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1603AD5A-70C6-3E4D-B628-A77B8A6A9DE8}" xr6:coauthVersionLast="36" xr6:coauthVersionMax="36" xr10:uidLastSave="{00000000-0000-0000-0000-000000000000}"/>
  <bookViews>
    <workbookView xWindow="300" yWindow="460" windowWidth="16760" windowHeight="15620" tabRatio="789" xr2:uid="{00000000-000D-0000-FFFF-FFFF00000000}"/>
  </bookViews>
  <sheets>
    <sheet name="Raw Data" sheetId="1" r:id="rId1"/>
    <sheet name="M. avg" sheetId="13" r:id="rId2"/>
    <sheet name="Data Linked" sheetId="7" r:id="rId3"/>
    <sheet name="TNTP" sheetId="2" r:id="rId4"/>
    <sheet name="Graphs" sheetId="3" r:id="rId5"/>
    <sheet name="Bacteria" sheetId="12" r:id="rId6"/>
    <sheet name="Bacteria (F.e.) Graphs" sheetId="10" r:id="rId7"/>
    <sheet name="Rainfall" sheetId="4" r:id="rId8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25" i="1" l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L481" i="1" l="1"/>
  <c r="J481" i="1"/>
  <c r="L480" i="1"/>
  <c r="J480" i="1"/>
  <c r="L479" i="1"/>
  <c r="J479" i="1"/>
  <c r="L478" i="1"/>
  <c r="J478" i="1"/>
  <c r="L477" i="1"/>
  <c r="J477" i="1"/>
  <c r="L476" i="1"/>
  <c r="J476" i="1"/>
  <c r="L475" i="1"/>
  <c r="J475" i="1"/>
  <c r="L474" i="1"/>
  <c r="J474" i="1"/>
  <c r="L473" i="1"/>
  <c r="J473" i="1"/>
  <c r="L472" i="1"/>
  <c r="J472" i="1"/>
  <c r="L471" i="1"/>
  <c r="J471" i="1"/>
  <c r="L470" i="1"/>
  <c r="J470" i="1"/>
  <c r="L469" i="1"/>
  <c r="J469" i="1"/>
  <c r="L468" i="1"/>
  <c r="J468" i="1"/>
  <c r="L467" i="1"/>
  <c r="J467" i="1"/>
  <c r="L466" i="1"/>
  <c r="J466" i="1"/>
  <c r="L459" i="1"/>
  <c r="J459" i="1"/>
  <c r="L458" i="1"/>
  <c r="J458" i="1"/>
  <c r="L457" i="1"/>
  <c r="J457" i="1"/>
  <c r="L456" i="1"/>
  <c r="J456" i="1"/>
  <c r="L455" i="1"/>
  <c r="J455" i="1"/>
  <c r="L454" i="1"/>
  <c r="J454" i="1"/>
  <c r="L453" i="1"/>
  <c r="J453" i="1"/>
  <c r="L452" i="1"/>
  <c r="J452" i="1"/>
  <c r="L451" i="1"/>
  <c r="J451" i="1"/>
  <c r="L450" i="1"/>
  <c r="J450" i="1"/>
  <c r="L448" i="1"/>
  <c r="J448" i="1"/>
  <c r="L447" i="1"/>
  <c r="J447" i="1"/>
  <c r="L445" i="1"/>
  <c r="J445" i="1"/>
  <c r="L444" i="1"/>
  <c r="J444" i="1"/>
  <c r="L437" i="1"/>
  <c r="J437" i="1"/>
  <c r="L436" i="1"/>
  <c r="J436" i="1"/>
  <c r="L435" i="1"/>
  <c r="J435" i="1"/>
  <c r="L434" i="1"/>
  <c r="J434" i="1"/>
  <c r="L433" i="1"/>
  <c r="J433" i="1"/>
  <c r="L432" i="1"/>
  <c r="J432" i="1"/>
  <c r="L431" i="1"/>
  <c r="J431" i="1"/>
  <c r="L430" i="1"/>
  <c r="J430" i="1"/>
  <c r="L429" i="1"/>
  <c r="J429" i="1"/>
  <c r="L428" i="1"/>
  <c r="J428" i="1"/>
  <c r="L427" i="1"/>
  <c r="J427" i="1"/>
  <c r="L426" i="1"/>
  <c r="J426" i="1"/>
  <c r="L425" i="1"/>
  <c r="J425" i="1"/>
  <c r="L424" i="1"/>
  <c r="J424" i="1"/>
  <c r="L423" i="1"/>
  <c r="J423" i="1"/>
  <c r="L422" i="1"/>
  <c r="J422" i="1"/>
  <c r="L421" i="1"/>
  <c r="J421" i="1"/>
  <c r="L420" i="1"/>
  <c r="J420" i="1"/>
  <c r="L415" i="1"/>
  <c r="J415" i="1"/>
  <c r="L414" i="1"/>
  <c r="J414" i="1"/>
  <c r="L413" i="1"/>
  <c r="J413" i="1"/>
  <c r="L412" i="1"/>
  <c r="J412" i="1"/>
  <c r="L411" i="1"/>
  <c r="J411" i="1"/>
  <c r="L410" i="1"/>
  <c r="J410" i="1"/>
  <c r="L409" i="1"/>
  <c r="J409" i="1"/>
  <c r="L408" i="1"/>
  <c r="J408" i="1"/>
  <c r="L407" i="1"/>
  <c r="J407" i="1"/>
  <c r="L406" i="1"/>
  <c r="J406" i="1"/>
  <c r="L405" i="1"/>
  <c r="J405" i="1"/>
  <c r="L404" i="1"/>
  <c r="J404" i="1"/>
  <c r="L403" i="1"/>
  <c r="J403" i="1"/>
  <c r="L402" i="1"/>
  <c r="J402" i="1"/>
  <c r="L401" i="1"/>
  <c r="J401" i="1"/>
  <c r="L400" i="1"/>
  <c r="J400" i="1"/>
  <c r="L399" i="1"/>
  <c r="J399" i="1"/>
  <c r="L393" i="1"/>
  <c r="J393" i="1"/>
  <c r="L392" i="1"/>
  <c r="J392" i="1"/>
  <c r="L391" i="1"/>
  <c r="J391" i="1"/>
  <c r="L390" i="1"/>
  <c r="J390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L380" i="1"/>
  <c r="J380" i="1"/>
  <c r="L379" i="1"/>
  <c r="J379" i="1"/>
  <c r="L378" i="1"/>
  <c r="J378" i="1"/>
  <c r="L377" i="1"/>
  <c r="J377" i="1"/>
  <c r="L376" i="1"/>
  <c r="J376" i="1"/>
  <c r="L371" i="1"/>
  <c r="J371" i="1"/>
  <c r="L370" i="1"/>
  <c r="J370" i="1"/>
  <c r="L369" i="1"/>
  <c r="J369" i="1"/>
  <c r="L368" i="1"/>
  <c r="J368" i="1"/>
  <c r="L367" i="1"/>
  <c r="J367" i="1"/>
  <c r="L366" i="1"/>
  <c r="J366" i="1"/>
  <c r="L365" i="1"/>
  <c r="J365" i="1"/>
  <c r="L364" i="1"/>
  <c r="J364" i="1"/>
  <c r="L362" i="1"/>
  <c r="J362" i="1"/>
  <c r="L361" i="1"/>
  <c r="J361" i="1"/>
  <c r="L360" i="1"/>
  <c r="J360" i="1"/>
  <c r="L359" i="1"/>
  <c r="J359" i="1"/>
  <c r="L358" i="1"/>
  <c r="J358" i="1"/>
  <c r="L357" i="1"/>
  <c r="J357" i="1"/>
  <c r="L356" i="1"/>
  <c r="J356" i="1"/>
  <c r="L355" i="1"/>
  <c r="J355" i="1"/>
  <c r="L349" i="1"/>
  <c r="J349" i="1"/>
  <c r="L348" i="1"/>
  <c r="J348" i="1"/>
  <c r="L347" i="1"/>
  <c r="J347" i="1"/>
  <c r="L346" i="1"/>
  <c r="J346" i="1"/>
  <c r="L345" i="1"/>
  <c r="J345" i="1"/>
  <c r="L344" i="1"/>
  <c r="J344" i="1"/>
  <c r="L343" i="1"/>
  <c r="J343" i="1"/>
  <c r="L342" i="1"/>
  <c r="J342" i="1"/>
  <c r="L341" i="1"/>
  <c r="J341" i="1"/>
  <c r="L340" i="1"/>
  <c r="J340" i="1"/>
  <c r="L339" i="1"/>
  <c r="J339" i="1"/>
  <c r="L338" i="1"/>
  <c r="J338" i="1"/>
  <c r="L337" i="1"/>
  <c r="J337" i="1"/>
  <c r="L336" i="1"/>
  <c r="J336" i="1"/>
  <c r="L335" i="1"/>
  <c r="J335" i="1"/>
  <c r="L334" i="1"/>
  <c r="J334" i="1"/>
  <c r="L333" i="1"/>
  <c r="J333" i="1"/>
  <c r="L332" i="1"/>
  <c r="J332" i="1"/>
  <c r="L327" i="1"/>
  <c r="J327" i="1"/>
  <c r="L326" i="1"/>
  <c r="J326" i="1"/>
  <c r="L325" i="1"/>
  <c r="J325" i="1"/>
  <c r="L324" i="1"/>
  <c r="J324" i="1"/>
  <c r="L323" i="1"/>
  <c r="J323" i="1"/>
  <c r="L322" i="1"/>
  <c r="J322" i="1"/>
  <c r="L321" i="1"/>
  <c r="J321" i="1"/>
  <c r="L320" i="1"/>
  <c r="J320" i="1"/>
  <c r="L319" i="1"/>
  <c r="J319" i="1"/>
  <c r="L318" i="1"/>
  <c r="J318" i="1"/>
  <c r="L317" i="1"/>
  <c r="J317" i="1"/>
  <c r="L316" i="1"/>
  <c r="J316" i="1"/>
  <c r="L315" i="1"/>
  <c r="J315" i="1"/>
  <c r="L314" i="1"/>
  <c r="J314" i="1"/>
  <c r="L313" i="1"/>
  <c r="J313" i="1"/>
  <c r="L312" i="1"/>
  <c r="J312" i="1"/>
  <c r="L311" i="1"/>
  <c r="J311" i="1"/>
  <c r="L310" i="1"/>
  <c r="J310" i="1"/>
  <c r="L304" i="1"/>
  <c r="J304" i="1"/>
  <c r="L303" i="1"/>
  <c r="J303" i="1"/>
  <c r="L302" i="1"/>
  <c r="J302" i="1"/>
  <c r="L301" i="1"/>
  <c r="J301" i="1"/>
  <c r="L300" i="1"/>
  <c r="J300" i="1"/>
  <c r="L299" i="1"/>
  <c r="J299" i="1"/>
  <c r="L298" i="1"/>
  <c r="J298" i="1"/>
  <c r="L297" i="1"/>
  <c r="J297" i="1"/>
  <c r="L295" i="1"/>
  <c r="J295" i="1"/>
  <c r="L294" i="1"/>
  <c r="J294" i="1"/>
  <c r="L293" i="1"/>
  <c r="J293" i="1"/>
  <c r="L292" i="1"/>
  <c r="J292" i="1"/>
  <c r="L291" i="1"/>
  <c r="J291" i="1"/>
  <c r="L290" i="1"/>
  <c r="J290" i="1"/>
  <c r="L288" i="1"/>
  <c r="J288" i="1"/>
  <c r="L283" i="1"/>
  <c r="J283" i="1"/>
  <c r="L282" i="1"/>
  <c r="J282" i="1"/>
  <c r="L281" i="1"/>
  <c r="J281" i="1"/>
  <c r="L280" i="1"/>
  <c r="J280" i="1"/>
  <c r="L279" i="1"/>
  <c r="J279" i="1"/>
  <c r="L278" i="1"/>
  <c r="J278" i="1"/>
  <c r="L277" i="1"/>
  <c r="J277" i="1"/>
  <c r="L276" i="1"/>
  <c r="J276" i="1"/>
  <c r="L274" i="1"/>
  <c r="J274" i="1"/>
  <c r="L273" i="1"/>
  <c r="J273" i="1"/>
  <c r="L272" i="1"/>
  <c r="J272" i="1"/>
  <c r="L271" i="1"/>
  <c r="J271" i="1"/>
  <c r="L270" i="1"/>
  <c r="J270" i="1"/>
  <c r="L269" i="1"/>
  <c r="J269" i="1"/>
  <c r="L268" i="1"/>
  <c r="J268" i="1"/>
  <c r="L267" i="1"/>
  <c r="J267" i="1"/>
  <c r="L260" i="1"/>
  <c r="J260" i="1"/>
  <c r="L259" i="1"/>
  <c r="J259" i="1"/>
  <c r="L258" i="1"/>
  <c r="J258" i="1"/>
  <c r="L257" i="1"/>
  <c r="J257" i="1"/>
  <c r="L256" i="1"/>
  <c r="J256" i="1"/>
  <c r="L255" i="1"/>
  <c r="J255" i="1"/>
  <c r="L254" i="1"/>
  <c r="J254" i="1"/>
  <c r="L253" i="1"/>
  <c r="J253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39" i="1"/>
  <c r="J239" i="1"/>
  <c r="L238" i="1"/>
  <c r="J238" i="1"/>
  <c r="L237" i="1"/>
  <c r="J237" i="1"/>
  <c r="L236" i="1"/>
  <c r="J236" i="1"/>
  <c r="L235" i="1"/>
  <c r="J235" i="1"/>
  <c r="L234" i="1"/>
  <c r="J234" i="1"/>
  <c r="L233" i="1"/>
  <c r="J233" i="1"/>
  <c r="L232" i="1"/>
  <c r="J232" i="1"/>
  <c r="L231" i="1"/>
  <c r="J231" i="1"/>
  <c r="L230" i="1"/>
  <c r="J230" i="1"/>
  <c r="L229" i="1"/>
  <c r="J229" i="1"/>
  <c r="L228" i="1"/>
  <c r="J228" i="1"/>
  <c r="L226" i="1"/>
  <c r="J226" i="1"/>
  <c r="L225" i="1"/>
  <c r="J225" i="1"/>
  <c r="L224" i="1"/>
  <c r="J224" i="1"/>
  <c r="L223" i="1"/>
  <c r="J223" i="1"/>
  <c r="L222" i="1"/>
  <c r="J222" i="1"/>
  <c r="L217" i="1"/>
  <c r="J217" i="1"/>
  <c r="L216" i="1"/>
  <c r="J216" i="1"/>
  <c r="L215" i="1"/>
  <c r="J215" i="1"/>
  <c r="L214" i="1"/>
  <c r="J214" i="1"/>
  <c r="L213" i="1"/>
  <c r="J213" i="1"/>
  <c r="L212" i="1"/>
  <c r="J212" i="1"/>
  <c r="L211" i="1"/>
  <c r="J211" i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5" i="1"/>
  <c r="J195" i="1"/>
  <c r="L194" i="1"/>
  <c r="J194" i="1"/>
  <c r="L193" i="1"/>
  <c r="J193" i="1"/>
  <c r="L191" i="1"/>
  <c r="J191" i="1"/>
  <c r="L189" i="1"/>
  <c r="J189" i="1"/>
  <c r="L188" i="1"/>
  <c r="J188" i="1"/>
  <c r="L187" i="1"/>
  <c r="J187" i="1"/>
  <c r="L186" i="1"/>
  <c r="J186" i="1"/>
  <c r="L184" i="1"/>
  <c r="J184" i="1"/>
  <c r="L183" i="1"/>
  <c r="J183" i="1"/>
  <c r="L182" i="1"/>
  <c r="J182" i="1"/>
  <c r="L181" i="1"/>
  <c r="J181" i="1"/>
  <c r="L179" i="1"/>
  <c r="J179" i="1"/>
  <c r="L178" i="1"/>
  <c r="J178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1" i="1"/>
  <c r="J151" i="1"/>
  <c r="L150" i="1"/>
  <c r="J150" i="1"/>
  <c r="L149" i="1"/>
  <c r="J149" i="1"/>
  <c r="L148" i="1"/>
  <c r="J148" i="1"/>
  <c r="L147" i="1"/>
  <c r="J147" i="1"/>
  <c r="L146" i="1"/>
  <c r="J146" i="1"/>
  <c r="L145" i="1"/>
  <c r="J145" i="1"/>
  <c r="L144" i="1"/>
  <c r="J144" i="1"/>
  <c r="L142" i="1"/>
  <c r="J142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29" i="1"/>
  <c r="J129" i="1"/>
  <c r="L128" i="1"/>
  <c r="J128" i="1"/>
  <c r="L127" i="1"/>
  <c r="J127" i="1"/>
  <c r="L126" i="1"/>
  <c r="J126" i="1"/>
  <c r="L125" i="1"/>
  <c r="J125" i="1"/>
  <c r="L124" i="1"/>
  <c r="J124" i="1"/>
  <c r="L123" i="1"/>
  <c r="J123" i="1"/>
  <c r="L122" i="1"/>
  <c r="J122" i="1"/>
  <c r="L121" i="1"/>
  <c r="J121" i="1"/>
  <c r="L119" i="1"/>
  <c r="J119" i="1"/>
  <c r="L118" i="1"/>
  <c r="J118" i="1"/>
  <c r="L117" i="1"/>
  <c r="J117" i="1"/>
  <c r="L116" i="1"/>
  <c r="J116" i="1"/>
  <c r="L115" i="1"/>
  <c r="J115" i="1"/>
  <c r="L114" i="1"/>
  <c r="J114" i="1"/>
  <c r="L113" i="1"/>
  <c r="J113" i="1"/>
  <c r="L107" i="1"/>
  <c r="J107" i="1"/>
  <c r="L106" i="1"/>
  <c r="J106" i="1"/>
  <c r="L105" i="1"/>
  <c r="J105" i="1"/>
  <c r="L104" i="1"/>
  <c r="J104" i="1"/>
  <c r="L103" i="1"/>
  <c r="J103" i="1"/>
  <c r="L102" i="1"/>
  <c r="J102" i="1"/>
  <c r="L101" i="1"/>
  <c r="J101" i="1"/>
  <c r="L100" i="1"/>
  <c r="J100" i="1"/>
  <c r="L99" i="1"/>
  <c r="J99" i="1"/>
  <c r="L97" i="1"/>
  <c r="J97" i="1"/>
  <c r="L96" i="1"/>
  <c r="J96" i="1"/>
  <c r="J95" i="1"/>
  <c r="L94" i="1"/>
  <c r="J94" i="1"/>
  <c r="L93" i="1"/>
  <c r="J93" i="1"/>
  <c r="L92" i="1"/>
  <c r="J92" i="1"/>
  <c r="L91" i="1"/>
  <c r="J91" i="1"/>
  <c r="L90" i="1"/>
  <c r="J90" i="1"/>
  <c r="L85" i="1"/>
  <c r="J85" i="1"/>
  <c r="L84" i="1"/>
  <c r="J84" i="1"/>
  <c r="L83" i="1"/>
  <c r="J83" i="1"/>
  <c r="L82" i="1"/>
  <c r="J82" i="1"/>
  <c r="L81" i="1"/>
  <c r="J81" i="1"/>
  <c r="L80" i="1"/>
  <c r="J80" i="1"/>
  <c r="L79" i="1"/>
  <c r="J79" i="1"/>
  <c r="L78" i="1"/>
  <c r="J78" i="1"/>
  <c r="L77" i="1"/>
  <c r="J77" i="1"/>
  <c r="L76" i="1"/>
  <c r="J76" i="1"/>
  <c r="L75" i="1"/>
  <c r="J75" i="1"/>
  <c r="L74" i="1"/>
  <c r="J74" i="1"/>
  <c r="L73" i="1"/>
  <c r="J73" i="1"/>
  <c r="L72" i="1"/>
  <c r="J72" i="1"/>
  <c r="L71" i="1"/>
  <c r="J71" i="1"/>
  <c r="L69" i="1"/>
  <c r="J69" i="1"/>
  <c r="L68" i="1"/>
  <c r="J68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J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L47" i="1"/>
  <c r="J47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4" i="1"/>
  <c r="J24" i="1"/>
  <c r="L19" i="1"/>
  <c r="J19" i="1"/>
  <c r="L18" i="1"/>
  <c r="J18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L7" i="1"/>
  <c r="J7" i="1"/>
  <c r="L6" i="1"/>
  <c r="J6" i="1"/>
  <c r="L5" i="1"/>
  <c r="J5" i="1"/>
  <c r="L4" i="1"/>
  <c r="J4" i="1"/>
  <c r="L3" i="1"/>
  <c r="J3" i="1"/>
  <c r="S185" i="7" l="1"/>
  <c r="M185" i="7"/>
  <c r="N185" i="7"/>
  <c r="O185" i="7"/>
  <c r="P185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M18" i="7"/>
  <c r="AC9" i="7" s="1"/>
  <c r="F446" i="7"/>
  <c r="G446" i="7"/>
  <c r="H446" i="7"/>
  <c r="I446" i="7"/>
  <c r="J446" i="7"/>
  <c r="K446" i="7"/>
  <c r="L446" i="7"/>
  <c r="M446" i="7"/>
  <c r="N446" i="7"/>
  <c r="O446" i="7"/>
  <c r="P446" i="7"/>
  <c r="R446" i="7"/>
  <c r="S446" i="7"/>
  <c r="E446" i="7"/>
  <c r="F431" i="7"/>
  <c r="G431" i="7"/>
  <c r="H431" i="7"/>
  <c r="I431" i="7"/>
  <c r="J431" i="7"/>
  <c r="K431" i="7"/>
  <c r="L431" i="7"/>
  <c r="M431" i="7"/>
  <c r="N431" i="7"/>
  <c r="O431" i="7"/>
  <c r="P431" i="7"/>
  <c r="Q431" i="7"/>
  <c r="R431" i="7"/>
  <c r="S431" i="7"/>
  <c r="E431" i="7"/>
  <c r="R404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E366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E363" i="7"/>
  <c r="E364" i="7"/>
  <c r="R336" i="7"/>
  <c r="Z334" i="7" s="1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E342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E289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R270" i="7"/>
  <c r="Z268" i="7" s="1"/>
  <c r="BM5" i="3" s="1"/>
  <c r="Q269" i="7"/>
  <c r="E278" i="7"/>
  <c r="E279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E275" i="7"/>
  <c r="O246" i="7"/>
  <c r="P246" i="7"/>
  <c r="Q246" i="7"/>
  <c r="R246" i="7"/>
  <c r="Z245" i="7" s="1"/>
  <c r="BL4" i="3" s="1"/>
  <c r="S246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E255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Y229" i="7" s="1"/>
  <c r="Q238" i="7"/>
  <c r="R238" i="7"/>
  <c r="S237" i="7"/>
  <c r="S238" i="7"/>
  <c r="F227" i="7"/>
  <c r="G227" i="7"/>
  <c r="H227" i="7"/>
  <c r="I227" i="7"/>
  <c r="J227" i="7"/>
  <c r="K227" i="7"/>
  <c r="L227" i="7"/>
  <c r="M227" i="7"/>
  <c r="N227" i="7"/>
  <c r="O227" i="7"/>
  <c r="P227" i="7"/>
  <c r="S227" i="7"/>
  <c r="E227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E216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E210" i="7"/>
  <c r="L61" i="7"/>
  <c r="N60" i="7"/>
  <c r="O60" i="7"/>
  <c r="P60" i="7"/>
  <c r="Q60" i="7"/>
  <c r="R60" i="7"/>
  <c r="S60" i="7"/>
  <c r="N61" i="7"/>
  <c r="O61" i="7"/>
  <c r="P61" i="7"/>
  <c r="Q61" i="7"/>
  <c r="R61" i="7"/>
  <c r="S61" i="7"/>
  <c r="M61" i="7"/>
  <c r="M36" i="7"/>
  <c r="N36" i="7"/>
  <c r="O36" i="7"/>
  <c r="P36" i="7"/>
  <c r="Q36" i="7"/>
  <c r="R36" i="7"/>
  <c r="S36" i="7"/>
  <c r="M37" i="7"/>
  <c r="N37" i="7"/>
  <c r="O37" i="7"/>
  <c r="P37" i="7"/>
  <c r="Q37" i="7"/>
  <c r="R37" i="7"/>
  <c r="S37" i="7"/>
  <c r="L36" i="7"/>
  <c r="L37" i="7"/>
  <c r="Z229" i="7"/>
  <c r="F141" i="12"/>
  <c r="F140" i="12"/>
  <c r="F139" i="12"/>
  <c r="F138" i="12"/>
  <c r="F137" i="12"/>
  <c r="F136" i="12"/>
  <c r="F135" i="12"/>
  <c r="F134" i="12"/>
  <c r="B12" i="4"/>
  <c r="I27" i="13"/>
  <c r="I48" i="13"/>
  <c r="J51" i="13"/>
  <c r="I51" i="13"/>
  <c r="I50" i="13"/>
  <c r="J50" i="13"/>
  <c r="J49" i="13"/>
  <c r="I49" i="13"/>
  <c r="J48" i="13"/>
  <c r="J34" i="13"/>
  <c r="I34" i="13"/>
  <c r="J33" i="13"/>
  <c r="I32" i="13"/>
  <c r="I33" i="13"/>
  <c r="J32" i="13"/>
  <c r="J31" i="13"/>
  <c r="I31" i="13"/>
  <c r="J30" i="13"/>
  <c r="I30" i="13"/>
  <c r="J29" i="13"/>
  <c r="I29" i="13"/>
  <c r="J28" i="13"/>
  <c r="I28" i="13"/>
  <c r="J27" i="13"/>
  <c r="J26" i="13"/>
  <c r="I26" i="13"/>
  <c r="J12" i="13"/>
  <c r="I12" i="13"/>
  <c r="J11" i="13"/>
  <c r="I11" i="13"/>
  <c r="J10" i="13"/>
  <c r="I10" i="13"/>
  <c r="J9" i="13"/>
  <c r="I9" i="13"/>
  <c r="J8" i="13"/>
  <c r="I8" i="13"/>
  <c r="I6" i="13"/>
  <c r="J5" i="13"/>
  <c r="I5" i="13"/>
  <c r="J4" i="13"/>
  <c r="I4" i="13"/>
  <c r="B42" i="13"/>
  <c r="B64" i="13" s="1"/>
  <c r="B86" i="13" s="1"/>
  <c r="B108" i="13" s="1"/>
  <c r="B130" i="13" s="1"/>
  <c r="B152" i="13" s="1"/>
  <c r="B174" i="13" s="1"/>
  <c r="B196" i="13" s="1"/>
  <c r="B218" i="13" s="1"/>
  <c r="B240" i="13" s="1"/>
  <c r="B262" i="13" s="1"/>
  <c r="B284" i="13" s="1"/>
  <c r="B306" i="13" s="1"/>
  <c r="B328" i="13" s="1"/>
  <c r="B350" i="13" s="1"/>
  <c r="B372" i="13" s="1"/>
  <c r="B394" i="13" s="1"/>
  <c r="B416" i="13" s="1"/>
  <c r="B438" i="13" s="1"/>
  <c r="B460" i="13" s="1"/>
  <c r="B482" i="13" s="1"/>
  <c r="B41" i="13"/>
  <c r="B63" i="13" s="1"/>
  <c r="B85" i="13" s="1"/>
  <c r="B107" i="13" s="1"/>
  <c r="B129" i="13" s="1"/>
  <c r="B151" i="13" s="1"/>
  <c r="B173" i="13" s="1"/>
  <c r="B195" i="13" s="1"/>
  <c r="B217" i="13" s="1"/>
  <c r="B239" i="13" s="1"/>
  <c r="B261" i="13" s="1"/>
  <c r="B283" i="13" s="1"/>
  <c r="B305" i="13" s="1"/>
  <c r="B327" i="13" s="1"/>
  <c r="B349" i="13" s="1"/>
  <c r="B371" i="13" s="1"/>
  <c r="B393" i="13" s="1"/>
  <c r="B415" i="13" s="1"/>
  <c r="B437" i="13" s="1"/>
  <c r="B459" i="13" s="1"/>
  <c r="B481" i="13" s="1"/>
  <c r="B40" i="13"/>
  <c r="B62" i="13" s="1"/>
  <c r="B84" i="13" s="1"/>
  <c r="B106" i="13" s="1"/>
  <c r="B128" i="13" s="1"/>
  <c r="B150" i="13" s="1"/>
  <c r="B172" i="13" s="1"/>
  <c r="B194" i="13" s="1"/>
  <c r="B216" i="13" s="1"/>
  <c r="B238" i="13" s="1"/>
  <c r="B260" i="13" s="1"/>
  <c r="B282" i="13" s="1"/>
  <c r="B304" i="13" s="1"/>
  <c r="B326" i="13" s="1"/>
  <c r="B348" i="13" s="1"/>
  <c r="B370" i="13" s="1"/>
  <c r="B392" i="13" s="1"/>
  <c r="B414" i="13" s="1"/>
  <c r="B436" i="13" s="1"/>
  <c r="B458" i="13" s="1"/>
  <c r="B480" i="13" s="1"/>
  <c r="B39" i="13"/>
  <c r="B61" i="13" s="1"/>
  <c r="B83" i="13" s="1"/>
  <c r="B105" i="13" s="1"/>
  <c r="B127" i="13" s="1"/>
  <c r="B149" i="13" s="1"/>
  <c r="B171" i="13" s="1"/>
  <c r="B193" i="13" s="1"/>
  <c r="B215" i="13" s="1"/>
  <c r="B237" i="13" s="1"/>
  <c r="B259" i="13" s="1"/>
  <c r="B281" i="13" s="1"/>
  <c r="B303" i="13" s="1"/>
  <c r="B325" i="13" s="1"/>
  <c r="B347" i="13" s="1"/>
  <c r="B369" i="13" s="1"/>
  <c r="B391" i="13" s="1"/>
  <c r="B413" i="13" s="1"/>
  <c r="B435" i="13" s="1"/>
  <c r="B457" i="13" s="1"/>
  <c r="B479" i="13" s="1"/>
  <c r="B38" i="13"/>
  <c r="B60" i="13" s="1"/>
  <c r="B82" i="13" s="1"/>
  <c r="B104" i="13" s="1"/>
  <c r="B126" i="13" s="1"/>
  <c r="B148" i="13" s="1"/>
  <c r="B170" i="13" s="1"/>
  <c r="B192" i="13" s="1"/>
  <c r="B214" i="13" s="1"/>
  <c r="B236" i="13" s="1"/>
  <c r="B258" i="13" s="1"/>
  <c r="B280" i="13" s="1"/>
  <c r="B302" i="13" s="1"/>
  <c r="B324" i="13" s="1"/>
  <c r="B346" i="13" s="1"/>
  <c r="B368" i="13" s="1"/>
  <c r="B390" i="13" s="1"/>
  <c r="B412" i="13" s="1"/>
  <c r="B434" i="13" s="1"/>
  <c r="B456" i="13" s="1"/>
  <c r="B478" i="13" s="1"/>
  <c r="B37" i="13"/>
  <c r="B59" i="13" s="1"/>
  <c r="B81" i="13" s="1"/>
  <c r="B103" i="13" s="1"/>
  <c r="B125" i="13" s="1"/>
  <c r="B147" i="13" s="1"/>
  <c r="B169" i="13" s="1"/>
  <c r="B191" i="13" s="1"/>
  <c r="B213" i="13" s="1"/>
  <c r="B235" i="13" s="1"/>
  <c r="B257" i="13" s="1"/>
  <c r="B279" i="13" s="1"/>
  <c r="B301" i="13" s="1"/>
  <c r="B323" i="13" s="1"/>
  <c r="B345" i="13" s="1"/>
  <c r="B367" i="13" s="1"/>
  <c r="B389" i="13" s="1"/>
  <c r="B411" i="13" s="1"/>
  <c r="B433" i="13" s="1"/>
  <c r="B455" i="13" s="1"/>
  <c r="B477" i="13" s="1"/>
  <c r="B36" i="13"/>
  <c r="B58" i="13" s="1"/>
  <c r="B80" i="13" s="1"/>
  <c r="B102" i="13" s="1"/>
  <c r="B124" i="13" s="1"/>
  <c r="B146" i="13" s="1"/>
  <c r="B168" i="13" s="1"/>
  <c r="B190" i="13" s="1"/>
  <c r="B212" i="13" s="1"/>
  <c r="B234" i="13" s="1"/>
  <c r="B256" i="13" s="1"/>
  <c r="B278" i="13" s="1"/>
  <c r="B300" i="13" s="1"/>
  <c r="B322" i="13" s="1"/>
  <c r="B344" i="13" s="1"/>
  <c r="B366" i="13" s="1"/>
  <c r="B388" i="13" s="1"/>
  <c r="B410" i="13" s="1"/>
  <c r="B432" i="13" s="1"/>
  <c r="B454" i="13" s="1"/>
  <c r="B476" i="13" s="1"/>
  <c r="B35" i="13"/>
  <c r="B57" i="13"/>
  <c r="B79" i="13" s="1"/>
  <c r="B101" i="13" s="1"/>
  <c r="B123" i="13" s="1"/>
  <c r="B145" i="13" s="1"/>
  <c r="B167" i="13" s="1"/>
  <c r="B189" i="13" s="1"/>
  <c r="B211" i="13" s="1"/>
  <c r="B233" i="13" s="1"/>
  <c r="B255" i="13" s="1"/>
  <c r="B277" i="13" s="1"/>
  <c r="B299" i="13" s="1"/>
  <c r="B321" i="13" s="1"/>
  <c r="B343" i="13" s="1"/>
  <c r="B365" i="13" s="1"/>
  <c r="B387" i="13" s="1"/>
  <c r="B409" i="13" s="1"/>
  <c r="B431" i="13" s="1"/>
  <c r="B453" i="13" s="1"/>
  <c r="B475" i="13" s="1"/>
  <c r="B34" i="13"/>
  <c r="B56" i="13" s="1"/>
  <c r="B78" i="13" s="1"/>
  <c r="B100" i="13" s="1"/>
  <c r="B122" i="13" s="1"/>
  <c r="B144" i="13" s="1"/>
  <c r="B166" i="13" s="1"/>
  <c r="B188" i="13" s="1"/>
  <c r="B210" i="13" s="1"/>
  <c r="B232" i="13" s="1"/>
  <c r="B254" i="13" s="1"/>
  <c r="B276" i="13" s="1"/>
  <c r="B298" i="13" s="1"/>
  <c r="B320" i="13" s="1"/>
  <c r="B342" i="13" s="1"/>
  <c r="B364" i="13" s="1"/>
  <c r="B386" i="13" s="1"/>
  <c r="B408" i="13" s="1"/>
  <c r="B430" i="13" s="1"/>
  <c r="B452" i="13" s="1"/>
  <c r="B474" i="13" s="1"/>
  <c r="B33" i="13"/>
  <c r="B55" i="13" s="1"/>
  <c r="B77" i="13" s="1"/>
  <c r="B99" i="13" s="1"/>
  <c r="B121" i="13" s="1"/>
  <c r="B143" i="13" s="1"/>
  <c r="B165" i="13" s="1"/>
  <c r="B187" i="13" s="1"/>
  <c r="B209" i="13" s="1"/>
  <c r="B231" i="13" s="1"/>
  <c r="B253" i="13" s="1"/>
  <c r="B275" i="13" s="1"/>
  <c r="B297" i="13" s="1"/>
  <c r="B319" i="13" s="1"/>
  <c r="B341" i="13" s="1"/>
  <c r="B363" i="13" s="1"/>
  <c r="B385" i="13" s="1"/>
  <c r="B407" i="13" s="1"/>
  <c r="B429" i="13" s="1"/>
  <c r="B451" i="13" s="1"/>
  <c r="B473" i="13" s="1"/>
  <c r="B32" i="13"/>
  <c r="B54" i="13" s="1"/>
  <c r="B31" i="13"/>
  <c r="B53" i="13" s="1"/>
  <c r="B75" i="13" s="1"/>
  <c r="B97" i="13" s="1"/>
  <c r="B119" i="13" s="1"/>
  <c r="B141" i="13" s="1"/>
  <c r="B163" i="13" s="1"/>
  <c r="B185" i="13" s="1"/>
  <c r="B207" i="13" s="1"/>
  <c r="B229" i="13" s="1"/>
  <c r="B251" i="13" s="1"/>
  <c r="B273" i="13" s="1"/>
  <c r="B295" i="13" s="1"/>
  <c r="B317" i="13" s="1"/>
  <c r="B339" i="13" s="1"/>
  <c r="B361" i="13" s="1"/>
  <c r="B383" i="13" s="1"/>
  <c r="B405" i="13" s="1"/>
  <c r="B427" i="13" s="1"/>
  <c r="B449" i="13" s="1"/>
  <c r="B471" i="13" s="1"/>
  <c r="B30" i="13"/>
  <c r="B52" i="13" s="1"/>
  <c r="B74" i="13" s="1"/>
  <c r="B96" i="13" s="1"/>
  <c r="B118" i="13" s="1"/>
  <c r="B140" i="13" s="1"/>
  <c r="B162" i="13" s="1"/>
  <c r="B184" i="13" s="1"/>
  <c r="B206" i="13" s="1"/>
  <c r="B228" i="13" s="1"/>
  <c r="B250" i="13" s="1"/>
  <c r="B272" i="13" s="1"/>
  <c r="B294" i="13" s="1"/>
  <c r="B316" i="13" s="1"/>
  <c r="B338" i="13" s="1"/>
  <c r="B360" i="13" s="1"/>
  <c r="B382" i="13" s="1"/>
  <c r="B404" i="13" s="1"/>
  <c r="B426" i="13" s="1"/>
  <c r="B448" i="13" s="1"/>
  <c r="B470" i="13" s="1"/>
  <c r="B29" i="13"/>
  <c r="B51" i="13" s="1"/>
  <c r="B28" i="13"/>
  <c r="B50" i="13" s="1"/>
  <c r="B72" i="13" s="1"/>
  <c r="B94" i="13" s="1"/>
  <c r="B116" i="13" s="1"/>
  <c r="B138" i="13" s="1"/>
  <c r="B160" i="13" s="1"/>
  <c r="B182" i="13" s="1"/>
  <c r="B204" i="13" s="1"/>
  <c r="B226" i="13" s="1"/>
  <c r="B248" i="13" s="1"/>
  <c r="B270" i="13" s="1"/>
  <c r="B292" i="13" s="1"/>
  <c r="B314" i="13" s="1"/>
  <c r="B336" i="13" s="1"/>
  <c r="B358" i="13" s="1"/>
  <c r="B380" i="13" s="1"/>
  <c r="B402" i="13" s="1"/>
  <c r="B424" i="13" s="1"/>
  <c r="B446" i="13" s="1"/>
  <c r="B468" i="13" s="1"/>
  <c r="B27" i="13"/>
  <c r="B49" i="13" s="1"/>
  <c r="B71" i="13" s="1"/>
  <c r="B93" i="13" s="1"/>
  <c r="B115" i="13" s="1"/>
  <c r="B137" i="13" s="1"/>
  <c r="B159" i="13" s="1"/>
  <c r="B181" i="13" s="1"/>
  <c r="B203" i="13" s="1"/>
  <c r="B225" i="13" s="1"/>
  <c r="B247" i="13" s="1"/>
  <c r="B269" i="13" s="1"/>
  <c r="B291" i="13" s="1"/>
  <c r="B313" i="13" s="1"/>
  <c r="B335" i="13" s="1"/>
  <c r="B357" i="13" s="1"/>
  <c r="B379" i="13" s="1"/>
  <c r="B401" i="13" s="1"/>
  <c r="B423" i="13" s="1"/>
  <c r="B445" i="13" s="1"/>
  <c r="B467" i="13" s="1"/>
  <c r="B26" i="13"/>
  <c r="B48" i="13" s="1"/>
  <c r="B25" i="13"/>
  <c r="B47" i="13" s="1"/>
  <c r="G213" i="2"/>
  <c r="E213" i="2"/>
  <c r="G212" i="2"/>
  <c r="N206" i="2" s="1"/>
  <c r="E212" i="2"/>
  <c r="G176" i="2"/>
  <c r="E176" i="2"/>
  <c r="M169" i="2" s="1"/>
  <c r="G174" i="2"/>
  <c r="E174" i="2"/>
  <c r="G156" i="2"/>
  <c r="E156" i="2"/>
  <c r="G155" i="2"/>
  <c r="E155" i="2"/>
  <c r="G138" i="2"/>
  <c r="N131" i="2" s="1"/>
  <c r="E138" i="2"/>
  <c r="M131" i="2" s="1"/>
  <c r="G55" i="2"/>
  <c r="E55" i="2"/>
  <c r="N149" i="2"/>
  <c r="B8" i="10"/>
  <c r="H121" i="12"/>
  <c r="C42" i="10" s="1"/>
  <c r="H120" i="12"/>
  <c r="C41" i="10" s="1"/>
  <c r="H119" i="12"/>
  <c r="H118" i="12"/>
  <c r="H117" i="12"/>
  <c r="H105" i="12"/>
  <c r="C25" i="10"/>
  <c r="H103" i="12"/>
  <c r="H104" i="12"/>
  <c r="H102" i="12"/>
  <c r="C22" i="10" s="1"/>
  <c r="Q5" i="10" s="1"/>
  <c r="H101" i="12"/>
  <c r="H89" i="12"/>
  <c r="B42" i="10" s="1"/>
  <c r="R8" i="10" s="1"/>
  <c r="H88" i="12"/>
  <c r="H87" i="12"/>
  <c r="H86" i="12"/>
  <c r="H85" i="12"/>
  <c r="H84" i="12"/>
  <c r="H73" i="12"/>
  <c r="B59" i="10" s="1"/>
  <c r="S8" i="10" s="1"/>
  <c r="H72" i="12"/>
  <c r="H71" i="12"/>
  <c r="H70" i="12"/>
  <c r="H69" i="12"/>
  <c r="H68" i="12"/>
  <c r="H57" i="12"/>
  <c r="B25" i="10"/>
  <c r="H56" i="12"/>
  <c r="H55" i="12"/>
  <c r="H54" i="12"/>
  <c r="H53" i="12"/>
  <c r="H52" i="12"/>
  <c r="H40" i="12"/>
  <c r="H39" i="12"/>
  <c r="H38" i="12"/>
  <c r="D5" i="10" s="1"/>
  <c r="P5" i="10" s="1"/>
  <c r="H37" i="12"/>
  <c r="H25" i="12"/>
  <c r="C8" i="10" s="1"/>
  <c r="H24" i="12"/>
  <c r="H23" i="12"/>
  <c r="H22" i="12"/>
  <c r="H21" i="12"/>
  <c r="H26" i="12" s="1"/>
  <c r="H135" i="12" s="1"/>
  <c r="H7" i="12"/>
  <c r="B7" i="10" s="1"/>
  <c r="P7" i="10" s="1"/>
  <c r="H5" i="12"/>
  <c r="G210" i="2"/>
  <c r="E210" i="2"/>
  <c r="G34" i="2"/>
  <c r="E34" i="2"/>
  <c r="G323" i="2"/>
  <c r="E323" i="2"/>
  <c r="G266" i="2"/>
  <c r="E266" i="2"/>
  <c r="G247" i="2"/>
  <c r="E247" i="2"/>
  <c r="G33" i="2"/>
  <c r="E33" i="2"/>
  <c r="G417" i="2"/>
  <c r="E417" i="2"/>
  <c r="G360" i="2"/>
  <c r="E360" i="2"/>
  <c r="G341" i="2"/>
  <c r="E341" i="2"/>
  <c r="G246" i="2"/>
  <c r="E246" i="2"/>
  <c r="G227" i="2"/>
  <c r="E227" i="2"/>
  <c r="G379" i="2"/>
  <c r="N375" i="2" s="1"/>
  <c r="AE425" i="7" s="1"/>
  <c r="AW69" i="3" s="1"/>
  <c r="E379" i="2"/>
  <c r="G208" i="2"/>
  <c r="E208" i="2"/>
  <c r="H20" i="12"/>
  <c r="H41" i="12"/>
  <c r="D8" i="10" s="1"/>
  <c r="H36" i="12"/>
  <c r="A20" i="12"/>
  <c r="A37" i="12" s="1"/>
  <c r="A53" i="12" s="1"/>
  <c r="A69" i="12" s="1"/>
  <c r="A85" i="12" s="1"/>
  <c r="A101" i="12" s="1"/>
  <c r="A117" i="12" s="1"/>
  <c r="A21" i="12"/>
  <c r="A38" i="12" s="1"/>
  <c r="A54" i="12" s="1"/>
  <c r="A70" i="12" s="1"/>
  <c r="A86" i="12" s="1"/>
  <c r="A102" i="12" s="1"/>
  <c r="A118" i="12" s="1"/>
  <c r="A22" i="12"/>
  <c r="A39" i="12" s="1"/>
  <c r="A55" i="12" s="1"/>
  <c r="A71" i="12" s="1"/>
  <c r="A87" i="12" s="1"/>
  <c r="A103" i="12" s="1"/>
  <c r="A119" i="12" s="1"/>
  <c r="A23" i="12"/>
  <c r="A40" i="12"/>
  <c r="A56" i="12" s="1"/>
  <c r="A72" i="12" s="1"/>
  <c r="A88" i="12" s="1"/>
  <c r="A104" i="12" s="1"/>
  <c r="A120" i="12" s="1"/>
  <c r="A24" i="12"/>
  <c r="A41" i="12" s="1"/>
  <c r="A57" i="12" s="1"/>
  <c r="A73" i="12" s="1"/>
  <c r="A89" i="12" s="1"/>
  <c r="A105" i="12" s="1"/>
  <c r="A121" i="12" s="1"/>
  <c r="A25" i="12"/>
  <c r="A42" i="12" s="1"/>
  <c r="A58" i="12" s="1"/>
  <c r="A74" i="12"/>
  <c r="A90" i="12" s="1"/>
  <c r="A106" i="12" s="1"/>
  <c r="A122" i="12" s="1"/>
  <c r="A26" i="12"/>
  <c r="A43" i="12" s="1"/>
  <c r="A59" i="12" s="1"/>
  <c r="A75" i="12" s="1"/>
  <c r="A91" i="12"/>
  <c r="A107" i="12" s="1"/>
  <c r="A123" i="12" s="1"/>
  <c r="A27" i="12"/>
  <c r="A44" i="12" s="1"/>
  <c r="A60" i="12" s="1"/>
  <c r="A76" i="12" s="1"/>
  <c r="A92" i="12" s="1"/>
  <c r="A108" i="12"/>
  <c r="A124" i="12" s="1"/>
  <c r="A28" i="12"/>
  <c r="A45" i="12"/>
  <c r="A61" i="12" s="1"/>
  <c r="A77" i="12" s="1"/>
  <c r="A93" i="12" s="1"/>
  <c r="A109" i="12" s="1"/>
  <c r="A125" i="12"/>
  <c r="A19" i="12"/>
  <c r="A36" i="12"/>
  <c r="A52" i="12"/>
  <c r="A68" i="12" s="1"/>
  <c r="A84" i="12" s="1"/>
  <c r="A100" i="12" s="1"/>
  <c r="A116" i="12" s="1"/>
  <c r="G321" i="2"/>
  <c r="N316" i="2" s="1"/>
  <c r="E321" i="2"/>
  <c r="M316" i="2" s="1"/>
  <c r="AD358" i="7" s="1"/>
  <c r="AT56" i="3" s="1"/>
  <c r="G302" i="2"/>
  <c r="E302" i="2"/>
  <c r="E245" i="2"/>
  <c r="G188" i="2"/>
  <c r="E188" i="2"/>
  <c r="G50" i="2"/>
  <c r="E50" i="2"/>
  <c r="A22" i="2"/>
  <c r="A41" i="2" s="1"/>
  <c r="A60" i="2" s="1"/>
  <c r="A84" i="2" s="1"/>
  <c r="A103" i="2" s="1"/>
  <c r="A122" i="2" s="1"/>
  <c r="A141" i="2" s="1"/>
  <c r="A160" i="2" s="1"/>
  <c r="A179" i="2" s="1"/>
  <c r="A198" i="2" s="1"/>
  <c r="A217" i="2" s="1"/>
  <c r="A236" i="2" s="1"/>
  <c r="A255" i="2" s="1"/>
  <c r="A274" i="2" s="1"/>
  <c r="A293" i="2" s="1"/>
  <c r="A312" i="2" s="1"/>
  <c r="A331" i="2" s="1"/>
  <c r="A350" i="2" s="1"/>
  <c r="A369" i="2" s="1"/>
  <c r="A388" i="2" s="1"/>
  <c r="A407" i="2" s="1"/>
  <c r="A23" i="2"/>
  <c r="A42" i="2" s="1"/>
  <c r="A61" i="2" s="1"/>
  <c r="A85" i="2" s="1"/>
  <c r="A104" i="2" s="1"/>
  <c r="A123" i="2" s="1"/>
  <c r="A142" i="2" s="1"/>
  <c r="A161" i="2" s="1"/>
  <c r="A180" i="2" s="1"/>
  <c r="A199" i="2" s="1"/>
  <c r="A218" i="2" s="1"/>
  <c r="A237" i="2" s="1"/>
  <c r="A256" i="2" s="1"/>
  <c r="A275" i="2" s="1"/>
  <c r="A294" i="2" s="1"/>
  <c r="A313" i="2" s="1"/>
  <c r="A332" i="2" s="1"/>
  <c r="A351" i="2" s="1"/>
  <c r="A370" i="2" s="1"/>
  <c r="A389" i="2" s="1"/>
  <c r="A408" i="2" s="1"/>
  <c r="A24" i="2"/>
  <c r="A43" i="2" s="1"/>
  <c r="A62" i="2" s="1"/>
  <c r="A86" i="2" s="1"/>
  <c r="A105" i="2" s="1"/>
  <c r="A124" i="2" s="1"/>
  <c r="A143" i="2" s="1"/>
  <c r="A162" i="2" s="1"/>
  <c r="A181" i="2" s="1"/>
  <c r="A200" i="2" s="1"/>
  <c r="A219" i="2" s="1"/>
  <c r="A238" i="2" s="1"/>
  <c r="A257" i="2" s="1"/>
  <c r="A276" i="2" s="1"/>
  <c r="A295" i="2" s="1"/>
  <c r="A314" i="2" s="1"/>
  <c r="A333" i="2" s="1"/>
  <c r="A352" i="2" s="1"/>
  <c r="A371" i="2" s="1"/>
  <c r="A390" i="2" s="1"/>
  <c r="A409" i="2" s="1"/>
  <c r="A25" i="2"/>
  <c r="A44" i="2"/>
  <c r="A63" i="2" s="1"/>
  <c r="A87" i="2" s="1"/>
  <c r="A106" i="2" s="1"/>
  <c r="A125" i="2" s="1"/>
  <c r="A144" i="2" s="1"/>
  <c r="A163" i="2" s="1"/>
  <c r="A182" i="2" s="1"/>
  <c r="A201" i="2" s="1"/>
  <c r="A220" i="2" s="1"/>
  <c r="A239" i="2" s="1"/>
  <c r="A258" i="2" s="1"/>
  <c r="A277" i="2" s="1"/>
  <c r="A296" i="2" s="1"/>
  <c r="A315" i="2" s="1"/>
  <c r="A334" i="2" s="1"/>
  <c r="A353" i="2" s="1"/>
  <c r="A372" i="2" s="1"/>
  <c r="A391" i="2" s="1"/>
  <c r="A410" i="2" s="1"/>
  <c r="A26" i="2"/>
  <c r="A45" i="2"/>
  <c r="A64" i="2" s="1"/>
  <c r="A88" i="2" s="1"/>
  <c r="A107" i="2" s="1"/>
  <c r="A126" i="2" s="1"/>
  <c r="A145" i="2" s="1"/>
  <c r="A164" i="2" s="1"/>
  <c r="A183" i="2" s="1"/>
  <c r="A202" i="2" s="1"/>
  <c r="A221" i="2" s="1"/>
  <c r="A240" i="2" s="1"/>
  <c r="A259" i="2" s="1"/>
  <c r="A278" i="2" s="1"/>
  <c r="A297" i="2" s="1"/>
  <c r="A316" i="2" s="1"/>
  <c r="A335" i="2" s="1"/>
  <c r="A354" i="2" s="1"/>
  <c r="A373" i="2" s="1"/>
  <c r="A392" i="2" s="1"/>
  <c r="A411" i="2" s="1"/>
  <c r="A27" i="2"/>
  <c r="A46" i="2" s="1"/>
  <c r="A65" i="2" s="1"/>
  <c r="A89" i="2" s="1"/>
  <c r="A108" i="2" s="1"/>
  <c r="A127" i="2" s="1"/>
  <c r="A146" i="2" s="1"/>
  <c r="A165" i="2" s="1"/>
  <c r="A184" i="2" s="1"/>
  <c r="A203" i="2" s="1"/>
  <c r="A222" i="2" s="1"/>
  <c r="A241" i="2" s="1"/>
  <c r="A260" i="2" s="1"/>
  <c r="A279" i="2" s="1"/>
  <c r="A298" i="2" s="1"/>
  <c r="A317" i="2" s="1"/>
  <c r="A336" i="2" s="1"/>
  <c r="A355" i="2" s="1"/>
  <c r="A374" i="2" s="1"/>
  <c r="A393" i="2" s="1"/>
  <c r="A412" i="2" s="1"/>
  <c r="A28" i="2"/>
  <c r="A47" i="2" s="1"/>
  <c r="A66" i="2" s="1"/>
  <c r="A90" i="2" s="1"/>
  <c r="A109" i="2" s="1"/>
  <c r="A128" i="2" s="1"/>
  <c r="A147" i="2" s="1"/>
  <c r="A166" i="2" s="1"/>
  <c r="A185" i="2" s="1"/>
  <c r="A204" i="2" s="1"/>
  <c r="A223" i="2" s="1"/>
  <c r="A242" i="2" s="1"/>
  <c r="A261" i="2" s="1"/>
  <c r="A280" i="2" s="1"/>
  <c r="A299" i="2" s="1"/>
  <c r="A318" i="2" s="1"/>
  <c r="A337" i="2" s="1"/>
  <c r="A356" i="2" s="1"/>
  <c r="A375" i="2" s="1"/>
  <c r="A394" i="2" s="1"/>
  <c r="A413" i="2" s="1"/>
  <c r="A29" i="2"/>
  <c r="A48" i="2"/>
  <c r="A67" i="2" s="1"/>
  <c r="A91" i="2" s="1"/>
  <c r="A110" i="2" s="1"/>
  <c r="A129" i="2" s="1"/>
  <c r="A148" i="2" s="1"/>
  <c r="A167" i="2" s="1"/>
  <c r="A186" i="2" s="1"/>
  <c r="A205" i="2" s="1"/>
  <c r="A224" i="2" s="1"/>
  <c r="A243" i="2" s="1"/>
  <c r="A262" i="2" s="1"/>
  <c r="A281" i="2" s="1"/>
  <c r="A300" i="2" s="1"/>
  <c r="A319" i="2" s="1"/>
  <c r="A338" i="2" s="1"/>
  <c r="A357" i="2" s="1"/>
  <c r="A376" i="2" s="1"/>
  <c r="A395" i="2" s="1"/>
  <c r="A414" i="2" s="1"/>
  <c r="A30" i="2"/>
  <c r="A49" i="2"/>
  <c r="A68" i="2" s="1"/>
  <c r="A92" i="2" s="1"/>
  <c r="A111" i="2" s="1"/>
  <c r="A130" i="2" s="1"/>
  <c r="A149" i="2" s="1"/>
  <c r="A168" i="2" s="1"/>
  <c r="A187" i="2" s="1"/>
  <c r="A206" i="2" s="1"/>
  <c r="A225" i="2" s="1"/>
  <c r="A244" i="2" s="1"/>
  <c r="A263" i="2" s="1"/>
  <c r="A282" i="2" s="1"/>
  <c r="A301" i="2" s="1"/>
  <c r="A320" i="2" s="1"/>
  <c r="A339" i="2" s="1"/>
  <c r="A358" i="2" s="1"/>
  <c r="A377" i="2" s="1"/>
  <c r="A396" i="2" s="1"/>
  <c r="A415" i="2" s="1"/>
  <c r="A31" i="2"/>
  <c r="A50" i="2"/>
  <c r="A69" i="2" s="1"/>
  <c r="A93" i="2" s="1"/>
  <c r="A112" i="2" s="1"/>
  <c r="A131" i="2" s="1"/>
  <c r="A150" i="2" s="1"/>
  <c r="A169" i="2" s="1"/>
  <c r="A188" i="2" s="1"/>
  <c r="A207" i="2" s="1"/>
  <c r="A226" i="2" s="1"/>
  <c r="A245" i="2" s="1"/>
  <c r="A264" i="2" s="1"/>
  <c r="A283" i="2" s="1"/>
  <c r="A302" i="2" s="1"/>
  <c r="A321" i="2" s="1"/>
  <c r="A340" i="2" s="1"/>
  <c r="A359" i="2" s="1"/>
  <c r="A378" i="2" s="1"/>
  <c r="A397" i="2" s="1"/>
  <c r="A416" i="2" s="1"/>
  <c r="A32" i="2"/>
  <c r="A51" i="2"/>
  <c r="A70" i="2"/>
  <c r="A94" i="2" s="1"/>
  <c r="A113" i="2" s="1"/>
  <c r="A132" i="2" s="1"/>
  <c r="A151" i="2" s="1"/>
  <c r="A170" i="2" s="1"/>
  <c r="A189" i="2" s="1"/>
  <c r="A208" i="2" s="1"/>
  <c r="A227" i="2" s="1"/>
  <c r="A246" i="2" s="1"/>
  <c r="A265" i="2" s="1"/>
  <c r="A284" i="2" s="1"/>
  <c r="A303" i="2" s="1"/>
  <c r="A322" i="2" s="1"/>
  <c r="A341" i="2" s="1"/>
  <c r="A360" i="2" s="1"/>
  <c r="A379" i="2" s="1"/>
  <c r="A398" i="2" s="1"/>
  <c r="A417" i="2" s="1"/>
  <c r="A33" i="2"/>
  <c r="A52" i="2" s="1"/>
  <c r="A71" i="2" s="1"/>
  <c r="A95" i="2" s="1"/>
  <c r="A114" i="2" s="1"/>
  <c r="A133" i="2" s="1"/>
  <c r="A152" i="2" s="1"/>
  <c r="A171" i="2" s="1"/>
  <c r="A190" i="2" s="1"/>
  <c r="A209" i="2" s="1"/>
  <c r="A228" i="2" s="1"/>
  <c r="A247" i="2" s="1"/>
  <c r="A266" i="2" s="1"/>
  <c r="A285" i="2" s="1"/>
  <c r="A304" i="2" s="1"/>
  <c r="A323" i="2" s="1"/>
  <c r="A342" i="2" s="1"/>
  <c r="A361" i="2" s="1"/>
  <c r="A380" i="2" s="1"/>
  <c r="A399" i="2" s="1"/>
  <c r="A418" i="2" s="1"/>
  <c r="A34" i="2"/>
  <c r="A53" i="2" s="1"/>
  <c r="A72" i="2" s="1"/>
  <c r="A96" i="2" s="1"/>
  <c r="A115" i="2" s="1"/>
  <c r="A134" i="2" s="1"/>
  <c r="A153" i="2" s="1"/>
  <c r="A172" i="2" s="1"/>
  <c r="A191" i="2" s="1"/>
  <c r="A210" i="2" s="1"/>
  <c r="A229" i="2" s="1"/>
  <c r="A248" i="2" s="1"/>
  <c r="A267" i="2" s="1"/>
  <c r="A286" i="2" s="1"/>
  <c r="A305" i="2" s="1"/>
  <c r="A324" i="2" s="1"/>
  <c r="A343" i="2" s="1"/>
  <c r="A362" i="2" s="1"/>
  <c r="A381" i="2" s="1"/>
  <c r="A400" i="2" s="1"/>
  <c r="A419" i="2" s="1"/>
  <c r="A35" i="2"/>
  <c r="A54" i="2" s="1"/>
  <c r="A73" i="2" s="1"/>
  <c r="A97" i="2"/>
  <c r="A116" i="2" s="1"/>
  <c r="A135" i="2" s="1"/>
  <c r="A154" i="2" s="1"/>
  <c r="A173" i="2" s="1"/>
  <c r="A192" i="2" s="1"/>
  <c r="A211" i="2" s="1"/>
  <c r="A230" i="2" s="1"/>
  <c r="A249" i="2"/>
  <c r="A268" i="2" s="1"/>
  <c r="A287" i="2" s="1"/>
  <c r="A306" i="2" s="1"/>
  <c r="A325" i="2" s="1"/>
  <c r="A344" i="2" s="1"/>
  <c r="A363" i="2" s="1"/>
  <c r="A382" i="2" s="1"/>
  <c r="A401" i="2" s="1"/>
  <c r="A420" i="2" s="1"/>
  <c r="A36" i="2"/>
  <c r="A55" i="2" s="1"/>
  <c r="A74" i="2" s="1"/>
  <c r="A98" i="2" s="1"/>
  <c r="A117" i="2" s="1"/>
  <c r="A136" i="2" s="1"/>
  <c r="A155" i="2" s="1"/>
  <c r="A174" i="2" s="1"/>
  <c r="A193" i="2" s="1"/>
  <c r="A212" i="2" s="1"/>
  <c r="A231" i="2" s="1"/>
  <c r="A250" i="2" s="1"/>
  <c r="A269" i="2" s="1"/>
  <c r="A288" i="2" s="1"/>
  <c r="A307" i="2" s="1"/>
  <c r="A326" i="2" s="1"/>
  <c r="A345" i="2" s="1"/>
  <c r="A364" i="2" s="1"/>
  <c r="A383" i="2" s="1"/>
  <c r="A402" i="2" s="1"/>
  <c r="A421" i="2" s="1"/>
  <c r="A37" i="2"/>
  <c r="A56" i="2"/>
  <c r="A75" i="2" s="1"/>
  <c r="A99" i="2" s="1"/>
  <c r="A118" i="2" s="1"/>
  <c r="A137" i="2" s="1"/>
  <c r="A156" i="2" s="1"/>
  <c r="A175" i="2" s="1"/>
  <c r="A194" i="2" s="1"/>
  <c r="A213" i="2" s="1"/>
  <c r="A232" i="2" s="1"/>
  <c r="A251" i="2" s="1"/>
  <c r="A270" i="2" s="1"/>
  <c r="A289" i="2" s="1"/>
  <c r="A308" i="2" s="1"/>
  <c r="A327" i="2" s="1"/>
  <c r="A346" i="2" s="1"/>
  <c r="A365" i="2" s="1"/>
  <c r="A384" i="2" s="1"/>
  <c r="A403" i="2" s="1"/>
  <c r="A422" i="2" s="1"/>
  <c r="A38" i="2"/>
  <c r="A57" i="2"/>
  <c r="A76" i="2" s="1"/>
  <c r="A100" i="2" s="1"/>
  <c r="A119" i="2" s="1"/>
  <c r="A138" i="2" s="1"/>
  <c r="A157" i="2" s="1"/>
  <c r="A176" i="2" s="1"/>
  <c r="A195" i="2" s="1"/>
  <c r="A214" i="2" s="1"/>
  <c r="A233" i="2" s="1"/>
  <c r="A252" i="2" s="1"/>
  <c r="A271" i="2" s="1"/>
  <c r="A290" i="2" s="1"/>
  <c r="A309" i="2" s="1"/>
  <c r="A328" i="2" s="1"/>
  <c r="A347" i="2" s="1"/>
  <c r="A366" i="2" s="1"/>
  <c r="A385" i="2" s="1"/>
  <c r="A404" i="2" s="1"/>
  <c r="A423" i="2" s="1"/>
  <c r="A21" i="2"/>
  <c r="A40" i="2" s="1"/>
  <c r="A59" i="2" s="1"/>
  <c r="A83" i="2" s="1"/>
  <c r="A102" i="2" s="1"/>
  <c r="A121" i="2" s="1"/>
  <c r="A140" i="2" s="1"/>
  <c r="A159" i="2" s="1"/>
  <c r="A178" i="2" s="1"/>
  <c r="A197" i="2" s="1"/>
  <c r="A216" i="2" s="1"/>
  <c r="A235" i="2" s="1"/>
  <c r="A254" i="2" s="1"/>
  <c r="A273" i="2" s="1"/>
  <c r="A292" i="2" s="1"/>
  <c r="A311" i="2" s="1"/>
  <c r="A330" i="2" s="1"/>
  <c r="A349" i="2" s="1"/>
  <c r="A368" i="2" s="1"/>
  <c r="A387" i="2" s="1"/>
  <c r="A406" i="2" s="1"/>
  <c r="N491" i="1"/>
  <c r="G369" i="2"/>
  <c r="E369" i="2"/>
  <c r="G330" i="2"/>
  <c r="E330" i="2"/>
  <c r="E180" i="2"/>
  <c r="G180" i="2"/>
  <c r="N181" i="2" s="1"/>
  <c r="AE201" i="7" s="1"/>
  <c r="L67" i="3" s="1"/>
  <c r="G178" i="2"/>
  <c r="E178" i="2"/>
  <c r="G86" i="2"/>
  <c r="E86" i="2"/>
  <c r="G21" i="2"/>
  <c r="E21" i="2"/>
  <c r="M22" i="2"/>
  <c r="AD24" i="7" s="1"/>
  <c r="E18" i="2"/>
  <c r="M10" i="2" s="1"/>
  <c r="AD9" i="7" s="1"/>
  <c r="D61" i="3" s="1"/>
  <c r="F466" i="1"/>
  <c r="R466" i="7" s="1"/>
  <c r="Z465" i="7" s="1"/>
  <c r="F377" i="1"/>
  <c r="F267" i="1"/>
  <c r="D310" i="7"/>
  <c r="D260" i="7"/>
  <c r="D4" i="7"/>
  <c r="E4" i="7"/>
  <c r="F4" i="7"/>
  <c r="G4" i="7"/>
  <c r="H4" i="7"/>
  <c r="I4" i="7"/>
  <c r="J4" i="7"/>
  <c r="K4" i="7"/>
  <c r="L4" i="7"/>
  <c r="M4" i="7"/>
  <c r="AC3" i="7" s="1"/>
  <c r="D43" i="3" s="1"/>
  <c r="N4" i="7"/>
  <c r="O4" i="7"/>
  <c r="P4" i="7"/>
  <c r="Q4" i="7"/>
  <c r="R4" i="7"/>
  <c r="Z3" i="7" s="1"/>
  <c r="D5" i="3" s="1"/>
  <c r="S4" i="7"/>
  <c r="D5" i="7"/>
  <c r="E5" i="7"/>
  <c r="F5" i="7"/>
  <c r="G5" i="7"/>
  <c r="H5" i="7"/>
  <c r="I5" i="7"/>
  <c r="J5" i="7"/>
  <c r="K5" i="7"/>
  <c r="L5" i="7"/>
  <c r="N5" i="7"/>
  <c r="O5" i="7"/>
  <c r="P5" i="7"/>
  <c r="Q5" i="7"/>
  <c r="S5" i="7"/>
  <c r="D6" i="7"/>
  <c r="E6" i="7"/>
  <c r="F6" i="7"/>
  <c r="J6" i="7"/>
  <c r="K6" i="7"/>
  <c r="L6" i="7"/>
  <c r="M6" i="7"/>
  <c r="N6" i="7"/>
  <c r="O6" i="7"/>
  <c r="P6" i="7"/>
  <c r="R6" i="7"/>
  <c r="Z4" i="7" s="1"/>
  <c r="D6" i="3" s="1"/>
  <c r="S6" i="7"/>
  <c r="AA4" i="7" s="1"/>
  <c r="D18" i="3" s="1"/>
  <c r="D7" i="7"/>
  <c r="E7" i="7"/>
  <c r="F7" i="7"/>
  <c r="G7" i="7"/>
  <c r="H7" i="7"/>
  <c r="I7" i="7"/>
  <c r="J7" i="7"/>
  <c r="K7" i="7"/>
  <c r="L7" i="7"/>
  <c r="M7" i="7"/>
  <c r="N7" i="7"/>
  <c r="O7" i="7"/>
  <c r="P7" i="7"/>
  <c r="E8" i="7"/>
  <c r="F8" i="7"/>
  <c r="G8" i="7"/>
  <c r="H8" i="7"/>
  <c r="I8" i="7"/>
  <c r="J8" i="7"/>
  <c r="K8" i="7"/>
  <c r="L8" i="7"/>
  <c r="M8" i="7"/>
  <c r="N8" i="7"/>
  <c r="O8" i="7"/>
  <c r="P8" i="7"/>
  <c r="Y5" i="7" s="1"/>
  <c r="S8" i="7"/>
  <c r="AA5" i="7" s="1"/>
  <c r="D19" i="3" s="1"/>
  <c r="D9" i="7"/>
  <c r="D10" i="7"/>
  <c r="D11" i="7"/>
  <c r="E12" i="7"/>
  <c r="F12" i="7"/>
  <c r="G12" i="7"/>
  <c r="H12" i="7"/>
  <c r="I12" i="7"/>
  <c r="J12" i="7"/>
  <c r="K12" i="7"/>
  <c r="L12" i="7"/>
  <c r="M12" i="7"/>
  <c r="AC6" i="7" s="1"/>
  <c r="D46" i="3" s="1"/>
  <c r="N12" i="7"/>
  <c r="O12" i="7"/>
  <c r="P12" i="7"/>
  <c r="Y6" i="7" s="1"/>
  <c r="Q12" i="7"/>
  <c r="AB6" i="7" s="1"/>
  <c r="D32" i="3" s="1"/>
  <c r="R12" i="7"/>
  <c r="Z6" i="7" s="1"/>
  <c r="S12" i="7"/>
  <c r="AA6" i="7" s="1"/>
  <c r="D20" i="3" s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D16" i="7"/>
  <c r="E16" i="7"/>
  <c r="F16" i="7"/>
  <c r="G16" i="7"/>
  <c r="H16" i="7"/>
  <c r="I16" i="7"/>
  <c r="J16" i="7"/>
  <c r="K16" i="7"/>
  <c r="L16" i="7"/>
  <c r="M16" i="7"/>
  <c r="N16" i="7"/>
  <c r="P16" i="7"/>
  <c r="Q16" i="7"/>
  <c r="R16" i="7"/>
  <c r="S16" i="7"/>
  <c r="E17" i="7"/>
  <c r="E18" i="7"/>
  <c r="F18" i="7"/>
  <c r="G18" i="7"/>
  <c r="H18" i="7"/>
  <c r="I18" i="7"/>
  <c r="J18" i="7"/>
  <c r="K18" i="7"/>
  <c r="L18" i="7"/>
  <c r="N18" i="7"/>
  <c r="O18" i="7"/>
  <c r="P18" i="7"/>
  <c r="Y9" i="7" s="1"/>
  <c r="Q18" i="7"/>
  <c r="AB9" i="7" s="1"/>
  <c r="D35" i="3" s="1"/>
  <c r="R18" i="7"/>
  <c r="Z9" i="7" s="1"/>
  <c r="D11" i="3" s="1"/>
  <c r="S18" i="7"/>
  <c r="AA9" i="7" s="1"/>
  <c r="D23" i="3" s="1"/>
  <c r="E19" i="7"/>
  <c r="F19" i="7"/>
  <c r="G19" i="7"/>
  <c r="H19" i="7"/>
  <c r="I19" i="7"/>
  <c r="J19" i="7"/>
  <c r="K19" i="7"/>
  <c r="L19" i="7"/>
  <c r="M19" i="7"/>
  <c r="AC10" i="7" s="1"/>
  <c r="D50" i="3" s="1"/>
  <c r="N19" i="7"/>
  <c r="O19" i="7"/>
  <c r="P19" i="7"/>
  <c r="Y10" i="7" s="1"/>
  <c r="D12" i="3" s="1"/>
  <c r="Q19" i="7"/>
  <c r="AB10" i="7" s="1"/>
  <c r="D36" i="3" s="1"/>
  <c r="R19" i="7"/>
  <c r="Z10" i="7" s="1"/>
  <c r="S19" i="7"/>
  <c r="AA10" i="7" s="1"/>
  <c r="D24" i="3" s="1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D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Z25" i="7" s="1"/>
  <c r="E5" i="3" s="1"/>
  <c r="S26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S27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AB26" i="7" s="1"/>
  <c r="R28" i="7"/>
  <c r="Z26" i="7" s="1"/>
  <c r="E6" i="3" s="1"/>
  <c r="S28" i="7"/>
  <c r="E29" i="7"/>
  <c r="F29" i="7"/>
  <c r="G29" i="7"/>
  <c r="H29" i="7"/>
  <c r="I29" i="7"/>
  <c r="J29" i="7"/>
  <c r="K29" i="7"/>
  <c r="L29" i="7"/>
  <c r="M29" i="7"/>
  <c r="N29" i="7"/>
  <c r="O29" i="7"/>
  <c r="P29" i="7"/>
  <c r="S29" i="7"/>
  <c r="E30" i="7"/>
  <c r="F30" i="7"/>
  <c r="G30" i="7"/>
  <c r="H30" i="7"/>
  <c r="I30" i="7"/>
  <c r="J30" i="7"/>
  <c r="K30" i="7"/>
  <c r="L30" i="7"/>
  <c r="M30" i="7"/>
  <c r="N30" i="7"/>
  <c r="O30" i="7"/>
  <c r="P30" i="7"/>
  <c r="S30" i="7"/>
  <c r="E31" i="7"/>
  <c r="F31" i="7"/>
  <c r="G31" i="7"/>
  <c r="H31" i="7"/>
  <c r="I31" i="7"/>
  <c r="J31" i="7"/>
  <c r="K31" i="7"/>
  <c r="L31" i="7"/>
  <c r="M31" i="7"/>
  <c r="N31" i="7"/>
  <c r="O31" i="7"/>
  <c r="P31" i="7"/>
  <c r="S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AB27" i="7" s="1"/>
  <c r="E31" i="3" s="1"/>
  <c r="R32" i="7"/>
  <c r="Z27" i="7" s="1"/>
  <c r="E7" i="3" s="1"/>
  <c r="S32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Z28" i="7" s="1"/>
  <c r="E8" i="3" s="1"/>
  <c r="S33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Z29" i="7"/>
  <c r="E9" i="3" s="1"/>
  <c r="S35" i="7"/>
  <c r="D36" i="7"/>
  <c r="D37" i="7"/>
  <c r="D38" i="7"/>
  <c r="E38" i="7"/>
  <c r="F38" i="7"/>
  <c r="G38" i="7"/>
  <c r="H38" i="7"/>
  <c r="I38" i="7"/>
  <c r="J38" i="7"/>
  <c r="K38" i="7"/>
  <c r="L38" i="7"/>
  <c r="M38" i="7"/>
  <c r="AC30" i="7" s="1"/>
  <c r="E48" i="3" s="1"/>
  <c r="N38" i="7"/>
  <c r="P38" i="7"/>
  <c r="Q38" i="7"/>
  <c r="R38" i="7"/>
  <c r="S38" i="7"/>
  <c r="AA30" i="7" s="1"/>
  <c r="E22" i="3" s="1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D41" i="7"/>
  <c r="E41" i="7"/>
  <c r="F41" i="7"/>
  <c r="G41" i="7"/>
  <c r="H41" i="7"/>
  <c r="I41" i="7"/>
  <c r="J41" i="7"/>
  <c r="K41" i="7"/>
  <c r="L41" i="7"/>
  <c r="M41" i="7"/>
  <c r="AC32" i="7" s="1"/>
  <c r="E50" i="3" s="1"/>
  <c r="N41" i="7"/>
  <c r="O41" i="7"/>
  <c r="P41" i="7"/>
  <c r="Y32" i="7" s="1"/>
  <c r="Q41" i="7"/>
  <c r="AB32" i="7" s="1"/>
  <c r="E36" i="3" s="1"/>
  <c r="R41" i="7"/>
  <c r="Z32" i="7" s="1"/>
  <c r="E12" i="3" s="1"/>
  <c r="S41" i="7"/>
  <c r="AA32" i="7" s="1"/>
  <c r="E24" i="3" s="1"/>
  <c r="D46" i="7"/>
  <c r="D47" i="7"/>
  <c r="E47" i="7"/>
  <c r="F47" i="7"/>
  <c r="G47" i="7"/>
  <c r="H47" i="7"/>
  <c r="I47" i="7"/>
  <c r="J47" i="7"/>
  <c r="K47" i="7"/>
  <c r="L47" i="7"/>
  <c r="M47" i="7"/>
  <c r="AC46" i="7" s="1"/>
  <c r="N47" i="7"/>
  <c r="O47" i="7"/>
  <c r="P47" i="7"/>
  <c r="Y46" i="7" s="1"/>
  <c r="Q47" i="7"/>
  <c r="AB46" i="7" s="1"/>
  <c r="F28" i="3" s="1"/>
  <c r="R47" i="7"/>
  <c r="Z46" i="7" s="1"/>
  <c r="F4" i="3" s="1"/>
  <c r="S47" i="7"/>
  <c r="AA46" i="7" s="1"/>
  <c r="D49" i="7"/>
  <c r="E49" i="7"/>
  <c r="F49" i="7"/>
  <c r="G49" i="7"/>
  <c r="H49" i="7"/>
  <c r="I49" i="7"/>
  <c r="J49" i="7"/>
  <c r="K49" i="7"/>
  <c r="L49" i="7"/>
  <c r="M49" i="7"/>
  <c r="AC47" i="7" s="1"/>
  <c r="F43" i="3" s="1"/>
  <c r="N49" i="7"/>
  <c r="O49" i="7"/>
  <c r="P49" i="7"/>
  <c r="Y47" i="7" s="1"/>
  <c r="Q49" i="7"/>
  <c r="AB47" i="7" s="1"/>
  <c r="F29" i="3" s="1"/>
  <c r="S49" i="7"/>
  <c r="AA47" i="7" s="1"/>
  <c r="F17" i="3" s="1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AB48" i="7" s="1"/>
  <c r="F30" i="3" s="1"/>
  <c r="R50" i="7"/>
  <c r="Z48" i="7" s="1"/>
  <c r="F6" i="3" s="1"/>
  <c r="S50" i="7"/>
  <c r="E51" i="7"/>
  <c r="F51" i="7"/>
  <c r="G51" i="7"/>
  <c r="H51" i="7"/>
  <c r="I51" i="7"/>
  <c r="J51" i="7"/>
  <c r="K51" i="7"/>
  <c r="L51" i="7"/>
  <c r="M51" i="7"/>
  <c r="N51" i="7"/>
  <c r="O51" i="7"/>
  <c r="P51" i="7"/>
  <c r="S51" i="7"/>
  <c r="E52" i="7"/>
  <c r="F52" i="7"/>
  <c r="G52" i="7"/>
  <c r="H52" i="7"/>
  <c r="I52" i="7"/>
  <c r="J52" i="7"/>
  <c r="K52" i="7"/>
  <c r="L52" i="7"/>
  <c r="M52" i="7"/>
  <c r="N52" i="7"/>
  <c r="O52" i="7"/>
  <c r="P52" i="7"/>
  <c r="S52" i="7"/>
  <c r="E53" i="7"/>
  <c r="F53" i="7"/>
  <c r="G53" i="7"/>
  <c r="H53" i="7"/>
  <c r="I53" i="7"/>
  <c r="J53" i="7"/>
  <c r="K53" i="7"/>
  <c r="L53" i="7"/>
  <c r="M53" i="7"/>
  <c r="N53" i="7"/>
  <c r="O53" i="7"/>
  <c r="P53" i="7"/>
  <c r="S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AB49" i="7" s="1"/>
  <c r="R54" i="7"/>
  <c r="Z49" i="7" s="1"/>
  <c r="F7" i="3" s="1"/>
  <c r="S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Z50" i="7" s="1"/>
  <c r="F8" i="3" s="1"/>
  <c r="S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E59" i="7"/>
  <c r="F59" i="7"/>
  <c r="G59" i="7"/>
  <c r="H59" i="7"/>
  <c r="I59" i="7"/>
  <c r="J59" i="7"/>
  <c r="K59" i="7"/>
  <c r="M59" i="7"/>
  <c r="N59" i="7"/>
  <c r="O59" i="7"/>
  <c r="P59" i="7"/>
  <c r="Y52" i="7" s="1"/>
  <c r="Q59" i="7"/>
  <c r="AB52" i="7" s="1"/>
  <c r="F34" i="3" s="1"/>
  <c r="R59" i="7"/>
  <c r="Z52" i="7" s="1"/>
  <c r="F10" i="3" s="1"/>
  <c r="S59" i="7"/>
  <c r="E60" i="7"/>
  <c r="F60" i="7"/>
  <c r="G60" i="7"/>
  <c r="H60" i="7"/>
  <c r="I60" i="7"/>
  <c r="J60" i="7"/>
  <c r="K60" i="7"/>
  <c r="M60" i="7"/>
  <c r="D61" i="7"/>
  <c r="D62" i="7"/>
  <c r="E62" i="7"/>
  <c r="F62" i="7"/>
  <c r="G62" i="7"/>
  <c r="H62" i="7"/>
  <c r="I62" i="7"/>
  <c r="J62" i="7"/>
  <c r="K62" i="7"/>
  <c r="L62" i="7"/>
  <c r="M62" i="7"/>
  <c r="AC53" i="7" s="1"/>
  <c r="F49" i="3" s="1"/>
  <c r="N62" i="7"/>
  <c r="O62" i="7"/>
  <c r="P62" i="7"/>
  <c r="Q62" i="7"/>
  <c r="R62" i="7"/>
  <c r="Z53" i="7" s="1"/>
  <c r="F11" i="3" s="1"/>
  <c r="S62" i="7"/>
  <c r="E63" i="7"/>
  <c r="F63" i="7"/>
  <c r="G63" i="7"/>
  <c r="H63" i="7"/>
  <c r="I63" i="7"/>
  <c r="J63" i="7"/>
  <c r="K63" i="7"/>
  <c r="L63" i="7"/>
  <c r="M63" i="7"/>
  <c r="AC54" i="7" s="1"/>
  <c r="F50" i="3" s="1"/>
  <c r="N63" i="7"/>
  <c r="O63" i="7"/>
  <c r="P63" i="7"/>
  <c r="Y54" i="7" s="1"/>
  <c r="Q63" i="7"/>
  <c r="AB54" i="7" s="1"/>
  <c r="F36" i="3" s="1"/>
  <c r="R63" i="7"/>
  <c r="Z54" i="7" s="1"/>
  <c r="F12" i="3" s="1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D70" i="7"/>
  <c r="E70" i="7"/>
  <c r="F70" i="7"/>
  <c r="G70" i="7"/>
  <c r="H70" i="7"/>
  <c r="I70" i="7"/>
  <c r="J70" i="7"/>
  <c r="K70" i="7"/>
  <c r="L70" i="7"/>
  <c r="M70" i="7"/>
  <c r="N70" i="7"/>
  <c r="R70" i="7"/>
  <c r="Z69" i="7" s="1"/>
  <c r="G5" i="3" s="1"/>
  <c r="E71" i="7"/>
  <c r="F71" i="7"/>
  <c r="G71" i="7"/>
  <c r="H71" i="7"/>
  <c r="I71" i="7"/>
  <c r="J71" i="7"/>
  <c r="K71" i="7"/>
  <c r="L71" i="7"/>
  <c r="M71" i="7"/>
  <c r="N71" i="7"/>
  <c r="O71" i="7"/>
  <c r="P71" i="7"/>
  <c r="Y69" i="7" s="1"/>
  <c r="Q71" i="7"/>
  <c r="AB69" i="7" s="1"/>
  <c r="S71" i="7"/>
  <c r="AA69" i="7" s="1"/>
  <c r="G17" i="3" s="1"/>
  <c r="E72" i="7"/>
  <c r="F72" i="7"/>
  <c r="G72" i="7"/>
  <c r="I72" i="7"/>
  <c r="J72" i="7"/>
  <c r="K72" i="7"/>
  <c r="L72" i="7"/>
  <c r="M72" i="7"/>
  <c r="N72" i="7"/>
  <c r="O72" i="7"/>
  <c r="P72" i="7"/>
  <c r="Q72" i="7"/>
  <c r="AB70" i="7" s="1"/>
  <c r="G30" i="3" s="1"/>
  <c r="R72" i="7"/>
  <c r="Z70" i="7" s="1"/>
  <c r="G6" i="3" s="1"/>
  <c r="S72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S73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S74" i="7"/>
  <c r="E75" i="7"/>
  <c r="F75" i="7"/>
  <c r="G75" i="7"/>
  <c r="H75" i="7"/>
  <c r="I75" i="7"/>
  <c r="J75" i="7"/>
  <c r="K75" i="7"/>
  <c r="L75" i="7"/>
  <c r="M75" i="7"/>
  <c r="N75" i="7"/>
  <c r="O75" i="7"/>
  <c r="P75" i="7"/>
  <c r="S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AB71" i="7" s="1"/>
  <c r="G31" i="3" s="1"/>
  <c r="R76" i="7"/>
  <c r="Z71" i="7" s="1"/>
  <c r="G7" i="3" s="1"/>
  <c r="S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E85" i="7"/>
  <c r="J85" i="7"/>
  <c r="K85" i="7"/>
  <c r="L85" i="7"/>
  <c r="M85" i="7"/>
  <c r="AC76" i="7" s="1"/>
  <c r="G50" i="3" s="1"/>
  <c r="N85" i="7"/>
  <c r="O85" i="7"/>
  <c r="P85" i="7"/>
  <c r="Y76" i="7" s="1"/>
  <c r="Q85" i="7"/>
  <c r="AB76" i="7" s="1"/>
  <c r="G36" i="3" s="1"/>
  <c r="R85" i="7"/>
  <c r="Z76" i="7" s="1"/>
  <c r="G12" i="3" s="1"/>
  <c r="S85" i="7"/>
  <c r="AA76" i="7" s="1"/>
  <c r="G24" i="3" s="1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E92" i="7"/>
  <c r="F92" i="7"/>
  <c r="G92" i="7"/>
  <c r="I92" i="7"/>
  <c r="J92" i="7"/>
  <c r="K92" i="7"/>
  <c r="L92" i="7"/>
  <c r="M92" i="7"/>
  <c r="N92" i="7"/>
  <c r="O92" i="7"/>
  <c r="P92" i="7"/>
  <c r="Q92" i="7"/>
  <c r="R92" i="7"/>
  <c r="S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AB92" i="7" s="1"/>
  <c r="Z29" i="3" s="1"/>
  <c r="CA29" i="3" s="1"/>
  <c r="R94" i="7"/>
  <c r="Z92" i="7" s="1"/>
  <c r="Z5" i="3" s="1"/>
  <c r="S94" i="7"/>
  <c r="E95" i="7"/>
  <c r="F95" i="7"/>
  <c r="G95" i="7"/>
  <c r="H95" i="7"/>
  <c r="I95" i="7"/>
  <c r="J95" i="7"/>
  <c r="K95" i="7"/>
  <c r="L95" i="7"/>
  <c r="M95" i="7"/>
  <c r="N95" i="7"/>
  <c r="O95" i="7"/>
  <c r="P95" i="7"/>
  <c r="S95" i="7"/>
  <c r="E96" i="7"/>
  <c r="F96" i="7"/>
  <c r="G96" i="7"/>
  <c r="H96" i="7"/>
  <c r="I96" i="7"/>
  <c r="J96" i="7"/>
  <c r="K96" i="7"/>
  <c r="L96" i="7"/>
  <c r="M96" i="7"/>
  <c r="N96" i="7"/>
  <c r="O96" i="7"/>
  <c r="P96" i="7"/>
  <c r="S96" i="7"/>
  <c r="E97" i="7"/>
  <c r="F97" i="7"/>
  <c r="G97" i="7"/>
  <c r="H97" i="7"/>
  <c r="I97" i="7"/>
  <c r="J97" i="7"/>
  <c r="K97" i="7"/>
  <c r="L97" i="7"/>
  <c r="M97" i="7"/>
  <c r="AC93" i="7" s="1"/>
  <c r="Z44" i="3" s="1"/>
  <c r="N97" i="7"/>
  <c r="O97" i="7"/>
  <c r="P97" i="7"/>
  <c r="S97" i="7"/>
  <c r="D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Z97" i="7" s="1"/>
  <c r="Z10" i="3" s="1"/>
  <c r="S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E107" i="7"/>
  <c r="F107" i="7"/>
  <c r="G107" i="7"/>
  <c r="H107" i="7"/>
  <c r="I107" i="7"/>
  <c r="J107" i="7"/>
  <c r="K107" i="7"/>
  <c r="L107" i="7"/>
  <c r="M107" i="7"/>
  <c r="AC98" i="7" s="1"/>
  <c r="Z49" i="3" s="1"/>
  <c r="N107" i="7"/>
  <c r="O107" i="7"/>
  <c r="P107" i="7"/>
  <c r="Y98" i="7" s="1"/>
  <c r="Q107" i="7"/>
  <c r="AB98" i="7" s="1"/>
  <c r="Z35" i="3" s="1"/>
  <c r="R107" i="7"/>
  <c r="Z98" i="7" s="1"/>
  <c r="Z11" i="3" s="1"/>
  <c r="S107" i="7"/>
  <c r="AA98" i="7" s="1"/>
  <c r="Z23" i="3" s="1"/>
  <c r="D112" i="7"/>
  <c r="D113" i="7"/>
  <c r="E113" i="7"/>
  <c r="F113" i="7"/>
  <c r="G113" i="7"/>
  <c r="H113" i="7"/>
  <c r="I113" i="7"/>
  <c r="J113" i="7"/>
  <c r="K113" i="7"/>
  <c r="L113" i="7"/>
  <c r="M113" i="7"/>
  <c r="AC112" i="7" s="1"/>
  <c r="I42" i="3" s="1"/>
  <c r="N113" i="7"/>
  <c r="O113" i="7"/>
  <c r="P113" i="7"/>
  <c r="Y112" i="7" s="1"/>
  <c r="Q113" i="7"/>
  <c r="AB112" i="7" s="1"/>
  <c r="I28" i="3" s="1"/>
  <c r="R113" i="7"/>
  <c r="Z112" i="7" s="1"/>
  <c r="S113" i="7"/>
  <c r="AA112" i="7" s="1"/>
  <c r="I16" i="3" s="1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Z113" i="7" s="1"/>
  <c r="I5" i="3" s="1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S115" i="7"/>
  <c r="AA113" i="7" s="1"/>
  <c r="I17" i="3" s="1"/>
  <c r="D116" i="7"/>
  <c r="E116" i="7"/>
  <c r="G116" i="7"/>
  <c r="H116" i="7"/>
  <c r="I116" i="7"/>
  <c r="J116" i="7"/>
  <c r="K116" i="7"/>
  <c r="L116" i="7"/>
  <c r="M116" i="7"/>
  <c r="N116" i="7"/>
  <c r="O116" i="7"/>
  <c r="P116" i="7"/>
  <c r="R116" i="7"/>
  <c r="Z114" i="7" s="1"/>
  <c r="I6" i="3" s="1"/>
  <c r="S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S117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S118" i="7"/>
  <c r="D119" i="7"/>
  <c r="E119" i="7"/>
  <c r="F119" i="7"/>
  <c r="G119" i="7"/>
  <c r="H119" i="7"/>
  <c r="I119" i="7"/>
  <c r="J119" i="7"/>
  <c r="K119" i="7"/>
  <c r="L119" i="7"/>
  <c r="M119" i="7"/>
  <c r="AC115" i="7" s="1"/>
  <c r="I45" i="3" s="1"/>
  <c r="N119" i="7"/>
  <c r="O119" i="7"/>
  <c r="P119" i="7"/>
  <c r="S119" i="7"/>
  <c r="D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Y117" i="7" s="1"/>
  <c r="Q123" i="7"/>
  <c r="R123" i="7"/>
  <c r="S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D126" i="7"/>
  <c r="E126" i="7"/>
  <c r="F126" i="7"/>
  <c r="G126" i="7"/>
  <c r="H126" i="7"/>
  <c r="I126" i="7"/>
  <c r="J126" i="7"/>
  <c r="K126" i="7"/>
  <c r="L126" i="7"/>
  <c r="M126" i="7"/>
  <c r="N126" i="7"/>
  <c r="P126" i="7"/>
  <c r="Q126" i="7"/>
  <c r="AB118" i="7" s="1"/>
  <c r="I34" i="3" s="1"/>
  <c r="R126" i="7"/>
  <c r="S126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AB119" i="7" s="1"/>
  <c r="I35" i="3" s="1"/>
  <c r="R127" i="7"/>
  <c r="S127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R128" i="7"/>
  <c r="S128" i="7"/>
  <c r="E129" i="7"/>
  <c r="F129" i="7"/>
  <c r="G129" i="7"/>
  <c r="H129" i="7"/>
  <c r="I129" i="7"/>
  <c r="J129" i="7"/>
  <c r="K129" i="7"/>
  <c r="L129" i="7"/>
  <c r="M129" i="7"/>
  <c r="AC120" i="7" s="1"/>
  <c r="N129" i="7"/>
  <c r="O129" i="7"/>
  <c r="P129" i="7"/>
  <c r="Y120" i="7" s="1"/>
  <c r="Q129" i="7"/>
  <c r="AB120" i="7" s="1"/>
  <c r="I36" i="3" s="1"/>
  <c r="R129" i="7"/>
  <c r="Z120" i="7" s="1"/>
  <c r="I12" i="3" s="1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Z135" i="7" s="1"/>
  <c r="AA4" i="3" s="1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S137" i="7"/>
  <c r="AA135" i="7" s="1"/>
  <c r="E138" i="7"/>
  <c r="F138" i="7"/>
  <c r="G138" i="7"/>
  <c r="H138" i="7"/>
  <c r="I138" i="7"/>
  <c r="J138" i="7"/>
  <c r="K138" i="7"/>
  <c r="L138" i="7"/>
  <c r="M138" i="7"/>
  <c r="N138" i="7"/>
  <c r="O138" i="7"/>
  <c r="P138" i="7"/>
  <c r="R138" i="7"/>
  <c r="Z136" i="7" s="1"/>
  <c r="AA5" i="3" s="1"/>
  <c r="S138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S139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S140" i="7"/>
  <c r="E141" i="7"/>
  <c r="F141" i="7"/>
  <c r="G141" i="7"/>
  <c r="H141" i="7"/>
  <c r="I141" i="7"/>
  <c r="J141" i="7"/>
  <c r="K141" i="7"/>
  <c r="L141" i="7"/>
  <c r="M141" i="7"/>
  <c r="AC137" i="7" s="1"/>
  <c r="AA44" i="3" s="1"/>
  <c r="N141" i="7"/>
  <c r="O141" i="7"/>
  <c r="P141" i="7"/>
  <c r="S141" i="7"/>
  <c r="D143" i="7"/>
  <c r="D144" i="7"/>
  <c r="E144" i="7"/>
  <c r="F144" i="7"/>
  <c r="G144" i="7"/>
  <c r="H144" i="7"/>
  <c r="I144" i="7"/>
  <c r="J144" i="7"/>
  <c r="K144" i="7"/>
  <c r="L144" i="7"/>
  <c r="M144" i="7"/>
  <c r="AC138" i="7" s="1"/>
  <c r="AA45" i="3" s="1"/>
  <c r="N144" i="7"/>
  <c r="O144" i="7"/>
  <c r="P144" i="7"/>
  <c r="Y138" i="7" s="1"/>
  <c r="Q144" i="7"/>
  <c r="AB138" i="7" s="1"/>
  <c r="AA31" i="3" s="1"/>
  <c r="R144" i="7"/>
  <c r="Z138" i="7" s="1"/>
  <c r="AA7" i="3" s="1"/>
  <c r="S144" i="7"/>
  <c r="AA138" i="7" s="1"/>
  <c r="AA19" i="3" s="1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E148" i="7"/>
  <c r="F148" i="7"/>
  <c r="G148" i="7"/>
  <c r="H148" i="7"/>
  <c r="I148" i="7"/>
  <c r="J148" i="7"/>
  <c r="K148" i="7"/>
  <c r="L148" i="7"/>
  <c r="M148" i="7"/>
  <c r="N148" i="7"/>
  <c r="P148" i="7"/>
  <c r="Q148" i="7"/>
  <c r="R148" i="7"/>
  <c r="S148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D151" i="7"/>
  <c r="D156" i="7"/>
  <c r="D157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Z157" i="7" s="1"/>
  <c r="J5" i="3" s="1"/>
  <c r="S158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S159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R160" i="7"/>
  <c r="Z158" i="7" s="1"/>
  <c r="J6" i="3" s="1"/>
  <c r="S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S161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S162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S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AB159" i="7" s="1"/>
  <c r="R164" i="7"/>
  <c r="Z159" i="7" s="1"/>
  <c r="S164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D170" i="7"/>
  <c r="E170" i="7"/>
  <c r="F170" i="7"/>
  <c r="G170" i="7"/>
  <c r="H170" i="7"/>
  <c r="I170" i="7"/>
  <c r="J170" i="7"/>
  <c r="K170" i="7"/>
  <c r="L170" i="7"/>
  <c r="M170" i="7"/>
  <c r="N170" i="7"/>
  <c r="P170" i="7"/>
  <c r="Q170" i="7"/>
  <c r="R170" i="7"/>
  <c r="S170" i="7"/>
  <c r="D171" i="7"/>
  <c r="D172" i="7"/>
  <c r="D173" i="7"/>
  <c r="E173" i="7"/>
  <c r="F173" i="7"/>
  <c r="G173" i="7"/>
  <c r="H173" i="7"/>
  <c r="I173" i="7"/>
  <c r="J173" i="7"/>
  <c r="K173" i="7"/>
  <c r="L173" i="7"/>
  <c r="M173" i="7"/>
  <c r="AC164" i="7" s="1"/>
  <c r="J50" i="3" s="1"/>
  <c r="N173" i="7"/>
  <c r="O173" i="7"/>
  <c r="P173" i="7"/>
  <c r="Y164" i="7" s="1"/>
  <c r="Q173" i="7"/>
  <c r="AB164" i="7" s="1"/>
  <c r="J36" i="3" s="1"/>
  <c r="R173" i="7"/>
  <c r="Z164" i="7" s="1"/>
  <c r="J12" i="3" s="1"/>
  <c r="S173" i="7"/>
  <c r="AA164" i="7" s="1"/>
  <c r="J24" i="3" s="1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O181" i="7"/>
  <c r="P181" i="7"/>
  <c r="Y179" i="7" s="1"/>
  <c r="Q181" i="7"/>
  <c r="AB179" i="7" s="1"/>
  <c r="K29" i="3" s="1"/>
  <c r="S181" i="7"/>
  <c r="AA179" i="7" s="1"/>
  <c r="K17" i="3" s="1"/>
  <c r="E182" i="7"/>
  <c r="F182" i="7"/>
  <c r="G182" i="7"/>
  <c r="H182" i="7"/>
  <c r="I182" i="7"/>
  <c r="J182" i="7"/>
  <c r="K182" i="7"/>
  <c r="L182" i="7"/>
  <c r="M182" i="7"/>
  <c r="N182" i="7"/>
  <c r="O182" i="7"/>
  <c r="P182" i="7"/>
  <c r="R182" i="7"/>
  <c r="Z180" i="7" s="1"/>
  <c r="K6" i="3" s="1"/>
  <c r="S182" i="7"/>
  <c r="AA180" i="7" s="1"/>
  <c r="K18" i="3" s="1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Y181" i="7" s="1"/>
  <c r="S184" i="7"/>
  <c r="AA181" i="7" s="1"/>
  <c r="K19" i="3" s="1"/>
  <c r="D185" i="7"/>
  <c r="D186" i="7"/>
  <c r="E188" i="7"/>
  <c r="F188" i="7"/>
  <c r="G188" i="7"/>
  <c r="H188" i="7"/>
  <c r="I188" i="7"/>
  <c r="J188" i="7"/>
  <c r="K188" i="7"/>
  <c r="L188" i="7"/>
  <c r="M188" i="7"/>
  <c r="AC182" i="7" s="1"/>
  <c r="N188" i="7"/>
  <c r="O188" i="7"/>
  <c r="P188" i="7"/>
  <c r="Y182" i="7" s="1"/>
  <c r="Q188" i="7"/>
  <c r="AB182" i="7" s="1"/>
  <c r="K32" i="3" s="1"/>
  <c r="R188" i="7"/>
  <c r="Z182" i="7" s="1"/>
  <c r="K8" i="3" s="1"/>
  <c r="S188" i="7"/>
  <c r="AA182" i="7" s="1"/>
  <c r="K20" i="3" s="1"/>
  <c r="E189" i="7"/>
  <c r="F189" i="7"/>
  <c r="G189" i="7"/>
  <c r="H189" i="7"/>
  <c r="I189" i="7"/>
  <c r="J189" i="7"/>
  <c r="K189" i="7"/>
  <c r="L189" i="7"/>
  <c r="M189" i="7"/>
  <c r="AC183" i="7" s="1"/>
  <c r="K47" i="3" s="1"/>
  <c r="N189" i="7"/>
  <c r="O189" i="7"/>
  <c r="P189" i="7"/>
  <c r="Y183" i="7" s="1"/>
  <c r="Q189" i="7"/>
  <c r="AB183" i="7" s="1"/>
  <c r="K33" i="3" s="1"/>
  <c r="R189" i="7"/>
  <c r="Z183" i="7" s="1"/>
  <c r="K9" i="3" s="1"/>
  <c r="S189" i="7"/>
  <c r="AA183" i="7" s="1"/>
  <c r="K21" i="3" s="1"/>
  <c r="D191" i="7"/>
  <c r="E191" i="7"/>
  <c r="F191" i="7"/>
  <c r="G191" i="7"/>
  <c r="H191" i="7"/>
  <c r="I191" i="7"/>
  <c r="J191" i="7"/>
  <c r="K191" i="7"/>
  <c r="L191" i="7"/>
  <c r="M191" i="7"/>
  <c r="AC184" i="7" s="1"/>
  <c r="K48" i="3" s="1"/>
  <c r="N191" i="7"/>
  <c r="O191" i="7"/>
  <c r="P191" i="7"/>
  <c r="Y184" i="7" s="1"/>
  <c r="Q191" i="7"/>
  <c r="AB184" i="7" s="1"/>
  <c r="K34" i="3" s="1"/>
  <c r="R191" i="7"/>
  <c r="Z184" i="7" s="1"/>
  <c r="K10" i="3" s="1"/>
  <c r="S191" i="7"/>
  <c r="AA184" i="7" s="1"/>
  <c r="K22" i="3" s="1"/>
  <c r="D193" i="7"/>
  <c r="D194" i="7"/>
  <c r="E194" i="7"/>
  <c r="F194" i="7"/>
  <c r="G194" i="7"/>
  <c r="H194" i="7"/>
  <c r="I194" i="7"/>
  <c r="J194" i="7"/>
  <c r="K194" i="7"/>
  <c r="L194" i="7"/>
  <c r="M194" i="7"/>
  <c r="AC185" i="7" s="1"/>
  <c r="K49" i="3" s="1"/>
  <c r="N194" i="7"/>
  <c r="O194" i="7"/>
  <c r="P194" i="7"/>
  <c r="Y185" i="7" s="1"/>
  <c r="Q194" i="7"/>
  <c r="AB185" i="7" s="1"/>
  <c r="K35" i="3" s="1"/>
  <c r="R194" i="7"/>
  <c r="Z185" i="7" s="1"/>
  <c r="S194" i="7"/>
  <c r="AA185" i="7" s="1"/>
  <c r="K23" i="3" s="1"/>
  <c r="D195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D202" i="7"/>
  <c r="D203" i="7"/>
  <c r="E203" i="7"/>
  <c r="F203" i="7"/>
  <c r="G203" i="7"/>
  <c r="H203" i="7"/>
  <c r="I203" i="7"/>
  <c r="J203" i="7"/>
  <c r="K203" i="7"/>
  <c r="L203" i="7"/>
  <c r="M203" i="7"/>
  <c r="AC201" i="7" s="1"/>
  <c r="N203" i="7"/>
  <c r="O203" i="7"/>
  <c r="P203" i="7"/>
  <c r="Y201" i="7" s="1"/>
  <c r="Q203" i="7"/>
  <c r="AB201" i="7" s="1"/>
  <c r="L29" i="3" s="1"/>
  <c r="S203" i="7"/>
  <c r="AA201" i="7" s="1"/>
  <c r="L17" i="3" s="1"/>
  <c r="E204" i="7"/>
  <c r="F204" i="7"/>
  <c r="G204" i="7"/>
  <c r="H204" i="7"/>
  <c r="I204" i="7"/>
  <c r="J204" i="7"/>
  <c r="K204" i="7"/>
  <c r="L204" i="7"/>
  <c r="M204" i="7"/>
  <c r="N204" i="7"/>
  <c r="O204" i="7"/>
  <c r="P204" i="7"/>
  <c r="R204" i="7"/>
  <c r="Z202" i="7" s="1"/>
  <c r="L6" i="3" s="1"/>
  <c r="S204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S205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S206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S207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AB203" i="7" s="1"/>
  <c r="L31" i="3" s="1"/>
  <c r="R208" i="7"/>
  <c r="Z203" i="7" s="1"/>
  <c r="L7" i="3" s="1"/>
  <c r="S208" i="7"/>
  <c r="D209" i="7"/>
  <c r="E209" i="7"/>
  <c r="D210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D215" i="7"/>
  <c r="E215" i="7"/>
  <c r="F215" i="7"/>
  <c r="G215" i="7"/>
  <c r="H215" i="7"/>
  <c r="I215" i="7"/>
  <c r="J215" i="7"/>
  <c r="K215" i="7"/>
  <c r="L215" i="7"/>
  <c r="M215" i="7"/>
  <c r="AC207" i="7" s="1"/>
  <c r="L49" i="3" s="1"/>
  <c r="N215" i="7"/>
  <c r="O215" i="7"/>
  <c r="P215" i="7"/>
  <c r="Y207" i="7" s="1"/>
  <c r="Q215" i="7"/>
  <c r="R215" i="7"/>
  <c r="S215" i="7"/>
  <c r="E217" i="7"/>
  <c r="F217" i="7"/>
  <c r="G217" i="7"/>
  <c r="H217" i="7"/>
  <c r="I217" i="7"/>
  <c r="J217" i="7"/>
  <c r="K217" i="7"/>
  <c r="L217" i="7"/>
  <c r="M217" i="7"/>
  <c r="AC208" i="7" s="1"/>
  <c r="L50" i="3" s="1"/>
  <c r="N217" i="7"/>
  <c r="O217" i="7"/>
  <c r="P217" i="7"/>
  <c r="Y208" i="7" s="1"/>
  <c r="Q217" i="7"/>
  <c r="AB208" i="7" s="1"/>
  <c r="L36" i="3" s="1"/>
  <c r="R217" i="7"/>
  <c r="Z208" i="7" s="1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Z223" i="7" s="1"/>
  <c r="BK4" i="3" s="1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S225" i="7"/>
  <c r="AA223" i="7" s="1"/>
  <c r="BK16" i="3" s="1"/>
  <c r="E226" i="7"/>
  <c r="F226" i="7"/>
  <c r="G226" i="7"/>
  <c r="H226" i="7"/>
  <c r="I226" i="7"/>
  <c r="J226" i="7"/>
  <c r="K226" i="7"/>
  <c r="L226" i="7"/>
  <c r="M226" i="7"/>
  <c r="N226" i="7"/>
  <c r="O226" i="7"/>
  <c r="P226" i="7"/>
  <c r="R226" i="7"/>
  <c r="Z224" i="7" s="1"/>
  <c r="BK5" i="3" s="1"/>
  <c r="S226" i="7"/>
  <c r="D227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S228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S229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AB225" i="7" s="1"/>
  <c r="BK30" i="3" s="1"/>
  <c r="R230" i="7"/>
  <c r="Z225" i="7" s="1"/>
  <c r="BK6" i="3" s="1"/>
  <c r="S230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D233" i="7"/>
  <c r="D234" i="7"/>
  <c r="E234" i="7"/>
  <c r="F234" i="7"/>
  <c r="G234" i="7"/>
  <c r="H234" i="7"/>
  <c r="I234" i="7"/>
  <c r="J234" i="7"/>
  <c r="K234" i="7"/>
  <c r="L234" i="7"/>
  <c r="M234" i="7"/>
  <c r="AC227" i="7" s="1"/>
  <c r="BK46" i="3" s="1"/>
  <c r="N234" i="7"/>
  <c r="O234" i="7"/>
  <c r="P234" i="7"/>
  <c r="Y227" i="7" s="1"/>
  <c r="Q234" i="7"/>
  <c r="AB227" i="7" s="1"/>
  <c r="BK32" i="3" s="1"/>
  <c r="R234" i="7"/>
  <c r="Z227" i="7" s="1"/>
  <c r="BK8" i="3" s="1"/>
  <c r="S234" i="7"/>
  <c r="AA227" i="7" s="1"/>
  <c r="BK20" i="3" s="1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D236" i="7"/>
  <c r="E236" i="7"/>
  <c r="F236" i="7"/>
  <c r="G236" i="7"/>
  <c r="H236" i="7"/>
  <c r="I236" i="7"/>
  <c r="J236" i="7"/>
  <c r="K236" i="7"/>
  <c r="L236" i="7"/>
  <c r="M236" i="7"/>
  <c r="N236" i="7"/>
  <c r="P236" i="7"/>
  <c r="Q236" i="7"/>
  <c r="R236" i="7"/>
  <c r="S236" i="7"/>
  <c r="D237" i="7"/>
  <c r="D238" i="7"/>
  <c r="D239" i="7"/>
  <c r="E239" i="7"/>
  <c r="F239" i="7"/>
  <c r="G239" i="7"/>
  <c r="H239" i="7"/>
  <c r="I239" i="7"/>
  <c r="J239" i="7"/>
  <c r="K239" i="7"/>
  <c r="L239" i="7"/>
  <c r="M239" i="7"/>
  <c r="AC230" i="7" s="1"/>
  <c r="BK49" i="3" s="1"/>
  <c r="N239" i="7"/>
  <c r="O239" i="7"/>
  <c r="P239" i="7"/>
  <c r="Y230" i="7" s="1"/>
  <c r="Q239" i="7"/>
  <c r="AB230" i="7" s="1"/>
  <c r="BK35" i="3" s="1"/>
  <c r="R239" i="7"/>
  <c r="Z230" i="7" s="1"/>
  <c r="BK11" i="3" s="1"/>
  <c r="D244" i="7"/>
  <c r="D245" i="7"/>
  <c r="E245" i="7"/>
  <c r="F245" i="7"/>
  <c r="G245" i="7"/>
  <c r="H245" i="7"/>
  <c r="I245" i="7"/>
  <c r="J245" i="7"/>
  <c r="K245" i="7"/>
  <c r="L245" i="7"/>
  <c r="M245" i="7"/>
  <c r="AC244" i="7" s="1"/>
  <c r="BL41" i="3" s="1"/>
  <c r="N245" i="7"/>
  <c r="O245" i="7"/>
  <c r="P245" i="7"/>
  <c r="Y244" i="7" s="1"/>
  <c r="Q245" i="7"/>
  <c r="AB244" i="7" s="1"/>
  <c r="BL27" i="3" s="1"/>
  <c r="R245" i="7"/>
  <c r="Z244" i="7" s="1"/>
  <c r="BL3" i="3" s="1"/>
  <c r="S245" i="7"/>
  <c r="AA244" i="7" s="1"/>
  <c r="BL15" i="3" s="1"/>
  <c r="D246" i="7"/>
  <c r="E246" i="7"/>
  <c r="F246" i="7"/>
  <c r="G246" i="7"/>
  <c r="H246" i="7"/>
  <c r="I246" i="7"/>
  <c r="J246" i="7"/>
  <c r="K246" i="7"/>
  <c r="L246" i="7"/>
  <c r="M246" i="7"/>
  <c r="N246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Y245" i="7" s="1"/>
  <c r="Q247" i="7"/>
  <c r="S247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R248" i="7"/>
  <c r="Z246" i="7" s="1"/>
  <c r="BL5" i="3" s="1"/>
  <c r="S248" i="7"/>
  <c r="F249" i="7"/>
  <c r="G249" i="7"/>
  <c r="H249" i="7"/>
  <c r="I249" i="7"/>
  <c r="J249" i="7"/>
  <c r="K249" i="7"/>
  <c r="L249" i="7"/>
  <c r="M249" i="7"/>
  <c r="N249" i="7"/>
  <c r="O249" i="7"/>
  <c r="P249" i="7"/>
  <c r="S249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S250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S251" i="7"/>
  <c r="D252" i="7"/>
  <c r="E252" i="7"/>
  <c r="F252" i="7"/>
  <c r="G252" i="7"/>
  <c r="H252" i="7"/>
  <c r="I252" i="7"/>
  <c r="J252" i="7"/>
  <c r="K252" i="7"/>
  <c r="L252" i="7"/>
  <c r="M252" i="7"/>
  <c r="N252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D255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Y249" i="7" s="1"/>
  <c r="Q256" i="7"/>
  <c r="AB249" i="7" s="1"/>
  <c r="BL32" i="3" s="1"/>
  <c r="R256" i="7"/>
  <c r="Z249" i="7" s="1"/>
  <c r="BL8" i="3" s="1"/>
  <c r="S256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D266" i="7"/>
  <c r="D267" i="7"/>
  <c r="E267" i="7"/>
  <c r="F267" i="7"/>
  <c r="G267" i="7"/>
  <c r="H267" i="7"/>
  <c r="I267" i="7"/>
  <c r="J267" i="7"/>
  <c r="K267" i="7"/>
  <c r="L267" i="7"/>
  <c r="M267" i="7"/>
  <c r="AC266" i="7" s="1"/>
  <c r="BM41" i="3" s="1"/>
  <c r="N267" i="7"/>
  <c r="O267" i="7"/>
  <c r="P267" i="7"/>
  <c r="Y266" i="7" s="1"/>
  <c r="Q267" i="7"/>
  <c r="AB266" i="7" s="1"/>
  <c r="BM27" i="3" s="1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AB267" i="7" s="1"/>
  <c r="BM28" i="3" s="1"/>
  <c r="R268" i="7"/>
  <c r="Z267" i="7" s="1"/>
  <c r="BM4" i="3" s="1"/>
  <c r="S268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S269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S270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S271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S272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S273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AB269" i="7" s="1"/>
  <c r="BM30" i="3" s="1"/>
  <c r="R274" i="7"/>
  <c r="Z269" i="7" s="1"/>
  <c r="BM6" i="3" s="1"/>
  <c r="S274" i="7"/>
  <c r="D275" i="7"/>
  <c r="D276" i="7"/>
  <c r="E276" i="7"/>
  <c r="F276" i="7"/>
  <c r="G276" i="7"/>
  <c r="H276" i="7"/>
  <c r="I276" i="7"/>
  <c r="J276" i="7"/>
  <c r="K276" i="7"/>
  <c r="L276" i="7"/>
  <c r="M276" i="7"/>
  <c r="AC270" i="7" s="1"/>
  <c r="BM45" i="3" s="1"/>
  <c r="N276" i="7"/>
  <c r="O276" i="7"/>
  <c r="P276" i="7"/>
  <c r="Y270" i="7" s="1"/>
  <c r="Q276" i="7"/>
  <c r="R276" i="7"/>
  <c r="S276" i="7"/>
  <c r="AA270" i="7" s="1"/>
  <c r="BM19" i="3" s="1"/>
  <c r="E277" i="7"/>
  <c r="F277" i="7"/>
  <c r="G277" i="7"/>
  <c r="H277" i="7"/>
  <c r="I277" i="7"/>
  <c r="J277" i="7"/>
  <c r="K277" i="7"/>
  <c r="L277" i="7"/>
  <c r="M277" i="7"/>
  <c r="AC271" i="7" s="1"/>
  <c r="BM46" i="3" s="1"/>
  <c r="N277" i="7"/>
  <c r="O277" i="7"/>
  <c r="P277" i="7"/>
  <c r="Y271" i="7" s="1"/>
  <c r="Q277" i="7"/>
  <c r="AB271" i="7" s="1"/>
  <c r="BM32" i="3" s="1"/>
  <c r="R277" i="7"/>
  <c r="Z271" i="7" s="1"/>
  <c r="BM8" i="3" s="1"/>
  <c r="S277" i="7"/>
  <c r="D278" i="7"/>
  <c r="D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D283" i="7"/>
  <c r="E283" i="7"/>
  <c r="F283" i="7"/>
  <c r="G283" i="7"/>
  <c r="H283" i="7"/>
  <c r="I283" i="7"/>
  <c r="J283" i="7"/>
  <c r="K283" i="7"/>
  <c r="L283" i="7"/>
  <c r="M283" i="7"/>
  <c r="AC274" i="7" s="1"/>
  <c r="BM49" i="3" s="1"/>
  <c r="N283" i="7"/>
  <c r="O283" i="7"/>
  <c r="P283" i="7"/>
  <c r="Y274" i="7" s="1"/>
  <c r="Q283" i="7"/>
  <c r="AB274" i="7" s="1"/>
  <c r="BM35" i="3" s="1"/>
  <c r="R283" i="7"/>
  <c r="Z274" i="7" s="1"/>
  <c r="BM11" i="3" s="1"/>
  <c r="S283" i="7"/>
  <c r="AA274" i="7" s="1"/>
  <c r="BM23" i="3" s="1"/>
  <c r="CC23" i="3" s="1"/>
  <c r="D288" i="7"/>
  <c r="E288" i="7"/>
  <c r="F288" i="7"/>
  <c r="G288" i="7"/>
  <c r="H288" i="7"/>
  <c r="I288" i="7"/>
  <c r="J288" i="7"/>
  <c r="K288" i="7"/>
  <c r="L288" i="7"/>
  <c r="M288" i="7"/>
  <c r="AC288" i="7" s="1"/>
  <c r="AB41" i="3" s="1"/>
  <c r="N288" i="7"/>
  <c r="O288" i="7"/>
  <c r="P288" i="7"/>
  <c r="Q288" i="7"/>
  <c r="R288" i="7"/>
  <c r="S288" i="7"/>
  <c r="D289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Z289" i="7" s="1"/>
  <c r="AB4" i="3" s="1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S291" i="7"/>
  <c r="AA289" i="7" s="1"/>
  <c r="AB16" i="3" s="1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R292" i="7"/>
  <c r="Z290" i="7" s="1"/>
  <c r="AB5" i="3" s="1"/>
  <c r="S292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S293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S294" i="7"/>
  <c r="D295" i="7"/>
  <c r="E295" i="7"/>
  <c r="F295" i="7"/>
  <c r="G295" i="7"/>
  <c r="H295" i="7"/>
  <c r="I295" i="7"/>
  <c r="J295" i="7"/>
  <c r="K295" i="7"/>
  <c r="L295" i="7"/>
  <c r="M295" i="7"/>
  <c r="AC291" i="7" s="1"/>
  <c r="AB44" i="3" s="1"/>
  <c r="N295" i="7"/>
  <c r="O295" i="7"/>
  <c r="P295" i="7"/>
  <c r="S295" i="7"/>
  <c r="D296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D299" i="7"/>
  <c r="E299" i="7"/>
  <c r="F299" i="7"/>
  <c r="G299" i="7"/>
  <c r="H299" i="7"/>
  <c r="I299" i="7"/>
  <c r="J299" i="7"/>
  <c r="K299" i="7"/>
  <c r="L299" i="7"/>
  <c r="M299" i="7"/>
  <c r="AC293" i="7" s="1"/>
  <c r="AB46" i="3" s="1"/>
  <c r="N299" i="7"/>
  <c r="O299" i="7"/>
  <c r="P299" i="7"/>
  <c r="Y293" i="7" s="1"/>
  <c r="Q299" i="7"/>
  <c r="AB293" i="7" s="1"/>
  <c r="AB32" i="3" s="1"/>
  <c r="R299" i="7"/>
  <c r="Z293" i="7" s="1"/>
  <c r="AB8" i="3" s="1"/>
  <c r="S299" i="7"/>
  <c r="AA293" i="7" s="1"/>
  <c r="D300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D302" i="7"/>
  <c r="E302" i="7"/>
  <c r="F302" i="7"/>
  <c r="G302" i="7"/>
  <c r="H302" i="7"/>
  <c r="I302" i="7"/>
  <c r="J302" i="7"/>
  <c r="K302" i="7"/>
  <c r="L302" i="7"/>
  <c r="M302" i="7"/>
  <c r="N302" i="7"/>
  <c r="P302" i="7"/>
  <c r="Q302" i="7"/>
  <c r="R302" i="7"/>
  <c r="S302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Y295" i="7" s="1"/>
  <c r="Q303" i="7"/>
  <c r="R303" i="7"/>
  <c r="S303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D305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Y310" i="7" s="1"/>
  <c r="Q310" i="7"/>
  <c r="R310" i="7"/>
  <c r="S310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Z311" i="7" s="1"/>
  <c r="AR4" i="3" s="1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S313" i="7"/>
  <c r="AA311" i="7" s="1"/>
  <c r="AR16" i="3" s="1"/>
  <c r="E314" i="7"/>
  <c r="F314" i="7"/>
  <c r="G314" i="7"/>
  <c r="H314" i="7"/>
  <c r="I314" i="7"/>
  <c r="J314" i="7"/>
  <c r="K314" i="7"/>
  <c r="L314" i="7"/>
  <c r="M314" i="7"/>
  <c r="N314" i="7"/>
  <c r="O314" i="7"/>
  <c r="P314" i="7"/>
  <c r="R314" i="7"/>
  <c r="Z312" i="7" s="1"/>
  <c r="AR5" i="3" s="1"/>
  <c r="S314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S315" i="7"/>
  <c r="F316" i="7"/>
  <c r="G316" i="7"/>
  <c r="H316" i="7"/>
  <c r="I316" i="7"/>
  <c r="J316" i="7"/>
  <c r="K316" i="7"/>
  <c r="L316" i="7"/>
  <c r="M316" i="7"/>
  <c r="N316" i="7"/>
  <c r="O316" i="7"/>
  <c r="P316" i="7"/>
  <c r="S316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S317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AB313" i="7" s="1"/>
  <c r="AR30" i="3" s="1"/>
  <c r="R318" i="7"/>
  <c r="Z313" i="7" s="1"/>
  <c r="AR6" i="3" s="1"/>
  <c r="S318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E327" i="7"/>
  <c r="F327" i="7"/>
  <c r="G327" i="7"/>
  <c r="H327" i="7"/>
  <c r="I327" i="7"/>
  <c r="J327" i="7"/>
  <c r="K327" i="7"/>
  <c r="L327" i="7"/>
  <c r="M327" i="7"/>
  <c r="AC318" i="7" s="1"/>
  <c r="AR49" i="3" s="1"/>
  <c r="N327" i="7"/>
  <c r="O327" i="7"/>
  <c r="P327" i="7"/>
  <c r="Y318" i="7" s="1"/>
  <c r="Q327" i="7"/>
  <c r="AB318" i="7" s="1"/>
  <c r="AR35" i="3" s="1"/>
  <c r="R327" i="7"/>
  <c r="Z318" i="7" s="1"/>
  <c r="AR11" i="3" s="1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AB332" i="7" s="1"/>
  <c r="AS27" i="3" s="1"/>
  <c r="R333" i="7"/>
  <c r="S333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Z333" i="7" s="1"/>
  <c r="AS4" i="3" s="1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S335" i="7"/>
  <c r="AA333" i="7" s="1"/>
  <c r="AS16" i="3" s="1"/>
  <c r="E336" i="7"/>
  <c r="F336" i="7"/>
  <c r="G336" i="7"/>
  <c r="H336" i="7"/>
  <c r="I336" i="7"/>
  <c r="J336" i="7"/>
  <c r="K336" i="7"/>
  <c r="L336" i="7"/>
  <c r="M336" i="7"/>
  <c r="N336" i="7"/>
  <c r="O336" i="7"/>
  <c r="P336" i="7"/>
  <c r="S336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S337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S338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S339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AB335" i="7" s="1"/>
  <c r="AS30" i="3" s="1"/>
  <c r="R340" i="7"/>
  <c r="Z335" i="7" s="1"/>
  <c r="AS6" i="3" s="1"/>
  <c r="S340" i="7"/>
  <c r="E341" i="7"/>
  <c r="F341" i="7"/>
  <c r="G341" i="7"/>
  <c r="H341" i="7"/>
  <c r="I341" i="7"/>
  <c r="J341" i="7"/>
  <c r="K341" i="7"/>
  <c r="L341" i="7"/>
  <c r="M341" i="7"/>
  <c r="AC336" i="7" s="1"/>
  <c r="AS45" i="3" s="1"/>
  <c r="N341" i="7"/>
  <c r="O341" i="7"/>
  <c r="P341" i="7"/>
  <c r="Q341" i="7"/>
  <c r="R341" i="7"/>
  <c r="S341" i="7"/>
  <c r="AA336" i="7" s="1"/>
  <c r="AS19" i="3" s="1"/>
  <c r="D342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D349" i="7"/>
  <c r="E349" i="7"/>
  <c r="F349" i="7"/>
  <c r="G349" i="7"/>
  <c r="H349" i="7"/>
  <c r="I349" i="7"/>
  <c r="J349" i="7"/>
  <c r="K349" i="7"/>
  <c r="L349" i="7"/>
  <c r="M349" i="7"/>
  <c r="AC340" i="7" s="1"/>
  <c r="AS49" i="3" s="1"/>
  <c r="N349" i="7"/>
  <c r="O349" i="7"/>
  <c r="P349" i="7"/>
  <c r="Y340" i="7" s="1"/>
  <c r="Q349" i="7"/>
  <c r="AB340" i="7" s="1"/>
  <c r="AS35" i="3" s="1"/>
  <c r="R349" i="7"/>
  <c r="Z340" i="7" s="1"/>
  <c r="AS11" i="3" s="1"/>
  <c r="D354" i="7"/>
  <c r="D355" i="7"/>
  <c r="E355" i="7"/>
  <c r="F355" i="7"/>
  <c r="G355" i="7"/>
  <c r="H355" i="7"/>
  <c r="I355" i="7"/>
  <c r="J355" i="7"/>
  <c r="K355" i="7"/>
  <c r="L355" i="7"/>
  <c r="M355" i="7"/>
  <c r="AC354" i="7" s="1"/>
  <c r="AT41" i="3" s="1"/>
  <c r="N355" i="7"/>
  <c r="O355" i="7"/>
  <c r="P355" i="7"/>
  <c r="Y354" i="7" s="1"/>
  <c r="Q355" i="7"/>
  <c r="AB354" i="7" s="1"/>
  <c r="AT27" i="3" s="1"/>
  <c r="R355" i="7"/>
  <c r="Z354" i="7" s="1"/>
  <c r="AT3" i="3" s="1"/>
  <c r="S355" i="7"/>
  <c r="AA354" i="7" s="1"/>
  <c r="AT15" i="3" s="1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Z355" i="7" s="1"/>
  <c r="AT4" i="3" s="1"/>
  <c r="S356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S357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R358" i="7"/>
  <c r="Z356" i="7" s="1"/>
  <c r="AT5" i="3" s="1"/>
  <c r="S358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S359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S360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S361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AB357" i="7" s="1"/>
  <c r="AT30" i="3" s="1"/>
  <c r="R362" i="7"/>
  <c r="Z357" i="7" s="1"/>
  <c r="AT6" i="3" s="1"/>
  <c r="S362" i="7"/>
  <c r="D363" i="7"/>
  <c r="D364" i="7"/>
  <c r="F364" i="7"/>
  <c r="G364" i="7"/>
  <c r="H364" i="7"/>
  <c r="I364" i="7"/>
  <c r="J364" i="7"/>
  <c r="K364" i="7"/>
  <c r="L364" i="7"/>
  <c r="M364" i="7"/>
  <c r="AC358" i="7" s="1"/>
  <c r="AT45" i="3" s="1"/>
  <c r="N364" i="7"/>
  <c r="O364" i="7"/>
  <c r="P364" i="7"/>
  <c r="Q364" i="7"/>
  <c r="R364" i="7"/>
  <c r="S364" i="7"/>
  <c r="E365" i="7"/>
  <c r="F365" i="7"/>
  <c r="G365" i="7"/>
  <c r="H365" i="7"/>
  <c r="I365" i="7"/>
  <c r="J365" i="7"/>
  <c r="K365" i="7"/>
  <c r="L365" i="7"/>
  <c r="M365" i="7"/>
  <c r="AC359" i="7" s="1"/>
  <c r="AT46" i="3" s="1"/>
  <c r="N365" i="7"/>
  <c r="O365" i="7"/>
  <c r="P365" i="7"/>
  <c r="Q365" i="7"/>
  <c r="R365" i="7"/>
  <c r="S365" i="7"/>
  <c r="AA359" i="7" s="1"/>
  <c r="AT20" i="3" s="1"/>
  <c r="D366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AA360" i="7" s="1"/>
  <c r="AT21" i="3" s="1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E371" i="7"/>
  <c r="F371" i="7"/>
  <c r="G371" i="7"/>
  <c r="H371" i="7"/>
  <c r="I371" i="7"/>
  <c r="J371" i="7"/>
  <c r="K371" i="7"/>
  <c r="L371" i="7"/>
  <c r="M371" i="7"/>
  <c r="AC362" i="7" s="1"/>
  <c r="AT49" i="3" s="1"/>
  <c r="N371" i="7"/>
  <c r="O371" i="7"/>
  <c r="P371" i="7"/>
  <c r="Y362" i="7" s="1"/>
  <c r="Q371" i="7"/>
  <c r="AB362" i="7" s="1"/>
  <c r="AT35" i="3" s="1"/>
  <c r="R371" i="7"/>
  <c r="Z362" i="7" s="1"/>
  <c r="AT11" i="3" s="1"/>
  <c r="S371" i="7"/>
  <c r="AA362" i="7" s="1"/>
  <c r="AT23" i="3" s="1"/>
  <c r="D376" i="7"/>
  <c r="E376" i="7"/>
  <c r="F376" i="7"/>
  <c r="G376" i="7"/>
  <c r="H376" i="7"/>
  <c r="I376" i="7"/>
  <c r="J376" i="7"/>
  <c r="K376" i="7"/>
  <c r="L376" i="7"/>
  <c r="M376" i="7"/>
  <c r="N376" i="7"/>
  <c r="O376" i="7"/>
  <c r="P376" i="7"/>
  <c r="Q376" i="7"/>
  <c r="S376" i="7"/>
  <c r="D377" i="7"/>
  <c r="E377" i="7"/>
  <c r="F377" i="7"/>
  <c r="G377" i="7"/>
  <c r="H377" i="7"/>
  <c r="I377" i="7"/>
  <c r="J377" i="7"/>
  <c r="K377" i="7"/>
  <c r="L377" i="7"/>
  <c r="M377" i="7"/>
  <c r="N377" i="7"/>
  <c r="O377" i="7"/>
  <c r="P377" i="7"/>
  <c r="Q377" i="7"/>
  <c r="S377" i="7"/>
  <c r="E378" i="7"/>
  <c r="F378" i="7"/>
  <c r="G378" i="7"/>
  <c r="H378" i="7"/>
  <c r="I378" i="7"/>
  <c r="J378" i="7"/>
  <c r="K378" i="7"/>
  <c r="L378" i="7"/>
  <c r="M378" i="7"/>
  <c r="N378" i="7"/>
  <c r="O378" i="7"/>
  <c r="P378" i="7"/>
  <c r="P379" i="7"/>
  <c r="Q378" i="7"/>
  <c r="E379" i="7"/>
  <c r="F379" i="7"/>
  <c r="G379" i="7"/>
  <c r="H379" i="7"/>
  <c r="I379" i="7"/>
  <c r="J379" i="7"/>
  <c r="K379" i="7"/>
  <c r="L379" i="7"/>
  <c r="M379" i="7"/>
  <c r="N379" i="7"/>
  <c r="O379" i="7"/>
  <c r="Q379" i="7"/>
  <c r="S379" i="7"/>
  <c r="AA377" i="7" s="1"/>
  <c r="AU16" i="3" s="1"/>
  <c r="E380" i="7"/>
  <c r="F380" i="7"/>
  <c r="G380" i="7"/>
  <c r="H380" i="7"/>
  <c r="I380" i="7"/>
  <c r="J380" i="7"/>
  <c r="K380" i="7"/>
  <c r="L380" i="7"/>
  <c r="M380" i="7"/>
  <c r="N380" i="7"/>
  <c r="O380" i="7"/>
  <c r="P380" i="7"/>
  <c r="R380" i="7"/>
  <c r="Z378" i="7" s="1"/>
  <c r="AU5" i="3" s="1"/>
  <c r="S380" i="7"/>
  <c r="E381" i="7"/>
  <c r="F381" i="7"/>
  <c r="G381" i="7"/>
  <c r="H381" i="7"/>
  <c r="I381" i="7"/>
  <c r="J381" i="7"/>
  <c r="K381" i="7"/>
  <c r="L381" i="7"/>
  <c r="M381" i="7"/>
  <c r="N381" i="7"/>
  <c r="O381" i="7"/>
  <c r="P381" i="7"/>
  <c r="S381" i="7"/>
  <c r="E382" i="7"/>
  <c r="F382" i="7"/>
  <c r="G382" i="7"/>
  <c r="H382" i="7"/>
  <c r="I382" i="7"/>
  <c r="J382" i="7"/>
  <c r="K382" i="7"/>
  <c r="L382" i="7"/>
  <c r="M382" i="7"/>
  <c r="N382" i="7"/>
  <c r="O382" i="7"/>
  <c r="P382" i="7"/>
  <c r="S382" i="7"/>
  <c r="E383" i="7"/>
  <c r="F383" i="7"/>
  <c r="G383" i="7"/>
  <c r="H383" i="7"/>
  <c r="I383" i="7"/>
  <c r="J383" i="7"/>
  <c r="K383" i="7"/>
  <c r="L383" i="7"/>
  <c r="M383" i="7"/>
  <c r="M384" i="7"/>
  <c r="N383" i="7"/>
  <c r="O383" i="7"/>
  <c r="P383" i="7"/>
  <c r="S383" i="7"/>
  <c r="E384" i="7"/>
  <c r="F384" i="7"/>
  <c r="G384" i="7"/>
  <c r="H384" i="7"/>
  <c r="I384" i="7"/>
  <c r="J384" i="7"/>
  <c r="K384" i="7"/>
  <c r="L384" i="7"/>
  <c r="N384" i="7"/>
  <c r="O384" i="7"/>
  <c r="P384" i="7"/>
  <c r="Q384" i="7"/>
  <c r="AB379" i="7" s="1"/>
  <c r="AU30" i="3" s="1"/>
  <c r="R384" i="7"/>
  <c r="Z379" i="7" s="1"/>
  <c r="AU6" i="3" s="1"/>
  <c r="S384" i="7"/>
  <c r="D385" i="7"/>
  <c r="E385" i="7"/>
  <c r="F385" i="7"/>
  <c r="G385" i="7"/>
  <c r="H385" i="7"/>
  <c r="I385" i="7"/>
  <c r="J385" i="7"/>
  <c r="K385" i="7"/>
  <c r="L385" i="7"/>
  <c r="M385" i="7"/>
  <c r="N385" i="7"/>
  <c r="O385" i="7"/>
  <c r="P385" i="7"/>
  <c r="Q385" i="7"/>
  <c r="R385" i="7"/>
  <c r="S385" i="7"/>
  <c r="E386" i="7"/>
  <c r="F386" i="7"/>
  <c r="G386" i="7"/>
  <c r="H386" i="7"/>
  <c r="I386" i="7"/>
  <c r="J386" i="7"/>
  <c r="K386" i="7"/>
  <c r="L386" i="7"/>
  <c r="M386" i="7"/>
  <c r="N386" i="7"/>
  <c r="O386" i="7"/>
  <c r="P386" i="7"/>
  <c r="Q386" i="7"/>
  <c r="R386" i="7"/>
  <c r="S386" i="7"/>
  <c r="E387" i="7"/>
  <c r="F387" i="7"/>
  <c r="G387" i="7"/>
  <c r="H387" i="7"/>
  <c r="I387" i="7"/>
  <c r="J387" i="7"/>
  <c r="K387" i="7"/>
  <c r="L387" i="7"/>
  <c r="M387" i="7"/>
  <c r="N387" i="7"/>
  <c r="O387" i="7"/>
  <c r="P387" i="7"/>
  <c r="Q387" i="7"/>
  <c r="R387" i="7"/>
  <c r="S387" i="7"/>
  <c r="E388" i="7"/>
  <c r="F388" i="7"/>
  <c r="G388" i="7"/>
  <c r="H388" i="7"/>
  <c r="I388" i="7"/>
  <c r="J388" i="7"/>
  <c r="K388" i="7"/>
  <c r="L388" i="7"/>
  <c r="M388" i="7"/>
  <c r="N388" i="7"/>
  <c r="O388" i="7"/>
  <c r="P388" i="7"/>
  <c r="Q388" i="7"/>
  <c r="R388" i="7"/>
  <c r="S388" i="7"/>
  <c r="E389" i="7"/>
  <c r="F389" i="7"/>
  <c r="G389" i="7"/>
  <c r="H389" i="7"/>
  <c r="I389" i="7"/>
  <c r="J389" i="7"/>
  <c r="K389" i="7"/>
  <c r="L389" i="7"/>
  <c r="M389" i="7"/>
  <c r="N389" i="7"/>
  <c r="O389" i="7"/>
  <c r="P389" i="7"/>
  <c r="Q389" i="7"/>
  <c r="R389" i="7"/>
  <c r="S389" i="7"/>
  <c r="E390" i="7"/>
  <c r="F390" i="7"/>
  <c r="G390" i="7"/>
  <c r="H390" i="7"/>
  <c r="I390" i="7"/>
  <c r="J390" i="7"/>
  <c r="K390" i="7"/>
  <c r="L390" i="7"/>
  <c r="M390" i="7"/>
  <c r="N390" i="7"/>
  <c r="O390" i="7"/>
  <c r="P390" i="7"/>
  <c r="Q390" i="7"/>
  <c r="R390" i="7"/>
  <c r="S390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E392" i="7"/>
  <c r="F392" i="7"/>
  <c r="G392" i="7"/>
  <c r="H392" i="7"/>
  <c r="I392" i="7"/>
  <c r="J392" i="7"/>
  <c r="K392" i="7"/>
  <c r="L392" i="7"/>
  <c r="M392" i="7"/>
  <c r="N392" i="7"/>
  <c r="O392" i="7"/>
  <c r="P392" i="7"/>
  <c r="Q392" i="7"/>
  <c r="R392" i="7"/>
  <c r="S392" i="7"/>
  <c r="E393" i="7"/>
  <c r="F393" i="7"/>
  <c r="G393" i="7"/>
  <c r="H393" i="7"/>
  <c r="I393" i="7"/>
  <c r="J393" i="7"/>
  <c r="K393" i="7"/>
  <c r="L393" i="7"/>
  <c r="M393" i="7"/>
  <c r="AC384" i="7" s="1"/>
  <c r="AU49" i="3" s="1"/>
  <c r="N393" i="7"/>
  <c r="O393" i="7"/>
  <c r="P393" i="7"/>
  <c r="Y384" i="7" s="1"/>
  <c r="Q393" i="7"/>
  <c r="AB384" i="7" s="1"/>
  <c r="AU35" i="3" s="1"/>
  <c r="R393" i="7"/>
  <c r="Z384" i="7" s="1"/>
  <c r="AU11" i="3" s="1"/>
  <c r="S393" i="7"/>
  <c r="AA384" i="7" s="1"/>
  <c r="AU23" i="3" s="1"/>
  <c r="D398" i="7"/>
  <c r="D399" i="7"/>
  <c r="E399" i="7"/>
  <c r="F399" i="7"/>
  <c r="G399" i="7"/>
  <c r="H399" i="7"/>
  <c r="I399" i="7"/>
  <c r="J399" i="7"/>
  <c r="K399" i="7"/>
  <c r="L399" i="7"/>
  <c r="M399" i="7"/>
  <c r="AC398" i="7" s="1"/>
  <c r="AV41" i="3" s="1"/>
  <c r="N399" i="7"/>
  <c r="O399" i="7"/>
  <c r="P399" i="7"/>
  <c r="Y398" i="7" s="1"/>
  <c r="Q399" i="7"/>
  <c r="AB398" i="7" s="1"/>
  <c r="AV27" i="3" s="1"/>
  <c r="R399" i="7"/>
  <c r="Z398" i="7" s="1"/>
  <c r="AV3" i="3" s="1"/>
  <c r="S399" i="7"/>
  <c r="AA398" i="7" s="1"/>
  <c r="AV15" i="3" s="1"/>
  <c r="D400" i="7"/>
  <c r="E400" i="7"/>
  <c r="F400" i="7"/>
  <c r="G400" i="7"/>
  <c r="H400" i="7"/>
  <c r="I400" i="7"/>
  <c r="J400" i="7"/>
  <c r="K400" i="7"/>
  <c r="M400" i="7"/>
  <c r="N400" i="7"/>
  <c r="O400" i="7"/>
  <c r="P400" i="7"/>
  <c r="Q400" i="7"/>
  <c r="R400" i="7"/>
  <c r="Z399" i="7" s="1"/>
  <c r="AV4" i="3" s="1"/>
  <c r="D401" i="7"/>
  <c r="E401" i="7"/>
  <c r="F401" i="7"/>
  <c r="G401" i="7"/>
  <c r="H401" i="7"/>
  <c r="I401" i="7"/>
  <c r="J401" i="7"/>
  <c r="K401" i="7"/>
  <c r="M401" i="7"/>
  <c r="N401" i="7"/>
  <c r="O401" i="7"/>
  <c r="P401" i="7"/>
  <c r="Q401" i="7"/>
  <c r="S401" i="7"/>
  <c r="AA399" i="7" s="1"/>
  <c r="D402" i="7"/>
  <c r="E402" i="7"/>
  <c r="F402" i="7"/>
  <c r="G402" i="7"/>
  <c r="H402" i="7"/>
  <c r="I402" i="7"/>
  <c r="J402" i="7"/>
  <c r="K402" i="7"/>
  <c r="M402" i="7"/>
  <c r="N402" i="7"/>
  <c r="O402" i="7"/>
  <c r="P402" i="7"/>
  <c r="R402" i="7"/>
  <c r="Z400" i="7" s="1"/>
  <c r="AV5" i="3" s="1"/>
  <c r="S402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S403" i="7"/>
  <c r="D404" i="7"/>
  <c r="E404" i="7"/>
  <c r="F404" i="7"/>
  <c r="G404" i="7"/>
  <c r="H404" i="7"/>
  <c r="I404" i="7"/>
  <c r="J404" i="7"/>
  <c r="K404" i="7"/>
  <c r="L404" i="7"/>
  <c r="M404" i="7"/>
  <c r="N404" i="7"/>
  <c r="O404" i="7"/>
  <c r="P404" i="7"/>
  <c r="Q404" i="7"/>
  <c r="AB400" i="7" s="1"/>
  <c r="S404" i="7"/>
  <c r="D405" i="7"/>
  <c r="E405" i="7"/>
  <c r="F405" i="7"/>
  <c r="G405" i="7"/>
  <c r="H405" i="7"/>
  <c r="I405" i="7"/>
  <c r="J405" i="7"/>
  <c r="K405" i="7"/>
  <c r="L405" i="7"/>
  <c r="M405" i="7"/>
  <c r="M406" i="7"/>
  <c r="N405" i="7"/>
  <c r="O405" i="7"/>
  <c r="P405" i="7"/>
  <c r="S405" i="7"/>
  <c r="E406" i="7"/>
  <c r="F406" i="7"/>
  <c r="G406" i="7"/>
  <c r="H406" i="7"/>
  <c r="I406" i="7"/>
  <c r="J406" i="7"/>
  <c r="K406" i="7"/>
  <c r="L406" i="7"/>
  <c r="N406" i="7"/>
  <c r="O406" i="7"/>
  <c r="P406" i="7"/>
  <c r="Q406" i="7"/>
  <c r="AB401" i="7" s="1"/>
  <c r="AV30" i="3" s="1"/>
  <c r="R406" i="7"/>
  <c r="Z401" i="7" s="1"/>
  <c r="AV6" i="3" s="1"/>
  <c r="S406" i="7"/>
  <c r="E407" i="7"/>
  <c r="F407" i="7"/>
  <c r="G407" i="7"/>
  <c r="H407" i="7"/>
  <c r="I407" i="7"/>
  <c r="J407" i="7"/>
  <c r="K407" i="7"/>
  <c r="L407" i="7"/>
  <c r="M407" i="7"/>
  <c r="N407" i="7"/>
  <c r="O407" i="7"/>
  <c r="P407" i="7"/>
  <c r="Q407" i="7"/>
  <c r="R407" i="7"/>
  <c r="S407" i="7"/>
  <c r="E408" i="7"/>
  <c r="F408" i="7"/>
  <c r="G408" i="7"/>
  <c r="H408" i="7"/>
  <c r="I408" i="7"/>
  <c r="J408" i="7"/>
  <c r="K408" i="7"/>
  <c r="L408" i="7"/>
  <c r="M408" i="7"/>
  <c r="N408" i="7"/>
  <c r="O408" i="7"/>
  <c r="P408" i="7"/>
  <c r="Q408" i="7"/>
  <c r="R408" i="7"/>
  <c r="S408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E411" i="7"/>
  <c r="F411" i="7"/>
  <c r="G411" i="7"/>
  <c r="H411" i="7"/>
  <c r="I411" i="7"/>
  <c r="J411" i="7"/>
  <c r="K411" i="7"/>
  <c r="L411" i="7"/>
  <c r="M411" i="7"/>
  <c r="N411" i="7"/>
  <c r="O411" i="7"/>
  <c r="P411" i="7"/>
  <c r="Q411" i="7"/>
  <c r="R411" i="7"/>
  <c r="S411" i="7"/>
  <c r="E412" i="7"/>
  <c r="F412" i="7"/>
  <c r="G412" i="7"/>
  <c r="H412" i="7"/>
  <c r="I412" i="7"/>
  <c r="J412" i="7"/>
  <c r="K412" i="7"/>
  <c r="L412" i="7"/>
  <c r="M412" i="7"/>
  <c r="N412" i="7"/>
  <c r="O412" i="7"/>
  <c r="P412" i="7"/>
  <c r="Q412" i="7"/>
  <c r="R412" i="7"/>
  <c r="S412" i="7"/>
  <c r="E413" i="7"/>
  <c r="F413" i="7"/>
  <c r="G413" i="7"/>
  <c r="H413" i="7"/>
  <c r="I413" i="7"/>
  <c r="J413" i="7"/>
  <c r="K413" i="7"/>
  <c r="L413" i="7"/>
  <c r="M413" i="7"/>
  <c r="N413" i="7"/>
  <c r="O413" i="7"/>
  <c r="P413" i="7"/>
  <c r="Q413" i="7"/>
  <c r="R413" i="7"/>
  <c r="S413" i="7"/>
  <c r="E414" i="7"/>
  <c r="F414" i="7"/>
  <c r="G414" i="7"/>
  <c r="H414" i="7"/>
  <c r="I414" i="7"/>
  <c r="J414" i="7"/>
  <c r="K414" i="7"/>
  <c r="L414" i="7"/>
  <c r="M414" i="7"/>
  <c r="N414" i="7"/>
  <c r="O414" i="7"/>
  <c r="P414" i="7"/>
  <c r="Q414" i="7"/>
  <c r="R414" i="7"/>
  <c r="S414" i="7"/>
  <c r="E415" i="7"/>
  <c r="F415" i="7"/>
  <c r="G415" i="7"/>
  <c r="H415" i="7"/>
  <c r="I415" i="7"/>
  <c r="J415" i="7"/>
  <c r="K415" i="7"/>
  <c r="L415" i="7"/>
  <c r="M415" i="7"/>
  <c r="AC406" i="7" s="1"/>
  <c r="AV49" i="3" s="1"/>
  <c r="N415" i="7"/>
  <c r="O415" i="7"/>
  <c r="P415" i="7"/>
  <c r="Y406" i="7" s="1"/>
  <c r="Q415" i="7"/>
  <c r="AB406" i="7" s="1"/>
  <c r="AV35" i="3" s="1"/>
  <c r="R415" i="7"/>
  <c r="Z406" i="7" s="1"/>
  <c r="AV11" i="3" s="1"/>
  <c r="E420" i="7"/>
  <c r="F420" i="7"/>
  <c r="G420" i="7"/>
  <c r="H420" i="7"/>
  <c r="I420" i="7"/>
  <c r="J420" i="7"/>
  <c r="K420" i="7"/>
  <c r="L420" i="7"/>
  <c r="M420" i="7"/>
  <c r="N420" i="7"/>
  <c r="O420" i="7"/>
  <c r="P420" i="7"/>
  <c r="Q420" i="7"/>
  <c r="R420" i="7"/>
  <c r="S420" i="7"/>
  <c r="D421" i="7"/>
  <c r="E421" i="7"/>
  <c r="F421" i="7"/>
  <c r="G421" i="7"/>
  <c r="H421" i="7"/>
  <c r="I421" i="7"/>
  <c r="J421" i="7"/>
  <c r="K421" i="7"/>
  <c r="L421" i="7"/>
  <c r="M421" i="7"/>
  <c r="N421" i="7"/>
  <c r="O421" i="7"/>
  <c r="P421" i="7"/>
  <c r="Q421" i="7"/>
  <c r="R421" i="7"/>
  <c r="S421" i="7"/>
  <c r="D422" i="7"/>
  <c r="E422" i="7"/>
  <c r="F422" i="7"/>
  <c r="G422" i="7"/>
  <c r="H422" i="7"/>
  <c r="I422" i="7"/>
  <c r="J422" i="7"/>
  <c r="K422" i="7"/>
  <c r="L422" i="7"/>
  <c r="M422" i="7"/>
  <c r="N422" i="7"/>
  <c r="O422" i="7"/>
  <c r="P422" i="7"/>
  <c r="Q422" i="7"/>
  <c r="R422" i="7"/>
  <c r="Z421" i="7" s="1"/>
  <c r="AW4" i="3" s="1"/>
  <c r="S422" i="7"/>
  <c r="D423" i="7"/>
  <c r="E423" i="7"/>
  <c r="F423" i="7"/>
  <c r="G423" i="7"/>
  <c r="H423" i="7"/>
  <c r="I423" i="7"/>
  <c r="J423" i="7"/>
  <c r="K423" i="7"/>
  <c r="L423" i="7"/>
  <c r="M423" i="7"/>
  <c r="N423" i="7"/>
  <c r="O423" i="7"/>
  <c r="P423" i="7"/>
  <c r="Q423" i="7"/>
  <c r="S423" i="7"/>
  <c r="D424" i="7"/>
  <c r="E424" i="7"/>
  <c r="F424" i="7"/>
  <c r="G424" i="7"/>
  <c r="H424" i="7"/>
  <c r="I424" i="7"/>
  <c r="J424" i="7"/>
  <c r="K424" i="7"/>
  <c r="L424" i="7"/>
  <c r="M424" i="7"/>
  <c r="N424" i="7"/>
  <c r="O424" i="7"/>
  <c r="P424" i="7"/>
  <c r="R424" i="7"/>
  <c r="S424" i="7"/>
  <c r="D425" i="7"/>
  <c r="E425" i="7"/>
  <c r="F425" i="7"/>
  <c r="G425" i="7"/>
  <c r="H425" i="7"/>
  <c r="I425" i="7"/>
  <c r="J425" i="7"/>
  <c r="K425" i="7"/>
  <c r="L425" i="7"/>
  <c r="N425" i="7"/>
  <c r="O425" i="7"/>
  <c r="P425" i="7"/>
  <c r="S425" i="7"/>
  <c r="D426" i="7"/>
  <c r="E426" i="7"/>
  <c r="F426" i="7"/>
  <c r="G426" i="7"/>
  <c r="H426" i="7"/>
  <c r="I426" i="7"/>
  <c r="J426" i="7"/>
  <c r="K426" i="7"/>
  <c r="L426" i="7"/>
  <c r="M426" i="7"/>
  <c r="N426" i="7"/>
  <c r="O426" i="7"/>
  <c r="P426" i="7"/>
  <c r="Q426" i="7"/>
  <c r="AB422" i="7" s="1"/>
  <c r="R426" i="7"/>
  <c r="S426" i="7"/>
  <c r="S427" i="7"/>
  <c r="S428" i="7"/>
  <c r="D427" i="7"/>
  <c r="E427" i="7"/>
  <c r="F427" i="7"/>
  <c r="G427" i="7"/>
  <c r="H427" i="7"/>
  <c r="I427" i="7"/>
  <c r="J427" i="7"/>
  <c r="K427" i="7"/>
  <c r="L427" i="7"/>
  <c r="M427" i="7"/>
  <c r="N427" i="7"/>
  <c r="O427" i="7"/>
  <c r="P427" i="7"/>
  <c r="D428" i="7"/>
  <c r="E428" i="7"/>
  <c r="F428" i="7"/>
  <c r="G428" i="7"/>
  <c r="H428" i="7"/>
  <c r="I428" i="7"/>
  <c r="J428" i="7"/>
  <c r="K428" i="7"/>
  <c r="L428" i="7"/>
  <c r="M428" i="7"/>
  <c r="N428" i="7"/>
  <c r="O428" i="7"/>
  <c r="P428" i="7"/>
  <c r="Q428" i="7"/>
  <c r="AB423" i="7" s="1"/>
  <c r="AW30" i="3" s="1"/>
  <c r="R428" i="7"/>
  <c r="Z423" i="7" s="1"/>
  <c r="AW6" i="3" s="1"/>
  <c r="D429" i="7"/>
  <c r="E429" i="7"/>
  <c r="F429" i="7"/>
  <c r="G429" i="7"/>
  <c r="H429" i="7"/>
  <c r="I429" i="7"/>
  <c r="J429" i="7"/>
  <c r="K429" i="7"/>
  <c r="L429" i="7"/>
  <c r="M429" i="7"/>
  <c r="N429" i="7"/>
  <c r="O429" i="7"/>
  <c r="P429" i="7"/>
  <c r="Q429" i="7"/>
  <c r="R429" i="7"/>
  <c r="S429" i="7"/>
  <c r="E430" i="7"/>
  <c r="F430" i="7"/>
  <c r="G430" i="7"/>
  <c r="H430" i="7"/>
  <c r="I430" i="7"/>
  <c r="J430" i="7"/>
  <c r="K430" i="7"/>
  <c r="L430" i="7"/>
  <c r="M430" i="7"/>
  <c r="N430" i="7"/>
  <c r="O430" i="7"/>
  <c r="P430" i="7"/>
  <c r="Q430" i="7"/>
  <c r="R430" i="7"/>
  <c r="S430" i="7"/>
  <c r="D431" i="7"/>
  <c r="D432" i="7"/>
  <c r="E432" i="7"/>
  <c r="F432" i="7"/>
  <c r="G432" i="7"/>
  <c r="H432" i="7"/>
  <c r="I432" i="7"/>
  <c r="J432" i="7"/>
  <c r="K432" i="7"/>
  <c r="L432" i="7"/>
  <c r="M432" i="7"/>
  <c r="AC425" i="7" s="1"/>
  <c r="AW46" i="3" s="1"/>
  <c r="N432" i="7"/>
  <c r="O432" i="7"/>
  <c r="P432" i="7"/>
  <c r="Q432" i="7"/>
  <c r="R432" i="7"/>
  <c r="S432" i="7"/>
  <c r="AA425" i="7" s="1"/>
  <c r="AW20" i="3" s="1"/>
  <c r="D433" i="7"/>
  <c r="E433" i="7"/>
  <c r="F433" i="7"/>
  <c r="G433" i="7"/>
  <c r="H433" i="7"/>
  <c r="I433" i="7"/>
  <c r="J433" i="7"/>
  <c r="K433" i="7"/>
  <c r="L433" i="7"/>
  <c r="M433" i="7"/>
  <c r="N433" i="7"/>
  <c r="O433" i="7"/>
  <c r="P433" i="7"/>
  <c r="Q433" i="7"/>
  <c r="R433" i="7"/>
  <c r="S433" i="7"/>
  <c r="D434" i="7"/>
  <c r="E434" i="7"/>
  <c r="F434" i="7"/>
  <c r="G434" i="7"/>
  <c r="H434" i="7"/>
  <c r="I434" i="7"/>
  <c r="J434" i="7"/>
  <c r="K434" i="7"/>
  <c r="L434" i="7"/>
  <c r="M434" i="7"/>
  <c r="N434" i="7"/>
  <c r="O434" i="7"/>
  <c r="P434" i="7"/>
  <c r="Q434" i="7"/>
  <c r="R434" i="7"/>
  <c r="S434" i="7"/>
  <c r="D435" i="7"/>
  <c r="E435" i="7"/>
  <c r="F435" i="7"/>
  <c r="G435" i="7"/>
  <c r="H435" i="7"/>
  <c r="I435" i="7"/>
  <c r="J435" i="7"/>
  <c r="K435" i="7"/>
  <c r="L435" i="7"/>
  <c r="M435" i="7"/>
  <c r="N435" i="7"/>
  <c r="O435" i="7"/>
  <c r="P435" i="7"/>
  <c r="Q435" i="7"/>
  <c r="R435" i="7"/>
  <c r="S435" i="7"/>
  <c r="D436" i="7"/>
  <c r="E436" i="7"/>
  <c r="F436" i="7"/>
  <c r="G436" i="7"/>
  <c r="H436" i="7"/>
  <c r="I436" i="7"/>
  <c r="J436" i="7"/>
  <c r="K436" i="7"/>
  <c r="L436" i="7"/>
  <c r="M436" i="7"/>
  <c r="N436" i="7"/>
  <c r="O436" i="7"/>
  <c r="P436" i="7"/>
  <c r="Q436" i="7"/>
  <c r="R436" i="7"/>
  <c r="S436" i="7"/>
  <c r="D437" i="7"/>
  <c r="E437" i="7"/>
  <c r="F437" i="7"/>
  <c r="G437" i="7"/>
  <c r="H437" i="7"/>
  <c r="I437" i="7"/>
  <c r="J437" i="7"/>
  <c r="K437" i="7"/>
  <c r="L437" i="7"/>
  <c r="M437" i="7"/>
  <c r="AC428" i="7" s="1"/>
  <c r="AW49" i="3" s="1"/>
  <c r="N437" i="7"/>
  <c r="O437" i="7"/>
  <c r="P437" i="7"/>
  <c r="Y428" i="7" s="1"/>
  <c r="Q437" i="7"/>
  <c r="AB428" i="7" s="1"/>
  <c r="AW35" i="3" s="1"/>
  <c r="R437" i="7"/>
  <c r="Z428" i="7" s="1"/>
  <c r="AW11" i="3" s="1"/>
  <c r="S437" i="7"/>
  <c r="AA428" i="7" s="1"/>
  <c r="AW23" i="3" s="1"/>
  <c r="D442" i="7"/>
  <c r="D443" i="7"/>
  <c r="E443" i="7"/>
  <c r="F443" i="7"/>
  <c r="G443" i="7"/>
  <c r="H443" i="7"/>
  <c r="I443" i="7"/>
  <c r="J443" i="7"/>
  <c r="K443" i="7"/>
  <c r="L443" i="7"/>
  <c r="M443" i="7"/>
  <c r="AC442" i="7" s="1"/>
  <c r="AC41" i="3" s="1"/>
  <c r="N443" i="7"/>
  <c r="O443" i="7"/>
  <c r="P443" i="7"/>
  <c r="Y442" i="7" s="1"/>
  <c r="Q443" i="7"/>
  <c r="AB442" i="7" s="1"/>
  <c r="R443" i="7"/>
  <c r="Z442" i="7" s="1"/>
  <c r="AC3" i="3" s="1"/>
  <c r="S443" i="7"/>
  <c r="AA442" i="7" s="1"/>
  <c r="AC15" i="3" s="1"/>
  <c r="D444" i="7"/>
  <c r="E444" i="7"/>
  <c r="F444" i="7"/>
  <c r="G444" i="7"/>
  <c r="H444" i="7"/>
  <c r="I444" i="7"/>
  <c r="J444" i="7"/>
  <c r="K444" i="7"/>
  <c r="L444" i="7"/>
  <c r="M444" i="7"/>
  <c r="N444" i="7"/>
  <c r="O444" i="7"/>
  <c r="P444" i="7"/>
  <c r="Q444" i="7"/>
  <c r="R444" i="7"/>
  <c r="Z443" i="7" s="1"/>
  <c r="AC4" i="3" s="1"/>
  <c r="D445" i="7"/>
  <c r="E445" i="7"/>
  <c r="F445" i="7"/>
  <c r="G445" i="7"/>
  <c r="H445" i="7"/>
  <c r="I445" i="7"/>
  <c r="J445" i="7"/>
  <c r="K445" i="7"/>
  <c r="L445" i="7"/>
  <c r="M445" i="7"/>
  <c r="N445" i="7"/>
  <c r="O445" i="7"/>
  <c r="P445" i="7"/>
  <c r="Q445" i="7"/>
  <c r="S445" i="7"/>
  <c r="AA443" i="7" s="1"/>
  <c r="AC16" i="3" s="1"/>
  <c r="D446" i="7"/>
  <c r="D447" i="7"/>
  <c r="E447" i="7"/>
  <c r="F447" i="7"/>
  <c r="G447" i="7"/>
  <c r="H447" i="7"/>
  <c r="I447" i="7"/>
  <c r="J447" i="7"/>
  <c r="K447" i="7"/>
  <c r="L447" i="7"/>
  <c r="M447" i="7"/>
  <c r="M448" i="7"/>
  <c r="N447" i="7"/>
  <c r="O447" i="7"/>
  <c r="P447" i="7"/>
  <c r="S447" i="7"/>
  <c r="AA444" i="7" s="1"/>
  <c r="AC17" i="3" s="1"/>
  <c r="D448" i="7"/>
  <c r="E448" i="7"/>
  <c r="F448" i="7"/>
  <c r="G448" i="7"/>
  <c r="H448" i="7"/>
  <c r="I448" i="7"/>
  <c r="J448" i="7"/>
  <c r="K448" i="7"/>
  <c r="L448" i="7"/>
  <c r="N448" i="7"/>
  <c r="O448" i="7"/>
  <c r="P448" i="7"/>
  <c r="Q448" i="7"/>
  <c r="AB444" i="7" s="1"/>
  <c r="R448" i="7"/>
  <c r="Z444" i="7" s="1"/>
  <c r="AC5" i="3" s="1"/>
  <c r="S448" i="7"/>
  <c r="D449" i="7"/>
  <c r="D450" i="7"/>
  <c r="E450" i="7"/>
  <c r="F450" i="7"/>
  <c r="G450" i="7"/>
  <c r="H450" i="7"/>
  <c r="I450" i="7"/>
  <c r="J450" i="7"/>
  <c r="K450" i="7"/>
  <c r="M450" i="7"/>
  <c r="AC445" i="7" s="1"/>
  <c r="AC44" i="3" s="1"/>
  <c r="N450" i="7"/>
  <c r="O450" i="7"/>
  <c r="P450" i="7"/>
  <c r="Y445" i="7" s="1"/>
  <c r="Q450" i="7"/>
  <c r="AB445" i="7" s="1"/>
  <c r="AC30" i="3" s="1"/>
  <c r="CA30" i="3" s="1"/>
  <c r="R450" i="7"/>
  <c r="Z445" i="7" s="1"/>
  <c r="AC6" i="3" s="1"/>
  <c r="CA6" i="3" s="1"/>
  <c r="S450" i="7"/>
  <c r="D451" i="7"/>
  <c r="E452" i="7"/>
  <c r="F452" i="7"/>
  <c r="G452" i="7"/>
  <c r="H452" i="7"/>
  <c r="I452" i="7"/>
  <c r="J452" i="7"/>
  <c r="K452" i="7"/>
  <c r="L452" i="7"/>
  <c r="M452" i="7"/>
  <c r="AC446" i="7" s="1"/>
  <c r="AC45" i="3" s="1"/>
  <c r="N452" i="7"/>
  <c r="O452" i="7"/>
  <c r="P452" i="7"/>
  <c r="Y446" i="7" s="1"/>
  <c r="Q452" i="7"/>
  <c r="AB446" i="7" s="1"/>
  <c r="AC31" i="3" s="1"/>
  <c r="R452" i="7"/>
  <c r="Z446" i="7" s="1"/>
  <c r="AC7" i="3" s="1"/>
  <c r="S452" i="7"/>
  <c r="AA446" i="7" s="1"/>
  <c r="AC19" i="3" s="1"/>
  <c r="D453" i="7"/>
  <c r="E453" i="7"/>
  <c r="F453" i="7"/>
  <c r="G453" i="7"/>
  <c r="H453" i="7"/>
  <c r="I453" i="7"/>
  <c r="J453" i="7"/>
  <c r="K453" i="7"/>
  <c r="L453" i="7"/>
  <c r="M453" i="7"/>
  <c r="N453" i="7"/>
  <c r="O453" i="7"/>
  <c r="P453" i="7"/>
  <c r="Q453" i="7"/>
  <c r="R453" i="7"/>
  <c r="S453" i="7"/>
  <c r="D454" i="7"/>
  <c r="E454" i="7"/>
  <c r="F454" i="7"/>
  <c r="G454" i="7"/>
  <c r="H454" i="7"/>
  <c r="I454" i="7"/>
  <c r="J454" i="7"/>
  <c r="K454" i="7"/>
  <c r="L454" i="7"/>
  <c r="M454" i="7"/>
  <c r="N454" i="7"/>
  <c r="O454" i="7"/>
  <c r="P454" i="7"/>
  <c r="Q454" i="7"/>
  <c r="R454" i="7"/>
  <c r="S454" i="7"/>
  <c r="E455" i="7"/>
  <c r="F455" i="7"/>
  <c r="G455" i="7"/>
  <c r="H455" i="7"/>
  <c r="I455" i="7"/>
  <c r="J455" i="7"/>
  <c r="K455" i="7"/>
  <c r="L455" i="7"/>
  <c r="M455" i="7"/>
  <c r="AC448" i="7" s="1"/>
  <c r="AC47" i="3" s="1"/>
  <c r="N455" i="7"/>
  <c r="O455" i="7"/>
  <c r="P455" i="7"/>
  <c r="Y448" i="7" s="1"/>
  <c r="Q455" i="7"/>
  <c r="AB448" i="7" s="1"/>
  <c r="AC33" i="3" s="1"/>
  <c r="R455" i="7"/>
  <c r="Z448" i="7" s="1"/>
  <c r="AC9" i="3" s="1"/>
  <c r="S455" i="7"/>
  <c r="AA448" i="7" s="1"/>
  <c r="AC21" i="3" s="1"/>
  <c r="D457" i="7"/>
  <c r="E457" i="7"/>
  <c r="F457" i="7"/>
  <c r="G457" i="7"/>
  <c r="H457" i="7"/>
  <c r="I457" i="7"/>
  <c r="J457" i="7"/>
  <c r="K457" i="7"/>
  <c r="L457" i="7"/>
  <c r="M457" i="7"/>
  <c r="N457" i="7"/>
  <c r="O457" i="7"/>
  <c r="P457" i="7"/>
  <c r="Q457" i="7"/>
  <c r="AB449" i="7" s="1"/>
  <c r="AC34" i="3" s="1"/>
  <c r="R457" i="7"/>
  <c r="S457" i="7"/>
  <c r="D458" i="7"/>
  <c r="E458" i="7"/>
  <c r="F458" i="7"/>
  <c r="G458" i="7"/>
  <c r="H458" i="7"/>
  <c r="I458" i="7"/>
  <c r="J458" i="7"/>
  <c r="K458" i="7"/>
  <c r="L458" i="7"/>
  <c r="M458" i="7"/>
  <c r="N458" i="7"/>
  <c r="O458" i="7"/>
  <c r="P458" i="7"/>
  <c r="Q458" i="7"/>
  <c r="R458" i="7"/>
  <c r="S458" i="7"/>
  <c r="D459" i="7"/>
  <c r="E459" i="7"/>
  <c r="F459" i="7"/>
  <c r="G459" i="7"/>
  <c r="H459" i="7"/>
  <c r="I459" i="7"/>
  <c r="J459" i="7"/>
  <c r="K459" i="7"/>
  <c r="L459" i="7"/>
  <c r="M459" i="7"/>
  <c r="AC450" i="7" s="1"/>
  <c r="AC49" i="3" s="1"/>
  <c r="N459" i="7"/>
  <c r="O459" i="7"/>
  <c r="P459" i="7"/>
  <c r="Y450" i="7" s="1"/>
  <c r="Q459" i="7"/>
  <c r="AB450" i="7" s="1"/>
  <c r="AC35" i="3" s="1"/>
  <c r="R459" i="7"/>
  <c r="Z450" i="7" s="1"/>
  <c r="AC11" i="3" s="1"/>
  <c r="S459" i="7"/>
  <c r="AA450" i="7" s="1"/>
  <c r="AC23" i="3" s="1"/>
  <c r="D464" i="7"/>
  <c r="D465" i="7"/>
  <c r="D466" i="7"/>
  <c r="E466" i="7"/>
  <c r="F466" i="7"/>
  <c r="G466" i="7"/>
  <c r="H466" i="7"/>
  <c r="I466" i="7"/>
  <c r="J466" i="7"/>
  <c r="K466" i="7"/>
  <c r="M466" i="7"/>
  <c r="N466" i="7"/>
  <c r="O466" i="7"/>
  <c r="P466" i="7"/>
  <c r="Q466" i="7"/>
  <c r="D467" i="7"/>
  <c r="E467" i="7"/>
  <c r="F467" i="7"/>
  <c r="G467" i="7"/>
  <c r="H467" i="7"/>
  <c r="I467" i="7"/>
  <c r="J467" i="7"/>
  <c r="K467" i="7"/>
  <c r="M467" i="7"/>
  <c r="N467" i="7"/>
  <c r="O467" i="7"/>
  <c r="P467" i="7"/>
  <c r="Q467" i="7"/>
  <c r="S467" i="7"/>
  <c r="AA465" i="7" s="1"/>
  <c r="AX16" i="3" s="1"/>
  <c r="D468" i="7"/>
  <c r="E468" i="7"/>
  <c r="F468" i="7"/>
  <c r="G468" i="7"/>
  <c r="H468" i="7"/>
  <c r="I468" i="7"/>
  <c r="J468" i="7"/>
  <c r="K468" i="7"/>
  <c r="M468" i="7"/>
  <c r="N468" i="7"/>
  <c r="O468" i="7"/>
  <c r="P468" i="7"/>
  <c r="R468" i="7"/>
  <c r="S468" i="7"/>
  <c r="E469" i="7"/>
  <c r="F469" i="7"/>
  <c r="G469" i="7"/>
  <c r="H469" i="7"/>
  <c r="I469" i="7"/>
  <c r="J469" i="7"/>
  <c r="K469" i="7"/>
  <c r="L469" i="7"/>
  <c r="M469" i="7"/>
  <c r="N469" i="7"/>
  <c r="O469" i="7"/>
  <c r="P469" i="7"/>
  <c r="S469" i="7"/>
  <c r="D470" i="7"/>
  <c r="E470" i="7"/>
  <c r="F470" i="7"/>
  <c r="G470" i="7"/>
  <c r="H470" i="7"/>
  <c r="I470" i="7"/>
  <c r="J470" i="7"/>
  <c r="K470" i="7"/>
  <c r="L470" i="7"/>
  <c r="M470" i="7"/>
  <c r="N470" i="7"/>
  <c r="O470" i="7"/>
  <c r="P470" i="7"/>
  <c r="Q470" i="7"/>
  <c r="AB466" i="7" s="1"/>
  <c r="R470" i="7"/>
  <c r="S470" i="7"/>
  <c r="D471" i="7"/>
  <c r="E471" i="7"/>
  <c r="F471" i="7"/>
  <c r="G471" i="7"/>
  <c r="H471" i="7"/>
  <c r="I471" i="7"/>
  <c r="J471" i="7"/>
  <c r="K471" i="7"/>
  <c r="L471" i="7"/>
  <c r="M471" i="7"/>
  <c r="O471" i="7"/>
  <c r="P471" i="7"/>
  <c r="S471" i="7"/>
  <c r="E472" i="7"/>
  <c r="F472" i="7"/>
  <c r="G472" i="7"/>
  <c r="H472" i="7"/>
  <c r="I472" i="7"/>
  <c r="J472" i="7"/>
  <c r="K472" i="7"/>
  <c r="L472" i="7"/>
  <c r="M472" i="7"/>
  <c r="N472" i="7"/>
  <c r="O472" i="7"/>
  <c r="P472" i="7"/>
  <c r="Q472" i="7"/>
  <c r="AB467" i="7" s="1"/>
  <c r="AX30" i="3" s="1"/>
  <c r="R472" i="7"/>
  <c r="Z467" i="7" s="1"/>
  <c r="AX6" i="3" s="1"/>
  <c r="S472" i="7"/>
  <c r="E473" i="7"/>
  <c r="F473" i="7"/>
  <c r="G473" i="7"/>
  <c r="H473" i="7"/>
  <c r="I473" i="7"/>
  <c r="J473" i="7"/>
  <c r="K473" i="7"/>
  <c r="L473" i="7"/>
  <c r="M473" i="7"/>
  <c r="N473" i="7"/>
  <c r="O473" i="7"/>
  <c r="P473" i="7"/>
  <c r="Q473" i="7"/>
  <c r="R473" i="7"/>
  <c r="S473" i="7"/>
  <c r="E474" i="7"/>
  <c r="F474" i="7"/>
  <c r="G474" i="7"/>
  <c r="H474" i="7"/>
  <c r="I474" i="7"/>
  <c r="J474" i="7"/>
  <c r="K474" i="7"/>
  <c r="L474" i="7"/>
  <c r="M474" i="7"/>
  <c r="N474" i="7"/>
  <c r="O474" i="7"/>
  <c r="P474" i="7"/>
  <c r="Q474" i="7"/>
  <c r="R474" i="7"/>
  <c r="S474" i="7"/>
  <c r="E475" i="7"/>
  <c r="F475" i="7"/>
  <c r="G475" i="7"/>
  <c r="H475" i="7"/>
  <c r="I475" i="7"/>
  <c r="J475" i="7"/>
  <c r="K475" i="7"/>
  <c r="L475" i="7"/>
  <c r="M475" i="7"/>
  <c r="N475" i="7"/>
  <c r="O475" i="7"/>
  <c r="P475" i="7"/>
  <c r="Q475" i="7"/>
  <c r="R475" i="7"/>
  <c r="S475" i="7"/>
  <c r="E476" i="7"/>
  <c r="F476" i="7"/>
  <c r="G476" i="7"/>
  <c r="H476" i="7"/>
  <c r="I476" i="7"/>
  <c r="J476" i="7"/>
  <c r="K476" i="7"/>
  <c r="L476" i="7"/>
  <c r="M476" i="7"/>
  <c r="N476" i="7"/>
  <c r="O476" i="7"/>
  <c r="P476" i="7"/>
  <c r="Q476" i="7"/>
  <c r="R476" i="7"/>
  <c r="S476" i="7"/>
  <c r="E477" i="7"/>
  <c r="F477" i="7"/>
  <c r="G477" i="7"/>
  <c r="H477" i="7"/>
  <c r="I477" i="7"/>
  <c r="J477" i="7"/>
  <c r="K477" i="7"/>
  <c r="L477" i="7"/>
  <c r="M477" i="7"/>
  <c r="N477" i="7"/>
  <c r="O477" i="7"/>
  <c r="P477" i="7"/>
  <c r="Q477" i="7"/>
  <c r="R477" i="7"/>
  <c r="S477" i="7"/>
  <c r="E478" i="7"/>
  <c r="F478" i="7"/>
  <c r="G478" i="7"/>
  <c r="H478" i="7"/>
  <c r="I478" i="7"/>
  <c r="J478" i="7"/>
  <c r="K478" i="7"/>
  <c r="L478" i="7"/>
  <c r="M478" i="7"/>
  <c r="N478" i="7"/>
  <c r="O478" i="7"/>
  <c r="P478" i="7"/>
  <c r="Q478" i="7"/>
  <c r="R478" i="7"/>
  <c r="S478" i="7"/>
  <c r="E479" i="7"/>
  <c r="F479" i="7"/>
  <c r="G479" i="7"/>
  <c r="H479" i="7"/>
  <c r="I479" i="7"/>
  <c r="J479" i="7"/>
  <c r="K479" i="7"/>
  <c r="L479" i="7"/>
  <c r="M479" i="7"/>
  <c r="N479" i="7"/>
  <c r="O479" i="7"/>
  <c r="P479" i="7"/>
  <c r="Q479" i="7"/>
  <c r="R479" i="7"/>
  <c r="S479" i="7"/>
  <c r="E480" i="7"/>
  <c r="F480" i="7"/>
  <c r="G480" i="7"/>
  <c r="H480" i="7"/>
  <c r="I480" i="7"/>
  <c r="J480" i="7"/>
  <c r="K480" i="7"/>
  <c r="L480" i="7"/>
  <c r="M480" i="7"/>
  <c r="N480" i="7"/>
  <c r="O480" i="7"/>
  <c r="P480" i="7"/>
  <c r="Q480" i="7"/>
  <c r="R480" i="7"/>
  <c r="S480" i="7"/>
  <c r="E481" i="7"/>
  <c r="F481" i="7"/>
  <c r="G481" i="7"/>
  <c r="H481" i="7"/>
  <c r="I481" i="7"/>
  <c r="J481" i="7"/>
  <c r="K481" i="7"/>
  <c r="L481" i="7"/>
  <c r="M481" i="7"/>
  <c r="AC472" i="7" s="1"/>
  <c r="AX49" i="3" s="1"/>
  <c r="N481" i="7"/>
  <c r="O481" i="7"/>
  <c r="P481" i="7"/>
  <c r="Y472" i="7" s="1"/>
  <c r="Q481" i="7"/>
  <c r="AB472" i="7" s="1"/>
  <c r="AX35" i="3" s="1"/>
  <c r="R481" i="7"/>
  <c r="Z472" i="7" s="1"/>
  <c r="AX11" i="3" s="1"/>
  <c r="S481" i="7"/>
  <c r="AA472" i="7" s="1"/>
  <c r="AX23" i="3" s="1"/>
  <c r="D3" i="7"/>
  <c r="E3" i="7"/>
  <c r="F3" i="7"/>
  <c r="G3" i="7"/>
  <c r="H3" i="7"/>
  <c r="I3" i="7"/>
  <c r="J3" i="7"/>
  <c r="K3" i="7"/>
  <c r="L3" i="7"/>
  <c r="M3" i="7"/>
  <c r="AC2" i="7" s="1"/>
  <c r="D42" i="3" s="1"/>
  <c r="N3" i="7"/>
  <c r="O3" i="7"/>
  <c r="P3" i="7"/>
  <c r="Y2" i="7" s="1"/>
  <c r="Q3" i="7"/>
  <c r="AB2" i="7" s="1"/>
  <c r="D28" i="3" s="1"/>
  <c r="R3" i="7"/>
  <c r="Z2" i="7" s="1"/>
  <c r="D4" i="3" s="1"/>
  <c r="S3" i="7"/>
  <c r="AA2" i="7" s="1"/>
  <c r="D16" i="3" s="1"/>
  <c r="D2" i="7"/>
  <c r="Y447" i="7"/>
  <c r="AA50" i="7"/>
  <c r="F20" i="3" s="1"/>
  <c r="Y178" i="7"/>
  <c r="AB161" i="7"/>
  <c r="J33" i="3" s="1"/>
  <c r="AB160" i="7"/>
  <c r="J32" i="3" s="1"/>
  <c r="AC228" i="7"/>
  <c r="BK47" i="3" s="1"/>
  <c r="AC224" i="7"/>
  <c r="BK43" i="3" s="1"/>
  <c r="Z222" i="7"/>
  <c r="BK3" i="3" s="1"/>
  <c r="AC118" i="7"/>
  <c r="I48" i="3" s="1"/>
  <c r="AC117" i="7"/>
  <c r="I47" i="3" s="1"/>
  <c r="AC90" i="7"/>
  <c r="Z41" i="3" s="1"/>
  <c r="Z206" i="7"/>
  <c r="L10" i="3" s="1"/>
  <c r="Y25" i="7"/>
  <c r="AC4" i="7"/>
  <c r="D44" i="3" s="1"/>
  <c r="A25" i="1"/>
  <c r="A47" i="1" s="1"/>
  <c r="A26" i="1"/>
  <c r="A48" i="1" s="1"/>
  <c r="A48" i="7" s="1"/>
  <c r="A27" i="1"/>
  <c r="A49" i="1" s="1"/>
  <c r="A28" i="1"/>
  <c r="A50" i="1" s="1"/>
  <c r="A29" i="1"/>
  <c r="A30" i="1"/>
  <c r="A52" i="1" s="1"/>
  <c r="A52" i="7" s="1"/>
  <c r="A31" i="1"/>
  <c r="A53" i="1" s="1"/>
  <c r="A32" i="1"/>
  <c r="A54" i="1" s="1"/>
  <c r="A33" i="1"/>
  <c r="A33" i="7" s="1"/>
  <c r="A34" i="1"/>
  <c r="A56" i="1" s="1"/>
  <c r="A35" i="1"/>
  <c r="A35" i="7" s="1"/>
  <c r="A36" i="1"/>
  <c r="A58" i="1" s="1"/>
  <c r="A37" i="1"/>
  <c r="A38" i="1"/>
  <c r="A60" i="1" s="1"/>
  <c r="A39" i="1"/>
  <c r="A61" i="1" s="1"/>
  <c r="A40" i="1"/>
  <c r="A62" i="1" s="1"/>
  <c r="A62" i="7" s="1"/>
  <c r="A41" i="1"/>
  <c r="A41" i="7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3" i="7"/>
  <c r="A24" i="1"/>
  <c r="A46" i="1" s="1"/>
  <c r="G403" i="2"/>
  <c r="E403" i="2"/>
  <c r="C11" i="4"/>
  <c r="N489" i="1"/>
  <c r="G325" i="2"/>
  <c r="E325" i="2"/>
  <c r="G249" i="2"/>
  <c r="E249" i="2"/>
  <c r="G231" i="2"/>
  <c r="E231" i="2"/>
  <c r="G135" i="2"/>
  <c r="E135" i="2"/>
  <c r="G115" i="2"/>
  <c r="E115" i="2"/>
  <c r="G53" i="2"/>
  <c r="E53" i="2"/>
  <c r="E339" i="2"/>
  <c r="G339" i="2"/>
  <c r="N336" i="2" s="1"/>
  <c r="AE380" i="7" s="1"/>
  <c r="AU68" i="3" s="1"/>
  <c r="G206" i="2"/>
  <c r="G207" i="2"/>
  <c r="G209" i="2"/>
  <c r="N204" i="2"/>
  <c r="E209" i="2"/>
  <c r="M204" i="2" s="1"/>
  <c r="G133" i="2"/>
  <c r="E133" i="2"/>
  <c r="G96" i="2"/>
  <c r="N91" i="2" s="1"/>
  <c r="AE96" i="7" s="1"/>
  <c r="Z70" i="3" s="1"/>
  <c r="CA73" i="3" s="1"/>
  <c r="E96" i="2"/>
  <c r="N203" i="2"/>
  <c r="C23" i="10"/>
  <c r="H116" i="12"/>
  <c r="C21" i="10"/>
  <c r="H100" i="12"/>
  <c r="B40" i="10"/>
  <c r="R6" i="10" s="1"/>
  <c r="B39" i="10"/>
  <c r="B22" i="10"/>
  <c r="C7" i="10"/>
  <c r="C6" i="10"/>
  <c r="H3" i="12"/>
  <c r="F31" i="3"/>
  <c r="B6" i="10"/>
  <c r="P6" i="10" s="1"/>
  <c r="B5" i="10"/>
  <c r="B4" i="10"/>
  <c r="G412" i="2"/>
  <c r="E412" i="2"/>
  <c r="G392" i="2"/>
  <c r="E392" i="2"/>
  <c r="G355" i="2"/>
  <c r="E355" i="2"/>
  <c r="G317" i="2"/>
  <c r="E317" i="2"/>
  <c r="G280" i="2"/>
  <c r="E280" i="2"/>
  <c r="G241" i="2"/>
  <c r="E241" i="2"/>
  <c r="G220" i="2"/>
  <c r="E220" i="2"/>
  <c r="M220" i="2" s="1"/>
  <c r="AD246" i="7" s="1"/>
  <c r="BL54" i="3" s="1"/>
  <c r="G167" i="2"/>
  <c r="N164" i="2"/>
  <c r="E167" i="2"/>
  <c r="M164" i="2" s="1"/>
  <c r="E88" i="2"/>
  <c r="G47" i="2"/>
  <c r="G46" i="2"/>
  <c r="E47" i="2"/>
  <c r="E46" i="2"/>
  <c r="M43" i="2" s="1"/>
  <c r="AD48" i="7" s="1"/>
  <c r="F56" i="3" s="1"/>
  <c r="AS5" i="3"/>
  <c r="D4" i="10"/>
  <c r="C20" i="10"/>
  <c r="B54" i="10"/>
  <c r="S3" i="10" s="1"/>
  <c r="B20" i="10"/>
  <c r="D3" i="10"/>
  <c r="C3" i="10"/>
  <c r="G389" i="2"/>
  <c r="N390" i="2" s="1"/>
  <c r="AE443" i="7" s="1"/>
  <c r="G390" i="2"/>
  <c r="E389" i="2"/>
  <c r="E390" i="2"/>
  <c r="G218" i="2"/>
  <c r="E218" i="2"/>
  <c r="E198" i="2"/>
  <c r="E179" i="2"/>
  <c r="M180" i="2"/>
  <c r="AD200" i="7" s="1"/>
  <c r="L54" i="3" s="1"/>
  <c r="G85" i="2"/>
  <c r="N86" i="2" s="1"/>
  <c r="AE91" i="7" s="1"/>
  <c r="E103" i="2"/>
  <c r="M104" i="2"/>
  <c r="AD112" i="7" s="1"/>
  <c r="E85" i="2"/>
  <c r="M86" i="2" s="1"/>
  <c r="AD91" i="7" s="1"/>
  <c r="Z53" i="3" s="1"/>
  <c r="C10" i="4"/>
  <c r="C9" i="4"/>
  <c r="C8" i="4"/>
  <c r="C7" i="4"/>
  <c r="C6" i="4"/>
  <c r="C5" i="4"/>
  <c r="C4" i="4"/>
  <c r="C3" i="4"/>
  <c r="B24" i="10"/>
  <c r="D7" i="10"/>
  <c r="D6" i="10"/>
  <c r="B23" i="10"/>
  <c r="B58" i="10"/>
  <c r="S7" i="10" s="1"/>
  <c r="B57" i="10"/>
  <c r="S6" i="10"/>
  <c r="B56" i="10"/>
  <c r="S5" i="10" s="1"/>
  <c r="B41" i="10"/>
  <c r="C24" i="10"/>
  <c r="Q7" i="10" s="1"/>
  <c r="C40" i="10"/>
  <c r="C4" i="10"/>
  <c r="G230" i="2"/>
  <c r="K11" i="3"/>
  <c r="G29" i="3"/>
  <c r="F42" i="3"/>
  <c r="D49" i="3"/>
  <c r="D45" i="3"/>
  <c r="E30" i="3"/>
  <c r="E219" i="2"/>
  <c r="G318" i="2"/>
  <c r="E318" i="2"/>
  <c r="G250" i="2"/>
  <c r="E250" i="2"/>
  <c r="E116" i="2"/>
  <c r="M110" i="2"/>
  <c r="AD118" i="7" s="1"/>
  <c r="I60" i="3" s="1"/>
  <c r="E117" i="2"/>
  <c r="E118" i="2"/>
  <c r="G385" i="2"/>
  <c r="N378" i="2" s="1"/>
  <c r="AE428" i="7" s="1"/>
  <c r="AW72" i="3" s="1"/>
  <c r="G252" i="2"/>
  <c r="N245" i="2" s="1"/>
  <c r="AE274" i="7" s="1"/>
  <c r="BM72" i="3" s="1"/>
  <c r="G214" i="2"/>
  <c r="N207" i="2" s="1"/>
  <c r="AE230" i="7" s="1"/>
  <c r="BK72" i="3" s="1"/>
  <c r="E214" i="2"/>
  <c r="M207" i="2" s="1"/>
  <c r="AD230" i="7" s="1"/>
  <c r="BK60" i="3" s="1"/>
  <c r="G19" i="2"/>
  <c r="N11" i="2" s="1"/>
  <c r="AE10" i="7" s="1"/>
  <c r="D74" i="3" s="1"/>
  <c r="BZ75" i="3" s="1"/>
  <c r="G270" i="2"/>
  <c r="G269" i="2"/>
  <c r="G211" i="2"/>
  <c r="E211" i="2"/>
  <c r="G118" i="2"/>
  <c r="G117" i="2"/>
  <c r="G37" i="2"/>
  <c r="G382" i="2"/>
  <c r="N376" i="2" s="1"/>
  <c r="AE426" i="7" s="1"/>
  <c r="AW70" i="3" s="1"/>
  <c r="G268" i="2"/>
  <c r="G267" i="2"/>
  <c r="G248" i="2"/>
  <c r="G229" i="2"/>
  <c r="G116" i="2"/>
  <c r="N110" i="2" s="1"/>
  <c r="AE118" i="7" s="1"/>
  <c r="I72" i="3" s="1"/>
  <c r="E385" i="2"/>
  <c r="E270" i="2"/>
  <c r="E252" i="2"/>
  <c r="M245" i="2" s="1"/>
  <c r="AD274" i="7" s="1"/>
  <c r="BM60" i="3" s="1"/>
  <c r="E37" i="2"/>
  <c r="E19" i="2"/>
  <c r="M11" i="2" s="1"/>
  <c r="AD10" i="7" s="1"/>
  <c r="D62" i="3" s="1"/>
  <c r="E382" i="2"/>
  <c r="E269" i="2"/>
  <c r="E268" i="2"/>
  <c r="E267" i="2"/>
  <c r="M262" i="2" s="1"/>
  <c r="E229" i="2"/>
  <c r="G259" i="2"/>
  <c r="N258" i="2" s="1"/>
  <c r="AE290" i="7" s="1"/>
  <c r="AB66" i="3" s="1"/>
  <c r="G331" i="2"/>
  <c r="N332" i="2" s="1"/>
  <c r="AE376" i="7" s="1"/>
  <c r="AU64" i="3" s="1"/>
  <c r="G197" i="2"/>
  <c r="G198" i="2"/>
  <c r="G199" i="2"/>
  <c r="E259" i="2"/>
  <c r="E331" i="2"/>
  <c r="E332" i="2"/>
  <c r="E197" i="2"/>
  <c r="M199" i="2" s="1"/>
  <c r="AD222" i="7" s="1"/>
  <c r="BK52" i="3" s="1"/>
  <c r="E199" i="2"/>
  <c r="G14" i="2"/>
  <c r="G399" i="2"/>
  <c r="E399" i="2"/>
  <c r="G342" i="2"/>
  <c r="E342" i="2"/>
  <c r="G201" i="2"/>
  <c r="G203" i="2"/>
  <c r="N201" i="2" s="1"/>
  <c r="AE224" i="7" s="1"/>
  <c r="BK66" i="3" s="1"/>
  <c r="G204" i="2"/>
  <c r="G205" i="2"/>
  <c r="AE226" i="7"/>
  <c r="AE227" i="7"/>
  <c r="BK69" i="3" s="1"/>
  <c r="G200" i="2"/>
  <c r="E203" i="2"/>
  <c r="E204" i="2"/>
  <c r="E205" i="2"/>
  <c r="M202" i="2" s="1"/>
  <c r="AD225" i="7" s="1"/>
  <c r="BK55" i="3" s="1"/>
  <c r="E206" i="2"/>
  <c r="E207" i="2"/>
  <c r="AD227" i="7"/>
  <c r="E201" i="2"/>
  <c r="M201" i="2" s="1"/>
  <c r="AD224" i="7" s="1"/>
  <c r="BK54" i="3" s="1"/>
  <c r="E200" i="2"/>
  <c r="G114" i="2"/>
  <c r="E114" i="2"/>
  <c r="E14" i="2"/>
  <c r="G93" i="2"/>
  <c r="G162" i="2"/>
  <c r="G219" i="2"/>
  <c r="G242" i="2"/>
  <c r="E240" i="2"/>
  <c r="E242" i="2"/>
  <c r="E93" i="2"/>
  <c r="E162" i="2"/>
  <c r="M162" i="2" s="1"/>
  <c r="AD179" i="7" s="1"/>
  <c r="K55" i="3" s="1"/>
  <c r="G153" i="2"/>
  <c r="G401" i="2"/>
  <c r="G402" i="2"/>
  <c r="N396" i="2"/>
  <c r="AE449" i="7" s="1"/>
  <c r="AC71" i="3" s="1"/>
  <c r="G404" i="2"/>
  <c r="N397" i="2" s="1"/>
  <c r="AE450" i="7" s="1"/>
  <c r="AC72" i="3" s="1"/>
  <c r="E401" i="2"/>
  <c r="E402" i="2"/>
  <c r="E404" i="2"/>
  <c r="M397" i="2" s="1"/>
  <c r="AD450" i="7" s="1"/>
  <c r="AC60" i="3" s="1"/>
  <c r="G307" i="2"/>
  <c r="E307" i="2"/>
  <c r="E308" i="2"/>
  <c r="G251" i="2"/>
  <c r="E248" i="2"/>
  <c r="E251" i="2"/>
  <c r="G137" i="2"/>
  <c r="E137" i="2"/>
  <c r="G98" i="2"/>
  <c r="E98" i="2"/>
  <c r="G35" i="2"/>
  <c r="G36" i="2"/>
  <c r="G38" i="2"/>
  <c r="N30" i="2" s="1"/>
  <c r="AE32" i="7" s="1"/>
  <c r="E74" i="3" s="1"/>
  <c r="E35" i="2"/>
  <c r="E36" i="2"/>
  <c r="M29" i="2"/>
  <c r="AD31" i="7" s="1"/>
  <c r="E61" i="3" s="1"/>
  <c r="E38" i="2"/>
  <c r="M30" i="2" s="1"/>
  <c r="AD32" i="7" s="1"/>
  <c r="E62" i="3" s="1"/>
  <c r="E48" i="2"/>
  <c r="E49" i="2"/>
  <c r="M45" i="2" s="1"/>
  <c r="AD50" i="7"/>
  <c r="E51" i="2"/>
  <c r="E52" i="2"/>
  <c r="E12" i="2"/>
  <c r="E11" i="2"/>
  <c r="M7" i="2" s="1"/>
  <c r="AD6" i="7" s="1"/>
  <c r="D58" i="3" s="1"/>
  <c r="E324" i="2"/>
  <c r="M318" i="2" s="1"/>
  <c r="AD360" i="7" s="1"/>
  <c r="AT58" i="3" s="1"/>
  <c r="E326" i="2"/>
  <c r="E327" i="2"/>
  <c r="E328" i="2"/>
  <c r="M320" i="2" s="1"/>
  <c r="AD362" i="7" s="1"/>
  <c r="AT60" i="3" s="1"/>
  <c r="G324" i="2"/>
  <c r="N318" i="2"/>
  <c r="AE360" i="7" s="1"/>
  <c r="AT70" i="3" s="1"/>
  <c r="G326" i="2"/>
  <c r="N319" i="2" s="1"/>
  <c r="AE361" i="7" s="1"/>
  <c r="AT71" i="3" s="1"/>
  <c r="G327" i="2"/>
  <c r="G328" i="2"/>
  <c r="N320" i="2"/>
  <c r="AE362" i="7" s="1"/>
  <c r="AT72" i="3" s="1"/>
  <c r="E225" i="2"/>
  <c r="E226" i="2"/>
  <c r="E228" i="2"/>
  <c r="E230" i="2"/>
  <c r="E232" i="2"/>
  <c r="G225" i="2"/>
  <c r="G226" i="2"/>
  <c r="G228" i="2"/>
  <c r="N223" i="2" s="1"/>
  <c r="AE249" i="7" s="1"/>
  <c r="BL69" i="3" s="1"/>
  <c r="G232" i="2"/>
  <c r="N225" i="2" s="1"/>
  <c r="AE251" i="7" s="1"/>
  <c r="BL71" i="3" s="1"/>
  <c r="G51" i="2"/>
  <c r="G52" i="2"/>
  <c r="N46" i="2" s="1"/>
  <c r="AE51" i="7" s="1"/>
  <c r="F71" i="3" s="1"/>
  <c r="E29" i="2"/>
  <c r="G29" i="2"/>
  <c r="G12" i="2"/>
  <c r="G11" i="2"/>
  <c r="N7" i="2" s="1"/>
  <c r="E7" i="2"/>
  <c r="G7" i="2"/>
  <c r="G396" i="2"/>
  <c r="G371" i="2"/>
  <c r="E371" i="2"/>
  <c r="G333" i="2"/>
  <c r="E333" i="2"/>
  <c r="G258" i="2"/>
  <c r="E258" i="2"/>
  <c r="E147" i="2"/>
  <c r="E65" i="2"/>
  <c r="E60" i="2"/>
  <c r="M60" i="2" s="1"/>
  <c r="AD68" i="7" s="1"/>
  <c r="G54" i="3" s="1"/>
  <c r="E62" i="2"/>
  <c r="E63" i="2"/>
  <c r="E64" i="2"/>
  <c r="M62" i="2" s="1"/>
  <c r="AD70" i="7" s="1"/>
  <c r="G56" i="3" s="1"/>
  <c r="E59" i="2"/>
  <c r="C39" i="10"/>
  <c r="C5" i="10"/>
  <c r="E119" i="2"/>
  <c r="M112" i="2" s="1"/>
  <c r="AD120" i="7" s="1"/>
  <c r="I62" i="3" s="1"/>
  <c r="M62" i="3" s="1"/>
  <c r="G308" i="2"/>
  <c r="G309" i="2"/>
  <c r="N302" i="2" s="1"/>
  <c r="AE340" i="7" s="1"/>
  <c r="AS72" i="3" s="1"/>
  <c r="E309" i="2"/>
  <c r="M302" i="2" s="1"/>
  <c r="AD340" i="7" s="1"/>
  <c r="AS60" i="3" s="1"/>
  <c r="G119" i="2"/>
  <c r="N112" i="2" s="1"/>
  <c r="AE120" i="7" s="1"/>
  <c r="I74" i="3" s="1"/>
  <c r="G99" i="2"/>
  <c r="G100" i="2"/>
  <c r="N93" i="2" s="1"/>
  <c r="AE98" i="7" s="1"/>
  <c r="Z72" i="3" s="1"/>
  <c r="CA75" i="3" s="1"/>
  <c r="E99" i="2"/>
  <c r="M92" i="2" s="1"/>
  <c r="AD97" i="7" s="1"/>
  <c r="Z59" i="3" s="1"/>
  <c r="E100" i="2"/>
  <c r="M93" i="2" s="1"/>
  <c r="AD98" i="7"/>
  <c r="Z60" i="3" s="1"/>
  <c r="G54" i="2"/>
  <c r="N47" i="2" s="1"/>
  <c r="G56" i="2"/>
  <c r="G57" i="2"/>
  <c r="N49" i="2" s="1"/>
  <c r="AE54" i="7" s="1"/>
  <c r="F74" i="3" s="1"/>
  <c r="E54" i="2"/>
  <c r="M47" i="2" s="1"/>
  <c r="AD52" i="7" s="1"/>
  <c r="F60" i="3" s="1"/>
  <c r="E56" i="2"/>
  <c r="E57" i="2"/>
  <c r="G16" i="2"/>
  <c r="G18" i="2"/>
  <c r="N10" i="2" s="1"/>
  <c r="E16" i="2"/>
  <c r="G420" i="2"/>
  <c r="G421" i="2"/>
  <c r="G422" i="2"/>
  <c r="N415" i="2" s="1"/>
  <c r="AE471" i="7" s="1"/>
  <c r="AX71" i="3" s="1"/>
  <c r="G423" i="2"/>
  <c r="N416" i="2" s="1"/>
  <c r="AE472" i="7" s="1"/>
  <c r="AX72" i="3" s="1"/>
  <c r="E420" i="2"/>
  <c r="E421" i="2"/>
  <c r="E422" i="2"/>
  <c r="E423" i="2"/>
  <c r="G366" i="2"/>
  <c r="N359" i="2" s="1"/>
  <c r="AE406" i="7" s="1"/>
  <c r="AV72" i="3" s="1"/>
  <c r="E366" i="2"/>
  <c r="M359" i="2" s="1"/>
  <c r="AD406" i="7" s="1"/>
  <c r="AV60" i="3" s="1"/>
  <c r="G347" i="2"/>
  <c r="N340" i="2" s="1"/>
  <c r="AE384" i="7" s="1"/>
  <c r="AU72" i="3" s="1"/>
  <c r="E347" i="2"/>
  <c r="M340" i="2" s="1"/>
  <c r="AD384" i="7" s="1"/>
  <c r="AU60" i="3" s="1"/>
  <c r="G290" i="2"/>
  <c r="N283" i="2" s="1"/>
  <c r="AE318" i="7" s="1"/>
  <c r="AR72" i="3" s="1"/>
  <c r="E290" i="2"/>
  <c r="M283" i="2" s="1"/>
  <c r="AD318" i="7"/>
  <c r="AR60" i="3" s="1"/>
  <c r="G195" i="2"/>
  <c r="N188" i="2" s="1"/>
  <c r="AE208" i="7" s="1"/>
  <c r="L74" i="3" s="1"/>
  <c r="E195" i="2"/>
  <c r="M188" i="2" s="1"/>
  <c r="AD208" i="7"/>
  <c r="L62" i="3" s="1"/>
  <c r="N169" i="2"/>
  <c r="K74" i="3"/>
  <c r="G157" i="2"/>
  <c r="N150" i="2" s="1"/>
  <c r="AE164" i="7" s="1"/>
  <c r="J74" i="3" s="1"/>
  <c r="E157" i="2"/>
  <c r="M150" i="2" s="1"/>
  <c r="AD164" i="7" s="1"/>
  <c r="J62" i="3" s="1"/>
  <c r="G76" i="2"/>
  <c r="N68" i="2" s="1"/>
  <c r="AE76" i="7" s="1"/>
  <c r="G74" i="3" s="1"/>
  <c r="E76" i="2"/>
  <c r="M68" i="2" s="1"/>
  <c r="AD76" i="7" s="1"/>
  <c r="G62" i="3" s="1"/>
  <c r="G384" i="2"/>
  <c r="E384" i="2"/>
  <c r="G365" i="2"/>
  <c r="E365" i="2"/>
  <c r="G346" i="2"/>
  <c r="E346" i="2"/>
  <c r="G289" i="2"/>
  <c r="E289" i="2"/>
  <c r="G194" i="2"/>
  <c r="E194" i="2"/>
  <c r="G175" i="2"/>
  <c r="N168" i="2" s="1"/>
  <c r="AE185" i="7" s="1"/>
  <c r="K73" i="3" s="1"/>
  <c r="E175" i="2"/>
  <c r="M168" i="2" s="1"/>
  <c r="G75" i="2"/>
  <c r="E75" i="2"/>
  <c r="G383" i="2"/>
  <c r="E383" i="2"/>
  <c r="M377" i="2" s="1"/>
  <c r="AD427" i="7" s="1"/>
  <c r="AW59" i="3" s="1"/>
  <c r="G364" i="2"/>
  <c r="E364" i="2"/>
  <c r="M358" i="2" s="1"/>
  <c r="AD405" i="7" s="1"/>
  <c r="AV59" i="3" s="1"/>
  <c r="G345" i="2"/>
  <c r="E345" i="2"/>
  <c r="G288" i="2"/>
  <c r="E288" i="2"/>
  <c r="G193" i="2"/>
  <c r="E193" i="2"/>
  <c r="M187" i="2" s="1"/>
  <c r="AD207" i="7" s="1"/>
  <c r="L61" i="3" s="1"/>
  <c r="G136" i="2"/>
  <c r="E136" i="2"/>
  <c r="M130" i="2" s="1"/>
  <c r="AD141" i="7" s="1"/>
  <c r="AA59" i="3" s="1"/>
  <c r="G74" i="2"/>
  <c r="E74" i="2"/>
  <c r="M67" i="2"/>
  <c r="AD75" i="7"/>
  <c r="G61" i="3" s="1"/>
  <c r="G363" i="2"/>
  <c r="N357" i="2" s="1"/>
  <c r="AE404" i="7" s="1"/>
  <c r="AV70" i="3" s="1"/>
  <c r="E363" i="2"/>
  <c r="G344" i="2"/>
  <c r="E344" i="2"/>
  <c r="M338" i="2" s="1"/>
  <c r="AD382" i="7" s="1"/>
  <c r="AU58" i="3" s="1"/>
  <c r="E306" i="2"/>
  <c r="G306" i="2"/>
  <c r="G287" i="2"/>
  <c r="E287" i="2"/>
  <c r="G192" i="2"/>
  <c r="E192" i="2"/>
  <c r="G154" i="2"/>
  <c r="E154" i="2"/>
  <c r="G97" i="2"/>
  <c r="E97" i="2"/>
  <c r="G73" i="2"/>
  <c r="E73" i="2"/>
  <c r="L12" i="3"/>
  <c r="D8" i="3"/>
  <c r="M378" i="2"/>
  <c r="AD428" i="7" s="1"/>
  <c r="AW60" i="3" s="1"/>
  <c r="CB62" i="3" s="1"/>
  <c r="G72" i="2"/>
  <c r="G419" i="2"/>
  <c r="N414" i="2" s="1"/>
  <c r="E419" i="2"/>
  <c r="M414" i="2" s="1"/>
  <c r="G400" i="2"/>
  <c r="E400" i="2"/>
  <c r="G381" i="2"/>
  <c r="E381" i="2"/>
  <c r="M376" i="2"/>
  <c r="AD426" i="7" s="1"/>
  <c r="AW58" i="3" s="1"/>
  <c r="G362" i="2"/>
  <c r="E362" i="2"/>
  <c r="M357" i="2" s="1"/>
  <c r="G343" i="2"/>
  <c r="E343" i="2"/>
  <c r="G305" i="2"/>
  <c r="E305" i="2"/>
  <c r="E191" i="2"/>
  <c r="G191" i="2"/>
  <c r="G172" i="2"/>
  <c r="E172" i="2"/>
  <c r="M167" i="2" s="1"/>
  <c r="E153" i="2"/>
  <c r="G134" i="2"/>
  <c r="N129" i="2"/>
  <c r="AE140" i="7" s="1"/>
  <c r="AA70" i="3" s="1"/>
  <c r="E134" i="2"/>
  <c r="M129" i="2" s="1"/>
  <c r="AD140" i="7" s="1"/>
  <c r="AA58" i="3" s="1"/>
  <c r="E72" i="2"/>
  <c r="G418" i="2"/>
  <c r="N413" i="2" s="1"/>
  <c r="AE469" i="7" s="1"/>
  <c r="AX69" i="3" s="1"/>
  <c r="E418" i="2"/>
  <c r="M413" i="2" s="1"/>
  <c r="AD469" i="7" s="1"/>
  <c r="AX57" i="3" s="1"/>
  <c r="G380" i="2"/>
  <c r="E380" i="2"/>
  <c r="G361" i="2"/>
  <c r="E361" i="2"/>
  <c r="M356" i="2" s="1"/>
  <c r="G322" i="2"/>
  <c r="N317" i="2" s="1"/>
  <c r="AE359" i="7" s="1"/>
  <c r="AT69" i="3" s="1"/>
  <c r="G304" i="2"/>
  <c r="G303" i="2"/>
  <c r="E304" i="2"/>
  <c r="G286" i="2"/>
  <c r="E286" i="2"/>
  <c r="G285" i="2"/>
  <c r="N280" i="2" s="1"/>
  <c r="AE315" i="7" s="1"/>
  <c r="AR69" i="3" s="1"/>
  <c r="G284" i="2"/>
  <c r="E285" i="2"/>
  <c r="E190" i="2"/>
  <c r="G190" i="2"/>
  <c r="G170" i="2"/>
  <c r="N166" i="2" s="1"/>
  <c r="G71" i="2"/>
  <c r="G70" i="2"/>
  <c r="E71" i="2"/>
  <c r="M65" i="2" s="1"/>
  <c r="AD73" i="7" s="1"/>
  <c r="G59" i="3" s="1"/>
  <c r="G32" i="2"/>
  <c r="E322" i="2"/>
  <c r="M317" i="2" s="1"/>
  <c r="E303" i="2"/>
  <c r="E284" i="2"/>
  <c r="N242" i="2"/>
  <c r="AE271" i="7" s="1"/>
  <c r="BM69" i="3" s="1"/>
  <c r="M242" i="2"/>
  <c r="AD271" i="7"/>
  <c r="BM57" i="3" s="1"/>
  <c r="G189" i="2"/>
  <c r="E189" i="2"/>
  <c r="E170" i="2"/>
  <c r="M166" i="2"/>
  <c r="AD183" i="7"/>
  <c r="K59" i="3" s="1"/>
  <c r="G132" i="2"/>
  <c r="N128" i="2" s="1"/>
  <c r="AE139" i="7" s="1"/>
  <c r="AA69" i="3" s="1"/>
  <c r="E132" i="2"/>
  <c r="G113" i="2"/>
  <c r="E113" i="2"/>
  <c r="M109" i="2" s="1"/>
  <c r="AD117" i="7" s="1"/>
  <c r="I59" i="3" s="1"/>
  <c r="E70" i="2"/>
  <c r="E32" i="2"/>
  <c r="M27" i="2" s="1"/>
  <c r="AD29" i="7" s="1"/>
  <c r="G416" i="2"/>
  <c r="E416" i="2"/>
  <c r="E378" i="2"/>
  <c r="M374" i="2" s="1"/>
  <c r="AD424" i="7" s="1"/>
  <c r="AW56" i="3" s="1"/>
  <c r="G378" i="2"/>
  <c r="G359" i="2"/>
  <c r="E359" i="2"/>
  <c r="G340" i="2"/>
  <c r="E340" i="2"/>
  <c r="M336" i="2"/>
  <c r="G283" i="2"/>
  <c r="E283" i="2"/>
  <c r="G245" i="2"/>
  <c r="N241" i="2"/>
  <c r="AE270" i="7" s="1"/>
  <c r="BM68" i="3" s="1"/>
  <c r="M241" i="2"/>
  <c r="G169" i="2"/>
  <c r="E169" i="2"/>
  <c r="G131" i="2"/>
  <c r="N127" i="2"/>
  <c r="E131" i="2"/>
  <c r="M127" i="2" s="1"/>
  <c r="E129" i="2"/>
  <c r="G112" i="2"/>
  <c r="N108" i="2" s="1"/>
  <c r="AE116" i="7" s="1"/>
  <c r="I70" i="3" s="1"/>
  <c r="E112" i="2"/>
  <c r="G69" i="2"/>
  <c r="E69" i="2"/>
  <c r="G31" i="2"/>
  <c r="E31" i="2"/>
  <c r="E30" i="2"/>
  <c r="G415" i="2"/>
  <c r="N412" i="2" s="1"/>
  <c r="E415" i="2"/>
  <c r="M412" i="2" s="1"/>
  <c r="AD468" i="7" s="1"/>
  <c r="AX56" i="3" s="1"/>
  <c r="G377" i="2"/>
  <c r="E377" i="2"/>
  <c r="E376" i="2"/>
  <c r="G358" i="2"/>
  <c r="N355" i="2" s="1"/>
  <c r="AE402" i="7" s="1"/>
  <c r="AV68" i="3" s="1"/>
  <c r="E358" i="2"/>
  <c r="E338" i="2"/>
  <c r="G301" i="2"/>
  <c r="N298" i="2" s="1"/>
  <c r="AE336" i="7" s="1"/>
  <c r="AS68" i="3" s="1"/>
  <c r="E301" i="2"/>
  <c r="M298" i="2"/>
  <c r="E300" i="2"/>
  <c r="G282" i="2"/>
  <c r="N279" i="2" s="1"/>
  <c r="E282" i="2"/>
  <c r="E243" i="2"/>
  <c r="G187" i="2"/>
  <c r="N184" i="2" s="1"/>
  <c r="AE204" i="7" s="1"/>
  <c r="L70" i="3" s="1"/>
  <c r="E187" i="2"/>
  <c r="G168" i="2"/>
  <c r="N165" i="2"/>
  <c r="E168" i="2"/>
  <c r="M165" i="2" s="1"/>
  <c r="AD182" i="7" s="1"/>
  <c r="K58" i="3" s="1"/>
  <c r="G152" i="2"/>
  <c r="E152" i="2"/>
  <c r="G111" i="2"/>
  <c r="E111" i="2"/>
  <c r="M108" i="2" s="1"/>
  <c r="E95" i="2"/>
  <c r="G95" i="2"/>
  <c r="G68" i="2"/>
  <c r="E68" i="2"/>
  <c r="E67" i="2"/>
  <c r="G49" i="2"/>
  <c r="N45" i="2" s="1"/>
  <c r="AE50" i="7" s="1"/>
  <c r="F70" i="3" s="1"/>
  <c r="G30" i="2"/>
  <c r="E414" i="2"/>
  <c r="G414" i="2"/>
  <c r="G398" i="2"/>
  <c r="E398" i="2"/>
  <c r="G376" i="2"/>
  <c r="E357" i="2"/>
  <c r="G357" i="2"/>
  <c r="N354" i="2" s="1"/>
  <c r="AE401" i="7" s="1"/>
  <c r="G338" i="2"/>
  <c r="G319" i="2"/>
  <c r="E319" i="2"/>
  <c r="G300" i="2"/>
  <c r="G281" i="2"/>
  <c r="E281" i="2"/>
  <c r="M278" i="2" s="1"/>
  <c r="AD313" i="7" s="1"/>
  <c r="AR55" i="3" s="1"/>
  <c r="G265" i="2"/>
  <c r="N261" i="2" s="1"/>
  <c r="AE293" i="7" s="1"/>
  <c r="AB69" i="3" s="1"/>
  <c r="E265" i="2"/>
  <c r="M261" i="2" s="1"/>
  <c r="AD293" i="7" s="1"/>
  <c r="AB57" i="3" s="1"/>
  <c r="G243" i="2"/>
  <c r="G186" i="2"/>
  <c r="E186" i="2"/>
  <c r="G151" i="2"/>
  <c r="N147" i="2" s="1"/>
  <c r="AE161" i="7" s="1"/>
  <c r="E151" i="2"/>
  <c r="M147" i="2" s="1"/>
  <c r="AD161" i="7" s="1"/>
  <c r="J59" i="3" s="1"/>
  <c r="G129" i="2"/>
  <c r="G94" i="2"/>
  <c r="E94" i="2"/>
  <c r="G67" i="2"/>
  <c r="G48" i="2"/>
  <c r="G13" i="2"/>
  <c r="N8" i="2"/>
  <c r="AE7" i="7" s="1"/>
  <c r="D71" i="3" s="1"/>
  <c r="G15" i="2"/>
  <c r="N9" i="2" s="1"/>
  <c r="AE8" i="7" s="1"/>
  <c r="D72" i="3" s="1"/>
  <c r="E13" i="2"/>
  <c r="E15" i="2"/>
  <c r="M9" i="2" s="1"/>
  <c r="AD8" i="7" s="1"/>
  <c r="D60" i="3" s="1"/>
  <c r="G10" i="2"/>
  <c r="E10" i="2"/>
  <c r="G103" i="2"/>
  <c r="N104" i="2" s="1"/>
  <c r="AE112" i="7" s="1"/>
  <c r="I66" i="3" s="1"/>
  <c r="E104" i="2"/>
  <c r="G104" i="2"/>
  <c r="E105" i="2"/>
  <c r="M105" i="2" s="1"/>
  <c r="AD113" i="7" s="1"/>
  <c r="I55" i="3" s="1"/>
  <c r="G105" i="2"/>
  <c r="E106" i="2"/>
  <c r="M106" i="2" s="1"/>
  <c r="G106" i="2"/>
  <c r="E107" i="2"/>
  <c r="G107" i="2"/>
  <c r="E108" i="2"/>
  <c r="G108" i="2"/>
  <c r="E109" i="2"/>
  <c r="M107" i="2" s="1"/>
  <c r="G109" i="2"/>
  <c r="N107" i="2" s="1"/>
  <c r="E121" i="2"/>
  <c r="G121" i="2"/>
  <c r="E122" i="2"/>
  <c r="G122" i="2"/>
  <c r="E123" i="2"/>
  <c r="G123" i="2"/>
  <c r="E124" i="2"/>
  <c r="M124" i="2" s="1"/>
  <c r="AD135" i="7" s="1"/>
  <c r="G124" i="2"/>
  <c r="E125" i="2"/>
  <c r="M125" i="2" s="1"/>
  <c r="G125" i="2"/>
  <c r="E126" i="2"/>
  <c r="G126" i="2"/>
  <c r="E127" i="2"/>
  <c r="G127" i="2"/>
  <c r="E128" i="2"/>
  <c r="G128" i="2"/>
  <c r="E256" i="2"/>
  <c r="M257" i="2" s="1"/>
  <c r="E257" i="2"/>
  <c r="E260" i="2"/>
  <c r="E261" i="2"/>
  <c r="M259" i="2" s="1"/>
  <c r="E263" i="2"/>
  <c r="E264" i="2"/>
  <c r="G256" i="2"/>
  <c r="G257" i="2"/>
  <c r="G260" i="2"/>
  <c r="G261" i="2"/>
  <c r="N259" i="2"/>
  <c r="G263" i="2"/>
  <c r="G264" i="2"/>
  <c r="G142" i="2"/>
  <c r="G143" i="2"/>
  <c r="N143" i="2" s="1"/>
  <c r="AE157" i="7" s="1"/>
  <c r="J67" i="3" s="1"/>
  <c r="G144" i="2"/>
  <c r="G145" i="2"/>
  <c r="G146" i="2"/>
  <c r="G147" i="2"/>
  <c r="G148" i="2"/>
  <c r="G149" i="2"/>
  <c r="G150" i="2"/>
  <c r="E142" i="2"/>
  <c r="M143" i="2" s="1"/>
  <c r="AD157" i="7" s="1"/>
  <c r="E143" i="2"/>
  <c r="E144" i="2"/>
  <c r="E145" i="2"/>
  <c r="E146" i="2"/>
  <c r="E148" i="2"/>
  <c r="E149" i="2"/>
  <c r="E150" i="2"/>
  <c r="G393" i="2"/>
  <c r="N391" i="2" s="1"/>
  <c r="AE444" i="7" s="1"/>
  <c r="AC66" i="3" s="1"/>
  <c r="G395" i="2"/>
  <c r="N392" i="2"/>
  <c r="E393" i="2"/>
  <c r="E395" i="2"/>
  <c r="M392" i="2" s="1"/>
  <c r="E396" i="2"/>
  <c r="E397" i="2"/>
  <c r="G397" i="2"/>
  <c r="G370" i="2"/>
  <c r="N371" i="2" s="1"/>
  <c r="AE421" i="7" s="1"/>
  <c r="G372" i="2"/>
  <c r="G373" i="2"/>
  <c r="G374" i="2"/>
  <c r="G375" i="2"/>
  <c r="N373" i="2"/>
  <c r="E370" i="2"/>
  <c r="M371" i="2" s="1"/>
  <c r="AD421" i="7" s="1"/>
  <c r="AW53" i="3" s="1"/>
  <c r="E372" i="2"/>
  <c r="E373" i="2"/>
  <c r="E374" i="2"/>
  <c r="E375" i="2"/>
  <c r="M373" i="2" s="1"/>
  <c r="G334" i="2"/>
  <c r="G332" i="2"/>
  <c r="G335" i="2"/>
  <c r="G336" i="2"/>
  <c r="N334" i="2" s="1"/>
  <c r="AE378" i="7" s="1"/>
  <c r="AU66" i="3" s="1"/>
  <c r="G337" i="2"/>
  <c r="N335" i="2"/>
  <c r="E334" i="2"/>
  <c r="E335" i="2"/>
  <c r="E336" i="2"/>
  <c r="E337" i="2"/>
  <c r="M335" i="2" s="1"/>
  <c r="G312" i="2"/>
  <c r="N312" i="2" s="1"/>
  <c r="AE354" i="7" s="1"/>
  <c r="AT64" i="3" s="1"/>
  <c r="G313" i="2"/>
  <c r="N313" i="2" s="1"/>
  <c r="AE355" i="7" s="1"/>
  <c r="AT65" i="3" s="1"/>
  <c r="G314" i="2"/>
  <c r="G315" i="2"/>
  <c r="G316" i="2"/>
  <c r="E312" i="2"/>
  <c r="M312" i="2"/>
  <c r="AD354" i="7" s="1"/>
  <c r="E313" i="2"/>
  <c r="E314" i="2"/>
  <c r="E315" i="2"/>
  <c r="M314" i="2" s="1"/>
  <c r="AD356" i="7" s="1"/>
  <c r="AT54" i="3" s="1"/>
  <c r="E316" i="2"/>
  <c r="G292" i="2"/>
  <c r="E292" i="2"/>
  <c r="G221" i="2"/>
  <c r="E223" i="2"/>
  <c r="M221" i="2" s="1"/>
  <c r="AD247" i="7" s="1"/>
  <c r="BL55" i="3" s="1"/>
  <c r="G222" i="2"/>
  <c r="G223" i="2"/>
  <c r="N221" i="2" s="1"/>
  <c r="G217" i="2"/>
  <c r="E221" i="2"/>
  <c r="E222" i="2"/>
  <c r="E217" i="2"/>
  <c r="E182" i="2"/>
  <c r="M182" i="2" s="1"/>
  <c r="G179" i="2"/>
  <c r="N180" i="2"/>
  <c r="AE200" i="7" s="1"/>
  <c r="G181" i="2"/>
  <c r="G182" i="2"/>
  <c r="G183" i="2"/>
  <c r="G184" i="2"/>
  <c r="G185" i="2"/>
  <c r="E181" i="2"/>
  <c r="M181" i="2"/>
  <c r="AD201" i="7" s="1"/>
  <c r="L55" i="3" s="1"/>
  <c r="E183" i="2"/>
  <c r="E184" i="2"/>
  <c r="E185" i="2"/>
  <c r="M183" i="2"/>
  <c r="G163" i="2"/>
  <c r="G160" i="2"/>
  <c r="G164" i="2"/>
  <c r="G165" i="2"/>
  <c r="N163" i="2" s="1"/>
  <c r="AE180" i="7" s="1"/>
  <c r="K68" i="3" s="1"/>
  <c r="E160" i="2"/>
  <c r="E163" i="2"/>
  <c r="E164" i="2"/>
  <c r="E165" i="2"/>
  <c r="J66" i="3"/>
  <c r="E84" i="2"/>
  <c r="E87" i="2"/>
  <c r="M87" i="2"/>
  <c r="AD92" i="7" s="1"/>
  <c r="E89" i="2"/>
  <c r="E90" i="2"/>
  <c r="M88" i="2" s="1"/>
  <c r="E92" i="2"/>
  <c r="G64" i="2"/>
  <c r="G60" i="2"/>
  <c r="G62" i="2"/>
  <c r="G63" i="2"/>
  <c r="G65" i="2"/>
  <c r="G66" i="2"/>
  <c r="N63" i="2" s="1"/>
  <c r="E66" i="2"/>
  <c r="M63" i="2" s="1"/>
  <c r="AD71" i="7" s="1"/>
  <c r="G57" i="3" s="1"/>
  <c r="E44" i="2"/>
  <c r="E45" i="2"/>
  <c r="G45" i="2"/>
  <c r="E41" i="2"/>
  <c r="M41" i="2"/>
  <c r="AD46" i="7" s="1"/>
  <c r="F54" i="3" s="1"/>
  <c r="E43" i="2"/>
  <c r="M42" i="2"/>
  <c r="AD47" i="7" s="1"/>
  <c r="F55" i="3" s="1"/>
  <c r="G25" i="2"/>
  <c r="N24" i="2"/>
  <c r="AE26" i="7" s="1"/>
  <c r="G28" i="2"/>
  <c r="G23" i="2"/>
  <c r="G24" i="2"/>
  <c r="N23" i="2" s="1"/>
  <c r="AE25" i="7" s="1"/>
  <c r="E67" i="3" s="1"/>
  <c r="G26" i="2"/>
  <c r="G27" i="2"/>
  <c r="E26" i="2"/>
  <c r="E27" i="2"/>
  <c r="E28" i="2"/>
  <c r="M25" i="2" s="1"/>
  <c r="AD27" i="7" s="1"/>
  <c r="E57" i="3" s="1"/>
  <c r="G9" i="2"/>
  <c r="N6" i="2"/>
  <c r="E9" i="2"/>
  <c r="G89" i="2"/>
  <c r="G43" i="2"/>
  <c r="N42" i="2" s="1"/>
  <c r="AE47" i="7" s="1"/>
  <c r="F67" i="3" s="1"/>
  <c r="E24" i="2"/>
  <c r="G5" i="2"/>
  <c r="E5" i="2"/>
  <c r="G84" i="2"/>
  <c r="N85" i="2" s="1"/>
  <c r="AE90" i="7" s="1"/>
  <c r="Z64" i="3" s="1"/>
  <c r="G59" i="2"/>
  <c r="N60" i="2" s="1"/>
  <c r="AE68" i="7" s="1"/>
  <c r="G41" i="2"/>
  <c r="G4" i="2"/>
  <c r="E4" i="2"/>
  <c r="G3" i="2"/>
  <c r="N3" i="2"/>
  <c r="E3" i="2"/>
  <c r="M3" i="2"/>
  <c r="E6" i="2"/>
  <c r="M5" i="2" s="1"/>
  <c r="AD4" i="7" s="1"/>
  <c r="D56" i="3" s="1"/>
  <c r="G6" i="2"/>
  <c r="E8" i="2"/>
  <c r="G8" i="2"/>
  <c r="E23" i="2"/>
  <c r="E25" i="2"/>
  <c r="G44" i="2"/>
  <c r="E83" i="2"/>
  <c r="M85" i="2" s="1"/>
  <c r="AD90" i="7" s="1"/>
  <c r="Z52" i="3" s="1"/>
  <c r="G83" i="2"/>
  <c r="G87" i="2"/>
  <c r="G90" i="2"/>
  <c r="N88" i="2" s="1"/>
  <c r="AE93" i="7" s="1"/>
  <c r="G92" i="2"/>
  <c r="E159" i="2"/>
  <c r="M161" i="2" s="1"/>
  <c r="AD178" i="7" s="1"/>
  <c r="G159" i="2"/>
  <c r="E236" i="2"/>
  <c r="G236" i="2"/>
  <c r="E237" i="2"/>
  <c r="G237" i="2"/>
  <c r="E238" i="2"/>
  <c r="G238" i="2"/>
  <c r="E239" i="2"/>
  <c r="M239" i="2" s="1"/>
  <c r="AD268" i="7" s="1"/>
  <c r="BM54" i="3" s="1"/>
  <c r="G239" i="2"/>
  <c r="G240" i="2"/>
  <c r="N239" i="2" s="1"/>
  <c r="E254" i="2"/>
  <c r="G254" i="2"/>
  <c r="E273" i="2"/>
  <c r="G273" i="2"/>
  <c r="E274" i="2"/>
  <c r="G274" i="2"/>
  <c r="E275" i="2"/>
  <c r="G275" i="2"/>
  <c r="E276" i="2"/>
  <c r="G276" i="2"/>
  <c r="E277" i="2"/>
  <c r="G277" i="2"/>
  <c r="E278" i="2"/>
  <c r="M277" i="2" s="1"/>
  <c r="AD312" i="7" s="1"/>
  <c r="AR54" i="3" s="1"/>
  <c r="G278" i="2"/>
  <c r="E279" i="2"/>
  <c r="G279" i="2"/>
  <c r="E293" i="2"/>
  <c r="G293" i="2"/>
  <c r="E294" i="2"/>
  <c r="G294" i="2"/>
  <c r="E295" i="2"/>
  <c r="M295" i="2" s="1"/>
  <c r="AD333" i="7" s="1"/>
  <c r="G295" i="2"/>
  <c r="E296" i="2"/>
  <c r="G296" i="2"/>
  <c r="E297" i="2"/>
  <c r="G297" i="2"/>
  <c r="E298" i="2"/>
  <c r="G298" i="2"/>
  <c r="E299" i="2"/>
  <c r="M297" i="2" s="1"/>
  <c r="AD335" i="7" s="1"/>
  <c r="AS55" i="3" s="1"/>
  <c r="G299" i="2"/>
  <c r="E350" i="2"/>
  <c r="M351" i="2" s="1"/>
  <c r="G350" i="2"/>
  <c r="E351" i="2"/>
  <c r="G351" i="2"/>
  <c r="E352" i="2"/>
  <c r="M352" i="2" s="1"/>
  <c r="G352" i="2"/>
  <c r="N352" i="2" s="1"/>
  <c r="AE399" i="7" s="1"/>
  <c r="AV65" i="3" s="1"/>
  <c r="E353" i="2"/>
  <c r="G353" i="2"/>
  <c r="E354" i="2"/>
  <c r="G354" i="2"/>
  <c r="E356" i="2"/>
  <c r="M354" i="2"/>
  <c r="G356" i="2"/>
  <c r="E368" i="2"/>
  <c r="M370" i="2" s="1"/>
  <c r="AD420" i="7" s="1"/>
  <c r="G368" i="2"/>
  <c r="N370" i="2" s="1"/>
  <c r="AE420" i="7" s="1"/>
  <c r="AW64" i="3" s="1"/>
  <c r="E408" i="2"/>
  <c r="M409" i="2" s="1"/>
  <c r="G408" i="2"/>
  <c r="E409" i="2"/>
  <c r="G409" i="2"/>
  <c r="E410" i="2"/>
  <c r="G410" i="2"/>
  <c r="E411" i="2"/>
  <c r="M410" i="2" s="1"/>
  <c r="AD466" i="7" s="1"/>
  <c r="AX54" i="3" s="1"/>
  <c r="G411" i="2"/>
  <c r="N410" i="2" s="1"/>
  <c r="E413" i="2"/>
  <c r="G413" i="2"/>
  <c r="N411" i="2" s="1"/>
  <c r="B38" i="10"/>
  <c r="B21" i="10"/>
  <c r="B55" i="10"/>
  <c r="S4" i="10" s="1"/>
  <c r="C38" i="10"/>
  <c r="R4" i="10" s="1"/>
  <c r="M411" i="2"/>
  <c r="AD467" i="7" s="1"/>
  <c r="AX55" i="3" s="1"/>
  <c r="M256" i="2"/>
  <c r="AD288" i="7" s="1"/>
  <c r="M163" i="2"/>
  <c r="M334" i="2"/>
  <c r="N333" i="2"/>
  <c r="AE377" i="7"/>
  <c r="AU65" i="3" s="1"/>
  <c r="M258" i="2"/>
  <c r="M6" i="2"/>
  <c r="AD5" i="7" s="1"/>
  <c r="D57" i="3" s="1"/>
  <c r="M294" i="2"/>
  <c r="N314" i="2"/>
  <c r="N185" i="2"/>
  <c r="AE205" i="7" s="1"/>
  <c r="L71" i="3" s="1"/>
  <c r="M299" i="2"/>
  <c r="M300" i="2"/>
  <c r="AD338" i="7" s="1"/>
  <c r="AS58" i="3" s="1"/>
  <c r="N187" i="2"/>
  <c r="AE207" i="7" s="1"/>
  <c r="L73" i="3" s="1"/>
  <c r="N377" i="2"/>
  <c r="AE427" i="7" s="1"/>
  <c r="AW71" i="3" s="1"/>
  <c r="M416" i="2"/>
  <c r="AD472" i="7"/>
  <c r="AX60" i="3" s="1"/>
  <c r="AE52" i="7"/>
  <c r="F72" i="3" s="1"/>
  <c r="M223" i="2"/>
  <c r="AD249" i="7" s="1"/>
  <c r="BL57" i="3" s="1"/>
  <c r="M333" i="2"/>
  <c r="AD377" i="7" s="1"/>
  <c r="M296" i="2"/>
  <c r="M276" i="2"/>
  <c r="AD311" i="7" s="1"/>
  <c r="AR53" i="3" s="1"/>
  <c r="M275" i="2"/>
  <c r="M24" i="2"/>
  <c r="AD26" i="7" s="1"/>
  <c r="N5" i="2"/>
  <c r="M4" i="2"/>
  <c r="AD3" i="7" s="1"/>
  <c r="D55" i="3" s="1"/>
  <c r="N25" i="2"/>
  <c r="AE27" i="7" s="1"/>
  <c r="N183" i="2"/>
  <c r="M260" i="2"/>
  <c r="N106" i="2"/>
  <c r="M355" i="2"/>
  <c r="AD402" i="7" s="1"/>
  <c r="AV56" i="3" s="1"/>
  <c r="M332" i="2"/>
  <c r="AD376" i="7"/>
  <c r="AU52" i="3" s="1"/>
  <c r="M315" i="2"/>
  <c r="P4" i="10"/>
  <c r="N372" i="2"/>
  <c r="AE422" i="7" s="1"/>
  <c r="AW66" i="3" s="1"/>
  <c r="N202" i="2"/>
  <c r="AE225" i="7" s="1"/>
  <c r="BK67" i="3" s="1"/>
  <c r="M391" i="2"/>
  <c r="AD444" i="7" s="1"/>
  <c r="AC54" i="3" s="1"/>
  <c r="N353" i="2"/>
  <c r="N297" i="2"/>
  <c r="AD116" i="7"/>
  <c r="I58" i="3" s="1"/>
  <c r="N148" i="2"/>
  <c r="N44" i="2"/>
  <c r="M319" i="2"/>
  <c r="AD361" i="7" s="1"/>
  <c r="AT59" i="3" s="1"/>
  <c r="N278" i="2"/>
  <c r="AE313" i="7"/>
  <c r="AR67" i="3" s="1"/>
  <c r="AD357" i="7"/>
  <c r="AT55" i="3" s="1"/>
  <c r="N182" i="2"/>
  <c r="AE202" i="7" s="1"/>
  <c r="L68" i="3" s="1"/>
  <c r="N144" i="2"/>
  <c r="AE158" i="7" s="1"/>
  <c r="J68" i="3" s="1"/>
  <c r="N87" i="2"/>
  <c r="AE92" i="7"/>
  <c r="Z66" i="3" s="1"/>
  <c r="M49" i="2"/>
  <c r="AD54" i="7" s="1"/>
  <c r="F62" i="3" s="1"/>
  <c r="M145" i="2"/>
  <c r="AD159" i="7"/>
  <c r="J57" i="3" s="1"/>
  <c r="M240" i="2"/>
  <c r="AD269" i="7" s="1"/>
  <c r="N315" i="2"/>
  <c r="AE357" i="7" s="1"/>
  <c r="AT67" i="3" s="1"/>
  <c r="M28" i="2"/>
  <c r="AD30" i="7"/>
  <c r="E60" i="3" s="1"/>
  <c r="N220" i="2"/>
  <c r="AE246" i="7" s="1"/>
  <c r="BL66" i="3" s="1"/>
  <c r="B3" i="10"/>
  <c r="P3" i="10" s="1"/>
  <c r="Q3" i="10"/>
  <c r="N282" i="2"/>
  <c r="AE317" i="7"/>
  <c r="AR71" i="3" s="1"/>
  <c r="M282" i="2"/>
  <c r="AD317" i="7" s="1"/>
  <c r="AR59" i="3" s="1"/>
  <c r="R5" i="10"/>
  <c r="N338" i="2"/>
  <c r="AE382" i="7" s="1"/>
  <c r="AU70" i="3" s="1"/>
  <c r="N281" i="2"/>
  <c r="AE316" i="7" s="1"/>
  <c r="AR70" i="3" s="1"/>
  <c r="M281" i="2"/>
  <c r="AD316" i="7" s="1"/>
  <c r="AR58" i="3" s="1"/>
  <c r="CB60" i="3" s="1"/>
  <c r="M46" i="2"/>
  <c r="AD51" i="7" s="1"/>
  <c r="F59" i="3" s="1"/>
  <c r="Q6" i="10"/>
  <c r="N256" i="2"/>
  <c r="AE288" i="7" s="1"/>
  <c r="AB64" i="3" s="1"/>
  <c r="C37" i="10"/>
  <c r="Q4" i="10"/>
  <c r="H90" i="12"/>
  <c r="H139" i="12" s="1"/>
  <c r="H74" i="12"/>
  <c r="H138" i="12" s="1"/>
  <c r="H58" i="12"/>
  <c r="H137" i="12" s="1"/>
  <c r="B37" i="10"/>
  <c r="M415" i="2"/>
  <c r="AD471" i="7" s="1"/>
  <c r="AX59" i="3" s="1"/>
  <c r="N244" i="2"/>
  <c r="AE273" i="7" s="1"/>
  <c r="BM71" i="3" s="1"/>
  <c r="N395" i="2"/>
  <c r="AE448" i="7" s="1"/>
  <c r="AC70" i="3" s="1"/>
  <c r="M263" i="2"/>
  <c r="AD295" i="7" s="1"/>
  <c r="AB59" i="3" s="1"/>
  <c r="M243" i="2"/>
  <c r="AD272" i="7" s="1"/>
  <c r="BM58" i="3" s="1"/>
  <c r="AE4" i="7"/>
  <c r="N162" i="2"/>
  <c r="AE179" i="7" s="1"/>
  <c r="K67" i="3" s="1"/>
  <c r="K75" i="3" s="1"/>
  <c r="AD203" i="7"/>
  <c r="L57" i="3" s="1"/>
  <c r="AE445" i="7"/>
  <c r="AC67" i="3" s="1"/>
  <c r="M146" i="2"/>
  <c r="AD292" i="7"/>
  <c r="AB56" i="3"/>
  <c r="M279" i="2"/>
  <c r="AD314" i="7"/>
  <c r="AR56" i="3" s="1"/>
  <c r="N374" i="2"/>
  <c r="AE424" i="7"/>
  <c r="AW68" i="3" s="1"/>
  <c r="M280" i="2"/>
  <c r="N167" i="2"/>
  <c r="AE184" i="7" s="1"/>
  <c r="K72" i="3" s="1"/>
  <c r="AD470" i="7"/>
  <c r="AX58" i="3"/>
  <c r="N66" i="2"/>
  <c r="AE74" i="7" s="1"/>
  <c r="G72" i="3" s="1"/>
  <c r="AE9" i="7"/>
  <c r="D73" i="3" s="1"/>
  <c r="N222" i="2"/>
  <c r="AE248" i="7" s="1"/>
  <c r="BL68" i="3" s="1"/>
  <c r="AD294" i="7"/>
  <c r="AB58" i="3" s="1"/>
  <c r="AD58" i="3" s="1"/>
  <c r="N243" i="2"/>
  <c r="AE272" i="7" s="1"/>
  <c r="BM70" i="3" s="1"/>
  <c r="M205" i="2"/>
  <c r="AD228" i="7" s="1"/>
  <c r="N205" i="2"/>
  <c r="AE228" i="7" s="1"/>
  <c r="BK70" i="3" s="1"/>
  <c r="M244" i="2"/>
  <c r="AD273" i="7" s="1"/>
  <c r="BM59" i="3" s="1"/>
  <c r="M91" i="2"/>
  <c r="AD96" i="7" s="1"/>
  <c r="Z58" i="3" s="1"/>
  <c r="AD181" i="7"/>
  <c r="K57" i="3" s="1"/>
  <c r="N146" i="2"/>
  <c r="AE160" i="7" s="1"/>
  <c r="J70" i="3" s="1"/>
  <c r="N260" i="2"/>
  <c r="AE292" i="7" s="1"/>
  <c r="AB68" i="3" s="1"/>
  <c r="N394" i="2"/>
  <c r="AE447" i="7" s="1"/>
  <c r="AC69" i="3" s="1"/>
  <c r="AD359" i="7"/>
  <c r="AT57" i="3" s="1"/>
  <c r="N337" i="2"/>
  <c r="AE381" i="7" s="1"/>
  <c r="AU69" i="3" s="1"/>
  <c r="M375" i="2"/>
  <c r="AD425" i="7" s="1"/>
  <c r="AW57" i="3" s="1"/>
  <c r="M61" i="2"/>
  <c r="AD69" i="7" s="1"/>
  <c r="G55" i="3" s="1"/>
  <c r="N393" i="2"/>
  <c r="AE446" i="7" s="1"/>
  <c r="AC68" i="3" s="1"/>
  <c r="M222" i="2"/>
  <c r="AD248" i="7" s="1"/>
  <c r="BL56" i="3" s="1"/>
  <c r="M301" i="2"/>
  <c r="AD339" i="7" s="1"/>
  <c r="AS59" i="3" s="1"/>
  <c r="M203" i="2"/>
  <c r="AD226" i="7" s="1"/>
  <c r="BK56" i="3" s="1"/>
  <c r="N199" i="2"/>
  <c r="AE222" i="7" s="1"/>
  <c r="BK64" i="3" s="1"/>
  <c r="M393" i="2"/>
  <c r="AD446" i="7"/>
  <c r="AC56" i="3" s="1"/>
  <c r="AD336" i="7"/>
  <c r="AS56" i="3"/>
  <c r="M337" i="2"/>
  <c r="AD381" i="7"/>
  <c r="AU57" i="3" s="1"/>
  <c r="AD403" i="7"/>
  <c r="AV57" i="3" s="1"/>
  <c r="N299" i="2"/>
  <c r="AE337" i="7" s="1"/>
  <c r="AS69" i="3" s="1"/>
  <c r="AE470" i="7"/>
  <c r="AX70" i="3" s="1"/>
  <c r="AV67" i="3"/>
  <c r="AE467" i="7"/>
  <c r="AX67" i="3" s="1"/>
  <c r="AE115" i="7"/>
  <c r="I69" i="3" s="1"/>
  <c r="N90" i="2"/>
  <c r="AE95" i="7" s="1"/>
  <c r="Z69" i="3" s="1"/>
  <c r="N26" i="2"/>
  <c r="N64" i="2"/>
  <c r="AE72" i="7" s="1"/>
  <c r="G70" i="3" s="1"/>
  <c r="N109" i="2"/>
  <c r="AE117" i="7" s="1"/>
  <c r="I71" i="3" s="1"/>
  <c r="AE2" i="7"/>
  <c r="D66" i="3" s="1"/>
  <c r="N22" i="2"/>
  <c r="N339" i="2"/>
  <c r="AE383" i="7"/>
  <c r="N358" i="2"/>
  <c r="AE405" i="7" s="1"/>
  <c r="AV71" i="3" s="1"/>
  <c r="AE162" i="7"/>
  <c r="J72" i="3" s="1"/>
  <c r="AT52" i="3"/>
  <c r="N89" i="2"/>
  <c r="AE94" i="7" s="1"/>
  <c r="Z68" i="3" s="1"/>
  <c r="N41" i="2"/>
  <c r="AD2" i="7"/>
  <c r="D54" i="3" s="1"/>
  <c r="E54" i="3"/>
  <c r="AE71" i="7"/>
  <c r="G69" i="3" s="1"/>
  <c r="M89" i="2"/>
  <c r="AD94" i="7" s="1"/>
  <c r="Z56" i="3" s="1"/>
  <c r="AD93" i="7"/>
  <c r="Z55" i="3" s="1"/>
  <c r="J54" i="3"/>
  <c r="AE181" i="7"/>
  <c r="K69" i="3" s="1"/>
  <c r="AE356" i="7"/>
  <c r="AT66" i="3" s="1"/>
  <c r="AD423" i="7"/>
  <c r="AW55" i="3" s="1"/>
  <c r="AE423" i="7"/>
  <c r="AW67" i="3"/>
  <c r="AD160" i="7"/>
  <c r="J58" i="3" s="1"/>
  <c r="AE291" i="7"/>
  <c r="AB67" i="3" s="1"/>
  <c r="N257" i="2"/>
  <c r="AE289" i="7" s="1"/>
  <c r="M90" i="2"/>
  <c r="AD95" i="7"/>
  <c r="Z57" i="3" s="1"/>
  <c r="M64" i="2"/>
  <c r="AD72" i="7" s="1"/>
  <c r="G58" i="3" s="1"/>
  <c r="AE314" i="7"/>
  <c r="AR68" i="3" s="1"/>
  <c r="M26" i="2"/>
  <c r="AD28" i="7" s="1"/>
  <c r="E59" i="3"/>
  <c r="M128" i="2"/>
  <c r="AD139" i="7" s="1"/>
  <c r="AA57" i="3" s="1"/>
  <c r="N27" i="2"/>
  <c r="N65" i="2"/>
  <c r="AE73" i="7" s="1"/>
  <c r="G71" i="3" s="1"/>
  <c r="M66" i="2"/>
  <c r="AD74" i="7" s="1"/>
  <c r="G60" i="3" s="1"/>
  <c r="N300" i="2"/>
  <c r="AE338" i="7" s="1"/>
  <c r="AS70" i="3" s="1"/>
  <c r="CB73" i="3" s="1"/>
  <c r="N67" i="2"/>
  <c r="AE75" i="7" s="1"/>
  <c r="G73" i="3" s="1"/>
  <c r="N301" i="2"/>
  <c r="AE339" i="7" s="1"/>
  <c r="AS71" i="3" s="1"/>
  <c r="N28" i="2"/>
  <c r="N92" i="2"/>
  <c r="AE97" i="7" s="1"/>
  <c r="Z71" i="3" s="1"/>
  <c r="M224" i="2"/>
  <c r="AD250" i="7" s="1"/>
  <c r="BL58" i="3" s="1"/>
  <c r="AD185" i="7"/>
  <c r="K61" i="3"/>
  <c r="N262" i="2"/>
  <c r="AE294" i="7" s="1"/>
  <c r="AB70" i="3" s="1"/>
  <c r="N263" i="2"/>
  <c r="AE295" i="7"/>
  <c r="AB71" i="3" s="1"/>
  <c r="M111" i="2"/>
  <c r="AD119" i="7" s="1"/>
  <c r="I61" i="3" s="1"/>
  <c r="N130" i="2"/>
  <c r="AE141" i="7" s="1"/>
  <c r="AA71" i="3" s="1"/>
  <c r="AD401" i="7"/>
  <c r="AV55" i="3" s="1"/>
  <c r="N161" i="2"/>
  <c r="AE178" i="7"/>
  <c r="K66" i="3" s="1"/>
  <c r="E69" i="3"/>
  <c r="AD180" i="7"/>
  <c r="K56" i="3" s="1"/>
  <c r="AD379" i="7"/>
  <c r="AU55" i="3" s="1"/>
  <c r="M123" i="2"/>
  <c r="AD134" i="7"/>
  <c r="AA52" i="3" s="1"/>
  <c r="AD378" i="7"/>
  <c r="AU54" i="3" s="1"/>
  <c r="AE379" i="7"/>
  <c r="AU67" i="3" s="1"/>
  <c r="AD445" i="7"/>
  <c r="AC55" i="3" s="1"/>
  <c r="AD291" i="7"/>
  <c r="AB55" i="3" s="1"/>
  <c r="AD289" i="7"/>
  <c r="AB53" i="3"/>
  <c r="AD138" i="7"/>
  <c r="AA56" i="3" s="1"/>
  <c r="AE468" i="7"/>
  <c r="AX68" i="3"/>
  <c r="AD184" i="7"/>
  <c r="K60" i="3"/>
  <c r="M186" i="2"/>
  <c r="AD206" i="7"/>
  <c r="L60" i="3"/>
  <c r="AD404" i="7"/>
  <c r="AV58" i="3"/>
  <c r="M395" i="2"/>
  <c r="AD448" i="7" s="1"/>
  <c r="AC58" i="3" s="1"/>
  <c r="M48" i="2"/>
  <c r="AD53" i="7" s="1"/>
  <c r="N48" i="2"/>
  <c r="N29" i="2"/>
  <c r="AE31" i="7" s="1"/>
  <c r="N219" i="2"/>
  <c r="AE245" i="7" s="1"/>
  <c r="BL65" i="3" s="1"/>
  <c r="M390" i="2"/>
  <c r="AD380" i="7"/>
  <c r="AU56" i="3" s="1"/>
  <c r="AD337" i="7"/>
  <c r="AS57" i="3"/>
  <c r="AD270" i="7"/>
  <c r="BM56" i="3" s="1"/>
  <c r="BK68" i="3"/>
  <c r="BK57" i="3"/>
  <c r="E68" i="3"/>
  <c r="N123" i="2"/>
  <c r="AE134" i="7"/>
  <c r="AA64" i="3" s="1"/>
  <c r="AE138" i="7"/>
  <c r="AA68" i="3" s="1"/>
  <c r="AE182" i="7"/>
  <c r="K70" i="3" s="1"/>
  <c r="AE183" i="7"/>
  <c r="K71" i="3" s="1"/>
  <c r="AD334" i="7"/>
  <c r="AS54" i="3"/>
  <c r="AD310" i="7"/>
  <c r="M238" i="2"/>
  <c r="AD267" i="7" s="1"/>
  <c r="M237" i="2"/>
  <c r="AD266" i="7" s="1"/>
  <c r="BM52" i="3" s="1"/>
  <c r="AD332" i="7"/>
  <c r="BM55" i="3"/>
  <c r="AE358" i="7"/>
  <c r="AT68" i="3" s="1"/>
  <c r="AD465" i="7"/>
  <c r="AX53" i="3" s="1"/>
  <c r="AD399" i="7"/>
  <c r="AV53" i="3" s="1"/>
  <c r="AD398" i="7"/>
  <c r="AE335" i="7"/>
  <c r="AS67" i="3" s="1"/>
  <c r="AE247" i="7"/>
  <c r="BL67" i="3" s="1"/>
  <c r="N124" i="2"/>
  <c r="AE135" i="7" s="1"/>
  <c r="AA65" i="3" s="1"/>
  <c r="AE114" i="7"/>
  <c r="I68" i="3"/>
  <c r="N105" i="2"/>
  <c r="AE113" i="7"/>
  <c r="AD315" i="7"/>
  <c r="AR57" i="3" s="1"/>
  <c r="AE466" i="7"/>
  <c r="AX66" i="3" s="1"/>
  <c r="N409" i="2"/>
  <c r="AE465" i="7" s="1"/>
  <c r="AE400" i="7"/>
  <c r="AV66" i="3"/>
  <c r="N351" i="2"/>
  <c r="AE398" i="7" s="1"/>
  <c r="AV64" i="3" s="1"/>
  <c r="N295" i="2"/>
  <c r="AE333" i="7" s="1"/>
  <c r="AS65" i="3" s="1"/>
  <c r="N276" i="2"/>
  <c r="AE311" i="7" s="1"/>
  <c r="AR65" i="3" s="1"/>
  <c r="N275" i="2"/>
  <c r="AE310" i="7" s="1"/>
  <c r="AE268" i="7"/>
  <c r="BM66" i="3" s="1"/>
  <c r="N238" i="2"/>
  <c r="AE267" i="7" s="1"/>
  <c r="BM65" i="3" s="1"/>
  <c r="N237" i="2"/>
  <c r="AE266" i="7" s="1"/>
  <c r="BM64" i="3" s="1"/>
  <c r="N61" i="2"/>
  <c r="AE69" i="7" s="1"/>
  <c r="G67" i="3" s="1"/>
  <c r="AE203" i="7"/>
  <c r="AD202" i="7"/>
  <c r="L56" i="3"/>
  <c r="M218" i="2"/>
  <c r="AD244" i="7" s="1"/>
  <c r="N218" i="2"/>
  <c r="AE244" i="7" s="1"/>
  <c r="BL64" i="3" s="1"/>
  <c r="N294" i="2"/>
  <c r="AE332" i="7" s="1"/>
  <c r="AS64" i="3" s="1"/>
  <c r="AD136" i="7"/>
  <c r="AA54" i="3"/>
  <c r="AD115" i="7"/>
  <c r="I57" i="3" s="1"/>
  <c r="AD114" i="7"/>
  <c r="I56" i="3" s="1"/>
  <c r="M339" i="2"/>
  <c r="AD383" i="7"/>
  <c r="AD290" i="7"/>
  <c r="AB54" i="3"/>
  <c r="M219" i="2"/>
  <c r="AD245" i="7" s="1"/>
  <c r="BL53" i="3"/>
  <c r="AE6" i="7"/>
  <c r="D70" i="3" s="1"/>
  <c r="M200" i="2"/>
  <c r="AD223" i="7" s="1"/>
  <c r="BK53" i="3" s="1"/>
  <c r="D68" i="3"/>
  <c r="Z65" i="3"/>
  <c r="AE24" i="7"/>
  <c r="F61" i="3"/>
  <c r="AE29" i="7"/>
  <c r="E71" i="3" s="1"/>
  <c r="AE46" i="7"/>
  <c r="AE49" i="7"/>
  <c r="F69" i="3"/>
  <c r="AE53" i="7"/>
  <c r="F73" i="3" s="1"/>
  <c r="AE28" i="7"/>
  <c r="E70" i="3" s="1"/>
  <c r="AE30" i="7"/>
  <c r="E72" i="3" s="1"/>
  <c r="AD443" i="7"/>
  <c r="AC53" i="3"/>
  <c r="R3" i="10"/>
  <c r="BK58" i="3"/>
  <c r="CC58" i="3"/>
  <c r="AE5" i="7"/>
  <c r="D69" i="3" s="1"/>
  <c r="E58" i="3"/>
  <c r="AU59" i="3"/>
  <c r="AU71" i="3"/>
  <c r="CC59" i="3"/>
  <c r="L69" i="3"/>
  <c r="AR52" i="3"/>
  <c r="AV52" i="3"/>
  <c r="AS52" i="3"/>
  <c r="F66" i="3"/>
  <c r="E66" i="3"/>
  <c r="Z381" i="7" l="1"/>
  <c r="AU8" i="3" s="1"/>
  <c r="Z332" i="7"/>
  <c r="AS3" i="3" s="1"/>
  <c r="Y317" i="7"/>
  <c r="Z314" i="7"/>
  <c r="AR7" i="3" s="1"/>
  <c r="Z250" i="7"/>
  <c r="BL9" i="3" s="1"/>
  <c r="AA226" i="7"/>
  <c r="BK19" i="3" s="1"/>
  <c r="AB50" i="7"/>
  <c r="F32" i="3" s="1"/>
  <c r="CC6" i="3"/>
  <c r="CB59" i="3"/>
  <c r="CB71" i="3"/>
  <c r="AD187" i="7"/>
  <c r="K54" i="3"/>
  <c r="AD59" i="3"/>
  <c r="CA61" i="3"/>
  <c r="K63" i="3"/>
  <c r="CC57" i="3"/>
  <c r="CC69" i="3"/>
  <c r="AB52" i="3"/>
  <c r="AB61" i="3" s="1"/>
  <c r="AD297" i="7"/>
  <c r="AD341" i="7"/>
  <c r="AS53" i="3"/>
  <c r="L63" i="3"/>
  <c r="I54" i="3"/>
  <c r="M54" i="3" s="1"/>
  <c r="AD121" i="7"/>
  <c r="AX61" i="3"/>
  <c r="AW52" i="3"/>
  <c r="AW61" i="3" s="1"/>
  <c r="CA71" i="3"/>
  <c r="M61" i="3"/>
  <c r="D63" i="3"/>
  <c r="BZ59" i="3"/>
  <c r="AB65" i="3"/>
  <c r="AE297" i="7"/>
  <c r="AW65" i="3"/>
  <c r="AE429" i="7"/>
  <c r="J55" i="3"/>
  <c r="BZ55" i="3"/>
  <c r="CA59" i="3"/>
  <c r="CB70" i="3"/>
  <c r="AD52" i="3"/>
  <c r="BZ61" i="3"/>
  <c r="CC74" i="3"/>
  <c r="H106" i="12"/>
  <c r="H140" i="12" s="1"/>
  <c r="H134" i="12"/>
  <c r="N62" i="2"/>
  <c r="AE70" i="7" s="1"/>
  <c r="G68" i="3" s="1"/>
  <c r="CB57" i="3"/>
  <c r="M126" i="2"/>
  <c r="AD137" i="7" s="1"/>
  <c r="AA55" i="3" s="1"/>
  <c r="AD55" i="3" s="1"/>
  <c r="M396" i="2"/>
  <c r="AD449" i="7" s="1"/>
  <c r="AC59" i="3" s="1"/>
  <c r="CC62" i="3"/>
  <c r="N224" i="2"/>
  <c r="AE250" i="7" s="1"/>
  <c r="BL70" i="3" s="1"/>
  <c r="M44" i="2"/>
  <c r="AD49" i="7" s="1"/>
  <c r="F57" i="3" s="1"/>
  <c r="M225" i="2"/>
  <c r="AD251" i="7" s="1"/>
  <c r="BL59" i="3" s="1"/>
  <c r="M74" i="3"/>
  <c r="CB74" i="3"/>
  <c r="CA60" i="3"/>
  <c r="CB58" i="3"/>
  <c r="S10" i="10"/>
  <c r="M313" i="2"/>
  <c r="AD355" i="7" s="1"/>
  <c r="N356" i="2"/>
  <c r="AE403" i="7" s="1"/>
  <c r="AV69" i="3" s="1"/>
  <c r="CC75" i="3"/>
  <c r="H9" i="12"/>
  <c r="P8" i="10"/>
  <c r="P10" i="10" s="1"/>
  <c r="M206" i="2"/>
  <c r="AE187" i="7"/>
  <c r="CA67" i="3"/>
  <c r="CC61" i="3"/>
  <c r="H122" i="12"/>
  <c r="H141" i="12" s="1"/>
  <c r="N186" i="2"/>
  <c r="AE206" i="7" s="1"/>
  <c r="L72" i="3" s="1"/>
  <c r="BZ73" i="3" s="1"/>
  <c r="N111" i="2"/>
  <c r="AE119" i="7" s="1"/>
  <c r="I73" i="3" s="1"/>
  <c r="M149" i="2"/>
  <c r="M23" i="2"/>
  <c r="AD25" i="7" s="1"/>
  <c r="E55" i="3" s="1"/>
  <c r="M55" i="3" s="1"/>
  <c r="M144" i="2"/>
  <c r="AD158" i="7" s="1"/>
  <c r="J56" i="3" s="1"/>
  <c r="N145" i="2"/>
  <c r="AE159" i="7" s="1"/>
  <c r="J69" i="3" s="1"/>
  <c r="BZ70" i="3" s="1"/>
  <c r="N240" i="2"/>
  <c r="AE269" i="7" s="1"/>
  <c r="BM67" i="3" s="1"/>
  <c r="CC70" i="3" s="1"/>
  <c r="CC76" i="3" s="1"/>
  <c r="CC56" i="3"/>
  <c r="CC72" i="3"/>
  <c r="M394" i="2"/>
  <c r="AD447" i="7" s="1"/>
  <c r="AC57" i="3" s="1"/>
  <c r="AD57" i="3" s="1"/>
  <c r="N200" i="2"/>
  <c r="AE223" i="7" s="1"/>
  <c r="CC67" i="3"/>
  <c r="AS61" i="3"/>
  <c r="CC60" i="3"/>
  <c r="H42" i="12"/>
  <c r="H136" i="12" s="1"/>
  <c r="N296" i="2"/>
  <c r="AE334" i="7" s="1"/>
  <c r="AS66" i="3" s="1"/>
  <c r="CB69" i="3" s="1"/>
  <c r="N277" i="2"/>
  <c r="AE312" i="7" s="1"/>
  <c r="AR66" i="3" s="1"/>
  <c r="M185" i="2"/>
  <c r="AD205" i="7" s="1"/>
  <c r="L59" i="3" s="1"/>
  <c r="M148" i="2"/>
  <c r="AD162" i="7" s="1"/>
  <c r="J60" i="3" s="1"/>
  <c r="AD473" i="7"/>
  <c r="N4" i="2"/>
  <c r="AE3" i="7" s="1"/>
  <c r="D67" i="3" s="1"/>
  <c r="D75" i="3" s="1"/>
  <c r="M184" i="2"/>
  <c r="AD204" i="7" s="1"/>
  <c r="L58" i="3" s="1"/>
  <c r="R7" i="10"/>
  <c r="R10" i="10" s="1"/>
  <c r="AB310" i="7"/>
  <c r="AR27" i="3" s="1"/>
  <c r="M353" i="2"/>
  <c r="AD400" i="7" s="1"/>
  <c r="M372" i="2"/>
  <c r="AD422" i="7" s="1"/>
  <c r="AW54" i="3" s="1"/>
  <c r="M8" i="2"/>
  <c r="AD7" i="7" s="1"/>
  <c r="D59" i="3" s="1"/>
  <c r="AC140" i="7"/>
  <c r="AA47" i="3" s="1"/>
  <c r="AA139" i="7"/>
  <c r="AA20" i="3" s="1"/>
  <c r="Z74" i="7"/>
  <c r="G10" i="3" s="1"/>
  <c r="Y73" i="7"/>
  <c r="Z207" i="7"/>
  <c r="L11" i="3" s="1"/>
  <c r="AB288" i="7"/>
  <c r="AB207" i="7"/>
  <c r="L35" i="3" s="1"/>
  <c r="Y358" i="7"/>
  <c r="Y288" i="7"/>
  <c r="AA249" i="7"/>
  <c r="BL20" i="3" s="1"/>
  <c r="AB245" i="7"/>
  <c r="BL28" i="3" s="1"/>
  <c r="AC427" i="7"/>
  <c r="AW48" i="3" s="1"/>
  <c r="AC426" i="7"/>
  <c r="AW47" i="3" s="1"/>
  <c r="Y338" i="7"/>
  <c r="Y336" i="7"/>
  <c r="AC383" i="7"/>
  <c r="AU48" i="3" s="1"/>
  <c r="AC161" i="7"/>
  <c r="J47" i="3" s="1"/>
  <c r="AC68" i="7"/>
  <c r="G42" i="3" s="1"/>
  <c r="AC424" i="7"/>
  <c r="AW45" i="3" s="1"/>
  <c r="AA52" i="7"/>
  <c r="F22" i="3" s="1"/>
  <c r="AC316" i="7"/>
  <c r="AR47" i="3" s="1"/>
  <c r="AC29" i="7"/>
  <c r="E47" i="3" s="1"/>
  <c r="Y204" i="7"/>
  <c r="AB229" i="7"/>
  <c r="AC160" i="7"/>
  <c r="J46" i="3" s="1"/>
  <c r="AC295" i="7"/>
  <c r="AB48" i="3" s="1"/>
  <c r="AB141" i="7"/>
  <c r="AA34" i="3" s="1"/>
  <c r="AA422" i="7"/>
  <c r="AW17" i="3" s="1"/>
  <c r="Z273" i="7"/>
  <c r="BM10" i="3" s="1"/>
  <c r="Z162" i="7"/>
  <c r="J10" i="3" s="1"/>
  <c r="AA229" i="7"/>
  <c r="AA200" i="7"/>
  <c r="L16" i="3" s="1"/>
  <c r="Y95" i="7"/>
  <c r="AC157" i="7"/>
  <c r="J43" i="3" s="1"/>
  <c r="AC382" i="7"/>
  <c r="AU47" i="3" s="1"/>
  <c r="AC162" i="7"/>
  <c r="J48" i="3" s="1"/>
  <c r="Y141" i="7"/>
  <c r="Y272" i="7"/>
  <c r="AB200" i="7"/>
  <c r="L28" i="3" s="1"/>
  <c r="AA178" i="7"/>
  <c r="K16" i="3" s="1"/>
  <c r="AA134" i="7"/>
  <c r="AA15" i="3" s="1"/>
  <c r="AB90" i="7"/>
  <c r="Z27" i="3" s="1"/>
  <c r="AC423" i="7"/>
  <c r="AW44" i="3" s="1"/>
  <c r="AC223" i="7"/>
  <c r="BK42" i="3" s="1"/>
  <c r="AB205" i="7"/>
  <c r="L33" i="3" s="1"/>
  <c r="AA162" i="7"/>
  <c r="J22" i="3" s="1"/>
  <c r="AA157" i="7"/>
  <c r="J17" i="3" s="1"/>
  <c r="Y113" i="7"/>
  <c r="AC96" i="7"/>
  <c r="Z47" i="3" s="1"/>
  <c r="Z91" i="7"/>
  <c r="Z4" i="3" s="1"/>
  <c r="CA4" i="3" s="1"/>
  <c r="Y96" i="7"/>
  <c r="AA74" i="7"/>
  <c r="G22" i="3" s="1"/>
  <c r="Y205" i="7"/>
  <c r="AC289" i="7"/>
  <c r="AB42" i="3" s="1"/>
  <c r="AC75" i="7"/>
  <c r="G49" i="3" s="1"/>
  <c r="AB465" i="7"/>
  <c r="AX28" i="3" s="1"/>
  <c r="AB73" i="7"/>
  <c r="G33" i="3" s="1"/>
  <c r="Z270" i="7"/>
  <c r="BM7" i="3" s="1"/>
  <c r="Z424" i="7"/>
  <c r="AW7" i="3" s="1"/>
  <c r="AA160" i="7"/>
  <c r="J20" i="3" s="1"/>
  <c r="Z139" i="7"/>
  <c r="AA8" i="3" s="1"/>
  <c r="AA116" i="7"/>
  <c r="I20" i="3" s="1"/>
  <c r="AA91" i="7"/>
  <c r="Z16" i="3" s="1"/>
  <c r="AA75" i="7"/>
  <c r="G23" i="3" s="1"/>
  <c r="AB74" i="7"/>
  <c r="G34" i="3" s="1"/>
  <c r="AC72" i="7"/>
  <c r="G46" i="3" s="1"/>
  <c r="AA71" i="7"/>
  <c r="G19" i="3" s="1"/>
  <c r="AC70" i="7"/>
  <c r="G44" i="3" s="1"/>
  <c r="AB31" i="7"/>
  <c r="E35" i="3" s="1"/>
  <c r="Y316" i="7"/>
  <c r="AA361" i="7"/>
  <c r="AT22" i="3" s="1"/>
  <c r="Y114" i="7"/>
  <c r="AC69" i="7"/>
  <c r="G43" i="3" s="1"/>
  <c r="AA251" i="7"/>
  <c r="BL22" i="3" s="1"/>
  <c r="AB250" i="7"/>
  <c r="BL33" i="3" s="1"/>
  <c r="AB248" i="7"/>
  <c r="BL31" i="3" s="1"/>
  <c r="AA28" i="7"/>
  <c r="E20" i="3" s="1"/>
  <c r="Z310" i="7"/>
  <c r="AR3" i="3" s="1"/>
  <c r="Z295" i="7"/>
  <c r="AB10" i="3" s="1"/>
  <c r="AB292" i="7"/>
  <c r="AB31" i="3" s="1"/>
  <c r="AA273" i="7"/>
  <c r="BM22" i="3" s="1"/>
  <c r="AB272" i="7"/>
  <c r="BM33" i="3" s="1"/>
  <c r="AB178" i="7"/>
  <c r="K28" i="3" s="1"/>
  <c r="Z161" i="7"/>
  <c r="J9" i="3" s="1"/>
  <c r="Z160" i="7"/>
  <c r="J8" i="3" s="1"/>
  <c r="AA3" i="7"/>
  <c r="D17" i="3" s="1"/>
  <c r="AA271" i="7"/>
  <c r="BM20" i="3" s="1"/>
  <c r="AC8" i="7"/>
  <c r="D48" i="3" s="1"/>
  <c r="AA334" i="7"/>
  <c r="AS17" i="3" s="1"/>
  <c r="AC333" i="7"/>
  <c r="AS42" i="3" s="1"/>
  <c r="AB317" i="7"/>
  <c r="AR34" i="3" s="1"/>
  <c r="AC315" i="7"/>
  <c r="AR46" i="3" s="1"/>
  <c r="AA314" i="7"/>
  <c r="AR19" i="3" s="1"/>
  <c r="AB295" i="7"/>
  <c r="AB34" i="3" s="1"/>
  <c r="AC27" i="7"/>
  <c r="E45" i="3" s="1"/>
  <c r="AC113" i="7"/>
  <c r="I43" i="3" s="1"/>
  <c r="AC273" i="7"/>
  <c r="BM48" i="3" s="1"/>
  <c r="AA272" i="7"/>
  <c r="BM21" i="3" s="1"/>
  <c r="Y90" i="7"/>
  <c r="AB273" i="7"/>
  <c r="BM34" i="3" s="1"/>
  <c r="AA94" i="7"/>
  <c r="Z19" i="3" s="1"/>
  <c r="AB75" i="7"/>
  <c r="G35" i="3" s="1"/>
  <c r="AA48" i="7"/>
  <c r="F18" i="3" s="1"/>
  <c r="AA204" i="7"/>
  <c r="L20" i="3" s="1"/>
  <c r="AB339" i="7"/>
  <c r="AS34" i="3" s="1"/>
  <c r="AA315" i="7"/>
  <c r="AR20" i="3" s="1"/>
  <c r="AB314" i="7"/>
  <c r="AR31" i="3" s="1"/>
  <c r="AC312" i="7"/>
  <c r="AR43" i="3" s="1"/>
  <c r="AB311" i="7"/>
  <c r="AR28" i="3" s="1"/>
  <c r="AC49" i="7"/>
  <c r="F45" i="3" s="1"/>
  <c r="Z317" i="7"/>
  <c r="AR10" i="3" s="1"/>
  <c r="AB405" i="7"/>
  <c r="AV34" i="3" s="1"/>
  <c r="AC403" i="7"/>
  <c r="AV46" i="3" s="1"/>
  <c r="AA402" i="7"/>
  <c r="AV19" i="3" s="1"/>
  <c r="Y294" i="7"/>
  <c r="Y291" i="7"/>
  <c r="AB204" i="7"/>
  <c r="L32" i="3" s="1"/>
  <c r="AA291" i="7"/>
  <c r="AB18" i="3" s="1"/>
  <c r="CA35" i="3"/>
  <c r="AC248" i="7"/>
  <c r="BL45" i="3" s="1"/>
  <c r="AC50" i="7"/>
  <c r="F46" i="3" s="1"/>
  <c r="AC226" i="7"/>
  <c r="BK45" i="3" s="1"/>
  <c r="AA95" i="7"/>
  <c r="Z20" i="3" s="1"/>
  <c r="AA382" i="7"/>
  <c r="AU21" i="3" s="1"/>
  <c r="AA267" i="7"/>
  <c r="BM16" i="3" s="1"/>
  <c r="AC200" i="7"/>
  <c r="L42" i="3" s="1"/>
  <c r="AA137" i="7"/>
  <c r="AA18" i="3" s="1"/>
  <c r="AA119" i="7"/>
  <c r="I23" i="3" s="1"/>
  <c r="AB117" i="7"/>
  <c r="I33" i="3" s="1"/>
  <c r="Y68" i="7"/>
  <c r="Y339" i="7"/>
  <c r="AC335" i="7"/>
  <c r="AS44" i="3" s="1"/>
  <c r="AA312" i="7"/>
  <c r="AR17" i="3" s="1"/>
  <c r="AC202" i="7"/>
  <c r="L44" i="3" s="1"/>
  <c r="AA158" i="7"/>
  <c r="J18" i="3" s="1"/>
  <c r="Z141" i="7"/>
  <c r="AA10" i="3" s="1"/>
  <c r="AA420" i="7"/>
  <c r="AW15" i="3" s="1"/>
  <c r="AB383" i="7"/>
  <c r="AU34" i="3" s="1"/>
  <c r="AA357" i="7"/>
  <c r="AT18" i="3" s="1"/>
  <c r="AC339" i="7"/>
  <c r="AS48" i="3" s="1"/>
  <c r="AA317" i="7"/>
  <c r="AR22" i="3" s="1"/>
  <c r="AB316" i="7"/>
  <c r="AR33" i="3" s="1"/>
  <c r="AC314" i="7"/>
  <c r="AR45" i="3" s="1"/>
  <c r="AB294" i="7"/>
  <c r="AB33" i="3" s="1"/>
  <c r="Z292" i="7"/>
  <c r="AB7" i="3" s="1"/>
  <c r="Z31" i="7"/>
  <c r="E11" i="3" s="1"/>
  <c r="AA466" i="7"/>
  <c r="AX17" i="3" s="1"/>
  <c r="AC361" i="7"/>
  <c r="AT48" i="3" s="1"/>
  <c r="Z337" i="7"/>
  <c r="AS8" i="3" s="1"/>
  <c r="Y333" i="7"/>
  <c r="AC267" i="7"/>
  <c r="BM42" i="3" s="1"/>
  <c r="Z251" i="7"/>
  <c r="BL10" i="3" s="1"/>
  <c r="Y250" i="7"/>
  <c r="Y468" i="7"/>
  <c r="Z449" i="7"/>
  <c r="AC10" i="3" s="1"/>
  <c r="AC356" i="7"/>
  <c r="AT43" i="3" s="1"/>
  <c r="Y228" i="7"/>
  <c r="AA421" i="7"/>
  <c r="AW16" i="3" s="1"/>
  <c r="Z471" i="7"/>
  <c r="AX10" i="3" s="1"/>
  <c r="Y470" i="7"/>
  <c r="Y360" i="7"/>
  <c r="AA268" i="7"/>
  <c r="BM17" i="3" s="1"/>
  <c r="AA31" i="7"/>
  <c r="E23" i="3" s="1"/>
  <c r="AB447" i="7"/>
  <c r="AC32" i="3" s="1"/>
  <c r="A30" i="7"/>
  <c r="Y273" i="7"/>
  <c r="AA222" i="7"/>
  <c r="BK15" i="3" s="1"/>
  <c r="CC15" i="3" s="1"/>
  <c r="AB206" i="7"/>
  <c r="L34" i="3" s="1"/>
  <c r="Z178" i="7"/>
  <c r="K4" i="3" s="1"/>
  <c r="AA161" i="7"/>
  <c r="J21" i="3" s="1"/>
  <c r="AA159" i="7"/>
  <c r="J19" i="3" s="1"/>
  <c r="Z469" i="7"/>
  <c r="AX8" i="3" s="1"/>
  <c r="AC251" i="7"/>
  <c r="BL48" i="3" s="1"/>
  <c r="AA250" i="7"/>
  <c r="BL21" i="3" s="1"/>
  <c r="Z248" i="7"/>
  <c r="BL7" i="3" s="1"/>
  <c r="Y246" i="7"/>
  <c r="Y51" i="7"/>
  <c r="AC470" i="7"/>
  <c r="AX47" i="3" s="1"/>
  <c r="Y332" i="7"/>
  <c r="Y28" i="7"/>
  <c r="AA292" i="7"/>
  <c r="AB19" i="3" s="1"/>
  <c r="AA358" i="7"/>
  <c r="AT19" i="3" s="1"/>
  <c r="A25" i="7"/>
  <c r="AC443" i="7"/>
  <c r="AC42" i="3" s="1"/>
  <c r="AC405" i="7"/>
  <c r="AV48" i="3" s="1"/>
  <c r="AA310" i="7"/>
  <c r="AR15" i="3" s="1"/>
  <c r="AA295" i="7"/>
  <c r="AB22" i="3" s="1"/>
  <c r="AA8" i="7"/>
  <c r="D22" i="3" s="1"/>
  <c r="Y53" i="7"/>
  <c r="AB270" i="7"/>
  <c r="BM31" i="3" s="1"/>
  <c r="A70" i="1"/>
  <c r="A70" i="7" s="1"/>
  <c r="Y465" i="7"/>
  <c r="AA381" i="7"/>
  <c r="AU20" i="3" s="1"/>
  <c r="AB380" i="7"/>
  <c r="AU31" i="3" s="1"/>
  <c r="AC158" i="7"/>
  <c r="J44" i="3" s="1"/>
  <c r="AA53" i="7"/>
  <c r="F23" i="3" s="1"/>
  <c r="AA405" i="7"/>
  <c r="AV22" i="3" s="1"/>
  <c r="AB404" i="7"/>
  <c r="AV33" i="3" s="1"/>
  <c r="AC402" i="7"/>
  <c r="AV45" i="3" s="1"/>
  <c r="Y380" i="7"/>
  <c r="Z339" i="7"/>
  <c r="AS10" i="3" s="1"/>
  <c r="Y337" i="7"/>
  <c r="Z226" i="7"/>
  <c r="BK7" i="3" s="1"/>
  <c r="Y223" i="7"/>
  <c r="Y140" i="7"/>
  <c r="AB51" i="7"/>
  <c r="F33" i="3" s="1"/>
  <c r="AA29" i="7"/>
  <c r="E21" i="3" s="1"/>
  <c r="AA26" i="7"/>
  <c r="E18" i="3" s="1"/>
  <c r="Z405" i="7"/>
  <c r="AV10" i="3" s="1"/>
  <c r="AC159" i="7"/>
  <c r="J45" i="3" s="1"/>
  <c r="Y158" i="7"/>
  <c r="AC139" i="7"/>
  <c r="AA46" i="3" s="1"/>
  <c r="A63" i="1"/>
  <c r="A63" i="7" s="1"/>
  <c r="CA23" i="3"/>
  <c r="Z447" i="7"/>
  <c r="AC8" i="3" s="1"/>
  <c r="Y443" i="7"/>
  <c r="Y226" i="7"/>
  <c r="Z96" i="7"/>
  <c r="Z9" i="3" s="1"/>
  <c r="AB94" i="7"/>
  <c r="Z31" i="3" s="1"/>
  <c r="Y91" i="7"/>
  <c r="AC222" i="7"/>
  <c r="BK41" i="3" s="1"/>
  <c r="CC41" i="3" s="1"/>
  <c r="AA206" i="7"/>
  <c r="L22" i="3" s="1"/>
  <c r="Z200" i="7"/>
  <c r="L4" i="3" s="1"/>
  <c r="AA471" i="7"/>
  <c r="AX22" i="3" s="1"/>
  <c r="AB470" i="7"/>
  <c r="AX33" i="3" s="1"/>
  <c r="AC468" i="7"/>
  <c r="AX45" i="3" s="1"/>
  <c r="AC404" i="7"/>
  <c r="AV47" i="3" s="1"/>
  <c r="AA403" i="7"/>
  <c r="AV20" i="3" s="1"/>
  <c r="AA376" i="7"/>
  <c r="AU15" i="3" s="1"/>
  <c r="AB376" i="7"/>
  <c r="AU27" i="3" s="1"/>
  <c r="AA248" i="7"/>
  <c r="BL19" i="3" s="1"/>
  <c r="CC19" i="3" s="1"/>
  <c r="AA247" i="7"/>
  <c r="BL18" i="3" s="1"/>
  <c r="AC245" i="7"/>
  <c r="BL42" i="3" s="1"/>
  <c r="AC51" i="7"/>
  <c r="F47" i="3" s="1"/>
  <c r="AA337" i="7"/>
  <c r="AS20" i="3" s="1"/>
  <c r="Y157" i="7"/>
  <c r="AA141" i="7"/>
  <c r="AA22" i="3" s="1"/>
  <c r="Z425" i="7"/>
  <c r="AW8" i="3" s="1"/>
  <c r="AA338" i="7"/>
  <c r="AS21" i="3" s="1"/>
  <c r="AC332" i="7"/>
  <c r="AS41" i="3" s="1"/>
  <c r="CC49" i="3"/>
  <c r="AA51" i="7"/>
  <c r="F21" i="3" s="1"/>
  <c r="AC24" i="7"/>
  <c r="E42" i="3" s="1"/>
  <c r="AA7" i="7"/>
  <c r="D21" i="3" s="1"/>
  <c r="AB3" i="7"/>
  <c r="D29" i="3" s="1"/>
  <c r="Y224" i="7"/>
  <c r="A40" i="7"/>
  <c r="AA467" i="7"/>
  <c r="AX18" i="3" s="1"/>
  <c r="AC379" i="7"/>
  <c r="AU44" i="3" s="1"/>
  <c r="AB360" i="7"/>
  <c r="AT33" i="3" s="1"/>
  <c r="Y357" i="7"/>
  <c r="AB289" i="7"/>
  <c r="AB28" i="3" s="1"/>
  <c r="Z288" i="7"/>
  <c r="AB3" i="3" s="1"/>
  <c r="Z7" i="7"/>
  <c r="D9" i="3" s="1"/>
  <c r="A34" i="7"/>
  <c r="Z420" i="7"/>
  <c r="AW3" i="3" s="1"/>
  <c r="AB381" i="7"/>
  <c r="AU32" i="3" s="1"/>
  <c r="Y292" i="7"/>
  <c r="AC290" i="7"/>
  <c r="AB43" i="3" s="1"/>
  <c r="CA49" i="3"/>
  <c r="AC97" i="7"/>
  <c r="Z48" i="3" s="1"/>
  <c r="AA96" i="7"/>
  <c r="Z21" i="3" s="1"/>
  <c r="Z95" i="7"/>
  <c r="Z8" i="3" s="1"/>
  <c r="Z94" i="7"/>
  <c r="Z7" i="3" s="1"/>
  <c r="CA7" i="3" s="1"/>
  <c r="AB91" i="7"/>
  <c r="Z28" i="3" s="1"/>
  <c r="Z75" i="7"/>
  <c r="G11" i="3" s="1"/>
  <c r="Y74" i="7"/>
  <c r="Y48" i="7"/>
  <c r="AB8" i="7"/>
  <c r="D34" i="3" s="1"/>
  <c r="AB402" i="7"/>
  <c r="AV31" i="3" s="1"/>
  <c r="AC399" i="7"/>
  <c r="AV42" i="3" s="1"/>
  <c r="AA383" i="7"/>
  <c r="AU22" i="3" s="1"/>
  <c r="AB377" i="7"/>
  <c r="AU28" i="3" s="1"/>
  <c r="Y248" i="7"/>
  <c r="Y247" i="7"/>
  <c r="Z119" i="7"/>
  <c r="I11" i="3" s="1"/>
  <c r="AA97" i="7"/>
  <c r="Z22" i="3" s="1"/>
  <c r="AB96" i="7"/>
  <c r="Z33" i="3" s="1"/>
  <c r="AB95" i="7"/>
  <c r="Z32" i="3" s="1"/>
  <c r="Y94" i="7"/>
  <c r="AA92" i="7"/>
  <c r="Z17" i="3" s="1"/>
  <c r="AA70" i="7"/>
  <c r="G18" i="3" s="1"/>
  <c r="Y8" i="7"/>
  <c r="Y361" i="7"/>
  <c r="AC360" i="7"/>
  <c r="AT47" i="3" s="1"/>
  <c r="AC294" i="7"/>
  <c r="AB47" i="3" s="1"/>
  <c r="CA47" i="3" s="1"/>
  <c r="AB251" i="7"/>
  <c r="BL34" i="3" s="1"/>
  <c r="AA246" i="7"/>
  <c r="BL17" i="3" s="1"/>
  <c r="AC205" i="7"/>
  <c r="L47" i="3" s="1"/>
  <c r="Y24" i="7"/>
  <c r="AA469" i="7"/>
  <c r="AX20" i="3" s="1"/>
  <c r="AB468" i="7"/>
  <c r="AX31" i="3" s="1"/>
  <c r="AC447" i="7"/>
  <c r="AC46" i="3" s="1"/>
  <c r="AA313" i="7"/>
  <c r="AR18" i="3" s="1"/>
  <c r="CC30" i="3"/>
  <c r="Y222" i="7"/>
  <c r="Z134" i="7"/>
  <c r="AA3" i="3" s="1"/>
  <c r="AA424" i="7"/>
  <c r="AW19" i="3" s="1"/>
  <c r="Y383" i="7"/>
  <c r="Z380" i="7"/>
  <c r="AU7" i="3" s="1"/>
  <c r="AC377" i="7"/>
  <c r="AU42" i="3" s="1"/>
  <c r="AB315" i="7"/>
  <c r="AR32" i="3" s="1"/>
  <c r="Y251" i="7"/>
  <c r="AC247" i="7"/>
  <c r="BL44" i="3" s="1"/>
  <c r="AB226" i="7"/>
  <c r="BK31" i="3" s="1"/>
  <c r="Y225" i="7"/>
  <c r="AC225" i="7"/>
  <c r="BK44" i="3" s="1"/>
  <c r="AC180" i="7"/>
  <c r="K44" i="3" s="1"/>
  <c r="AB162" i="7"/>
  <c r="J34" i="3" s="1"/>
  <c r="Y162" i="7"/>
  <c r="Y159" i="7"/>
  <c r="AA140" i="7"/>
  <c r="AA21" i="3" s="1"/>
  <c r="AB140" i="7"/>
  <c r="AA33" i="3" s="1"/>
  <c r="AB134" i="7"/>
  <c r="AA27" i="3" s="1"/>
  <c r="Y115" i="7"/>
  <c r="AA114" i="7"/>
  <c r="I18" i="3" s="1"/>
  <c r="Y97" i="7"/>
  <c r="AC94" i="7"/>
  <c r="Z45" i="3" s="1"/>
  <c r="Y3" i="7"/>
  <c r="AB30" i="7"/>
  <c r="E34" i="3" s="1"/>
  <c r="AC249" i="7"/>
  <c r="BL46" i="3" s="1"/>
  <c r="CC46" i="3" s="1"/>
  <c r="AB359" i="7"/>
  <c r="AT32" i="3" s="1"/>
  <c r="Z382" i="7"/>
  <c r="AU9" i="3" s="1"/>
  <c r="A36" i="7"/>
  <c r="AA378" i="7"/>
  <c r="AU17" i="3" s="1"/>
  <c r="Z361" i="7"/>
  <c r="AT10" i="3" s="1"/>
  <c r="AC357" i="7"/>
  <c r="AT44" i="3" s="1"/>
  <c r="AA355" i="7"/>
  <c r="AT16" i="3" s="1"/>
  <c r="AA339" i="7"/>
  <c r="AS22" i="3" s="1"/>
  <c r="Z338" i="7"/>
  <c r="AS9" i="3" s="1"/>
  <c r="AB337" i="7"/>
  <c r="AS32" i="3" s="1"/>
  <c r="Z336" i="7"/>
  <c r="AS7" i="3" s="1"/>
  <c r="Z316" i="7"/>
  <c r="AR9" i="3" s="1"/>
  <c r="Y315" i="7"/>
  <c r="Y311" i="7"/>
  <c r="AA294" i="7"/>
  <c r="AB21" i="3" s="1"/>
  <c r="AA290" i="7"/>
  <c r="AB17" i="3" s="1"/>
  <c r="Y290" i="7"/>
  <c r="Z272" i="7"/>
  <c r="BM9" i="3" s="1"/>
  <c r="AB228" i="7"/>
  <c r="BK33" i="3" s="1"/>
  <c r="AB135" i="7"/>
  <c r="AA28" i="3" s="1"/>
  <c r="Z118" i="7"/>
  <c r="I10" i="3" s="1"/>
  <c r="Y116" i="7"/>
  <c r="AC114" i="7"/>
  <c r="I44" i="3" s="1"/>
  <c r="Y75" i="7"/>
  <c r="AC74" i="7"/>
  <c r="G48" i="3" s="1"/>
  <c r="AA73" i="7"/>
  <c r="G21" i="3" s="1"/>
  <c r="AB72" i="7"/>
  <c r="G32" i="3" s="1"/>
  <c r="Y71" i="7"/>
  <c r="AC71" i="7"/>
  <c r="G45" i="3" s="1"/>
  <c r="Y70" i="7"/>
  <c r="AB68" i="7"/>
  <c r="G28" i="3" s="1"/>
  <c r="AC25" i="7"/>
  <c r="E43" i="3" s="1"/>
  <c r="AA24" i="7"/>
  <c r="E16" i="3" s="1"/>
  <c r="Z8" i="7"/>
  <c r="D10" i="3" s="1"/>
  <c r="AB7" i="7"/>
  <c r="D33" i="3" s="1"/>
  <c r="Z116" i="7"/>
  <c r="I8" i="3" s="1"/>
  <c r="Z466" i="7"/>
  <c r="AX5" i="3" s="1"/>
  <c r="AC465" i="7"/>
  <c r="AX42" i="3" s="1"/>
  <c r="CB35" i="3"/>
  <c r="AB338" i="7"/>
  <c r="AS33" i="3" s="1"/>
  <c r="AC313" i="7"/>
  <c r="AR44" i="3" s="1"/>
  <c r="AC269" i="7"/>
  <c r="BM44" i="3" s="1"/>
  <c r="Z73" i="7"/>
  <c r="G9" i="3" s="1"/>
  <c r="Y72" i="7"/>
  <c r="Y7" i="7"/>
  <c r="Z315" i="7"/>
  <c r="AR8" i="3" s="1"/>
  <c r="A57" i="1"/>
  <c r="A57" i="7" s="1"/>
  <c r="AC471" i="7"/>
  <c r="AX48" i="3" s="1"/>
  <c r="AA470" i="7"/>
  <c r="AX21" i="3" s="1"/>
  <c r="AB469" i="7"/>
  <c r="AX32" i="3" s="1"/>
  <c r="AC467" i="7"/>
  <c r="AX44" i="3" s="1"/>
  <c r="AA449" i="7"/>
  <c r="AC22" i="3" s="1"/>
  <c r="AA445" i="7"/>
  <c r="AC18" i="3" s="1"/>
  <c r="Y376" i="7"/>
  <c r="AA136" i="7"/>
  <c r="AA17" i="3" s="1"/>
  <c r="AA93" i="7"/>
  <c r="Z18" i="3" s="1"/>
  <c r="AB28" i="7"/>
  <c r="E32" i="3" s="1"/>
  <c r="AA27" i="7"/>
  <c r="E19" i="3" s="1"/>
  <c r="CB23" i="3"/>
  <c r="Y400" i="7"/>
  <c r="AC246" i="7"/>
  <c r="BL43" i="3" s="1"/>
  <c r="Y135" i="7"/>
  <c r="AC134" i="7"/>
  <c r="AA41" i="3" s="1"/>
  <c r="CA41" i="3" s="1"/>
  <c r="Y118" i="7"/>
  <c r="AC116" i="7"/>
  <c r="I46" i="3" s="1"/>
  <c r="AC95" i="7"/>
  <c r="Z46" i="3" s="1"/>
  <c r="Y93" i="7"/>
  <c r="AC92" i="7"/>
  <c r="Z43" i="3" s="1"/>
  <c r="AB25" i="7"/>
  <c r="E29" i="3" s="1"/>
  <c r="Y424" i="7"/>
  <c r="Y314" i="7"/>
  <c r="AC73" i="7"/>
  <c r="G47" i="3" s="1"/>
  <c r="A31" i="7"/>
  <c r="Y404" i="7"/>
  <c r="AA401" i="7"/>
  <c r="AV18" i="3" s="1"/>
  <c r="Z360" i="7"/>
  <c r="AT9" i="3" s="1"/>
  <c r="Y268" i="7"/>
  <c r="CC11" i="3"/>
  <c r="AA202" i="7"/>
  <c r="L18" i="3" s="1"/>
  <c r="Y202" i="7"/>
  <c r="Y200" i="7"/>
  <c r="AC135" i="7"/>
  <c r="AA42" i="3" s="1"/>
  <c r="Y119" i="7"/>
  <c r="AA115" i="7"/>
  <c r="I19" i="3" s="1"/>
  <c r="AC31" i="7"/>
  <c r="E49" i="3" s="1"/>
  <c r="CC5" i="3"/>
  <c r="Y381" i="7"/>
  <c r="AC250" i="7"/>
  <c r="BL47" i="3" s="1"/>
  <c r="AA72" i="7"/>
  <c r="G20" i="3" s="1"/>
  <c r="AA245" i="7"/>
  <c r="BL16" i="3" s="1"/>
  <c r="CB30" i="3"/>
  <c r="Y427" i="7"/>
  <c r="Y426" i="7"/>
  <c r="AB424" i="7"/>
  <c r="AW31" i="3" s="1"/>
  <c r="Y206" i="7"/>
  <c r="AB139" i="7"/>
  <c r="AA32" i="3" s="1"/>
  <c r="AC52" i="7"/>
  <c r="F48" i="3" s="1"/>
  <c r="Z51" i="7"/>
  <c r="F9" i="3" s="1"/>
  <c r="Y50" i="7"/>
  <c r="CA44" i="3"/>
  <c r="CA11" i="3"/>
  <c r="A68" i="1"/>
  <c r="A46" i="7"/>
  <c r="A71" i="1"/>
  <c r="A49" i="7"/>
  <c r="Y29" i="7"/>
  <c r="CB11" i="3"/>
  <c r="A27" i="7"/>
  <c r="A32" i="7"/>
  <c r="CA5" i="3"/>
  <c r="Y444" i="7"/>
  <c r="Y399" i="7"/>
  <c r="AC311" i="7"/>
  <c r="AR42" i="3" s="1"/>
  <c r="Z294" i="7"/>
  <c r="AB9" i="3" s="1"/>
  <c r="AA225" i="7"/>
  <c r="BK18" i="3" s="1"/>
  <c r="Y203" i="7"/>
  <c r="AC203" i="7"/>
  <c r="L45" i="3" s="1"/>
  <c r="Y180" i="7"/>
  <c r="Y187" i="7" s="1"/>
  <c r="AB53" i="7"/>
  <c r="F35" i="3" s="1"/>
  <c r="AB358" i="7"/>
  <c r="AT31" i="3" s="1"/>
  <c r="Y425" i="7"/>
  <c r="CB6" i="3"/>
  <c r="AA316" i="7"/>
  <c r="AR21" i="3" s="1"/>
  <c r="Y92" i="7"/>
  <c r="Y405" i="7"/>
  <c r="Z402" i="7"/>
  <c r="AV7" i="3" s="1"/>
  <c r="AA400" i="7"/>
  <c r="AV17" i="3" s="1"/>
  <c r="AA205" i="7"/>
  <c r="L21" i="3" s="1"/>
  <c r="AA203" i="7"/>
  <c r="L19" i="3" s="1"/>
  <c r="AC28" i="7"/>
  <c r="E46" i="3" s="1"/>
  <c r="Y4" i="7"/>
  <c r="Y401" i="7"/>
  <c r="Y377" i="7"/>
  <c r="Z205" i="7"/>
  <c r="L9" i="3" s="1"/>
  <c r="BZ23" i="3"/>
  <c r="Z30" i="7"/>
  <c r="E10" i="3" s="1"/>
  <c r="BZ29" i="3"/>
  <c r="CC35" i="3"/>
  <c r="A24" i="7"/>
  <c r="Z422" i="7"/>
  <c r="AW5" i="3" s="1"/>
  <c r="Z359" i="7"/>
  <c r="AT8" i="3" s="1"/>
  <c r="Y267" i="7"/>
  <c r="Z117" i="7"/>
  <c r="I9" i="3" s="1"/>
  <c r="BZ6" i="3"/>
  <c r="Y49" i="7"/>
  <c r="AC48" i="7"/>
  <c r="F44" i="3" s="1"/>
  <c r="AC317" i="7"/>
  <c r="AR48" i="3" s="1"/>
  <c r="BZ30" i="3"/>
  <c r="A38" i="7"/>
  <c r="AA404" i="7"/>
  <c r="AV21" i="3" s="1"/>
  <c r="AB403" i="7"/>
  <c r="AV32" i="3" s="1"/>
  <c r="AB382" i="7"/>
  <c r="AU33" i="3" s="1"/>
  <c r="AC380" i="7"/>
  <c r="AU45" i="3" s="1"/>
  <c r="AC378" i="7"/>
  <c r="AU43" i="3" s="1"/>
  <c r="Y269" i="7"/>
  <c r="AA228" i="7"/>
  <c r="BK21" i="3" s="1"/>
  <c r="CC4" i="3"/>
  <c r="AC136" i="7"/>
  <c r="AA43" i="3" s="1"/>
  <c r="Y31" i="7"/>
  <c r="CC3" i="3"/>
  <c r="AA224" i="7"/>
  <c r="BK17" i="3" s="1"/>
  <c r="AC26" i="7"/>
  <c r="E44" i="3" s="1"/>
  <c r="AA379" i="7"/>
  <c r="AU18" i="3" s="1"/>
  <c r="AA288" i="7"/>
  <c r="AB15" i="3" s="1"/>
  <c r="AC272" i="7"/>
  <c r="BM47" i="3" s="1"/>
  <c r="AB223" i="7"/>
  <c r="BK28" i="3" s="1"/>
  <c r="AB222" i="7"/>
  <c r="BK27" i="3" s="1"/>
  <c r="CC27" i="3" s="1"/>
  <c r="Z140" i="7"/>
  <c r="AA9" i="3" s="1"/>
  <c r="Y139" i="7"/>
  <c r="AB97" i="7"/>
  <c r="Z34" i="3" s="1"/>
  <c r="AC91" i="7"/>
  <c r="Z42" i="3" s="1"/>
  <c r="Z72" i="7"/>
  <c r="G8" i="3" s="1"/>
  <c r="AB29" i="7"/>
  <c r="E33" i="3" s="1"/>
  <c r="AA25" i="7"/>
  <c r="E17" i="3" s="1"/>
  <c r="AB24" i="7"/>
  <c r="E28" i="3" s="1"/>
  <c r="A82" i="1"/>
  <c r="A82" i="7" s="1"/>
  <c r="A60" i="7"/>
  <c r="CB49" i="3"/>
  <c r="CC8" i="3"/>
  <c r="F16" i="3"/>
  <c r="AC355" i="7"/>
  <c r="K46" i="3"/>
  <c r="A51" i="1"/>
  <c r="A29" i="7"/>
  <c r="Y313" i="7"/>
  <c r="Y312" i="7"/>
  <c r="AC310" i="7"/>
  <c r="Y289" i="7"/>
  <c r="AB27" i="3"/>
  <c r="AC141" i="7"/>
  <c r="AA48" i="3" s="1"/>
  <c r="AA90" i="7"/>
  <c r="Z15" i="3" s="1"/>
  <c r="AA68" i="7"/>
  <c r="G16" i="3" s="1"/>
  <c r="Y136" i="7"/>
  <c r="Y137" i="7"/>
  <c r="BZ4" i="3"/>
  <c r="A83" i="1"/>
  <c r="A61" i="7"/>
  <c r="AB421" i="7"/>
  <c r="AW28" i="3" s="1"/>
  <c r="AB420" i="7"/>
  <c r="AW27" i="3" s="1"/>
  <c r="AA332" i="7"/>
  <c r="AS15" i="3" s="1"/>
  <c r="AC292" i="7"/>
  <c r="AB45" i="3" s="1"/>
  <c r="Y161" i="7"/>
  <c r="Y160" i="7"/>
  <c r="AB157" i="7"/>
  <c r="J29" i="3" s="1"/>
  <c r="Z90" i="7"/>
  <c r="Z68" i="7"/>
  <c r="G4" i="3" s="1"/>
  <c r="AA16" i="3"/>
  <c r="A55" i="1"/>
  <c r="A77" i="1" s="1"/>
  <c r="A77" i="7" s="1"/>
  <c r="AC449" i="7"/>
  <c r="AC48" i="3" s="1"/>
  <c r="AA427" i="7"/>
  <c r="AW22" i="3" s="1"/>
  <c r="AA426" i="7"/>
  <c r="AW21" i="3" s="1"/>
  <c r="Y421" i="7"/>
  <c r="Y420" i="7"/>
  <c r="AC178" i="7"/>
  <c r="K42" i="3" s="1"/>
  <c r="Z24" i="7"/>
  <c r="AC7" i="7"/>
  <c r="Z470" i="7"/>
  <c r="AX9" i="3" s="1"/>
  <c r="Y469" i="7"/>
  <c r="Z427" i="7"/>
  <c r="AW10" i="3" s="1"/>
  <c r="AC376" i="7"/>
  <c r="AU41" i="3" s="1"/>
  <c r="AC337" i="7"/>
  <c r="AS46" i="3" s="1"/>
  <c r="L43" i="3"/>
  <c r="I4" i="3"/>
  <c r="A47" i="7"/>
  <c r="A69" i="1"/>
  <c r="CC32" i="3"/>
  <c r="AC338" i="7"/>
  <c r="AS47" i="3" s="1"/>
  <c r="AC206" i="7"/>
  <c r="L48" i="3" s="1"/>
  <c r="AB113" i="7"/>
  <c r="I29" i="3" s="1"/>
  <c r="AB443" i="7"/>
  <c r="AC28" i="3" s="1"/>
  <c r="Y356" i="7"/>
  <c r="AC119" i="7"/>
  <c r="I49" i="3" s="1"/>
  <c r="AA118" i="7"/>
  <c r="I22" i="3" s="1"/>
  <c r="AA117" i="7"/>
  <c r="I21" i="3" s="1"/>
  <c r="AB116" i="7"/>
  <c r="I32" i="3" s="1"/>
  <c r="AA49" i="7"/>
  <c r="F19" i="3" s="1"/>
  <c r="Y27" i="7"/>
  <c r="Y26" i="7"/>
  <c r="AC400" i="7"/>
  <c r="AV43" i="3" s="1"/>
  <c r="Z383" i="7"/>
  <c r="AU10" i="3" s="1"/>
  <c r="Y382" i="7"/>
  <c r="AC268" i="7"/>
  <c r="BM43" i="3" s="1"/>
  <c r="Z228" i="7"/>
  <c r="BK9" i="3" s="1"/>
  <c r="Y30" i="7"/>
  <c r="Z204" i="7"/>
  <c r="L8" i="3" s="1"/>
  <c r="AC229" i="7"/>
  <c r="AC466" i="7"/>
  <c r="AX43" i="3" s="1"/>
  <c r="AB425" i="7"/>
  <c r="AW32" i="3" s="1"/>
  <c r="AA423" i="7"/>
  <c r="AW18" i="3" s="1"/>
  <c r="Z403" i="7"/>
  <c r="AV8" i="3" s="1"/>
  <c r="Y402" i="7"/>
  <c r="A74" i="1"/>
  <c r="AB471" i="7"/>
  <c r="AX34" i="3" s="1"/>
  <c r="Y471" i="7"/>
  <c r="AC469" i="7"/>
  <c r="AX46" i="3" s="1"/>
  <c r="AA468" i="7"/>
  <c r="AX19" i="3" s="1"/>
  <c r="Z468" i="7"/>
  <c r="AX7" i="3" s="1"/>
  <c r="AC421" i="7"/>
  <c r="AW42" i="3" s="1"/>
  <c r="Z404" i="7"/>
  <c r="AV9" i="3" s="1"/>
  <c r="Y403" i="7"/>
  <c r="Z358" i="7"/>
  <c r="AT7" i="3" s="1"/>
  <c r="AB333" i="7"/>
  <c r="AS28" i="3" s="1"/>
  <c r="AC422" i="7"/>
  <c r="AW43" i="3" s="1"/>
  <c r="AA356" i="7"/>
  <c r="AT17" i="3" s="1"/>
  <c r="A39" i="7"/>
  <c r="Y359" i="7"/>
  <c r="AB336" i="7"/>
  <c r="AS31" i="3" s="1"/>
  <c r="AA335" i="7"/>
  <c r="AS18" i="3" s="1"/>
  <c r="AC334" i="7"/>
  <c r="AS43" i="3" s="1"/>
  <c r="AA207" i="7"/>
  <c r="L23" i="3" s="1"/>
  <c r="AC204" i="7"/>
  <c r="L46" i="3" s="1"/>
  <c r="M70" i="3"/>
  <c r="BZ71" i="3"/>
  <c r="M60" i="3"/>
  <c r="BZ60" i="3"/>
  <c r="J71" i="3"/>
  <c r="J75" i="3" s="1"/>
  <c r="AE165" i="7"/>
  <c r="BK65" i="3"/>
  <c r="CC68" i="3" s="1"/>
  <c r="AE231" i="7"/>
  <c r="E73" i="3"/>
  <c r="BZ74" i="3" s="1"/>
  <c r="AE33" i="7"/>
  <c r="M73" i="3"/>
  <c r="M72" i="3"/>
  <c r="AR61" i="3"/>
  <c r="AD319" i="7"/>
  <c r="AD143" i="7"/>
  <c r="AA53" i="3"/>
  <c r="CA55" i="3" s="1"/>
  <c r="BL52" i="3"/>
  <c r="CC54" i="3" s="1"/>
  <c r="AE407" i="7"/>
  <c r="CA58" i="3"/>
  <c r="AD56" i="3"/>
  <c r="CC73" i="3"/>
  <c r="Z54" i="3"/>
  <c r="AD99" i="7"/>
  <c r="Z67" i="3"/>
  <c r="AE99" i="7"/>
  <c r="CB75" i="3"/>
  <c r="AE11" i="7"/>
  <c r="AD451" i="7"/>
  <c r="AC61" i="3"/>
  <c r="AD77" i="7"/>
  <c r="BM53" i="3"/>
  <c r="CC55" i="3" s="1"/>
  <c r="AD275" i="7"/>
  <c r="BZ57" i="3"/>
  <c r="M57" i="3"/>
  <c r="BZ62" i="3"/>
  <c r="I63" i="3"/>
  <c r="AE77" i="7"/>
  <c r="G66" i="3"/>
  <c r="AU53" i="3"/>
  <c r="AD385" i="7"/>
  <c r="CA74" i="3"/>
  <c r="M71" i="3"/>
  <c r="AE253" i="7"/>
  <c r="AE341" i="7"/>
  <c r="AD231" i="7"/>
  <c r="G63" i="3"/>
  <c r="I67" i="3"/>
  <c r="I75" i="3" s="1"/>
  <c r="AE121" i="7"/>
  <c r="AE451" i="7"/>
  <c r="CA72" i="3"/>
  <c r="E56" i="3"/>
  <c r="AD33" i="7"/>
  <c r="CB72" i="3"/>
  <c r="L66" i="3"/>
  <c r="AE209" i="7"/>
  <c r="B76" i="13"/>
  <c r="B98" i="13" s="1"/>
  <c r="B120" i="13" s="1"/>
  <c r="B142" i="13" s="1"/>
  <c r="B164" i="13" s="1"/>
  <c r="B186" i="13" s="1"/>
  <c r="B208" i="13" s="1"/>
  <c r="B230" i="13" s="1"/>
  <c r="B252" i="13" s="1"/>
  <c r="B274" i="13" s="1"/>
  <c r="B296" i="13" s="1"/>
  <c r="B318" i="13" s="1"/>
  <c r="B340" i="13" s="1"/>
  <c r="B362" i="13" s="1"/>
  <c r="B384" i="13" s="1"/>
  <c r="B406" i="13" s="1"/>
  <c r="B428" i="13" s="1"/>
  <c r="B450" i="13" s="1"/>
  <c r="B472" i="13" s="1"/>
  <c r="J55" i="13"/>
  <c r="J54" i="13"/>
  <c r="M59" i="3"/>
  <c r="AR64" i="3"/>
  <c r="CB67" i="3" s="1"/>
  <c r="AE319" i="7"/>
  <c r="CC71" i="3"/>
  <c r="CB61" i="3"/>
  <c r="AD53" i="3"/>
  <c r="F58" i="3"/>
  <c r="AD55" i="7"/>
  <c r="B69" i="13"/>
  <c r="J52" i="13"/>
  <c r="I52" i="13"/>
  <c r="I56" i="13"/>
  <c r="I54" i="13"/>
  <c r="I55" i="13"/>
  <c r="I53" i="13"/>
  <c r="AX65" i="3"/>
  <c r="CB68" i="3" s="1"/>
  <c r="AE473" i="7"/>
  <c r="BZ54" i="3"/>
  <c r="N126" i="2"/>
  <c r="AE137" i="7" s="1"/>
  <c r="AA67" i="3" s="1"/>
  <c r="N125" i="2"/>
  <c r="AE136" i="7" s="1"/>
  <c r="AE363" i="7"/>
  <c r="CA57" i="3"/>
  <c r="J63" i="3"/>
  <c r="AA61" i="3"/>
  <c r="CA54" i="3"/>
  <c r="E63" i="3"/>
  <c r="AE385" i="7"/>
  <c r="AC65" i="3"/>
  <c r="CA68" i="3" s="1"/>
  <c r="BZ35" i="3"/>
  <c r="CA62" i="3"/>
  <c r="AD60" i="3"/>
  <c r="BZ5" i="3"/>
  <c r="BZ49" i="3"/>
  <c r="N43" i="2"/>
  <c r="AE48" i="7" s="1"/>
  <c r="BZ11" i="3"/>
  <c r="A72" i="1"/>
  <c r="A50" i="7"/>
  <c r="A59" i="1"/>
  <c r="A37" i="7"/>
  <c r="A76" i="1"/>
  <c r="A54" i="7"/>
  <c r="A80" i="1"/>
  <c r="A58" i="7"/>
  <c r="AX4" i="3"/>
  <c r="CB4" i="3" s="1"/>
  <c r="AV16" i="3"/>
  <c r="Y467" i="7"/>
  <c r="Y466" i="7"/>
  <c r="Z426" i="7"/>
  <c r="AW9" i="3" s="1"/>
  <c r="Y379" i="7"/>
  <c r="Y378" i="7"/>
  <c r="A53" i="7"/>
  <c r="A75" i="1"/>
  <c r="AB427" i="7"/>
  <c r="AW34" i="3" s="1"/>
  <c r="AB426" i="7"/>
  <c r="AW33" i="3" s="1"/>
  <c r="AC401" i="7"/>
  <c r="AV44" i="3" s="1"/>
  <c r="AC381" i="7"/>
  <c r="AU46" i="3" s="1"/>
  <c r="AA380" i="7"/>
  <c r="AU19" i="3" s="1"/>
  <c r="AA447" i="7"/>
  <c r="AC20" i="3" s="1"/>
  <c r="AA269" i="7"/>
  <c r="BM18" i="3" s="1"/>
  <c r="Y134" i="7"/>
  <c r="A84" i="1"/>
  <c r="AC444" i="7"/>
  <c r="AC420" i="7"/>
  <c r="A78" i="1"/>
  <c r="A56" i="7"/>
  <c r="Y449" i="7"/>
  <c r="AB361" i="7"/>
  <c r="AT34" i="3" s="1"/>
  <c r="AB355" i="7"/>
  <c r="AT28" i="3" s="1"/>
  <c r="A104" i="1"/>
  <c r="Y423" i="7"/>
  <c r="Y422" i="7"/>
  <c r="Y355" i="7"/>
  <c r="Y334" i="7"/>
  <c r="Y335" i="7"/>
  <c r="AB399" i="7"/>
  <c r="AV28" i="3" s="1"/>
  <c r="A28" i="7"/>
  <c r="A26" i="7"/>
  <c r="B70" i="13"/>
  <c r="B92" i="13" s="1"/>
  <c r="B114" i="13" s="1"/>
  <c r="B136" i="13" s="1"/>
  <c r="B158" i="13" s="1"/>
  <c r="B180" i="13" s="1"/>
  <c r="B202" i="13" s="1"/>
  <c r="B224" i="13" s="1"/>
  <c r="B246" i="13" s="1"/>
  <c r="B268" i="13" s="1"/>
  <c r="B290" i="13" s="1"/>
  <c r="B312" i="13" s="1"/>
  <c r="B334" i="13" s="1"/>
  <c r="B356" i="13" s="1"/>
  <c r="B378" i="13" s="1"/>
  <c r="B400" i="13" s="1"/>
  <c r="B422" i="13" s="1"/>
  <c r="B444" i="13" s="1"/>
  <c r="B466" i="13" s="1"/>
  <c r="J53" i="13"/>
  <c r="B73" i="13"/>
  <c r="B95" i="13" s="1"/>
  <c r="B117" i="13" s="1"/>
  <c r="B139" i="13" s="1"/>
  <c r="B161" i="13" s="1"/>
  <c r="B183" i="13" s="1"/>
  <c r="B205" i="13" s="1"/>
  <c r="B227" i="13" s="1"/>
  <c r="B249" i="13" s="1"/>
  <c r="B271" i="13" s="1"/>
  <c r="B293" i="13" s="1"/>
  <c r="B315" i="13" s="1"/>
  <c r="B337" i="13" s="1"/>
  <c r="B359" i="13" s="1"/>
  <c r="B381" i="13" s="1"/>
  <c r="B403" i="13" s="1"/>
  <c r="B425" i="13" s="1"/>
  <c r="B447" i="13" s="1"/>
  <c r="B469" i="13" s="1"/>
  <c r="J56" i="13"/>
  <c r="Q8" i="10"/>
  <c r="Q10" i="10" s="1"/>
  <c r="CC77" i="3" l="1"/>
  <c r="L75" i="3"/>
  <c r="AT53" i="3"/>
  <c r="AT61" i="3" s="1"/>
  <c r="AD363" i="7"/>
  <c r="AD165" i="7"/>
  <c r="AD209" i="7"/>
  <c r="M69" i="3"/>
  <c r="BZ68" i="3"/>
  <c r="AE275" i="7"/>
  <c r="CC20" i="3"/>
  <c r="AD11" i="7"/>
  <c r="AD253" i="7"/>
  <c r="CB54" i="3"/>
  <c r="AD407" i="7"/>
  <c r="AV54" i="3"/>
  <c r="AD429" i="7"/>
  <c r="CC28" i="3"/>
  <c r="CC34" i="3"/>
  <c r="CA16" i="3"/>
  <c r="CB15" i="3"/>
  <c r="CC47" i="3"/>
  <c r="CC16" i="3"/>
  <c r="Z11" i="7"/>
  <c r="BZ9" i="3"/>
  <c r="BZ33" i="3"/>
  <c r="CC10" i="3"/>
  <c r="CA10" i="3"/>
  <c r="CC42" i="3"/>
  <c r="Z253" i="7"/>
  <c r="AA143" i="7"/>
  <c r="CC44" i="3"/>
  <c r="A92" i="1"/>
  <c r="A114" i="1" s="1"/>
  <c r="A114" i="7" s="1"/>
  <c r="CB5" i="3"/>
  <c r="CA31" i="3"/>
  <c r="CA8" i="3"/>
  <c r="AA187" i="7"/>
  <c r="A79" i="1"/>
  <c r="A79" i="7" s="1"/>
  <c r="CA20" i="3"/>
  <c r="CC43" i="3"/>
  <c r="CB47" i="3"/>
  <c r="CA22" i="3"/>
  <c r="CB44" i="3"/>
  <c r="AB187" i="7"/>
  <c r="AC165" i="7"/>
  <c r="BZ27" i="3"/>
  <c r="CC33" i="3"/>
  <c r="Z451" i="7"/>
  <c r="BZ42" i="3"/>
  <c r="Y297" i="7"/>
  <c r="AB253" i="7"/>
  <c r="CB45" i="3"/>
  <c r="CA33" i="3"/>
  <c r="BZ44" i="3"/>
  <c r="Y319" i="7"/>
  <c r="Y121" i="7"/>
  <c r="CC48" i="3"/>
  <c r="CA34" i="3"/>
  <c r="AA165" i="7"/>
  <c r="CC21" i="3"/>
  <c r="BZ34" i="3"/>
  <c r="Z77" i="7"/>
  <c r="CA21" i="3"/>
  <c r="CC31" i="3"/>
  <c r="CC36" i="3" s="1"/>
  <c r="CC22" i="3"/>
  <c r="CB3" i="3"/>
  <c r="AB275" i="7"/>
  <c r="BZ16" i="3"/>
  <c r="BZ10" i="3"/>
  <c r="CA46" i="3"/>
  <c r="CA18" i="3"/>
  <c r="CA17" i="3"/>
  <c r="A85" i="1"/>
  <c r="A107" i="1" s="1"/>
  <c r="A129" i="1" s="1"/>
  <c r="A151" i="1" s="1"/>
  <c r="A151" i="7" s="1"/>
  <c r="CC7" i="3"/>
  <c r="CC45" i="3"/>
  <c r="Z55" i="7"/>
  <c r="AB55" i="7"/>
  <c r="CA32" i="3"/>
  <c r="Z231" i="7"/>
  <c r="CB48" i="3"/>
  <c r="Y253" i="7"/>
  <c r="BZ7" i="3"/>
  <c r="Z165" i="7"/>
  <c r="Z473" i="7"/>
  <c r="AB209" i="7"/>
  <c r="AA253" i="7"/>
  <c r="CA19" i="3"/>
  <c r="AC33" i="7"/>
  <c r="AB319" i="7"/>
  <c r="BZ48" i="3"/>
  <c r="CB21" i="3"/>
  <c r="CA45" i="3"/>
  <c r="AB77" i="7"/>
  <c r="BZ8" i="3"/>
  <c r="CB18" i="3"/>
  <c r="CB17" i="3"/>
  <c r="AC231" i="7"/>
  <c r="CC17" i="3"/>
  <c r="Y451" i="7"/>
  <c r="Y55" i="7"/>
  <c r="CB20" i="3"/>
  <c r="Y231" i="7"/>
  <c r="CA42" i="3"/>
  <c r="Y77" i="7"/>
  <c r="CC18" i="3"/>
  <c r="AC297" i="7"/>
  <c r="BZ31" i="3"/>
  <c r="AB11" i="7"/>
  <c r="BZ17" i="3"/>
  <c r="Z187" i="7"/>
  <c r="AC341" i="7"/>
  <c r="BZ41" i="3"/>
  <c r="BZ45" i="3"/>
  <c r="AA11" i="7"/>
  <c r="AC253" i="7"/>
  <c r="BZ22" i="3"/>
  <c r="AB165" i="7"/>
  <c r="AA319" i="7"/>
  <c r="BZ18" i="3"/>
  <c r="Z297" i="7"/>
  <c r="Z121" i="7"/>
  <c r="CB22" i="3"/>
  <c r="CA27" i="3"/>
  <c r="AA407" i="7"/>
  <c r="BZ20" i="3"/>
  <c r="AB297" i="7"/>
  <c r="Y11" i="7"/>
  <c r="AB33" i="7"/>
  <c r="CB16" i="3"/>
  <c r="AC143" i="7"/>
  <c r="Z341" i="7"/>
  <c r="BZ21" i="3"/>
  <c r="AB143" i="7"/>
  <c r="BZ32" i="3"/>
  <c r="Y275" i="7"/>
  <c r="AB99" i="7"/>
  <c r="AB407" i="7"/>
  <c r="AA209" i="7"/>
  <c r="CA9" i="3"/>
  <c r="Y363" i="7"/>
  <c r="AB231" i="7"/>
  <c r="Y209" i="7"/>
  <c r="CC9" i="3"/>
  <c r="AA363" i="7"/>
  <c r="CA15" i="3"/>
  <c r="AA297" i="7"/>
  <c r="Y99" i="7"/>
  <c r="Z429" i="7"/>
  <c r="CB19" i="3"/>
  <c r="CB8" i="3"/>
  <c r="CB46" i="3"/>
  <c r="CB7" i="3"/>
  <c r="Y33" i="7"/>
  <c r="BZ43" i="3"/>
  <c r="Z319" i="7"/>
  <c r="CB31" i="3"/>
  <c r="AC77" i="7"/>
  <c r="CB32" i="3"/>
  <c r="BZ19" i="3"/>
  <c r="BZ47" i="3"/>
  <c r="Z275" i="7"/>
  <c r="AC99" i="7"/>
  <c r="AC473" i="7"/>
  <c r="AA231" i="7"/>
  <c r="CB10" i="3"/>
  <c r="BZ15" i="3"/>
  <c r="AA121" i="7"/>
  <c r="A68" i="7"/>
  <c r="A90" i="1"/>
  <c r="Z407" i="7"/>
  <c r="AA77" i="7"/>
  <c r="Z385" i="7"/>
  <c r="Z363" i="7"/>
  <c r="AA99" i="7"/>
  <c r="Y165" i="7"/>
  <c r="CA48" i="3"/>
  <c r="AA429" i="7"/>
  <c r="AC407" i="7"/>
  <c r="CB33" i="3"/>
  <c r="AB121" i="7"/>
  <c r="Y143" i="7"/>
  <c r="A71" i="7"/>
  <c r="A93" i="1"/>
  <c r="AC121" i="7"/>
  <c r="AA275" i="7"/>
  <c r="CB9" i="3"/>
  <c r="AC55" i="7"/>
  <c r="Y407" i="7"/>
  <c r="AB385" i="7"/>
  <c r="BZ28" i="3"/>
  <c r="AA33" i="7"/>
  <c r="Z143" i="7"/>
  <c r="A105" i="1"/>
  <c r="A83" i="7"/>
  <c r="A51" i="7"/>
  <c r="A73" i="1"/>
  <c r="Y429" i="7"/>
  <c r="AC209" i="7"/>
  <c r="CA28" i="3"/>
  <c r="AB341" i="7"/>
  <c r="AA55" i="7"/>
  <c r="A99" i="1"/>
  <c r="A121" i="1" s="1"/>
  <c r="CB28" i="3"/>
  <c r="Y473" i="7"/>
  <c r="AB451" i="7"/>
  <c r="AB473" i="7"/>
  <c r="A91" i="1"/>
  <c r="A69" i="7"/>
  <c r="AC275" i="7"/>
  <c r="AA341" i="7"/>
  <c r="AA473" i="7"/>
  <c r="AR41" i="3"/>
  <c r="AC319" i="7"/>
  <c r="AC187" i="7"/>
  <c r="D47" i="3"/>
  <c r="BZ46" i="3" s="1"/>
  <c r="AC11" i="7"/>
  <c r="AT42" i="3"/>
  <c r="CB42" i="3" s="1"/>
  <c r="AC363" i="7"/>
  <c r="A55" i="7"/>
  <c r="AC385" i="7"/>
  <c r="CB43" i="3"/>
  <c r="A96" i="1"/>
  <c r="A74" i="7"/>
  <c r="Z209" i="7"/>
  <c r="Z33" i="7"/>
  <c r="E4" i="3"/>
  <c r="BZ3" i="3" s="1"/>
  <c r="Z99" i="7"/>
  <c r="Z3" i="3"/>
  <c r="CA3" i="3" s="1"/>
  <c r="AA451" i="7"/>
  <c r="AA385" i="7"/>
  <c r="AC451" i="7"/>
  <c r="AC43" i="3"/>
  <c r="CA43" i="3" s="1"/>
  <c r="A72" i="7"/>
  <c r="A94" i="1"/>
  <c r="A106" i="1"/>
  <c r="A84" i="7"/>
  <c r="A98" i="1"/>
  <c r="A76" i="7"/>
  <c r="M67" i="3"/>
  <c r="A126" i="1"/>
  <c r="A104" i="7"/>
  <c r="AB429" i="7"/>
  <c r="B91" i="13"/>
  <c r="J75" i="13"/>
  <c r="I74" i="13"/>
  <c r="I77" i="13"/>
  <c r="J71" i="13"/>
  <c r="I70" i="13"/>
  <c r="J77" i="13"/>
  <c r="I71" i="13"/>
  <c r="J76" i="13"/>
  <c r="J78" i="13"/>
  <c r="I76" i="13"/>
  <c r="J70" i="13"/>
  <c r="I72" i="13"/>
  <c r="I78" i="13"/>
  <c r="I73" i="13"/>
  <c r="J72" i="13"/>
  <c r="I75" i="13"/>
  <c r="J74" i="13"/>
  <c r="J73" i="13"/>
  <c r="CB76" i="3"/>
  <c r="CB77" i="3"/>
  <c r="AU61" i="3"/>
  <c r="CB55" i="3"/>
  <c r="CC64" i="3"/>
  <c r="CC63" i="3"/>
  <c r="E75" i="3"/>
  <c r="F68" i="3"/>
  <c r="AE55" i="7"/>
  <c r="A75" i="7"/>
  <c r="A97" i="1"/>
  <c r="BZ64" i="3"/>
  <c r="Y341" i="7"/>
  <c r="CB34" i="3"/>
  <c r="A81" i="1"/>
  <c r="A59" i="7"/>
  <c r="M56" i="3"/>
  <c r="BZ56" i="3"/>
  <c r="BZ63" i="3" s="1"/>
  <c r="G75" i="3"/>
  <c r="BZ67" i="3"/>
  <c r="M66" i="3"/>
  <c r="CA70" i="3"/>
  <c r="AC429" i="7"/>
  <c r="AW41" i="3"/>
  <c r="A80" i="7"/>
  <c r="A102" i="1"/>
  <c r="F63" i="3"/>
  <c r="BZ58" i="3"/>
  <c r="M58" i="3"/>
  <c r="AD54" i="3"/>
  <c r="AD61" i="3" s="1"/>
  <c r="CA56" i="3"/>
  <c r="CA64" i="3" s="1"/>
  <c r="Z61" i="3"/>
  <c r="AD62" i="3" s="1"/>
  <c r="AB363" i="7"/>
  <c r="A100" i="1"/>
  <c r="A78" i="7"/>
  <c r="Y385" i="7"/>
  <c r="AA66" i="3"/>
  <c r="CA69" i="3" s="1"/>
  <c r="CA76" i="3" s="1"/>
  <c r="AE143" i="7"/>
  <c r="BZ72" i="3"/>
  <c r="AV61" i="3" l="1"/>
  <c r="AY61" i="3" s="1"/>
  <c r="CB56" i="3"/>
  <c r="A107" i="7"/>
  <c r="A136" i="1"/>
  <c r="CC37" i="3"/>
  <c r="A92" i="7"/>
  <c r="CC51" i="3"/>
  <c r="A101" i="1"/>
  <c r="CC50" i="3"/>
  <c r="A173" i="1"/>
  <c r="A129" i="7"/>
  <c r="A85" i="7"/>
  <c r="A99" i="7"/>
  <c r="BZ37" i="3"/>
  <c r="BZ36" i="3"/>
  <c r="CA37" i="3"/>
  <c r="CB36" i="3"/>
  <c r="CB51" i="3"/>
  <c r="CB50" i="3"/>
  <c r="BZ51" i="3"/>
  <c r="A115" i="1"/>
  <c r="A93" i="7"/>
  <c r="A112" i="1"/>
  <c r="A90" i="7"/>
  <c r="BZ50" i="3"/>
  <c r="A73" i="7"/>
  <c r="A95" i="1"/>
  <c r="A113" i="1"/>
  <c r="A91" i="7"/>
  <c r="A105" i="7"/>
  <c r="A127" i="1"/>
  <c r="A96" i="7"/>
  <c r="A118" i="1"/>
  <c r="CA36" i="3"/>
  <c r="A136" i="7"/>
  <c r="A158" i="1"/>
  <c r="A81" i="7"/>
  <c r="A103" i="1"/>
  <c r="BZ69" i="3"/>
  <c r="M68" i="3"/>
  <c r="M75" i="3" s="1"/>
  <c r="F75" i="3"/>
  <c r="A128" i="1"/>
  <c r="A106" i="7"/>
  <c r="A121" i="7"/>
  <c r="A143" i="1"/>
  <c r="A102" i="7"/>
  <c r="A124" i="1"/>
  <c r="CA63" i="3"/>
  <c r="CB37" i="3"/>
  <c r="CA51" i="3"/>
  <c r="CA50" i="3"/>
  <c r="A148" i="1"/>
  <c r="A126" i="7"/>
  <c r="M63" i="3"/>
  <c r="I99" i="13"/>
  <c r="J97" i="13"/>
  <c r="J94" i="13"/>
  <c r="I97" i="13"/>
  <c r="I94" i="13"/>
  <c r="J95" i="13"/>
  <c r="I100" i="13"/>
  <c r="J92" i="13"/>
  <c r="J99" i="13"/>
  <c r="J93" i="13"/>
  <c r="I92" i="13"/>
  <c r="I95" i="13"/>
  <c r="J100" i="13"/>
  <c r="I96" i="13"/>
  <c r="B113" i="13"/>
  <c r="J98" i="13"/>
  <c r="I98" i="13"/>
  <c r="I93" i="13"/>
  <c r="J96" i="13"/>
  <c r="A116" i="1"/>
  <c r="A94" i="7"/>
  <c r="CA77" i="3"/>
  <c r="BZ77" i="3"/>
  <c r="BZ76" i="3"/>
  <c r="A100" i="7"/>
  <c r="A122" i="1"/>
  <c r="CB63" i="3"/>
  <c r="CB64" i="3"/>
  <c r="A120" i="1"/>
  <c r="A98" i="7"/>
  <c r="A119" i="1"/>
  <c r="A97" i="7"/>
  <c r="A101" i="7" l="1"/>
  <c r="A123" i="1"/>
  <c r="A173" i="7"/>
  <c r="A195" i="1"/>
  <c r="A112" i="7"/>
  <c r="A134" i="1"/>
  <c r="A115" i="7"/>
  <c r="A137" i="1"/>
  <c r="A113" i="7"/>
  <c r="A135" i="1"/>
  <c r="A118" i="7"/>
  <c r="A140" i="1"/>
  <c r="A117" i="1"/>
  <c r="A95" i="7"/>
  <c r="A149" i="1"/>
  <c r="A127" i="7"/>
  <c r="A128" i="7"/>
  <c r="A150" i="1"/>
  <c r="A119" i="7"/>
  <c r="A141" i="1"/>
  <c r="I115" i="13"/>
  <c r="J121" i="13"/>
  <c r="J120" i="13"/>
  <c r="I117" i="13"/>
  <c r="B135" i="13"/>
  <c r="J118" i="13"/>
  <c r="I121" i="13"/>
  <c r="I120" i="13"/>
  <c r="J114" i="13"/>
  <c r="I114" i="13"/>
  <c r="I118" i="13"/>
  <c r="I119" i="13"/>
  <c r="I122" i="13"/>
  <c r="J115" i="13"/>
  <c r="J122" i="13"/>
  <c r="J119" i="13"/>
  <c r="I116" i="13"/>
  <c r="A122" i="7"/>
  <c r="A144" i="1"/>
  <c r="A142" i="1"/>
  <c r="A120" i="7"/>
  <c r="A124" i="7"/>
  <c r="A146" i="1"/>
  <c r="A170" i="1"/>
  <c r="A148" i="7"/>
  <c r="A125" i="1"/>
  <c r="A103" i="7"/>
  <c r="A143" i="7"/>
  <c r="A165" i="1"/>
  <c r="A116" i="7"/>
  <c r="A138" i="1"/>
  <c r="A158" i="7"/>
  <c r="A180" i="1"/>
  <c r="A145" i="1" l="1"/>
  <c r="A123" i="7"/>
  <c r="A217" i="1"/>
  <c r="A195" i="7"/>
  <c r="A137" i="7"/>
  <c r="A159" i="1"/>
  <c r="A156" i="1"/>
  <c r="A134" i="7"/>
  <c r="A139" i="1"/>
  <c r="A117" i="7"/>
  <c r="A162" i="1"/>
  <c r="A140" i="7"/>
  <c r="A157" i="1"/>
  <c r="A135" i="7"/>
  <c r="A171" i="1"/>
  <c r="A149" i="7"/>
  <c r="A170" i="7"/>
  <c r="A192" i="1"/>
  <c r="A141" i="7"/>
  <c r="A163" i="1"/>
  <c r="A187" i="1"/>
  <c r="A165" i="7"/>
  <c r="A202" i="1"/>
  <c r="A180" i="7"/>
  <c r="A168" i="1"/>
  <c r="A146" i="7"/>
  <c r="A144" i="7"/>
  <c r="A166" i="1"/>
  <c r="J143" i="13"/>
  <c r="J137" i="13"/>
  <c r="I143" i="13"/>
  <c r="I141" i="13"/>
  <c r="B157" i="13"/>
  <c r="J140" i="13"/>
  <c r="J144" i="13"/>
  <c r="I144" i="13"/>
  <c r="J142" i="13"/>
  <c r="I136" i="13"/>
  <c r="I138" i="13"/>
  <c r="J136" i="13"/>
  <c r="J141" i="13"/>
  <c r="I140" i="13"/>
  <c r="I139" i="13"/>
  <c r="I142" i="13"/>
  <c r="I137" i="13"/>
  <c r="A164" i="1"/>
  <c r="A142" i="7"/>
  <c r="A172" i="1"/>
  <c r="A150" i="7"/>
  <c r="A125" i="7"/>
  <c r="A147" i="1"/>
  <c r="A160" i="1"/>
  <c r="A138" i="7"/>
  <c r="A145" i="7" l="1"/>
  <c r="A167" i="1"/>
  <c r="A217" i="7"/>
  <c r="A239" i="1"/>
  <c r="A178" i="1"/>
  <c r="A156" i="7"/>
  <c r="A181" i="1"/>
  <c r="A159" i="7"/>
  <c r="A193" i="1"/>
  <c r="A171" i="7"/>
  <c r="A184" i="1"/>
  <c r="A162" i="7"/>
  <c r="A179" i="1"/>
  <c r="A157" i="7"/>
  <c r="A139" i="7"/>
  <c r="A161" i="1"/>
  <c r="A166" i="7"/>
  <c r="A188" i="1"/>
  <c r="A185" i="1"/>
  <c r="A163" i="7"/>
  <c r="A187" i="7"/>
  <c r="A209" i="1"/>
  <c r="A164" i="7"/>
  <c r="A186" i="1"/>
  <c r="J163" i="13"/>
  <c r="I166" i="13"/>
  <c r="J159" i="13"/>
  <c r="I162" i="13"/>
  <c r="I165" i="13"/>
  <c r="I163" i="13"/>
  <c r="I161" i="13"/>
  <c r="I159" i="13"/>
  <c r="I164" i="13"/>
  <c r="J166" i="13"/>
  <c r="I160" i="13"/>
  <c r="J162" i="13"/>
  <c r="B179" i="13"/>
  <c r="J164" i="13"/>
  <c r="J165" i="13"/>
  <c r="J161" i="13"/>
  <c r="A168" i="7"/>
  <c r="A190" i="1"/>
  <c r="A182" i="1"/>
  <c r="A160" i="7"/>
  <c r="A172" i="7"/>
  <c r="A194" i="1"/>
  <c r="A192" i="7"/>
  <c r="A214" i="1"/>
  <c r="A147" i="7"/>
  <c r="A169" i="1"/>
  <c r="A202" i="7"/>
  <c r="A224" i="1"/>
  <c r="A167" i="7" l="1"/>
  <c r="A189" i="1"/>
  <c r="A261" i="1"/>
  <c r="A239" i="7"/>
  <c r="A203" i="1"/>
  <c r="A181" i="7"/>
  <c r="A200" i="1"/>
  <c r="A178" i="7"/>
  <c r="A184" i="7"/>
  <c r="A206" i="1"/>
  <c r="A215" i="1"/>
  <c r="A193" i="7"/>
  <c r="A161" i="7"/>
  <c r="A183" i="1"/>
  <c r="A201" i="1"/>
  <c r="A179" i="7"/>
  <c r="A207" i="1"/>
  <c r="A185" i="7"/>
  <c r="A214" i="7"/>
  <c r="A236" i="1"/>
  <c r="A212" i="1"/>
  <c r="A190" i="7"/>
  <c r="A210" i="1"/>
  <c r="A188" i="7"/>
  <c r="A194" i="7"/>
  <c r="A216" i="1"/>
  <c r="A208" i="1"/>
  <c r="A186" i="7"/>
  <c r="A169" i="7"/>
  <c r="A191" i="1"/>
  <c r="A224" i="7"/>
  <c r="A246" i="1"/>
  <c r="A209" i="7"/>
  <c r="A231" i="1"/>
  <c r="A182" i="7"/>
  <c r="A204" i="1"/>
  <c r="J180" i="13"/>
  <c r="B201" i="13"/>
  <c r="I188" i="13"/>
  <c r="I186" i="13"/>
  <c r="I184" i="13"/>
  <c r="I182" i="13"/>
  <c r="I180" i="13"/>
  <c r="J185" i="13"/>
  <c r="J187" i="13"/>
  <c r="J181" i="13"/>
  <c r="J186" i="13"/>
  <c r="I185" i="13"/>
  <c r="I187" i="13"/>
  <c r="J184" i="13"/>
  <c r="I183" i="13"/>
  <c r="A211" i="1" l="1"/>
  <c r="A189" i="7"/>
  <c r="A261" i="7"/>
  <c r="A283" i="1"/>
  <c r="A222" i="1"/>
  <c r="A200" i="7"/>
  <c r="A225" i="1"/>
  <c r="A203" i="7"/>
  <c r="A183" i="7"/>
  <c r="A205" i="1"/>
  <c r="A215" i="7"/>
  <c r="A237" i="1"/>
  <c r="A206" i="7"/>
  <c r="A228" i="1"/>
  <c r="A201" i="7"/>
  <c r="A223" i="1"/>
  <c r="A216" i="7"/>
  <c r="A238" i="1"/>
  <c r="A236" i="7"/>
  <c r="A258" i="1"/>
  <c r="A253" i="1"/>
  <c r="A231" i="7"/>
  <c r="A230" i="1"/>
  <c r="A208" i="7"/>
  <c r="A234" i="1"/>
  <c r="A212" i="7"/>
  <c r="J208" i="13"/>
  <c r="I206" i="13"/>
  <c r="I207" i="13"/>
  <c r="I210" i="13"/>
  <c r="J202" i="13"/>
  <c r="J205" i="13"/>
  <c r="B223" i="13"/>
  <c r="I209" i="13"/>
  <c r="J209" i="13"/>
  <c r="I208" i="13"/>
  <c r="I203" i="13"/>
  <c r="I205" i="13"/>
  <c r="I204" i="13"/>
  <c r="J206" i="13"/>
  <c r="J207" i="13"/>
  <c r="I202" i="13"/>
  <c r="J203" i="13"/>
  <c r="J210" i="13"/>
  <c r="A246" i="7"/>
  <c r="A268" i="1"/>
  <c r="A232" i="1"/>
  <c r="A210" i="7"/>
  <c r="A207" i="7"/>
  <c r="A229" i="1"/>
  <c r="A226" i="1"/>
  <c r="A204" i="7"/>
  <c r="A213" i="1"/>
  <c r="A191" i="7"/>
  <c r="A211" i="7" l="1"/>
  <c r="A233" i="1"/>
  <c r="A283" i="7"/>
  <c r="A305" i="1"/>
  <c r="A247" i="1"/>
  <c r="A225" i="7"/>
  <c r="A244" i="1"/>
  <c r="A222" i="7"/>
  <c r="A259" i="1"/>
  <c r="A237" i="7"/>
  <c r="A205" i="7"/>
  <c r="A227" i="1"/>
  <c r="A223" i="7"/>
  <c r="A245" i="1"/>
  <c r="A228" i="7"/>
  <c r="A250" i="1"/>
  <c r="A213" i="7"/>
  <c r="A235" i="1"/>
  <c r="A280" i="1"/>
  <c r="A258" i="7"/>
  <c r="A254" i="1"/>
  <c r="A232" i="7"/>
  <c r="A252" i="1"/>
  <c r="A230" i="7"/>
  <c r="A248" i="1"/>
  <c r="A226" i="7"/>
  <c r="A268" i="7"/>
  <c r="A290" i="1"/>
  <c r="A238" i="7"/>
  <c r="A260" i="1"/>
  <c r="I227" i="13"/>
  <c r="I229" i="13"/>
  <c r="B245" i="13"/>
  <c r="J230" i="13"/>
  <c r="I225" i="13"/>
  <c r="I232" i="13"/>
  <c r="J232" i="13"/>
  <c r="J224" i="13"/>
  <c r="I228" i="13"/>
  <c r="I230" i="13"/>
  <c r="I224" i="13"/>
  <c r="I226" i="13"/>
  <c r="J231" i="13"/>
  <c r="J228" i="13"/>
  <c r="J227" i="13"/>
  <c r="J229" i="13"/>
  <c r="J225" i="13"/>
  <c r="I231" i="13"/>
  <c r="A234" i="7"/>
  <c r="A256" i="1"/>
  <c r="A275" i="1"/>
  <c r="A253" i="7"/>
  <c r="A251" i="1"/>
  <c r="A229" i="7"/>
  <c r="A255" i="1" l="1"/>
  <c r="A233" i="7"/>
  <c r="A327" i="1"/>
  <c r="A305" i="7"/>
  <c r="A244" i="7"/>
  <c r="A266" i="1"/>
  <c r="A269" i="1"/>
  <c r="A247" i="7"/>
  <c r="A245" i="7"/>
  <c r="A267" i="1"/>
  <c r="A249" i="1"/>
  <c r="A227" i="7"/>
  <c r="A250" i="7"/>
  <c r="A272" i="1"/>
  <c r="A281" i="1"/>
  <c r="A259" i="7"/>
  <c r="A290" i="7"/>
  <c r="A312" i="1"/>
  <c r="A282" i="1"/>
  <c r="A260" i="7"/>
  <c r="A251" i="7"/>
  <c r="A273" i="1"/>
  <c r="A297" i="1"/>
  <c r="A275" i="7"/>
  <c r="A276" i="1"/>
  <c r="A254" i="7"/>
  <c r="A274" i="1"/>
  <c r="A252" i="7"/>
  <c r="A256" i="7"/>
  <c r="A278" i="1"/>
  <c r="J252" i="13"/>
  <c r="J250" i="13"/>
  <c r="J253" i="13"/>
  <c r="J246" i="13"/>
  <c r="I252" i="13"/>
  <c r="J249" i="13"/>
  <c r="I248" i="13"/>
  <c r="I250" i="13"/>
  <c r="J251" i="13"/>
  <c r="I246" i="13"/>
  <c r="B267" i="13"/>
  <c r="J247" i="13"/>
  <c r="I253" i="13"/>
  <c r="I251" i="13"/>
  <c r="I249" i="13"/>
  <c r="I247" i="13"/>
  <c r="A270" i="1"/>
  <c r="A248" i="7"/>
  <c r="A280" i="7"/>
  <c r="A302" i="1"/>
  <c r="A235" i="7"/>
  <c r="A257" i="1"/>
  <c r="A277" i="1" l="1"/>
  <c r="A255" i="7"/>
  <c r="A327" i="7"/>
  <c r="A349" i="1"/>
  <c r="A291" i="1"/>
  <c r="A269" i="7"/>
  <c r="A266" i="7"/>
  <c r="A288" i="1"/>
  <c r="A303" i="1"/>
  <c r="A281" i="7"/>
  <c r="A249" i="7"/>
  <c r="A271" i="1"/>
  <c r="A272" i="7"/>
  <c r="A294" i="1"/>
  <c r="A267" i="7"/>
  <c r="A289" i="1"/>
  <c r="A295" i="1"/>
  <c r="A273" i="7"/>
  <c r="A276" i="7"/>
  <c r="A298" i="1"/>
  <c r="A282" i="7"/>
  <c r="A304" i="1"/>
  <c r="A296" i="1"/>
  <c r="A274" i="7"/>
  <c r="A279" i="1"/>
  <c r="A257" i="7"/>
  <c r="A334" i="1"/>
  <c r="A312" i="7"/>
  <c r="A319" i="1"/>
  <c r="A297" i="7"/>
  <c r="A270" i="7"/>
  <c r="A292" i="1"/>
  <c r="A278" i="7"/>
  <c r="A300" i="1"/>
  <c r="A302" i="7"/>
  <c r="A324" i="1"/>
  <c r="B289" i="13"/>
  <c r="J276" i="13"/>
  <c r="I275" i="13"/>
  <c r="I274" i="13"/>
  <c r="J272" i="13"/>
  <c r="I271" i="13"/>
  <c r="I270" i="13"/>
  <c r="J268" i="13"/>
  <c r="J273" i="13"/>
  <c r="I276" i="13"/>
  <c r="J269" i="13"/>
  <c r="I272" i="13"/>
  <c r="I273" i="13"/>
  <c r="I268" i="13"/>
  <c r="I269" i="13"/>
  <c r="J275" i="13"/>
  <c r="J271" i="13"/>
  <c r="J274" i="13"/>
  <c r="A277" i="7" l="1"/>
  <c r="A299" i="1"/>
  <c r="A371" i="1"/>
  <c r="A349" i="7"/>
  <c r="A288" i="7"/>
  <c r="A310" i="1"/>
  <c r="A291" i="7"/>
  <c r="A313" i="1"/>
  <c r="A289" i="7"/>
  <c r="A311" i="1"/>
  <c r="A271" i="7"/>
  <c r="A293" i="1"/>
  <c r="A316" i="1"/>
  <c r="A294" i="7"/>
  <c r="A325" i="1"/>
  <c r="A303" i="7"/>
  <c r="J297" i="13"/>
  <c r="J295" i="13"/>
  <c r="B311" i="13"/>
  <c r="J293" i="13"/>
  <c r="I295" i="13"/>
  <c r="I297" i="13"/>
  <c r="I291" i="13"/>
  <c r="I293" i="13"/>
  <c r="J294" i="13"/>
  <c r="J291" i="13"/>
  <c r="J290" i="13"/>
  <c r="J296" i="13"/>
  <c r="I292" i="13"/>
  <c r="I294" i="13"/>
  <c r="I290" i="13"/>
  <c r="I296" i="13"/>
  <c r="A346" i="1"/>
  <c r="A324" i="7"/>
  <c r="A298" i="7"/>
  <c r="A320" i="1"/>
  <c r="A356" i="1"/>
  <c r="A334" i="7"/>
  <c r="A319" i="7"/>
  <c r="A341" i="1"/>
  <c r="A301" i="1"/>
  <c r="A279" i="7"/>
  <c r="A317" i="1"/>
  <c r="A295" i="7"/>
  <c r="A292" i="7"/>
  <c r="A314" i="1"/>
  <c r="A326" i="1"/>
  <c r="A304" i="7"/>
  <c r="A322" i="1"/>
  <c r="A300" i="7"/>
  <c r="A318" i="1"/>
  <c r="A296" i="7"/>
  <c r="A321" i="1" l="1"/>
  <c r="A299" i="7"/>
  <c r="A393" i="1"/>
  <c r="A371" i="7"/>
  <c r="A313" i="7"/>
  <c r="A335" i="1"/>
  <c r="A332" i="1"/>
  <c r="A310" i="7"/>
  <c r="A325" i="7"/>
  <c r="A347" i="1"/>
  <c r="A315" i="1"/>
  <c r="A293" i="7"/>
  <c r="A311" i="7"/>
  <c r="A333" i="1"/>
  <c r="A338" i="1"/>
  <c r="A316" i="7"/>
  <c r="A363" i="1"/>
  <c r="A341" i="7"/>
  <c r="A320" i="7"/>
  <c r="A342" i="1"/>
  <c r="A340" i="1"/>
  <c r="A318" i="7"/>
  <c r="A326" i="7"/>
  <c r="A348" i="1"/>
  <c r="A301" i="7"/>
  <c r="A323" i="1"/>
  <c r="A336" i="1"/>
  <c r="A314" i="7"/>
  <c r="A344" i="1"/>
  <c r="A322" i="7"/>
  <c r="A346" i="7"/>
  <c r="A368" i="1"/>
  <c r="B333" i="13"/>
  <c r="I315" i="13"/>
  <c r="I317" i="13"/>
  <c r="I320" i="13"/>
  <c r="J318" i="13"/>
  <c r="I313" i="13"/>
  <c r="I316" i="13"/>
  <c r="J312" i="13"/>
  <c r="I312" i="13"/>
  <c r="I318" i="13"/>
  <c r="J319" i="13"/>
  <c r="I314" i="13"/>
  <c r="J315" i="13"/>
  <c r="J317" i="13"/>
  <c r="J313" i="13"/>
  <c r="J320" i="13"/>
  <c r="J316" i="13"/>
  <c r="I319" i="13"/>
  <c r="A317" i="7"/>
  <c r="A339" i="1"/>
  <c r="A378" i="1"/>
  <c r="A356" i="7"/>
  <c r="A343" i="1" l="1"/>
  <c r="A321" i="7"/>
  <c r="A393" i="7"/>
  <c r="A415" i="1"/>
  <c r="A354" i="1"/>
  <c r="A332" i="7"/>
  <c r="A357" i="1"/>
  <c r="A335" i="7"/>
  <c r="A369" i="1"/>
  <c r="A347" i="7"/>
  <c r="A333" i="7"/>
  <c r="A355" i="1"/>
  <c r="A315" i="7"/>
  <c r="A337" i="1"/>
  <c r="A338" i="7"/>
  <c r="A360" i="1"/>
  <c r="A340" i="7"/>
  <c r="A362" i="1"/>
  <c r="A345" i="1"/>
  <c r="A323" i="7"/>
  <c r="A344" i="7"/>
  <c r="A366" i="1"/>
  <c r="A361" i="1"/>
  <c r="A339" i="7"/>
  <c r="A348" i="7"/>
  <c r="A370" i="1"/>
  <c r="A342" i="7"/>
  <c r="A364" i="1"/>
  <c r="J337" i="13"/>
  <c r="I335" i="13"/>
  <c r="J340" i="13"/>
  <c r="J342" i="13"/>
  <c r="I340" i="13"/>
  <c r="J338" i="13"/>
  <c r="I336" i="13"/>
  <c r="J334" i="13"/>
  <c r="J341" i="13"/>
  <c r="I342" i="13"/>
  <c r="B355" i="13"/>
  <c r="J339" i="13"/>
  <c r="I338" i="13"/>
  <c r="I341" i="13"/>
  <c r="I337" i="13"/>
  <c r="J335" i="13"/>
  <c r="I339" i="13"/>
  <c r="I334" i="13"/>
  <c r="A358" i="1"/>
  <c r="A336" i="7"/>
  <c r="A390" i="1"/>
  <c r="A368" i="7"/>
  <c r="A378" i="7"/>
  <c r="A400" i="1"/>
  <c r="A385" i="1"/>
  <c r="A363" i="7"/>
  <c r="A343" i="7" l="1"/>
  <c r="A365" i="1"/>
  <c r="A415" i="7"/>
  <c r="A437" i="1"/>
  <c r="A379" i="1"/>
  <c r="A357" i="7"/>
  <c r="A376" i="1"/>
  <c r="A354" i="7"/>
  <c r="A355" i="7"/>
  <c r="A377" i="1"/>
  <c r="A391" i="1"/>
  <c r="A369" i="7"/>
  <c r="A382" i="1"/>
  <c r="A360" i="7"/>
  <c r="A337" i="7"/>
  <c r="A359" i="1"/>
  <c r="A367" i="1"/>
  <c r="A345" i="7"/>
  <c r="A366" i="7"/>
  <c r="A388" i="1"/>
  <c r="A383" i="1"/>
  <c r="A361" i="7"/>
  <c r="A358" i="7"/>
  <c r="A380" i="1"/>
  <c r="A422" i="1"/>
  <c r="A400" i="7"/>
  <c r="A364" i="7"/>
  <c r="A386" i="1"/>
  <c r="A362" i="7"/>
  <c r="A384" i="1"/>
  <c r="J361" i="13"/>
  <c r="J364" i="13"/>
  <c r="I357" i="13"/>
  <c r="J359" i="13"/>
  <c r="I360" i="13"/>
  <c r="I364" i="13"/>
  <c r="I363" i="13"/>
  <c r="J356" i="13"/>
  <c r="I358" i="13"/>
  <c r="J362" i="13"/>
  <c r="J357" i="13"/>
  <c r="I361" i="13"/>
  <c r="J360" i="13"/>
  <c r="I356" i="13"/>
  <c r="I359" i="13"/>
  <c r="J363" i="13"/>
  <c r="B377" i="13"/>
  <c r="I362" i="13"/>
  <c r="A370" i="7"/>
  <c r="A392" i="1"/>
  <c r="A407" i="1"/>
  <c r="A385" i="7"/>
  <c r="A412" i="1"/>
  <c r="A390" i="7"/>
  <c r="A387" i="1" l="1"/>
  <c r="A365" i="7"/>
  <c r="A437" i="7"/>
  <c r="A459" i="1"/>
  <c r="A398" i="1"/>
  <c r="A376" i="7"/>
  <c r="A379" i="7"/>
  <c r="A401" i="1"/>
  <c r="A404" i="1"/>
  <c r="A382" i="7"/>
  <c r="A381" i="1"/>
  <c r="A359" i="7"/>
  <c r="A391" i="7"/>
  <c r="A413" i="1"/>
  <c r="A377" i="7"/>
  <c r="A399" i="1"/>
  <c r="A405" i="1"/>
  <c r="A383" i="7"/>
  <c r="A392" i="7"/>
  <c r="A414" i="1"/>
  <c r="A386" i="7"/>
  <c r="A408" i="1"/>
  <c r="A422" i="7"/>
  <c r="A444" i="1"/>
  <c r="A402" i="1"/>
  <c r="A380" i="7"/>
  <c r="A410" i="1"/>
  <c r="A388" i="7"/>
  <c r="A429" i="1"/>
  <c r="A407" i="7"/>
  <c r="A406" i="1"/>
  <c r="A384" i="7"/>
  <c r="A412" i="7"/>
  <c r="A434" i="1"/>
  <c r="J378" i="13"/>
  <c r="I385" i="13"/>
  <c r="J382" i="13"/>
  <c r="I381" i="13"/>
  <c r="J383" i="13"/>
  <c r="J384" i="13"/>
  <c r="I386" i="13"/>
  <c r="I384" i="13"/>
  <c r="I382" i="13"/>
  <c r="I380" i="13"/>
  <c r="B399" i="13"/>
  <c r="I378" i="13"/>
  <c r="I383" i="13"/>
  <c r="J385" i="13"/>
  <c r="I379" i="13"/>
  <c r="J386" i="13"/>
  <c r="J381" i="13"/>
  <c r="J379" i="13"/>
  <c r="A389" i="1"/>
  <c r="A367" i="7"/>
  <c r="A409" i="1" l="1"/>
  <c r="A387" i="7"/>
  <c r="A459" i="7"/>
  <c r="A481" i="1"/>
  <c r="A481" i="7" s="1"/>
  <c r="A423" i="1"/>
  <c r="A401" i="7"/>
  <c r="A420" i="1"/>
  <c r="A398" i="7"/>
  <c r="A435" i="1"/>
  <c r="A413" i="7"/>
  <c r="A403" i="1"/>
  <c r="A381" i="7"/>
  <c r="A399" i="7"/>
  <c r="A421" i="1"/>
  <c r="A426" i="1"/>
  <c r="A404" i="7"/>
  <c r="A410" i="7"/>
  <c r="A432" i="1"/>
  <c r="A430" i="1"/>
  <c r="A408" i="7"/>
  <c r="A411" i="1"/>
  <c r="A389" i="7"/>
  <c r="A406" i="7"/>
  <c r="A428" i="1"/>
  <c r="A424" i="1"/>
  <c r="A402" i="7"/>
  <c r="A456" i="1"/>
  <c r="A434" i="7"/>
  <c r="A414" i="7"/>
  <c r="A436" i="1"/>
  <c r="I408" i="13"/>
  <c r="J406" i="13"/>
  <c r="J408" i="13"/>
  <c r="B421" i="13"/>
  <c r="J402" i="13"/>
  <c r="I404" i="13"/>
  <c r="I406" i="13"/>
  <c r="J404" i="13"/>
  <c r="I402" i="13"/>
  <c r="J407" i="13"/>
  <c r="J405" i="13"/>
  <c r="J403" i="13"/>
  <c r="J401" i="13"/>
  <c r="I403" i="13"/>
  <c r="I405" i="13"/>
  <c r="I401" i="13"/>
  <c r="I407" i="13"/>
  <c r="A444" i="7"/>
  <c r="A466" i="1"/>
  <c r="A466" i="7" s="1"/>
  <c r="A451" i="1"/>
  <c r="A429" i="7"/>
  <c r="A427" i="1"/>
  <c r="A405" i="7"/>
  <c r="A409" i="7" l="1"/>
  <c r="A431" i="1"/>
  <c r="A420" i="7"/>
  <c r="A442" i="1"/>
  <c r="A423" i="7"/>
  <c r="A445" i="1"/>
  <c r="A443" i="1"/>
  <c r="A421" i="7"/>
  <c r="A425" i="1"/>
  <c r="A403" i="7"/>
  <c r="A448" i="1"/>
  <c r="A426" i="7"/>
  <c r="A457" i="1"/>
  <c r="A435" i="7"/>
  <c r="A449" i="1"/>
  <c r="A427" i="7"/>
  <c r="A473" i="1"/>
  <c r="A473" i="7" s="1"/>
  <c r="A451" i="7"/>
  <c r="A433" i="1"/>
  <c r="A411" i="7"/>
  <c r="J424" i="13"/>
  <c r="J430" i="13"/>
  <c r="I429" i="13"/>
  <c r="I423" i="13"/>
  <c r="I425" i="13"/>
  <c r="J429" i="13"/>
  <c r="J428" i="13"/>
  <c r="J426" i="13"/>
  <c r="I428" i="13"/>
  <c r="J422" i="13"/>
  <c r="I424" i="13"/>
  <c r="I430" i="13"/>
  <c r="J427" i="13"/>
  <c r="I426" i="13"/>
  <c r="J425" i="13"/>
  <c r="B443" i="13"/>
  <c r="J423" i="13"/>
  <c r="I427" i="13"/>
  <c r="I422" i="13"/>
  <c r="A458" i="1"/>
  <c r="A436" i="7"/>
  <c r="A428" i="7"/>
  <c r="A450" i="1"/>
  <c r="A478" i="1"/>
  <c r="A478" i="7" s="1"/>
  <c r="A456" i="7"/>
  <c r="A430" i="7"/>
  <c r="A452" i="1"/>
  <c r="A454" i="1"/>
  <c r="A432" i="7"/>
  <c r="A446" i="1"/>
  <c r="A424" i="7"/>
  <c r="A431" i="7" l="1"/>
  <c r="A453" i="1"/>
  <c r="A467" i="1"/>
  <c r="A467" i="7" s="1"/>
  <c r="A445" i="7"/>
  <c r="A442" i="7"/>
  <c r="A464" i="1"/>
  <c r="A464" i="7" s="1"/>
  <c r="A465" i="1"/>
  <c r="A465" i="7" s="1"/>
  <c r="A443" i="7"/>
  <c r="A448" i="7"/>
  <c r="A470" i="1"/>
  <c r="A470" i="7" s="1"/>
  <c r="A447" i="1"/>
  <c r="A425" i="7"/>
  <c r="A479" i="1"/>
  <c r="A479" i="7" s="1"/>
  <c r="A457" i="7"/>
  <c r="J445" i="13"/>
  <c r="I452" i="13"/>
  <c r="B465" i="13"/>
  <c r="J448" i="13"/>
  <c r="I447" i="13"/>
  <c r="I450" i="13"/>
  <c r="J444" i="13"/>
  <c r="I446" i="13"/>
  <c r="J446" i="13"/>
  <c r="J449" i="13"/>
  <c r="I448" i="13"/>
  <c r="I449" i="13"/>
  <c r="J451" i="13"/>
  <c r="I444" i="13"/>
  <c r="J447" i="13"/>
  <c r="I451" i="13"/>
  <c r="J450" i="13"/>
  <c r="I445" i="13"/>
  <c r="J452" i="13"/>
  <c r="A450" i="7"/>
  <c r="A472" i="1"/>
  <c r="A472" i="7" s="1"/>
  <c r="A455" i="1"/>
  <c r="A433" i="7"/>
  <c r="A446" i="7"/>
  <c r="A468" i="1"/>
  <c r="A468" i="7" s="1"/>
  <c r="A476" i="1"/>
  <c r="A476" i="7" s="1"/>
  <c r="A454" i="7"/>
  <c r="A458" i="7"/>
  <c r="A480" i="1"/>
  <c r="A480" i="7" s="1"/>
  <c r="A474" i="1"/>
  <c r="A474" i="7" s="1"/>
  <c r="A452" i="7"/>
  <c r="A471" i="1"/>
  <c r="A471" i="7" s="1"/>
  <c r="A449" i="7"/>
  <c r="A475" i="1" l="1"/>
  <c r="A475" i="7" s="1"/>
  <c r="A453" i="7"/>
  <c r="A469" i="1"/>
  <c r="A469" i="7" s="1"/>
  <c r="A447" i="7"/>
  <c r="A455" i="7"/>
  <c r="A477" i="1"/>
  <c r="A477" i="7" s="1"/>
  <c r="J469" i="13"/>
  <c r="I472" i="13"/>
  <c r="J471" i="13"/>
  <c r="J473" i="13"/>
  <c r="I467" i="13"/>
  <c r="I469" i="13"/>
  <c r="I470" i="13"/>
  <c r="I473" i="13"/>
  <c r="J474" i="13"/>
  <c r="J467" i="13"/>
  <c r="I471" i="13"/>
  <c r="J470" i="13"/>
  <c r="I474" i="13"/>
  <c r="J468" i="13"/>
  <c r="J472" i="13"/>
  <c r="I468" i="13"/>
</calcChain>
</file>

<file path=xl/sharedStrings.xml><?xml version="1.0" encoding="utf-8"?>
<sst xmlns="http://schemas.openxmlformats.org/spreadsheetml/2006/main" count="2021" uniqueCount="416">
  <si>
    <t>DATE</t>
  </si>
  <si>
    <t>SITE #</t>
  </si>
  <si>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</si>
  <si>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</si>
  <si>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</si>
  <si>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</si>
  <si>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</si>
  <si>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</si>
  <si>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</si>
  <si>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</si>
  <si>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 (F)</t>
  </si>
  <si>
    <t>h2o temp (F)</t>
  </si>
  <si>
    <t>botm.out?</t>
  </si>
  <si>
    <t>Salinity</t>
  </si>
  <si>
    <t>pH</t>
  </si>
  <si>
    <t>NO3</t>
  </si>
  <si>
    <t>PO4</t>
  </si>
  <si>
    <t>chlorophyll</t>
  </si>
  <si>
    <t>Avgs</t>
  </si>
  <si>
    <t>Site</t>
  </si>
  <si>
    <t>March</t>
  </si>
  <si>
    <t>N/A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</si>
  <si>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</si>
  <si>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</si>
  <si>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</si>
  <si>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</si>
  <si>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</si>
  <si>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</si>
  <si>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</si>
  <si>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</si>
  <si>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Site 2</t>
  </si>
  <si>
    <t>Leonards Mill Pond</t>
  </si>
  <si>
    <t>Site 3</t>
  </si>
  <si>
    <t>Mid Johnson</t>
  </si>
  <si>
    <t>Mat Tilghman</t>
  </si>
  <si>
    <t>Site 5</t>
  </si>
  <si>
    <t>Parker Pond</t>
  </si>
  <si>
    <t>Site 6</t>
  </si>
  <si>
    <t>Schumaker Pond East</t>
  </si>
  <si>
    <t>Site 8</t>
  </si>
  <si>
    <t>East Branch Downtown</t>
  </si>
  <si>
    <t>Site 9</t>
  </si>
  <si>
    <t>Mitchell Pond West</t>
  </si>
  <si>
    <t>Site 11</t>
  </si>
  <si>
    <t>Sharps Point</t>
  </si>
  <si>
    <t>Peter Bozick</t>
  </si>
  <si>
    <t>Site 12</t>
  </si>
  <si>
    <t>Coulbourne Mill Pond</t>
  </si>
  <si>
    <t>Site 13</t>
  </si>
  <si>
    <t>Morris Mill Pond</t>
  </si>
  <si>
    <t>Site 15</t>
  </si>
  <si>
    <t>Tony Tank Pond</t>
  </si>
  <si>
    <t>Site 17</t>
  </si>
  <si>
    <t>Wikander</t>
  </si>
  <si>
    <t>Kathy Cordrey</t>
  </si>
  <si>
    <t>Site 18</t>
  </si>
  <si>
    <t>Yacht Club</t>
  </si>
  <si>
    <t>Site 19</t>
  </si>
  <si>
    <t>City East Side</t>
  </si>
  <si>
    <t>Site 21</t>
  </si>
  <si>
    <t>Northwest Wicomico</t>
  </si>
  <si>
    <t>Site 22</t>
  </si>
  <si>
    <t>Green Hill</t>
  </si>
  <si>
    <t>Peggy Buchness</t>
  </si>
  <si>
    <t>Site 23</t>
  </si>
  <si>
    <t>Site 24</t>
  </si>
  <si>
    <t>Mount Vernon</t>
  </si>
  <si>
    <t>Site 25</t>
  </si>
  <si>
    <t>Shiles Creek</t>
  </si>
  <si>
    <t xml:space="preserve">Site 26 </t>
  </si>
  <si>
    <t>Rockawalkin</t>
  </si>
  <si>
    <t>Site 27</t>
  </si>
  <si>
    <t>River Wharf</t>
  </si>
  <si>
    <t>Site 28</t>
  </si>
  <si>
    <t>Whitehaven</t>
  </si>
  <si>
    <t xml:space="preserve">Location </t>
  </si>
  <si>
    <t>TN(uM/L)</t>
  </si>
  <si>
    <t>TN(mg/L)</t>
  </si>
  <si>
    <t>TP(uM/L)</t>
  </si>
  <si>
    <t>TP(mg/L)</t>
  </si>
  <si>
    <t>Monthy Averages</t>
  </si>
  <si>
    <t xml:space="preserve">October </t>
  </si>
  <si>
    <t>Site 26</t>
  </si>
  <si>
    <t>PONDS</t>
  </si>
  <si>
    <t>Upper</t>
  </si>
  <si>
    <t>Lower</t>
  </si>
  <si>
    <t>Wicomico Creek</t>
  </si>
  <si>
    <t>AVERAGES</t>
  </si>
  <si>
    <t>Ponds</t>
  </si>
  <si>
    <t>Chl a</t>
  </si>
  <si>
    <t>Water Clarity</t>
  </si>
  <si>
    <t>TN</t>
  </si>
  <si>
    <t>TP</t>
  </si>
  <si>
    <t>Lower Wicomico</t>
  </si>
  <si>
    <t xml:space="preserve">March </t>
  </si>
  <si>
    <t>Meters</t>
  </si>
  <si>
    <t>Peverly</t>
  </si>
  <si>
    <t>Salinity &gt; 5</t>
  </si>
  <si>
    <t xml:space="preserve"> </t>
  </si>
  <si>
    <t>Sample Date</t>
  </si>
  <si>
    <t>Location</t>
  </si>
  <si>
    <t>Leonard's Mill</t>
  </si>
  <si>
    <t>Month</t>
  </si>
  <si>
    <t>Average MPN/ 100 mL</t>
  </si>
  <si>
    <t xml:space="preserve">    </t>
  </si>
  <si>
    <t>No Sample</t>
  </si>
  <si>
    <t>H2O temp (F)</t>
  </si>
  <si>
    <t>Rainfall</t>
  </si>
  <si>
    <t>Weather</t>
  </si>
  <si>
    <t>Surface</t>
  </si>
  <si>
    <t>Tide</t>
  </si>
  <si>
    <t xml:space="preserve">Name </t>
  </si>
  <si>
    <t>Wind</t>
  </si>
  <si>
    <t>Wind Direction</t>
  </si>
  <si>
    <t>Air Temp (F)</t>
  </si>
  <si>
    <t>Botm. out?</t>
  </si>
  <si>
    <t xml:space="preserve">Site 8 </t>
  </si>
  <si>
    <t xml:space="preserve">Site 9 </t>
  </si>
  <si>
    <t xml:space="preserve">Site 12 </t>
  </si>
  <si>
    <t xml:space="preserve">Site 13 </t>
  </si>
  <si>
    <t xml:space="preserve">Site 15 </t>
  </si>
  <si>
    <t xml:space="preserve">Site 18 </t>
  </si>
  <si>
    <t xml:space="preserve">chlorophyll a </t>
  </si>
  <si>
    <t>weather underground-history salisbury</t>
  </si>
  <si>
    <t>Normal (Inches)</t>
  </si>
  <si>
    <t>Upper Wicomico</t>
  </si>
  <si>
    <t>Averages</t>
  </si>
  <si>
    <t>Threshold</t>
  </si>
  <si>
    <t>Annual mean</t>
  </si>
  <si>
    <t>Monthly total  (Inches)</t>
  </si>
  <si>
    <t>Weather .com for normal</t>
  </si>
  <si>
    <t>Note: this is PO4, not PO4-P; to covert, multiply by 0.3263</t>
  </si>
  <si>
    <t>Chuck Wojciechowski</t>
  </si>
  <si>
    <t>John Groutt</t>
  </si>
  <si>
    <t>Bill Day</t>
  </si>
  <si>
    <t>Monthly average</t>
  </si>
  <si>
    <t>Ponds (3)</t>
  </si>
  <si>
    <t>Upper (2)</t>
  </si>
  <si>
    <t>Lower (2)</t>
  </si>
  <si>
    <t>Wicomico Cr (1)</t>
  </si>
  <si>
    <t xml:space="preserve">ave </t>
  </si>
  <si>
    <t>Stuart Wikander</t>
  </si>
  <si>
    <t>MPN/100mL (original sample diluted 1/10)-Average of Duplicates</t>
  </si>
  <si>
    <t>Lower Cooper</t>
  </si>
  <si>
    <t>Allen Pond</t>
  </si>
  <si>
    <t>Site 16</t>
  </si>
  <si>
    <t>Tami Ransom</t>
  </si>
  <si>
    <t>Nyquist</t>
  </si>
  <si>
    <t>Tom Mace</t>
  </si>
  <si>
    <t>Dirty Water</t>
  </si>
  <si>
    <t>year</t>
  </si>
  <si>
    <t>Yearly Avg</t>
  </si>
  <si>
    <t xml:space="preserve">Johnson's Pond </t>
  </si>
  <si>
    <t>secchi (m)</t>
  </si>
  <si>
    <t>Secchi (m)</t>
  </si>
  <si>
    <t xml:space="preserve">NO SAMPLE </t>
  </si>
  <si>
    <t>NO SAMPLE</t>
  </si>
  <si>
    <t>Michael Omps</t>
  </si>
  <si>
    <t>Tim Wikander</t>
  </si>
  <si>
    <t>Richard and Elizabeth Rose</t>
  </si>
  <si>
    <t>Wind gusts to 12/13</t>
  </si>
  <si>
    <t>few pieces of trash near &amp; in water</t>
  </si>
  <si>
    <t>Extreme low tide, 8" water depth at sample location, which is 100' from shoreline, secchi disk bottomed out at .20 m</t>
  </si>
  <si>
    <t>Flock of Canadian geese on shore</t>
  </si>
  <si>
    <t>Secchi Disk at 30 cm</t>
  </si>
  <si>
    <t>Clint &amp; Romona Bradway</t>
  </si>
  <si>
    <t>Bob &amp; Winona Hocutt</t>
  </si>
  <si>
    <t>Water filthy-strong sulphur/muck smell</t>
  </si>
  <si>
    <t>water depth over sill = 11 cm</t>
  </si>
  <si>
    <t>Bill &amp; Judy Wyatt</t>
  </si>
  <si>
    <t>Barge went by right before sampling, made water very turbulent</t>
  </si>
  <si>
    <t>Secchi disk hard to read due to heavy chop</t>
  </si>
  <si>
    <t>Simon &amp; Cassy Lewis</t>
  </si>
  <si>
    <t>Canadian geese &amp; fecal matter</t>
  </si>
  <si>
    <t>Dave Eccleston</t>
  </si>
  <si>
    <t>Messy surface-pollen, etc., pond weeds coming up from bottom</t>
  </si>
  <si>
    <t>Air temp may not be accurate, car temp says 84</t>
  </si>
  <si>
    <t>water depth 25 cm, water was shallow &amp; muddy</t>
  </si>
  <si>
    <t>Reddish</t>
  </si>
  <si>
    <t>Pollen in water</t>
  </si>
  <si>
    <t>Pollen &amp; oil on surface</t>
  </si>
  <si>
    <t>Secchi disk bottomed out at 36 cm</t>
  </si>
  <si>
    <t>Secchi disk bottomed out at 30 cm</t>
  </si>
  <si>
    <t>water depth over sill = 6 cm</t>
  </si>
  <si>
    <t>Katherine</t>
  </si>
  <si>
    <t>water very dark</t>
  </si>
  <si>
    <t>Disk could be seen at bottom of full Secchi Tube</t>
  </si>
  <si>
    <t>Henrielli for Charles</t>
  </si>
  <si>
    <t>Henrietti for Charles</t>
  </si>
  <si>
    <t>water 2" above spillway</t>
  </si>
  <si>
    <t>ht over spillway = 9 cm</t>
  </si>
  <si>
    <t>HEAVY RAINFALL</t>
  </si>
  <si>
    <t>Clear to bottom of tube</t>
  </si>
  <si>
    <t>Dredging barge passed site yesterday</t>
  </si>
  <si>
    <t>Heavy rainfall Saturday</t>
  </si>
  <si>
    <t>Heavy rainfall previous week</t>
  </si>
  <si>
    <t>water depth over sill = 8cm</t>
  </si>
  <si>
    <t>Barge went by 15 minutes earlier</t>
  </si>
  <si>
    <t>S. Clark</t>
  </si>
  <si>
    <t>Heavy downpour on Monday AM</t>
  </si>
  <si>
    <t>Red algae on pond surface</t>
  </si>
  <si>
    <t>No water sample, paperwork only</t>
  </si>
  <si>
    <t>River being dredged right at sample location</t>
  </si>
  <si>
    <t>*SITE TYPICALLY HAS A LOT OF GEESE (30-50 in sampling area)*</t>
  </si>
  <si>
    <t>lots of geese, about 2" rainfall</t>
  </si>
  <si>
    <t>recent rain within last hour</t>
  </si>
  <si>
    <t>1" rainfall in last 12 hours</t>
  </si>
  <si>
    <t>1.25" rainfall, tidal flooding underway</t>
  </si>
  <si>
    <t>River being dredged at site</t>
  </si>
  <si>
    <t>Tidal flooding underway</t>
  </si>
  <si>
    <t>pH=6.45, water level over spillway= 17 cm</t>
  </si>
  <si>
    <t>slightly over 1" rainfall</t>
  </si>
  <si>
    <t>1" rainfall</t>
  </si>
  <si>
    <t>Ryan Mello</t>
  </si>
  <si>
    <t>pH=6.89, water level over spillway= 11cm</t>
  </si>
  <si>
    <t>some leaves, feathers, debris on surface</t>
  </si>
  <si>
    <t>Recent tug passage</t>
  </si>
  <si>
    <t>Tube, lots of duckweed, etc. on surface</t>
  </si>
  <si>
    <t>Bill McCain</t>
  </si>
  <si>
    <t>pH=8.58, height of water over spillway= 10cm</t>
  </si>
  <si>
    <t>No Name</t>
  </si>
  <si>
    <t>lots of seagulls</t>
  </si>
  <si>
    <t>NO3****</t>
  </si>
  <si>
    <t>There is lots of floating plant material at edge of pond.</t>
  </si>
  <si>
    <t>Coastal flood advisory in affect</t>
  </si>
  <si>
    <t>% below 104 MPN</t>
  </si>
  <si>
    <t>No seagulls or geese, PAPERWORK AND TNTP SAMPLE ONLY (water dropped off after 5 and sat in Dr. Frana's lab overnight)</t>
  </si>
  <si>
    <t>Tube</t>
  </si>
  <si>
    <t>Very clear water, pH=6.98, t=20.1C</t>
  </si>
  <si>
    <t>Water level was high, secchi disk easy to read</t>
  </si>
  <si>
    <t>Very high tide</t>
  </si>
  <si>
    <t>Recent high water due to rains/flooding, very calm</t>
  </si>
  <si>
    <t>Extra high tide</t>
  </si>
  <si>
    <t>Flood, 10 mph wind, paperwork only</t>
  </si>
  <si>
    <t>POND DRAINED</t>
  </si>
  <si>
    <t>Sample taken in shade, exceptionally clear.</t>
  </si>
  <si>
    <t>Secchi Disk bottomed out at .15m</t>
  </si>
  <si>
    <t>pH=6.99, t=17.2°C</t>
  </si>
  <si>
    <t>L. Peverly</t>
  </si>
  <si>
    <t>Water very clear</t>
  </si>
  <si>
    <t>1 Rotting/floating fish nearby, water very clear</t>
  </si>
  <si>
    <t>Note: this is NO3, not NO3-N; to convert, multiply by 0.2258</t>
  </si>
  <si>
    <t>***Also, HP data are for NOx-N, so need to convert to NO3.</t>
  </si>
  <si>
    <t>our units (ppm NO3)</t>
  </si>
  <si>
    <t>Sample: Horn Point value (uM N)</t>
  </si>
  <si>
    <t>Ray Vorus</t>
  </si>
  <si>
    <r>
      <t>pH=7.02, t=18.8</t>
    </r>
    <r>
      <rPr>
        <sz val="12"/>
        <color indexed="8"/>
        <rFont val="Calibri"/>
        <family val="2"/>
      </rPr>
      <t>°</t>
    </r>
    <r>
      <rPr>
        <sz val="10.199999999999999"/>
        <color indexed="8"/>
        <rFont val="Times New Roman"/>
        <family val="1"/>
      </rPr>
      <t>C, water level over spillway=9cm</t>
    </r>
  </si>
  <si>
    <t>Water sample was very brownish orange, did not settle to bottom; removed chl a reading due to suspected interference</t>
  </si>
  <si>
    <t>&lt;--189.1</t>
  </si>
  <si>
    <t>&lt;--287.2; removed anomalous reading</t>
  </si>
  <si>
    <t>water seemed clearer, secchi disk hit bottom at 7 ft.</t>
  </si>
  <si>
    <t>Mike &amp; Cassy Lewis</t>
  </si>
  <si>
    <t>COMMENTS</t>
  </si>
  <si>
    <t>Mike Lewis</t>
  </si>
  <si>
    <t>2 geese at test site</t>
  </si>
  <si>
    <t>McCain</t>
  </si>
  <si>
    <t>water depth over spillway = 8 cm</t>
  </si>
  <si>
    <t>Paul Mysak</t>
  </si>
  <si>
    <t>extremely low tide, lots of sticks, leaves and particles floating in water. Tide was still barely moving out.</t>
  </si>
  <si>
    <t>nesting area for ducks/geese</t>
  </si>
  <si>
    <t>Katherine M.</t>
  </si>
  <si>
    <t>K. Silaphone</t>
  </si>
  <si>
    <t>water depth over sill = 8.5 cm</t>
  </si>
  <si>
    <t>Linda Prestileo</t>
  </si>
  <si>
    <t>John Haffner</t>
  </si>
  <si>
    <t>light snow this morning</t>
  </si>
  <si>
    <t>wind puffy- almost calm to heavy</t>
  </si>
  <si>
    <t>snow</t>
  </si>
  <si>
    <t>Wyatt</t>
  </si>
  <si>
    <t>very cold and windy, morning snow</t>
  </si>
  <si>
    <t>heavy chop, low tide</t>
  </si>
  <si>
    <t>geese</t>
  </si>
  <si>
    <t>geese habitat</t>
  </si>
  <si>
    <t>wind fluctuating 3/4 to 12 mph</t>
  </si>
  <si>
    <t xml:space="preserve">3 mallards at site in water. Scum/pollen/suds on surface of water </t>
  </si>
  <si>
    <t>layer of pollen on water surface</t>
  </si>
  <si>
    <t>NO SAMPLE (?)</t>
  </si>
  <si>
    <t xml:space="preserve">water depth over spillway = 7cm </t>
  </si>
  <si>
    <t>pollen on surface</t>
  </si>
  <si>
    <t>lots of tugboats the previous day</t>
  </si>
  <si>
    <t>barge approaching and almost to site at time of water sample but secchi taken with barge 100 ft away</t>
  </si>
  <si>
    <t>tide running out fast, lots of debris from shoreline</t>
  </si>
  <si>
    <t>heavy pollen clumps on surface</t>
  </si>
  <si>
    <t>lots of pollen on surface</t>
  </si>
  <si>
    <t>geese on bank</t>
  </si>
  <si>
    <t>water fowl habitat</t>
  </si>
  <si>
    <t>some surface vegetation</t>
  </si>
  <si>
    <t>water depth over sill = 10 cm</t>
  </si>
  <si>
    <t>recent tugboat passage, falling tide running fast</t>
  </si>
  <si>
    <t>large number of cormorants at site</t>
  </si>
  <si>
    <t>Judith Stribling</t>
  </si>
  <si>
    <t>swallows nesting under dock. Thunderstorms last night.</t>
  </si>
  <si>
    <t>lots of goose poop on dock</t>
  </si>
  <si>
    <t>water depth over sill = 8 cm</t>
  </si>
  <si>
    <t>Mike Molina</t>
  </si>
  <si>
    <t>took sample under bridge</t>
  </si>
  <si>
    <t>recent tugboat passage 5 min previous</t>
  </si>
  <si>
    <t>Goose fecal matter on dock</t>
  </si>
  <si>
    <t>Depth water over sill = 10 cm pH=6.39 t=29.8°C</t>
  </si>
  <si>
    <t>40 geese on land nearby</t>
  </si>
  <si>
    <t>Sonar chemical applied today (to kill hydrilla)</t>
  </si>
  <si>
    <t>Simon/ Mike Lewis</t>
  </si>
  <si>
    <t>Water level over spillway = 6cm pH= 6.70 t= 27.5°C</t>
  </si>
  <si>
    <t>Recently a few tugboats and barges have come by- water still looks dirty</t>
  </si>
  <si>
    <t>D Van de Pol, A Danko</t>
  </si>
  <si>
    <t>Heavy rain for last ~12 hours, stopped within last hour, pond 2-3" higher than normal</t>
  </si>
  <si>
    <t>Heavy rain this morning. Water level 3 inches above top of spillway</t>
  </si>
  <si>
    <t>Entry to dock flooded, worked from edge of pond</t>
  </si>
  <si>
    <t>Below dam- massive turbidity due to high water flow</t>
  </si>
  <si>
    <t>Water level over spillway = 35cm pH= 6.52 t=25.6°C</t>
  </si>
  <si>
    <t>Strong current from heavy rain- water pouring over dam</t>
  </si>
  <si>
    <t>5" of rain in prev 24 hours</t>
  </si>
  <si>
    <t>Rained most of the night but never came down hard.</t>
  </si>
  <si>
    <t>Heavy rain started before/around dawn. Raining heavily since</t>
  </si>
  <si>
    <t>NO DATA</t>
  </si>
  <si>
    <t>oil and a large amount of debris on water surface, recent rainfall (&gt;2 inches?)</t>
  </si>
  <si>
    <t>recent tugboat passage, 3.8" rain</t>
  </si>
  <si>
    <t>Unsure about rainfall 36-48 hour period, wind minimal 8-10 mph</t>
  </si>
  <si>
    <t>water surface covered with floating matter in area of spillway</t>
  </si>
  <si>
    <t>guy caught a nice bass while we were testing</t>
  </si>
  <si>
    <r>
      <t>Water depth over sill= 7cm, pH= 7.32 t= 30.4°</t>
    </r>
    <r>
      <rPr>
        <sz val="10.199999999999999"/>
        <color indexed="8"/>
        <rFont val="Times New Roman"/>
        <family val="1"/>
      </rPr>
      <t>C</t>
    </r>
  </si>
  <si>
    <t>Terry &amp; Nancy Nyquist</t>
  </si>
  <si>
    <t>Missing</t>
  </si>
  <si>
    <t>Not found</t>
  </si>
  <si>
    <t>?</t>
  </si>
  <si>
    <t>*not included on the original client SS</t>
  </si>
  <si>
    <t>Not found: no record in the HP report sheet</t>
  </si>
  <si>
    <t>Missing: in the report, but noted as missing</t>
  </si>
  <si>
    <t>Tom &amp; Nancy Mace</t>
  </si>
  <si>
    <t>Trash in area as typical</t>
  </si>
  <si>
    <t>Rain heavy bur brief</t>
  </si>
  <si>
    <t>Last night thunderstorm- duration not known</t>
  </si>
  <si>
    <t>Significant algae scum on water surface at dam spillway and shoretire(?) water depth over sill- 9.5 cm pH-9.50 T-32.7°C</t>
  </si>
  <si>
    <t>no info</t>
  </si>
  <si>
    <t>Heavy thunderstorm during the night</t>
  </si>
  <si>
    <t>Heat wave, upper 90's last few days</t>
  </si>
  <si>
    <t>Fast current</t>
  </si>
  <si>
    <t>Two tug boats across the river. Very cloudy water.</t>
  </si>
  <si>
    <t>Some green on water surface, algae bloom? Pollen? (this time of the year??)</t>
  </si>
  <si>
    <t>surface scum around dock</t>
  </si>
  <si>
    <t>Geese in the water nearby</t>
  </si>
  <si>
    <t>A lot of alga on the water surface</t>
  </si>
  <si>
    <t>Surface covered in algae/scum</t>
  </si>
  <si>
    <r>
      <t>algae (pond) scum on water surface at dam, water depth over spillway- 8.5 cm, pH- 7.57, t- 28.8°</t>
    </r>
    <r>
      <rPr>
        <sz val="10.199999999999999"/>
        <color indexed="8"/>
        <rFont val="Times New Roman"/>
        <family val="1"/>
      </rPr>
      <t>C</t>
    </r>
  </si>
  <si>
    <t>Fuel leaking into the water, notified club personnel</t>
  </si>
  <si>
    <t>Lots of barge traffic and pleasure boats</t>
  </si>
  <si>
    <t>small boat went by 5 minutes earlier, creating a wake</t>
  </si>
  <si>
    <t>Tami Ransom &amp; Maia Ransom</t>
  </si>
  <si>
    <t>Water is green</t>
  </si>
  <si>
    <t>The secchi disc is not an error, unbelievable clarity today</t>
  </si>
  <si>
    <r>
      <t>***When you receive NO</t>
    </r>
    <r>
      <rPr>
        <vertAlign val="subscript"/>
        <sz val="20"/>
        <color rgb="FFFF0000"/>
        <rFont val="Times New Roman"/>
        <family val="1"/>
      </rPr>
      <t xml:space="preserve">X </t>
    </r>
    <r>
      <rPr>
        <sz val="20"/>
        <color rgb="FFFF0000"/>
        <rFont val="Times New Roman"/>
        <family val="1"/>
      </rPr>
      <t>report from Horn Point, make sure to change result from µM to ppm!!!</t>
    </r>
  </si>
  <si>
    <t>Water= green Small amount algae scum on surface at dam, water depth over spillway 5cm, pH 8.81 t=30.5 °C</t>
  </si>
  <si>
    <t>Peverly, M</t>
  </si>
  <si>
    <t xml:space="preserve">After a very high tide, water was going out fast along with shore debris, water looked murkier than usual </t>
  </si>
  <si>
    <t>Ferry wake</t>
  </si>
  <si>
    <t xml:space="preserve">If there are two numbers that aren’t drastically different, average them. </t>
  </si>
  <si>
    <t>If they are drastically different, use the one whose value is closest to the values surrounding it.</t>
  </si>
  <si>
    <t>More pleasure boats</t>
  </si>
  <si>
    <t>Water covered with algae 100ft around spillway collection area (lost thermometer in pond)</t>
  </si>
  <si>
    <t>Dark lumps floating</t>
  </si>
  <si>
    <t>very high tide</t>
  </si>
  <si>
    <t>Tide was very low, water depth only 50 cm, I'm wondering if this will contribute to poor water quality test results</t>
  </si>
  <si>
    <t>extra sea gull poop on the deck</t>
  </si>
  <si>
    <t>Strong wind gusts, 3 days after TS Hermine</t>
  </si>
  <si>
    <t>Higher than normal tides last few days with storm Hermine</t>
  </si>
  <si>
    <t>Torrential downpour yesterday, still raining today</t>
  </si>
  <si>
    <t>Very heavy rainfall last 24 hours</t>
  </si>
  <si>
    <t>Heavy rain yesterday, light rain today, I have yet to replace thermometer lost in pond two weeks ago</t>
  </si>
  <si>
    <t>Low tide</t>
  </si>
  <si>
    <t>Black sludge is still evident near the shore and dam</t>
  </si>
  <si>
    <t>Steady rain yesterday and early today, measured over 2"</t>
  </si>
  <si>
    <t>Tide was going out fast, so it was difficult to read secchi disk</t>
  </si>
  <si>
    <t>missed</t>
  </si>
  <si>
    <t>Lots of rain yesterday, drizzle earlier today</t>
  </si>
  <si>
    <t>Red tint to water against white of secchi disk, I have never seen it before</t>
  </si>
  <si>
    <t>Heaviest rainfall in over 25 years- water level 12 inches above top of spillway on 9-29, today water level normal</t>
  </si>
  <si>
    <t>New sandbar formed by last week's flood, right near sample site</t>
  </si>
  <si>
    <t>Water was dark!</t>
  </si>
  <si>
    <t>Water level over spillway = 10 cm</t>
  </si>
  <si>
    <t>Ducks, geese, some barges in and out 24 hours</t>
  </si>
  <si>
    <t>Very high tides the last four days after storm event (7 inches) of rain last week</t>
  </si>
  <si>
    <t>NO PAPER</t>
  </si>
  <si>
    <t>surrounding tall trees keep the spiillway sampling area in complete shade</t>
  </si>
  <si>
    <t>Mike/Cassy/ Kara Lewis</t>
  </si>
  <si>
    <t>F/W</t>
  </si>
  <si>
    <t>Water depth over spillway = 9.5 pH = 6.43 t= 32.1 C</t>
  </si>
  <si>
    <t>Lots of leaves, sticks, and small debris coming down the river, probably due to higher than ususal high tide with the full moon</t>
  </si>
  <si>
    <t>0.14*</t>
  </si>
  <si>
    <t>* cap was off by the time it got to HP, contamination likely</t>
  </si>
  <si>
    <t>11/1/2016 phosphate: There were a limited number of pillows left so only 12 sites were tested.</t>
  </si>
  <si>
    <t>Recent use of small rec. boats by dock</t>
  </si>
  <si>
    <t>John Wright</t>
  </si>
  <si>
    <t>Bottle was delivered a day late, sample sent up to HP for TN/TP</t>
  </si>
  <si>
    <t>Water depth over dam sill = 8cm pH = 6.76 t = 16.1 C</t>
  </si>
  <si>
    <t>Judy Burns</t>
  </si>
  <si>
    <t>Updated 11/7/2016</t>
  </si>
  <si>
    <t>Monthly averages</t>
  </si>
  <si>
    <t xml:space="preserve">June </t>
  </si>
  <si>
    <t>Secchi</t>
  </si>
  <si>
    <t>Ch-a</t>
  </si>
  <si>
    <t>mean</t>
  </si>
  <si>
    <t>st err</t>
  </si>
  <si>
    <t>2015 yearly averages</t>
  </si>
  <si>
    <t>2015 % below</t>
  </si>
  <si>
    <t>upper  worse</t>
  </si>
  <si>
    <t>lower worse or same</t>
  </si>
  <si>
    <t>ponds worse</t>
  </si>
  <si>
    <t>wc better</t>
  </si>
  <si>
    <t>2016/2015</t>
  </si>
  <si>
    <t>HP value for NO3</t>
  </si>
  <si>
    <t>bottle not delivered to HP for NO3</t>
  </si>
  <si>
    <t>NOTE: NO3 has to be converted to mg/L from uM/L in HP data sheet when importing those samples sent to them</t>
  </si>
  <si>
    <t>NOTE: blank cells need to be re-linked by copying cells next year from adjacent formulas</t>
  </si>
  <si>
    <t>Bacteria</t>
  </si>
  <si>
    <t>air temp (C)</t>
  </si>
  <si>
    <t>h2o 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</si>
</sst>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0.0"/>
    <numFmt numFmtId="166" formatCode="mm/dd/yy;@"/>
    <numFmt numFmtId="167" formatCode="0.00000"/>
    <numFmt numFmtId="168" formatCode="0.0000000"/>
    <numFmt numFmtId="169" formatCode="0.0000"/>
  </numFmts>
  <fonts count="4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FF0000"/>
      <name val="Times New Roman"/>
      <family val="1"/>
    </font>
    <font>
      <b/>
      <sz val="10"/>
      <name val="Arial"/>
      <family val="2"/>
    </font>
    <font>
      <b/>
      <sz val="12"/>
      <color theme="9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00B050"/>
      <name val="Calibri"/>
      <family val="2"/>
      <scheme val="minor"/>
    </font>
    <font>
      <u/>
      <sz val="11"/>
      <color indexed="8"/>
      <name val="Times New Roman"/>
      <family val="1"/>
    </font>
    <font>
      <b/>
      <u/>
      <sz val="12"/>
      <color theme="1"/>
      <name val="Times New Roman"/>
      <family val="1"/>
    </font>
    <font>
      <sz val="12"/>
      <name val="Courier"/>
      <family val="3"/>
    </font>
    <font>
      <sz val="12"/>
      <name val="Courier"/>
      <family val="3"/>
    </font>
    <font>
      <u/>
      <sz val="12"/>
      <color indexed="12"/>
      <name val="Courier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Times New Roman"/>
      <family val="1"/>
    </font>
    <font>
      <sz val="20"/>
      <color rgb="FFFF0000"/>
      <name val="Times New Roman"/>
      <family val="1"/>
    </font>
    <font>
      <vertAlign val="subscript"/>
      <sz val="20"/>
      <color rgb="FFFF0000"/>
      <name val="Times New Roman"/>
      <family val="1"/>
    </font>
    <font>
      <sz val="12"/>
      <name val="Courier"/>
    </font>
    <font>
      <sz val="12"/>
      <color indexed="8"/>
      <name val="Calibri"/>
      <family val="2"/>
    </font>
    <font>
      <sz val="10.199999999999999"/>
      <color indexed="8"/>
      <name val="Times New Roman"/>
      <family val="1"/>
    </font>
    <font>
      <sz val="12"/>
      <color theme="5"/>
      <name val="Times New Roman"/>
      <family val="1"/>
    </font>
    <font>
      <sz val="12"/>
      <color rgb="FFC00000"/>
      <name val="Times New Roman"/>
      <family val="1"/>
    </font>
    <font>
      <sz val="12"/>
      <color theme="3"/>
      <name val="Times New Roman"/>
      <family val="1"/>
    </font>
    <font>
      <sz val="14"/>
      <color theme="8"/>
      <name val="Times New Roman"/>
      <family val="1"/>
    </font>
    <font>
      <b/>
      <sz val="12"/>
      <name val="Times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82DA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14999847407452621"/>
      </bottom>
      <diagonal/>
    </border>
  </borders>
  <cellStyleXfs count="10">
    <xf numFmtId="0" fontId="0" fillId="0" borderId="0"/>
    <xf numFmtId="0" fontId="10" fillId="0" borderId="1" applyNumberFormat="0" applyFill="0" applyAlignment="0" applyProtection="0"/>
    <xf numFmtId="0" fontId="2" fillId="0" borderId="0"/>
    <xf numFmtId="0" fontId="11" fillId="0" borderId="0"/>
    <xf numFmtId="0" fontId="32" fillId="0" borderId="0"/>
    <xf numFmtId="43" fontId="11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40" fillId="0" borderId="0"/>
  </cellStyleXfs>
  <cellXfs count="1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4" fontId="0" fillId="0" borderId="0" xfId="0" applyNumberFormat="1"/>
    <xf numFmtId="2" fontId="0" fillId="0" borderId="0" xfId="0" applyNumberFormat="1"/>
    <xf numFmtId="1" fontId="4" fillId="0" borderId="0" xfId="0" applyNumberFormat="1" applyFont="1" applyAlignment="1">
      <alignment horizontal="center"/>
    </xf>
    <xf numFmtId="0" fontId="9" fillId="0" borderId="0" xfId="0" applyFont="1"/>
    <xf numFmtId="0" fontId="0" fillId="0" borderId="0" xfId="0" applyFill="1"/>
    <xf numFmtId="0" fontId="0" fillId="0" borderId="0" xfId="0"/>
    <xf numFmtId="14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2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4" fontId="12" fillId="0" borderId="0" xfId="0" applyNumberFormat="1" applyFont="1" applyFill="1" applyBorder="1" applyAlignment="1">
      <alignment horizontal="left" wrapText="1"/>
    </xf>
    <xf numFmtId="0" fontId="15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1" fontId="14" fillId="0" borderId="0" xfId="0" applyNumberFormat="1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left"/>
    </xf>
    <xf numFmtId="165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0" fontId="14" fillId="0" borderId="0" xfId="0" quotePrefix="1" applyNumberFormat="1" applyFont="1" applyFill="1" applyBorder="1" applyAlignment="1">
      <alignment horizontal="center"/>
    </xf>
    <xf numFmtId="1" fontId="14" fillId="0" borderId="0" xfId="0" quotePrefix="1" applyNumberFormat="1" applyFont="1" applyFill="1" applyBorder="1" applyAlignment="1">
      <alignment horizontal="center"/>
    </xf>
    <xf numFmtId="165" fontId="14" fillId="0" borderId="0" xfId="0" quotePrefix="1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7" fontId="14" fillId="0" borderId="0" xfId="0" applyNumberFormat="1" applyFont="1" applyAlignment="1">
      <alignment horizontal="left"/>
    </xf>
    <xf numFmtId="167" fontId="12" fillId="0" borderId="0" xfId="0" applyNumberFormat="1" applyFont="1" applyFill="1" applyBorder="1" applyAlignment="1">
      <alignment horizontal="left"/>
    </xf>
    <xf numFmtId="167" fontId="14" fillId="0" borderId="0" xfId="0" applyNumberFormat="1" applyFont="1" applyFill="1" applyBorder="1" applyAlignment="1">
      <alignment horizontal="left"/>
    </xf>
    <xf numFmtId="167" fontId="14" fillId="0" borderId="0" xfId="0" quotePrefix="1" applyNumberFormat="1" applyFont="1" applyFill="1" applyBorder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center"/>
    </xf>
    <xf numFmtId="0" fontId="14" fillId="0" borderId="0" xfId="0" quotePrefix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/>
    <xf numFmtId="0" fontId="10" fillId="0" borderId="0" xfId="0" applyFont="1"/>
    <xf numFmtId="2" fontId="20" fillId="0" borderId="0" xfId="0" applyNumberFormat="1" applyFont="1" applyAlignment="1">
      <alignment horizontal="left"/>
    </xf>
    <xf numFmtId="0" fontId="22" fillId="0" borderId="0" xfId="0" applyFont="1"/>
    <xf numFmtId="0" fontId="14" fillId="0" borderId="0" xfId="0" applyFont="1"/>
    <xf numFmtId="0" fontId="13" fillId="0" borderId="0" xfId="0" applyFont="1"/>
    <xf numFmtId="2" fontId="13" fillId="0" borderId="0" xfId="0" applyNumberFormat="1" applyFont="1"/>
    <xf numFmtId="164" fontId="13" fillId="0" borderId="0" xfId="0" applyNumberFormat="1" applyFont="1"/>
    <xf numFmtId="165" fontId="13" fillId="0" borderId="0" xfId="0" applyNumberFormat="1" applyFont="1"/>
    <xf numFmtId="0" fontId="23" fillId="0" borderId="0" xfId="0" applyFont="1"/>
    <xf numFmtId="0" fontId="17" fillId="0" borderId="0" xfId="0" applyFont="1"/>
    <xf numFmtId="2" fontId="17" fillId="0" borderId="0" xfId="0" applyNumberFormat="1" applyFont="1"/>
    <xf numFmtId="0" fontId="17" fillId="0" borderId="0" xfId="0" applyFont="1" applyFill="1"/>
    <xf numFmtId="0" fontId="12" fillId="0" borderId="0" xfId="0" applyFont="1"/>
    <xf numFmtId="164" fontId="17" fillId="0" borderId="0" xfId="0" applyNumberFormat="1" applyFont="1"/>
    <xf numFmtId="165" fontId="17" fillId="0" borderId="0" xfId="0" applyNumberFormat="1" applyFont="1"/>
    <xf numFmtId="0" fontId="24" fillId="0" borderId="0" xfId="0" applyFont="1"/>
    <xf numFmtId="0" fontId="13" fillId="0" borderId="2" xfId="0" applyFont="1" applyBorder="1"/>
    <xf numFmtId="2" fontId="13" fillId="0" borderId="2" xfId="0" applyNumberFormat="1" applyFont="1" applyBorder="1" applyAlignment="1">
      <alignment horizontal="center"/>
    </xf>
    <xf numFmtId="2" fontId="13" fillId="0" borderId="2" xfId="0" applyNumberFormat="1" applyFont="1" applyBorder="1"/>
    <xf numFmtId="164" fontId="13" fillId="0" borderId="2" xfId="0" applyNumberFormat="1" applyFont="1" applyBorder="1"/>
    <xf numFmtId="165" fontId="13" fillId="0" borderId="2" xfId="0" applyNumberFormat="1" applyFont="1" applyBorder="1"/>
    <xf numFmtId="0" fontId="25" fillId="0" borderId="2" xfId="0" applyFont="1" applyBorder="1"/>
    <xf numFmtId="0" fontId="23" fillId="0" borderId="2" xfId="0" applyFont="1" applyBorder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1" fillId="0" borderId="0" xfId="0" applyFont="1"/>
    <xf numFmtId="164" fontId="22" fillId="0" borderId="0" xfId="0" applyNumberFormat="1" applyFont="1"/>
    <xf numFmtId="0" fontId="15" fillId="0" borderId="0" xfId="0" applyFont="1"/>
    <xf numFmtId="165" fontId="14" fillId="0" borderId="0" xfId="0" applyNumberFormat="1" applyFont="1"/>
    <xf numFmtId="0" fontId="30" fillId="0" borderId="0" xfId="0" applyFont="1"/>
    <xf numFmtId="2" fontId="22" fillId="0" borderId="0" xfId="0" applyNumberFormat="1" applyFont="1"/>
    <xf numFmtId="0" fontId="31" fillId="0" borderId="0" xfId="0" applyFont="1"/>
    <xf numFmtId="0" fontId="1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10" fillId="0" borderId="1" xfId="1"/>
    <xf numFmtId="14" fontId="0" fillId="0" borderId="0" xfId="0" applyNumberFormat="1"/>
    <xf numFmtId="0" fontId="0" fillId="0" borderId="0" xfId="0" applyAlignment="1">
      <alignment wrapText="1"/>
    </xf>
    <xf numFmtId="164" fontId="35" fillId="2" borderId="0" xfId="0" applyNumberFormat="1" applyFont="1" applyFill="1"/>
    <xf numFmtId="0" fontId="12" fillId="0" borderId="0" xfId="0" applyFont="1" applyAlignment="1">
      <alignment horizontal="center"/>
    </xf>
    <xf numFmtId="14" fontId="17" fillId="4" borderId="0" xfId="0" applyNumberFormat="1" applyFont="1" applyFill="1"/>
    <xf numFmtId="2" fontId="14" fillId="0" borderId="0" xfId="0" applyNumberFormat="1" applyFont="1"/>
    <xf numFmtId="1" fontId="12" fillId="0" borderId="0" xfId="0" applyNumberFormat="1" applyFont="1" applyAlignment="1">
      <alignment horizontal="left"/>
    </xf>
    <xf numFmtId="14" fontId="0" fillId="4" borderId="0" xfId="0" applyNumberFormat="1" applyFill="1"/>
    <xf numFmtId="0" fontId="0" fillId="4" borderId="0" xfId="0" applyFill="1"/>
    <xf numFmtId="0" fontId="17" fillId="3" borderId="0" xfId="0" applyFont="1" applyFill="1"/>
    <xf numFmtId="0" fontId="36" fillId="0" borderId="0" xfId="0" applyFont="1"/>
    <xf numFmtId="2" fontId="14" fillId="0" borderId="0" xfId="0" applyNumberFormat="1" applyFont="1" applyAlignment="1">
      <alignment horizontal="center"/>
    </xf>
    <xf numFmtId="2" fontId="23" fillId="0" borderId="0" xfId="0" applyNumberFormat="1" applyFont="1"/>
    <xf numFmtId="164" fontId="23" fillId="0" borderId="0" xfId="0" applyNumberFormat="1" applyFont="1"/>
    <xf numFmtId="2" fontId="37" fillId="0" borderId="0" xfId="0" applyNumberFormat="1" applyFont="1"/>
    <xf numFmtId="0" fontId="38" fillId="0" borderId="0" xfId="0" applyFont="1"/>
    <xf numFmtId="0" fontId="10" fillId="0" borderId="0" xfId="0" quotePrefix="1" applyFont="1" applyFill="1"/>
    <xf numFmtId="165" fontId="10" fillId="0" borderId="0" xfId="0" applyNumberFormat="1" applyFont="1" applyFill="1"/>
    <xf numFmtId="0" fontId="0" fillId="0" borderId="3" xfId="0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Alignment="1">
      <alignment horizontal="center"/>
    </xf>
    <xf numFmtId="168" fontId="12" fillId="0" borderId="0" xfId="0" applyNumberFormat="1" applyFont="1" applyFill="1" applyBorder="1" applyAlignment="1">
      <alignment horizontal="center" wrapText="1"/>
    </xf>
    <xf numFmtId="14" fontId="12" fillId="0" borderId="0" xfId="0" applyNumberFormat="1" applyFont="1" applyFill="1" applyBorder="1" applyAlignment="1">
      <alignment horizontal="center" wrapText="1"/>
    </xf>
    <xf numFmtId="164" fontId="28" fillId="3" borderId="0" xfId="0" applyNumberFormat="1" applyFont="1" applyFill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14" fontId="17" fillId="0" borderId="0" xfId="0" applyNumberFormat="1" applyFont="1" applyFill="1"/>
    <xf numFmtId="0" fontId="17" fillId="0" borderId="0" xfId="0" applyFont="1" applyFill="1" applyBorder="1"/>
    <xf numFmtId="0" fontId="12" fillId="0" borderId="0" xfId="0" applyFont="1" applyFill="1"/>
    <xf numFmtId="0" fontId="13" fillId="0" borderId="0" xfId="0" applyFont="1" applyFill="1"/>
    <xf numFmtId="166" fontId="17" fillId="0" borderId="0" xfId="0" applyNumberFormat="1" applyFont="1" applyFill="1"/>
    <xf numFmtId="1" fontId="17" fillId="0" borderId="0" xfId="0" applyNumberFormat="1" applyFont="1" applyFill="1"/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9" applyFont="1" applyFill="1" applyBorder="1" applyAlignment="1">
      <alignment horizontal="center"/>
    </xf>
    <xf numFmtId="0" fontId="14" fillId="0" borderId="0" xfId="0" applyFont="1" applyFill="1"/>
    <xf numFmtId="14" fontId="12" fillId="0" borderId="0" xfId="0" applyNumberFormat="1" applyFont="1" applyFill="1" applyAlignment="1">
      <alignment horizontal="left"/>
    </xf>
    <xf numFmtId="14" fontId="14" fillId="0" borderId="0" xfId="0" applyNumberFormat="1" applyFont="1" applyFill="1" applyBorder="1" applyAlignment="1">
      <alignment horizontal="right"/>
    </xf>
    <xf numFmtId="14" fontId="17" fillId="0" borderId="0" xfId="0" applyNumberFormat="1" applyFont="1" applyFill="1" applyBorder="1" applyAlignment="1">
      <alignment horizontal="right"/>
    </xf>
    <xf numFmtId="14" fontId="17" fillId="0" borderId="0" xfId="0" applyNumberFormat="1" applyFont="1" applyFill="1" applyAlignment="1">
      <alignment horizontal="right"/>
    </xf>
    <xf numFmtId="166" fontId="17" fillId="0" borderId="0" xfId="0" applyNumberFormat="1" applyFont="1" applyFill="1" applyAlignment="1">
      <alignment horizontal="right"/>
    </xf>
    <xf numFmtId="14" fontId="14" fillId="0" borderId="0" xfId="0" applyNumberFormat="1" applyFont="1" applyFill="1" applyAlignment="1">
      <alignment horizontal="left"/>
    </xf>
    <xf numFmtId="0" fontId="44" fillId="0" borderId="0" xfId="0" applyFont="1" applyAlignment="1">
      <alignment horizontal="left"/>
    </xf>
    <xf numFmtId="165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2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45" fillId="0" borderId="0" xfId="0" applyFont="1" applyAlignment="1">
      <alignment horizontal="left"/>
    </xf>
    <xf numFmtId="0" fontId="46" fillId="0" borderId="0" xfId="0" applyFont="1"/>
    <xf numFmtId="0" fontId="35" fillId="0" borderId="0" xfId="0" applyFont="1"/>
    <xf numFmtId="165" fontId="0" fillId="0" borderId="0" xfId="0" applyNumberFormat="1"/>
    <xf numFmtId="1" fontId="0" fillId="0" borderId="0" xfId="0" applyNumberFormat="1"/>
    <xf numFmtId="165" fontId="0" fillId="0" borderId="0" xfId="0" applyNumberFormat="1" applyFill="1"/>
    <xf numFmtId="0" fontId="0" fillId="2" borderId="0" xfId="0" applyFill="1"/>
    <xf numFmtId="0" fontId="0" fillId="5" borderId="0" xfId="0" applyFill="1"/>
    <xf numFmtId="0" fontId="35" fillId="6" borderId="0" xfId="0" applyFont="1" applyFill="1"/>
    <xf numFmtId="0" fontId="0" fillId="7" borderId="0" xfId="0" applyFill="1"/>
    <xf numFmtId="0" fontId="0" fillId="6" borderId="0" xfId="0" applyFill="1"/>
    <xf numFmtId="169" fontId="0" fillId="0" borderId="0" xfId="0" applyNumberFormat="1"/>
    <xf numFmtId="169" fontId="4" fillId="0" borderId="0" xfId="0" applyNumberFormat="1" applyFont="1"/>
    <xf numFmtId="0" fontId="47" fillId="0" borderId="0" xfId="0" applyFont="1" applyBorder="1" applyAlignment="1">
      <alignment horizontal="center"/>
    </xf>
    <xf numFmtId="2" fontId="47" fillId="0" borderId="0" xfId="0" applyNumberFormat="1" applyFont="1" applyBorder="1" applyAlignment="1">
      <alignment horizontal="center"/>
    </xf>
    <xf numFmtId="0" fontId="1" fillId="0" borderId="0" xfId="0" applyFont="1"/>
  </cellXfs>
  <cellStyles count="10">
    <cellStyle name="Comma 2" xfId="5" xr:uid="{00000000-0005-0000-0000-000000000000}"/>
    <cellStyle name="Comma 3" xfId="8" xr:uid="{00000000-0005-0000-0000-000001000000}"/>
    <cellStyle name="Hyperlink 2" xfId="7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4" xfId="4" xr:uid="{00000000-0005-0000-0000-000006000000}"/>
    <cellStyle name="Normal 5" xfId="6" xr:uid="{00000000-0005-0000-0000-000007000000}"/>
    <cellStyle name="Normal 6" xfId="9" xr:uid="{00000000-0005-0000-0000-000008000000}"/>
    <cellStyle name="Total" xfId="1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482DA"/>
      <color rgb="FF33CC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8358218710788"/>
          <c:y val="2.6178011865426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462689014553"/>
          <c:y val="4.9738222544310998E-2"/>
          <c:w val="0.86119404946385003"/>
          <c:h val="0.686425542901962"/>
        </c:manualLayout>
      </c:layout>
      <c:lineChart>
        <c:grouping val="standard"/>
        <c:varyColors val="0"/>
        <c:ser>
          <c:idx val="1"/>
          <c:order val="0"/>
          <c:tx>
            <c:strRef>
              <c:f>Graphs!$D$3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Graphs!$D$4:$D$12</c:f>
              <c:numCache>
                <c:formatCode>General</c:formatCode>
                <c:ptCount val="9"/>
                <c:pt idx="0">
                  <c:v>1.2</c:v>
                </c:pt>
                <c:pt idx="1">
                  <c:v>3.96</c:v>
                </c:pt>
                <c:pt idx="2">
                  <c:v>4.05</c:v>
                </c:pt>
                <c:pt idx="4">
                  <c:v>0.66800000000000004</c:v>
                </c:pt>
                <c:pt idx="5">
                  <c:v>0.48099999999999998</c:v>
                </c:pt>
                <c:pt idx="6">
                  <c:v>0.65500000000000003</c:v>
                </c:pt>
                <c:pt idx="7">
                  <c:v>1.84</c:v>
                </c:pt>
                <c:pt idx="8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7-42F5-BC59-85672974B6EC}"/>
            </c:ext>
          </c:extLst>
        </c:ser>
        <c:ser>
          <c:idx val="2"/>
          <c:order val="1"/>
          <c:tx>
            <c:strRef>
              <c:f>Graphs!$E$3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Graphs!$E$4:$E$12</c:f>
              <c:numCache>
                <c:formatCode>General</c:formatCode>
                <c:ptCount val="9"/>
                <c:pt idx="0">
                  <c:v>4.5049999999999999</c:v>
                </c:pt>
                <c:pt idx="1">
                  <c:v>2.56</c:v>
                </c:pt>
                <c:pt idx="2">
                  <c:v>2.4900000000000002</c:v>
                </c:pt>
                <c:pt idx="3">
                  <c:v>2.1</c:v>
                </c:pt>
                <c:pt idx="4">
                  <c:v>2.27</c:v>
                </c:pt>
                <c:pt idx="5">
                  <c:v>1.5249999999999999</c:v>
                </c:pt>
                <c:pt idx="6">
                  <c:v>2.41</c:v>
                </c:pt>
                <c:pt idx="7">
                  <c:v>2.4299999999999997</c:v>
                </c:pt>
                <c:pt idx="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7-42F5-BC59-85672974B6EC}"/>
            </c:ext>
          </c:extLst>
        </c:ser>
        <c:ser>
          <c:idx val="3"/>
          <c:order val="2"/>
          <c:tx>
            <c:strRef>
              <c:f>Graphs!$F$3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Graphs!$F$4:$F$12</c:f>
              <c:numCache>
                <c:formatCode>General</c:formatCode>
                <c:ptCount val="9"/>
                <c:pt idx="0">
                  <c:v>2.5099999999999998</c:v>
                </c:pt>
                <c:pt idx="2">
                  <c:v>2.5299999999999998</c:v>
                </c:pt>
                <c:pt idx="3">
                  <c:v>1.68</c:v>
                </c:pt>
                <c:pt idx="4">
                  <c:v>1.3900000000000001</c:v>
                </c:pt>
                <c:pt idx="5">
                  <c:v>1.1524999999999999</c:v>
                </c:pt>
                <c:pt idx="6">
                  <c:v>1.5249999999999999</c:v>
                </c:pt>
                <c:pt idx="7">
                  <c:v>2.27</c:v>
                </c:pt>
                <c:pt idx="8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7-42F5-BC59-85672974B6EC}"/>
            </c:ext>
          </c:extLst>
        </c:ser>
        <c:ser>
          <c:idx val="4"/>
          <c:order val="3"/>
          <c:tx>
            <c:strRef>
              <c:f>Graphs!$G$3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Graphs!$G$4:$G$12</c:f>
              <c:numCache>
                <c:formatCode>General</c:formatCode>
                <c:ptCount val="9"/>
                <c:pt idx="0">
                  <c:v>3.0300000000000002</c:v>
                </c:pt>
                <c:pt idx="1">
                  <c:v>1.65</c:v>
                </c:pt>
                <c:pt idx="2">
                  <c:v>2.68</c:v>
                </c:pt>
                <c:pt idx="3">
                  <c:v>1.6</c:v>
                </c:pt>
                <c:pt idx="4">
                  <c:v>1.7650000000000001</c:v>
                </c:pt>
                <c:pt idx="5">
                  <c:v>1.2729999999999999</c:v>
                </c:pt>
                <c:pt idx="6">
                  <c:v>1.0574999999999999</c:v>
                </c:pt>
                <c:pt idx="7">
                  <c:v>1.9000000000000001</c:v>
                </c:pt>
                <c:pt idx="8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7-42F5-BC59-85672974B6EC}"/>
            </c:ext>
          </c:extLst>
        </c:ser>
        <c:ser>
          <c:idx val="5"/>
          <c:order val="4"/>
          <c:tx>
            <c:strRef>
              <c:f>Graphs!$H$3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Graphs!$H$4:$H$12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7-42F5-BC59-85672974B6EC}"/>
            </c:ext>
          </c:extLst>
        </c:ser>
        <c:ser>
          <c:idx val="6"/>
          <c:order val="5"/>
          <c:tx>
            <c:strRef>
              <c:f>Graphs!$I$3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Graphs!$I$4:$I$12</c:f>
              <c:numCache>
                <c:formatCode>General</c:formatCode>
                <c:ptCount val="9"/>
                <c:pt idx="0">
                  <c:v>2.64</c:v>
                </c:pt>
                <c:pt idx="1">
                  <c:v>1.88</c:v>
                </c:pt>
                <c:pt idx="2">
                  <c:v>2.41</c:v>
                </c:pt>
                <c:pt idx="4">
                  <c:v>1.77</c:v>
                </c:pt>
                <c:pt idx="5">
                  <c:v>1.0725</c:v>
                </c:pt>
                <c:pt idx="6">
                  <c:v>1.2450000000000001</c:v>
                </c:pt>
                <c:pt idx="7">
                  <c:v>2.41</c:v>
                </c:pt>
                <c:pt idx="8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7-42F5-BC59-85672974B6EC}"/>
            </c:ext>
          </c:extLst>
        </c:ser>
        <c:ser>
          <c:idx val="7"/>
          <c:order val="6"/>
          <c:tx>
            <c:strRef>
              <c:f>Graphs!$J$3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Graphs!$J$4:$J$12</c:f>
              <c:numCache>
                <c:formatCode>General</c:formatCode>
                <c:ptCount val="9"/>
                <c:pt idx="1">
                  <c:v>2.0699999999999998</c:v>
                </c:pt>
                <c:pt idx="2">
                  <c:v>3</c:v>
                </c:pt>
                <c:pt idx="4">
                  <c:v>2.5099999999999998</c:v>
                </c:pt>
                <c:pt idx="5">
                  <c:v>1.855</c:v>
                </c:pt>
                <c:pt idx="6">
                  <c:v>1.92</c:v>
                </c:pt>
                <c:pt idx="8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07-42F5-BC59-85672974B6EC}"/>
            </c:ext>
          </c:extLst>
        </c:ser>
        <c:ser>
          <c:idx val="8"/>
          <c:order val="7"/>
          <c:tx>
            <c:strRef>
              <c:f>Graphs!$K$3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Graphs!$K$4:$K$12</c:f>
              <c:numCache>
                <c:formatCode>General</c:formatCode>
                <c:ptCount val="9"/>
                <c:pt idx="0">
                  <c:v>1.2509999999999999</c:v>
                </c:pt>
                <c:pt idx="2">
                  <c:v>0.97499999999999998</c:v>
                </c:pt>
                <c:pt idx="4">
                  <c:v>0.76400000000000001</c:v>
                </c:pt>
                <c:pt idx="5">
                  <c:v>0.88800000000000001</c:v>
                </c:pt>
                <c:pt idx="6">
                  <c:v>0.83899999999999997</c:v>
                </c:pt>
                <c:pt idx="7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07-42F5-BC59-85672974B6EC}"/>
            </c:ext>
          </c:extLst>
        </c:ser>
        <c:ser>
          <c:idx val="9"/>
          <c:order val="8"/>
          <c:tx>
            <c:strRef>
              <c:f>Graphs!$L$3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Graphs!$L$4:$L$12</c:f>
              <c:numCache>
                <c:formatCode>General</c:formatCode>
                <c:ptCount val="9"/>
                <c:pt idx="0">
                  <c:v>2.17</c:v>
                </c:pt>
                <c:pt idx="2">
                  <c:v>1.18</c:v>
                </c:pt>
                <c:pt idx="3">
                  <c:v>0.90700000000000003</c:v>
                </c:pt>
                <c:pt idx="4">
                  <c:v>0.95199999999999996</c:v>
                </c:pt>
                <c:pt idx="5">
                  <c:v>0.43049999999999999</c:v>
                </c:pt>
                <c:pt idx="6">
                  <c:v>0.58699999999999997</c:v>
                </c:pt>
                <c:pt idx="7">
                  <c:v>1.282</c:v>
                </c:pt>
                <c:pt idx="8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07-42F5-BC59-85672974B6EC}"/>
            </c:ext>
          </c:extLst>
        </c:ser>
        <c:ser>
          <c:idx val="10"/>
          <c:order val="9"/>
          <c:tx>
            <c:strRef>
              <c:f>Graphs!$M$3</c:f>
              <c:strCache>
                <c:ptCount val="1"/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Graphs!$B$4:$B$12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Graphs!$M$4:$M$12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07-42F5-BC59-85672974B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452800"/>
        <c:axId val="2069317616"/>
      </c:lineChart>
      <c:catAx>
        <c:axId val="20694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9317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6931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4477614319704E-2"/>
              <c:y val="0.38743457560831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9452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3.7313433685608702E-2"/>
          <c:y val="0.85340318681290905"/>
          <c:w val="0.93731345418249001"/>
          <c:h val="0.128272258140591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334890976344822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6033229491201"/>
          <c:y val="7.1898463945488697E-2"/>
          <c:w val="0.84423678687856896"/>
          <c:h val="0.68405800126926597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Graphs!$BK$3:$BK$11</c:f>
              <c:numCache>
                <c:formatCode>General</c:formatCode>
                <c:ptCount val="9"/>
                <c:pt idx="0">
                  <c:v>0.84950000000000003</c:v>
                </c:pt>
                <c:pt idx="1">
                  <c:v>0.496</c:v>
                </c:pt>
                <c:pt idx="2">
                  <c:v>0.53900000000000003</c:v>
                </c:pt>
                <c:pt idx="3">
                  <c:v>6.2</c:v>
                </c:pt>
                <c:pt idx="4">
                  <c:v>0.624</c:v>
                </c:pt>
                <c:pt idx="5">
                  <c:v>0.82199999999999995</c:v>
                </c:pt>
                <c:pt idx="6">
                  <c:v>0.88749999999999996</c:v>
                </c:pt>
                <c:pt idx="8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1-4724-BEC2-41CF14261FD4}"/>
            </c:ext>
          </c:extLst>
        </c:ser>
        <c:ser>
          <c:idx val="1"/>
          <c:order val="1"/>
          <c:tx>
            <c:strRef>
              <c:f>Graphs!$BL$2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Graphs!$BL$3:$BL$11</c:f>
              <c:numCache>
                <c:formatCode>General</c:formatCode>
                <c:ptCount val="9"/>
                <c:pt idx="0">
                  <c:v>4.49</c:v>
                </c:pt>
                <c:pt idx="1">
                  <c:v>3.05</c:v>
                </c:pt>
                <c:pt idx="2">
                  <c:v>7.66</c:v>
                </c:pt>
                <c:pt idx="4">
                  <c:v>2.4749999999999996</c:v>
                </c:pt>
                <c:pt idx="5">
                  <c:v>3.58</c:v>
                </c:pt>
                <c:pt idx="6">
                  <c:v>7.43</c:v>
                </c:pt>
                <c:pt idx="7">
                  <c:v>1.5255000000000001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1-4724-BEC2-41CF14261FD4}"/>
            </c:ext>
          </c:extLst>
        </c:ser>
        <c:ser>
          <c:idx val="2"/>
          <c:order val="2"/>
          <c:tx>
            <c:strRef>
              <c:f>Graphs!$BM$2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Graphs!$BJ$3:$BJ$11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Graphs!$BM$3:$BM$11</c:f>
              <c:numCache>
                <c:formatCode>General</c:formatCode>
                <c:ptCount val="9"/>
                <c:pt idx="1">
                  <c:v>7.62</c:v>
                </c:pt>
                <c:pt idx="2">
                  <c:v>10.9</c:v>
                </c:pt>
                <c:pt idx="3">
                  <c:v>4.33</c:v>
                </c:pt>
                <c:pt idx="4">
                  <c:v>3.77</c:v>
                </c:pt>
                <c:pt idx="5">
                  <c:v>2.2385000000000002</c:v>
                </c:pt>
                <c:pt idx="6">
                  <c:v>7.35</c:v>
                </c:pt>
                <c:pt idx="7">
                  <c:v>1.4975000000000001</c:v>
                </c:pt>
                <c:pt idx="8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1-4724-BEC2-41CF1426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33184"/>
        <c:axId val="2083650704"/>
      </c:lineChart>
      <c:catAx>
        <c:axId val="-21447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507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8365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9034271368081E-2"/>
              <c:y val="0.38550726342717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7331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563864182132202"/>
          <c:y val="0.89855076437911996"/>
          <c:w val="8.9979231568016599E-2"/>
          <c:h val="0.101449052851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Wicomico Creek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34525661510440497"/>
          <c:y val="2.73224047512811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099779477699"/>
          <c:y val="0.13934426423153401"/>
          <c:w val="0.81026439851078702"/>
          <c:h val="0.66666667593126205"/>
        </c:manualLayout>
      </c:layout>
      <c:lineChart>
        <c:grouping val="standard"/>
        <c:varyColors val="0"/>
        <c:ser>
          <c:idx val="0"/>
          <c:order val="0"/>
          <c:tx>
            <c:strRef>
              <c:f>Graphs!$BK$14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Graphs!$BK$15:$BK$23</c:f>
              <c:numCache>
                <c:formatCode>General</c:formatCode>
                <c:ptCount val="9"/>
                <c:pt idx="0">
                  <c:v>8.249999999999999E-2</c:v>
                </c:pt>
                <c:pt idx="1">
                  <c:v>0.151</c:v>
                </c:pt>
                <c:pt idx="2">
                  <c:v>0.20450000000000002</c:v>
                </c:pt>
                <c:pt idx="3">
                  <c:v>0.23166666666666666</c:v>
                </c:pt>
                <c:pt idx="4">
                  <c:v>0.24149999999999999</c:v>
                </c:pt>
                <c:pt idx="5">
                  <c:v>0.189</c:v>
                </c:pt>
                <c:pt idx="6">
                  <c:v>0.1285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C-4AFA-A8B0-DC97006EFA54}"/>
            </c:ext>
          </c:extLst>
        </c:ser>
        <c:ser>
          <c:idx val="1"/>
          <c:order val="1"/>
          <c:tx>
            <c:strRef>
              <c:f>Graphs!$BL$14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Graphs!$BL$15:$BL$23</c:f>
              <c:numCache>
                <c:formatCode>General</c:formatCode>
                <c:ptCount val="9"/>
                <c:pt idx="0">
                  <c:v>4.4999999999999998E-2</c:v>
                </c:pt>
                <c:pt idx="1">
                  <c:v>6.2E-2</c:v>
                </c:pt>
                <c:pt idx="2">
                  <c:v>0.13200000000000001</c:v>
                </c:pt>
                <c:pt idx="3">
                  <c:v>0.16899999999999998</c:v>
                </c:pt>
                <c:pt idx="4">
                  <c:v>0.13200000000000001</c:v>
                </c:pt>
                <c:pt idx="5">
                  <c:v>0.17199999999999999</c:v>
                </c:pt>
                <c:pt idx="6">
                  <c:v>0.112</c:v>
                </c:pt>
                <c:pt idx="7">
                  <c:v>0.22000000000000003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C-4AFA-A8B0-DC97006EFA54}"/>
            </c:ext>
          </c:extLst>
        </c:ser>
        <c:ser>
          <c:idx val="2"/>
          <c:order val="2"/>
          <c:tx>
            <c:strRef>
              <c:f>Graphs!$BM$14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Graphs!$BJ$15:$BJ$23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Graphs!$BM$15:$BM$23</c:f>
              <c:numCache>
                <c:formatCode>General</c:formatCode>
                <c:ptCount val="9"/>
                <c:pt idx="1">
                  <c:v>0.191</c:v>
                </c:pt>
                <c:pt idx="2">
                  <c:v>6.8500000000000005E-2</c:v>
                </c:pt>
                <c:pt idx="3">
                  <c:v>0.34566666666666662</c:v>
                </c:pt>
                <c:pt idx="4">
                  <c:v>0.13900000000000001</c:v>
                </c:pt>
                <c:pt idx="5">
                  <c:v>0.26550000000000001</c:v>
                </c:pt>
                <c:pt idx="6">
                  <c:v>0.36799999999999999</c:v>
                </c:pt>
                <c:pt idx="7">
                  <c:v>1.6154999999999999</c:v>
                </c:pt>
                <c:pt idx="8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C-4AFA-A8B0-DC97006EF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658688"/>
        <c:axId val="2018454480"/>
      </c:lineChart>
      <c:catAx>
        <c:axId val="-21446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8454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1845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44535519744588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6586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46812442078499"/>
          <c:y val="0.90437159726740901"/>
          <c:w val="8.9839294971487793E-2"/>
          <c:h val="9.56284096686867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Chl a</a:t>
            </a:r>
          </a:p>
        </c:rich>
      </c:tx>
      <c:layout>
        <c:manualLayout>
          <c:xMode val="edge"/>
          <c:yMode val="edge"/>
          <c:x val="0.347133763584758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5607236398"/>
          <c:y val="0.159544161856079"/>
          <c:w val="0.83121020454698602"/>
          <c:h val="0.663817673436901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Graphs!$BK$26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Graphs!$BK$27:$BK$35</c:f>
              <c:numCache>
                <c:formatCode>General</c:formatCode>
                <c:ptCount val="9"/>
                <c:pt idx="0">
                  <c:v>1.95</c:v>
                </c:pt>
                <c:pt idx="1">
                  <c:v>3.0999999999999996</c:v>
                </c:pt>
                <c:pt idx="3">
                  <c:v>5.8</c:v>
                </c:pt>
                <c:pt idx="4">
                  <c:v>6.35</c:v>
                </c:pt>
                <c:pt idx="5">
                  <c:v>4.7</c:v>
                </c:pt>
                <c:pt idx="6">
                  <c:v>15.350000000000001</c:v>
                </c:pt>
                <c:pt idx="8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F-4EC7-8408-4BF3BDC0F14A}"/>
            </c:ext>
          </c:extLst>
        </c:ser>
        <c:ser>
          <c:idx val="1"/>
          <c:order val="1"/>
          <c:tx>
            <c:strRef>
              <c:f>Graphs!$BL$26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Graphs!$BL$27:$BL$35</c:f>
              <c:numCache>
                <c:formatCode>General</c:formatCode>
                <c:ptCount val="9"/>
                <c:pt idx="0">
                  <c:v>7.9</c:v>
                </c:pt>
                <c:pt idx="1">
                  <c:v>19.7</c:v>
                </c:pt>
                <c:pt idx="4">
                  <c:v>29.4</c:v>
                </c:pt>
                <c:pt idx="5">
                  <c:v>16.75</c:v>
                </c:pt>
                <c:pt idx="6">
                  <c:v>16.5</c:v>
                </c:pt>
                <c:pt idx="7">
                  <c:v>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F-4EC7-8408-4BF3BDC0F14A}"/>
            </c:ext>
          </c:extLst>
        </c:ser>
        <c:ser>
          <c:idx val="2"/>
          <c:order val="2"/>
          <c:tx>
            <c:strRef>
              <c:f>Graphs!$BM$26</c:f>
              <c:strCache>
                <c:ptCount val="1"/>
                <c:pt idx="0">
                  <c:v>18</c:v>
                </c:pt>
              </c:strCache>
            </c:strRef>
          </c:tx>
          <c:cat>
            <c:strRef>
              <c:f>Graphs!$BJ$27:$BJ$35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Graphs!$BM$27:$BM$35</c:f>
              <c:numCache>
                <c:formatCode>General</c:formatCode>
                <c:ptCount val="9"/>
                <c:pt idx="0">
                  <c:v>4.4000000000000004</c:v>
                </c:pt>
                <c:pt idx="1">
                  <c:v>9.6999999999999993</c:v>
                </c:pt>
                <c:pt idx="3">
                  <c:v>20.3</c:v>
                </c:pt>
                <c:pt idx="4">
                  <c:v>22.200000000000003</c:v>
                </c:pt>
                <c:pt idx="5">
                  <c:v>22.6</c:v>
                </c:pt>
                <c:pt idx="6">
                  <c:v>17.55</c:v>
                </c:pt>
                <c:pt idx="7">
                  <c:v>10.9</c:v>
                </c:pt>
                <c:pt idx="8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F-4EC7-8408-4BF3BDC0F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76000"/>
        <c:axId val="1764787248"/>
      </c:lineChart>
      <c:catAx>
        <c:axId val="211487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47872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478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146496995840799E-2"/>
              <c:y val="0.4871794942390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8760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171975156812"/>
          <c:y val="0.90028491333072902"/>
          <c:w val="9.1985138004246306E-2"/>
          <c:h val="9.97152410743177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TN</a:t>
            </a:r>
          </a:p>
        </c:rich>
      </c:tx>
      <c:layout>
        <c:manualLayout>
          <c:xMode val="edge"/>
          <c:yMode val="edge"/>
          <c:x val="0.43750000339213502"/>
          <c:y val="2.63157905303871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463415343303295E-2"/>
          <c:y val="5.0000002007735501E-2"/>
          <c:w val="0.86585366524993801"/>
          <c:h val="0.71578950242653105"/>
        </c:manualLayout>
      </c:layout>
      <c:lineChart>
        <c:grouping val="standard"/>
        <c:varyColors val="0"/>
        <c:ser>
          <c:idx val="0"/>
          <c:order val="0"/>
          <c:tx>
            <c:strRef>
              <c:f>Graphs!$Z$51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Graphs!$Z$52:$Z$60</c:f>
              <c:numCache>
                <c:formatCode>0.000</c:formatCode>
                <c:ptCount val="9"/>
                <c:pt idx="0">
                  <c:v>3.6558269999999999</c:v>
                </c:pt>
                <c:pt idx="1">
                  <c:v>2.7873929999999998</c:v>
                </c:pt>
                <c:pt idx="2">
                  <c:v>2.6986820000000002</c:v>
                </c:pt>
                <c:pt idx="3">
                  <c:v>3.3476729999999999</c:v>
                </c:pt>
                <c:pt idx="4">
                  <c:v>2.2551269999999999</c:v>
                </c:pt>
                <c:pt idx="5">
                  <c:v>2.395197</c:v>
                </c:pt>
                <c:pt idx="6">
                  <c:v>2.3181585</c:v>
                </c:pt>
                <c:pt idx="7">
                  <c:v>3.2636309999999997</c:v>
                </c:pt>
                <c:pt idx="8">
                  <c:v>4.06203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8-4325-AC9E-55B0F030422D}"/>
            </c:ext>
          </c:extLst>
        </c:ser>
        <c:ser>
          <c:idx val="1"/>
          <c:order val="1"/>
          <c:tx>
            <c:strRef>
              <c:f>Graphs!$AA$51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Graphs!$AA$52:$AA$60</c:f>
              <c:numCache>
                <c:formatCode>0.000</c:formatCode>
                <c:ptCount val="9"/>
                <c:pt idx="0">
                  <c:v>3.7258620000000002</c:v>
                </c:pt>
                <c:pt idx="1">
                  <c:v>3.3196589999999997</c:v>
                </c:pt>
                <c:pt idx="2">
                  <c:v>2.1243949999999998</c:v>
                </c:pt>
                <c:pt idx="3">
                  <c:v>1.8734362500000001</c:v>
                </c:pt>
                <c:pt idx="4">
                  <c:v>1.750875</c:v>
                </c:pt>
                <c:pt idx="5">
                  <c:v>1.5757875000000001</c:v>
                </c:pt>
                <c:pt idx="6">
                  <c:v>1.6458225</c:v>
                </c:pt>
                <c:pt idx="7">
                  <c:v>2.1500745000000001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8-4325-AC9E-55B0F030422D}"/>
            </c:ext>
          </c:extLst>
        </c:ser>
        <c:ser>
          <c:idx val="2"/>
          <c:order val="2"/>
          <c:tx>
            <c:strRef>
              <c:f>Graphs!$AB$51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Graphs!$AB$52:$AB$60</c:f>
              <c:numCache>
                <c:formatCode>0.000</c:formatCode>
                <c:ptCount val="9"/>
                <c:pt idx="0">
                  <c:v>3.8659319999999999</c:v>
                </c:pt>
                <c:pt idx="1">
                  <c:v>2.7663825000000002</c:v>
                </c:pt>
                <c:pt idx="2">
                  <c:v>2.5772879999999998</c:v>
                </c:pt>
                <c:pt idx="3">
                  <c:v>2.2551269999999999</c:v>
                </c:pt>
                <c:pt idx="4">
                  <c:v>2.3251619999999997</c:v>
                </c:pt>
                <c:pt idx="5">
                  <c:v>2.2411200000000004</c:v>
                </c:pt>
                <c:pt idx="6">
                  <c:v>3.599799</c:v>
                </c:pt>
                <c:pt idx="7">
                  <c:v>2.8224105000000002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8-4325-AC9E-55B0F030422D}"/>
            </c:ext>
          </c:extLst>
        </c:ser>
        <c:ser>
          <c:idx val="3"/>
          <c:order val="3"/>
          <c:tx>
            <c:strRef>
              <c:f>Graphs!$AC$51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Graphs!$Y$52:$Y$60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Graphs!$AC$52:$AC$60</c:f>
              <c:numCache>
                <c:formatCode>0.000</c:formatCode>
                <c:ptCount val="9"/>
                <c:pt idx="1">
                  <c:v>3.7258620000000002</c:v>
                </c:pt>
                <c:pt idx="2">
                  <c:v>3.2356170000000004</c:v>
                </c:pt>
                <c:pt idx="3">
                  <c:v>1.6528260000000001</c:v>
                </c:pt>
                <c:pt idx="4">
                  <c:v>2.2831410000000005</c:v>
                </c:pt>
                <c:pt idx="5">
                  <c:v>2.1080535</c:v>
                </c:pt>
                <c:pt idx="6">
                  <c:v>2.7243615000000001</c:v>
                </c:pt>
                <c:pt idx="7">
                  <c:v>2.6263125</c:v>
                </c:pt>
                <c:pt idx="8">
                  <c:v>4.0480229999999997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8-4325-AC9E-55B0F030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590368"/>
        <c:axId val="-2143916832"/>
      </c:lineChart>
      <c:catAx>
        <c:axId val="167559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39168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-214391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670731790052099E-2"/>
              <c:y val="0.368421067425420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5590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0304880377181"/>
          <c:y val="0.90789477329835599"/>
          <c:w val="0.40091463725481502"/>
          <c:h val="7.63157925381225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TP</a:t>
            </a:r>
          </a:p>
        </c:rich>
      </c:tx>
      <c:layout>
        <c:manualLayout>
          <c:xMode val="edge"/>
          <c:yMode val="edge"/>
          <c:x val="0.42924528645165799"/>
          <c:y val="2.8169015295281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2641626375199"/>
          <c:y val="5.6338030590563699E-2"/>
          <c:w val="0.82075472354492895"/>
          <c:h val="0.729577496147800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Graphs!$Z$63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Graphs!$Z$64:$Z$72</c:f>
              <c:numCache>
                <c:formatCode>0.000</c:formatCode>
                <c:ptCount val="9"/>
                <c:pt idx="0">
                  <c:v>2.19887E-2</c:v>
                </c:pt>
                <c:pt idx="1">
                  <c:v>3.2131375000000004E-2</c:v>
                </c:pt>
                <c:pt idx="2">
                  <c:v>4.1344949999999991E-2</c:v>
                </c:pt>
                <c:pt idx="3">
                  <c:v>3.90222E-2</c:v>
                </c:pt>
                <c:pt idx="4">
                  <c:v>4.1035249999999995E-2</c:v>
                </c:pt>
                <c:pt idx="5">
                  <c:v>3.8867349999999995E-2</c:v>
                </c:pt>
                <c:pt idx="6">
                  <c:v>4.1577224999999995E-2</c:v>
                </c:pt>
                <c:pt idx="7">
                  <c:v>0.11443415</c:v>
                </c:pt>
                <c:pt idx="8">
                  <c:v>2.7253599999999999E-2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7-4C9A-A3FD-1B55BF64D597}"/>
            </c:ext>
          </c:extLst>
        </c:ser>
        <c:ser>
          <c:idx val="1"/>
          <c:order val="1"/>
          <c:tx>
            <c:strRef>
              <c:f>Graphs!$AA$63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Graphs!$AA$64:$AA$72</c:f>
              <c:numCache>
                <c:formatCode>0.000</c:formatCode>
                <c:ptCount val="9"/>
                <c:pt idx="0">
                  <c:v>5.8533299999999996E-2</c:v>
                </c:pt>
                <c:pt idx="1">
                  <c:v>6.2714249999999999E-2</c:v>
                </c:pt>
                <c:pt idx="2">
                  <c:v>8.9400066666666667E-2</c:v>
                </c:pt>
                <c:pt idx="3">
                  <c:v>8.7438633333333349E-2</c:v>
                </c:pt>
                <c:pt idx="4">
                  <c:v>7.5566800000000003E-2</c:v>
                </c:pt>
                <c:pt idx="5">
                  <c:v>9.4613349999999985E-2</c:v>
                </c:pt>
                <c:pt idx="6">
                  <c:v>7.727015000000001E-2</c:v>
                </c:pt>
                <c:pt idx="7">
                  <c:v>0.12558335000000001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7-4C9A-A3FD-1B55BF64D597}"/>
            </c:ext>
          </c:extLst>
        </c:ser>
        <c:ser>
          <c:idx val="2"/>
          <c:order val="2"/>
          <c:tx>
            <c:strRef>
              <c:f>Graphs!$AB$63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Graphs!$AB$64:$AB$72</c:f>
              <c:numCache>
                <c:formatCode>0.000</c:formatCode>
                <c:ptCount val="9"/>
                <c:pt idx="0">
                  <c:v>4.4287099999999996E-2</c:v>
                </c:pt>
                <c:pt idx="1">
                  <c:v>4.7693800000000001E-2</c:v>
                </c:pt>
                <c:pt idx="2">
                  <c:v>9.3632633333333326E-2</c:v>
                </c:pt>
                <c:pt idx="3">
                  <c:v>9.8484600000000005E-2</c:v>
                </c:pt>
                <c:pt idx="4">
                  <c:v>9.6781249999999999E-2</c:v>
                </c:pt>
                <c:pt idx="5">
                  <c:v>8.4238400000000019E-2</c:v>
                </c:pt>
                <c:pt idx="6">
                  <c:v>9.5232750000000005E-2</c:v>
                </c:pt>
                <c:pt idx="7">
                  <c:v>0.14462989999999998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7-4C9A-A3FD-1B55BF64D597}"/>
            </c:ext>
          </c:extLst>
        </c:ser>
        <c:ser>
          <c:idx val="3"/>
          <c:order val="3"/>
          <c:tx>
            <c:strRef>
              <c:f>Graphs!$AC$63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Graphs!$Y$64:$Y$72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Graphs!$AC$64:$AC$72</c:f>
              <c:numCache>
                <c:formatCode>0.000</c:formatCode>
                <c:ptCount val="9"/>
                <c:pt idx="1">
                  <c:v>5.0635949999999999E-2</c:v>
                </c:pt>
                <c:pt idx="2">
                  <c:v>8.2380200000000001E-2</c:v>
                </c:pt>
                <c:pt idx="3">
                  <c:v>8.7025699999999998E-2</c:v>
                </c:pt>
                <c:pt idx="4">
                  <c:v>9.6936099999999997E-2</c:v>
                </c:pt>
                <c:pt idx="5">
                  <c:v>8.9658149999999992E-2</c:v>
                </c:pt>
                <c:pt idx="6">
                  <c:v>7.3398900000000003E-2</c:v>
                </c:pt>
                <c:pt idx="7">
                  <c:v>0.133248425</c:v>
                </c:pt>
                <c:pt idx="8">
                  <c:v>3.9951299999999995E-2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7-4C9A-A3FD-1B55BF64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624736"/>
        <c:axId val="2113028624"/>
      </c:lineChart>
      <c:catAx>
        <c:axId val="20856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30286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302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006289396196399E-2"/>
              <c:y val="0.37746480495677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6247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559748664070201"/>
          <c:y val="0.89859158791949201"/>
          <c:w val="0.41352201588566501"/>
          <c:h val="8.16901443563173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TN</a:t>
            </a:r>
          </a:p>
        </c:rich>
      </c:tx>
      <c:layout>
        <c:manualLayout>
          <c:xMode val="edge"/>
          <c:yMode val="edge"/>
          <c:x val="0.4283559643400650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8538874033"/>
          <c:y val="8.0924856680940002E-2"/>
          <c:w val="0.84313726783836396"/>
          <c:h val="0.67919076142931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Graphs!$AR$51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Graphs!$AR$52:$AR$60</c:f>
              <c:numCache>
                <c:formatCode>General</c:formatCode>
                <c:ptCount val="9"/>
                <c:pt idx="0">
                  <c:v>3.2916449999999999</c:v>
                </c:pt>
                <c:pt idx="1">
                  <c:v>2.8889437500000001</c:v>
                </c:pt>
                <c:pt idx="2">
                  <c:v>1.8442550000000002</c:v>
                </c:pt>
                <c:pt idx="3">
                  <c:v>1.46583255</c:v>
                </c:pt>
                <c:pt idx="4">
                  <c:v>1.4931462</c:v>
                </c:pt>
                <c:pt idx="5">
                  <c:v>1.0648821750000002</c:v>
                </c:pt>
                <c:pt idx="6">
                  <c:v>1.2074034</c:v>
                </c:pt>
                <c:pt idx="7">
                  <c:v>1.7781886500000001</c:v>
                </c:pt>
                <c:pt idx="8">
                  <c:v>3.3196590000000001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C-418A-AFCB-0E9AEEADD56B}"/>
            </c:ext>
          </c:extLst>
        </c:ser>
        <c:ser>
          <c:idx val="1"/>
          <c:order val="1"/>
          <c:tx>
            <c:strRef>
              <c:f>Graphs!$AS$51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Graphs!$AS$52:$AS$60</c:f>
              <c:numCache>
                <c:formatCode>General</c:formatCode>
                <c:ptCount val="9"/>
                <c:pt idx="0">
                  <c:v>2.9834909999999999</c:v>
                </c:pt>
                <c:pt idx="1">
                  <c:v>2.6823405000000005</c:v>
                </c:pt>
                <c:pt idx="2">
                  <c:v>1.7462059999999999</c:v>
                </c:pt>
                <c:pt idx="3">
                  <c:v>1.456728</c:v>
                </c:pt>
                <c:pt idx="4">
                  <c:v>1.1079536999999999</c:v>
                </c:pt>
                <c:pt idx="5">
                  <c:v>0.84952455000000004</c:v>
                </c:pt>
                <c:pt idx="6">
                  <c:v>0.74307135000000002</c:v>
                </c:pt>
                <c:pt idx="7">
                  <c:v>1.4700346500000001</c:v>
                </c:pt>
                <c:pt idx="8">
                  <c:v>2.4092039999999999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C-418A-AFCB-0E9AEEADD56B}"/>
            </c:ext>
          </c:extLst>
        </c:ser>
        <c:ser>
          <c:idx val="2"/>
          <c:order val="2"/>
          <c:tx>
            <c:strRef>
              <c:f>Graphs!$AT$51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Graphs!$AT$52:$AT$60</c:f>
              <c:numCache>
                <c:formatCode>General</c:formatCode>
                <c:ptCount val="9"/>
                <c:pt idx="0">
                  <c:v>2.1290640000000001</c:v>
                </c:pt>
                <c:pt idx="1">
                  <c:v>2.6543264999999998</c:v>
                </c:pt>
                <c:pt idx="2">
                  <c:v>1.0832079999999999</c:v>
                </c:pt>
                <c:pt idx="3">
                  <c:v>0.89294624999999994</c:v>
                </c:pt>
                <c:pt idx="4" formatCode="0.00">
                  <c:v>1.4007000000000001</c:v>
                </c:pt>
                <c:pt idx="5">
                  <c:v>1.5106549499999999</c:v>
                </c:pt>
                <c:pt idx="6">
                  <c:v>1.0099047000000001</c:v>
                </c:pt>
                <c:pt idx="7">
                  <c:v>1.6605298499999999</c:v>
                </c:pt>
                <c:pt idx="8">
                  <c:v>1.7648820000000001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C-418A-AFCB-0E9AEEADD56B}"/>
            </c:ext>
          </c:extLst>
        </c:ser>
        <c:ser>
          <c:idx val="3"/>
          <c:order val="3"/>
          <c:tx>
            <c:strRef>
              <c:f>Graphs!$AU$51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Graphs!$AU$52:$AU$60</c:f>
              <c:numCache>
                <c:formatCode>General</c:formatCode>
                <c:ptCount val="9"/>
                <c:pt idx="0">
                  <c:v>1.1534764500000001</c:v>
                </c:pt>
                <c:pt idx="1">
                  <c:v>1.0533264</c:v>
                </c:pt>
                <c:pt idx="2">
                  <c:v>0.6177087</c:v>
                </c:pt>
                <c:pt idx="3">
                  <c:v>0.42091035000000004</c:v>
                </c:pt>
                <c:pt idx="4">
                  <c:v>0.60615292499999995</c:v>
                </c:pt>
                <c:pt idx="5">
                  <c:v>0.6177087</c:v>
                </c:pt>
                <c:pt idx="6">
                  <c:v>0.58829399999999998</c:v>
                </c:pt>
                <c:pt idx="7">
                  <c:v>0.88734344999999992</c:v>
                </c:pt>
                <c:pt idx="8">
                  <c:v>1.0029011999999999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C-418A-AFCB-0E9AEEADD56B}"/>
            </c:ext>
          </c:extLst>
        </c:ser>
        <c:ser>
          <c:idx val="4"/>
          <c:order val="4"/>
          <c:tx>
            <c:strRef>
              <c:f>Graphs!$AV$51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Graphs!$AV$52:$AV$60</c:f>
              <c:numCache>
                <c:formatCode>General</c:formatCode>
                <c:ptCount val="9"/>
                <c:pt idx="0">
                  <c:v>4.6503239999999995</c:v>
                </c:pt>
                <c:pt idx="1">
                  <c:v>0.75567764999999998</c:v>
                </c:pt>
                <c:pt idx="2">
                  <c:v>0.88057339999999995</c:v>
                </c:pt>
                <c:pt idx="3">
                  <c:v>0.97453702500000006</c:v>
                </c:pt>
                <c:pt idx="4">
                  <c:v>0.76478219999999997</c:v>
                </c:pt>
                <c:pt idx="5">
                  <c:v>0.74026995000000007</c:v>
                </c:pt>
                <c:pt idx="6">
                  <c:v>0.74867414999999993</c:v>
                </c:pt>
                <c:pt idx="7">
                  <c:v>0.85372664999999992</c:v>
                </c:pt>
                <c:pt idx="8">
                  <c:v>0.75777870000000003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C-418A-AFCB-0E9AEEADD56B}"/>
            </c:ext>
          </c:extLst>
        </c:ser>
        <c:ser>
          <c:idx val="5"/>
          <c:order val="5"/>
          <c:tx>
            <c:strRef>
              <c:f>Graphs!$AW$51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Graphs!$AW$52:$AW$60</c:f>
              <c:numCache>
                <c:formatCode>General</c:formatCode>
                <c:ptCount val="9"/>
                <c:pt idx="0">
                  <c:v>4.6223100000000006</c:v>
                </c:pt>
                <c:pt idx="1">
                  <c:v>2.6333159999999998</c:v>
                </c:pt>
                <c:pt idx="2">
                  <c:v>2.0450219999999999</c:v>
                </c:pt>
                <c:pt idx="3">
                  <c:v>1.9189590000000001</c:v>
                </c:pt>
                <c:pt idx="4">
                  <c:v>2.1780884999999999</c:v>
                </c:pt>
                <c:pt idx="5">
                  <c:v>1.1324659499999998</c:v>
                </c:pt>
                <c:pt idx="6">
                  <c:v>1.3292643</c:v>
                </c:pt>
                <c:pt idx="7">
                  <c:v>1.9119554999999999</c:v>
                </c:pt>
                <c:pt idx="8">
                  <c:v>3.6558269999999999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C-418A-AFCB-0E9AEEADD56B}"/>
            </c:ext>
          </c:extLst>
        </c:ser>
        <c:ser>
          <c:idx val="6"/>
          <c:order val="6"/>
          <c:tx>
            <c:strRef>
              <c:f>Graphs!$AX$51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Graphs!$AQ$52:$AQ$60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Graphs!$AX$52:$AX$60</c:f>
              <c:numCache>
                <c:formatCode>General</c:formatCode>
                <c:ptCount val="9"/>
                <c:pt idx="1">
                  <c:v>1.0204099499999999</c:v>
                </c:pt>
                <c:pt idx="2">
                  <c:v>1.0145736999999999</c:v>
                </c:pt>
                <c:pt idx="3">
                  <c:v>0.52246110000000001</c:v>
                </c:pt>
                <c:pt idx="4">
                  <c:v>0.62331150000000002</c:v>
                </c:pt>
                <c:pt idx="5">
                  <c:v>0.62401185000000003</c:v>
                </c:pt>
                <c:pt idx="6">
                  <c:v>0.6513255</c:v>
                </c:pt>
                <c:pt idx="7">
                  <c:v>1.1646820500000001</c:v>
                </c:pt>
                <c:pt idx="8">
                  <c:v>1.0799396999999999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BC-418A-AFCB-0E9AEEAD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22704"/>
        <c:axId val="1682282624"/>
      </c:lineChart>
      <c:catAx>
        <c:axId val="179682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22826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228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558069543593099E-2"/>
              <c:y val="0.37572254887579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6822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027149536488001"/>
          <c:y val="0.89884394384900801"/>
          <c:w val="0.72096532026250204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TP</a:t>
            </a:r>
          </a:p>
        </c:rich>
      </c:tx>
      <c:layout>
        <c:manualLayout>
          <c:xMode val="edge"/>
          <c:yMode val="edge"/>
          <c:x val="0.432348373869481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5536786093401"/>
          <c:y val="4.33526017933605E-2"/>
          <c:w val="0.81181960848873602"/>
          <c:h val="0.73121388358134698"/>
        </c:manualLayout>
      </c:layout>
      <c:lineChart>
        <c:grouping val="standard"/>
        <c:varyColors val="0"/>
        <c:ser>
          <c:idx val="0"/>
          <c:order val="0"/>
          <c:tx>
            <c:strRef>
              <c:f>Graphs!$AR$63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Graphs!$AR$64:$AR$72</c:f>
              <c:numCache>
                <c:formatCode>General</c:formatCode>
                <c:ptCount val="9"/>
                <c:pt idx="0">
                  <c:v>5.497175E-2</c:v>
                </c:pt>
                <c:pt idx="1">
                  <c:v>6.0933475000000001E-2</c:v>
                </c:pt>
                <c:pt idx="2">
                  <c:v>7.5257100000000007E-2</c:v>
                </c:pt>
                <c:pt idx="3">
                  <c:v>8.2380200000000001E-2</c:v>
                </c:pt>
                <c:pt idx="4">
                  <c:v>8.7180550000000009E-2</c:v>
                </c:pt>
                <c:pt idx="5">
                  <c:v>7.1308425000000009E-2</c:v>
                </c:pt>
                <c:pt idx="6">
                  <c:v>7.5257099999999993E-2</c:v>
                </c:pt>
                <c:pt idx="7">
                  <c:v>0.13828104999999999</c:v>
                </c:pt>
                <c:pt idx="8">
                  <c:v>8.2999600000000007E-2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2B3-8317-FC77DFA54B55}"/>
            </c:ext>
          </c:extLst>
        </c:ser>
        <c:ser>
          <c:idx val="1"/>
          <c:order val="1"/>
          <c:tx>
            <c:strRef>
              <c:f>Graphs!$AS$63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Graphs!$AS$64:$AS$72</c:f>
              <c:numCache>
                <c:formatCode>General</c:formatCode>
                <c:ptCount val="9"/>
                <c:pt idx="0">
                  <c:v>5.1719899999999999E-2</c:v>
                </c:pt>
                <c:pt idx="1">
                  <c:v>6.0468924999999993E-2</c:v>
                </c:pt>
                <c:pt idx="2">
                  <c:v>8.7025699999999998E-2</c:v>
                </c:pt>
                <c:pt idx="3">
                  <c:v>9.6239275000000013E-2</c:v>
                </c:pt>
                <c:pt idx="4">
                  <c:v>8.8729050000000004E-2</c:v>
                </c:pt>
                <c:pt idx="5">
                  <c:v>7.3089199999999993E-2</c:v>
                </c:pt>
                <c:pt idx="6">
                  <c:v>7.6495900000000006E-2</c:v>
                </c:pt>
                <c:pt idx="7">
                  <c:v>0.11815054999999999</c:v>
                </c:pt>
                <c:pt idx="8">
                  <c:v>7.5566800000000003E-2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2B3-8317-FC77DFA54B55}"/>
            </c:ext>
          </c:extLst>
        </c:ser>
        <c:ser>
          <c:idx val="2"/>
          <c:order val="2"/>
          <c:tx>
            <c:strRef>
              <c:f>Graphs!$AT$63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Graphs!$AT$64:$AT$72</c:f>
              <c:numCache>
                <c:formatCode>General</c:formatCode>
                <c:ptCount val="9"/>
                <c:pt idx="0">
                  <c:v>4.4287099999999996E-2</c:v>
                </c:pt>
                <c:pt idx="1">
                  <c:v>5.2958699999999997E-2</c:v>
                </c:pt>
                <c:pt idx="2">
                  <c:v>5.8688149999999994E-2</c:v>
                </c:pt>
                <c:pt idx="3">
                  <c:v>8.5632050000000015E-2</c:v>
                </c:pt>
                <c:pt idx="4">
                  <c:v>8.5786899999999999E-2</c:v>
                </c:pt>
                <c:pt idx="5">
                  <c:v>7.3011775000000001E-2</c:v>
                </c:pt>
                <c:pt idx="6">
                  <c:v>7.8199249999999998E-2</c:v>
                </c:pt>
                <c:pt idx="7">
                  <c:v>0.1229509</c:v>
                </c:pt>
                <c:pt idx="8">
                  <c:v>6.3178799999999993E-2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F-42B3-8317-FC77DFA54B55}"/>
            </c:ext>
          </c:extLst>
        </c:ser>
        <c:ser>
          <c:idx val="3"/>
          <c:order val="3"/>
          <c:tx>
            <c:strRef>
              <c:f>Graphs!$AU$63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Graphs!$AU$64:$AU$72</c:f>
              <c:numCache>
                <c:formatCode>General</c:formatCode>
                <c:ptCount val="9"/>
                <c:pt idx="0">
                  <c:v>2.9266649999999998E-2</c:v>
                </c:pt>
                <c:pt idx="1">
                  <c:v>4.1964349999999997E-2</c:v>
                </c:pt>
                <c:pt idx="2">
                  <c:v>3.4500579999999996E-2</c:v>
                </c:pt>
                <c:pt idx="3">
                  <c:v>5.3113550000000002E-2</c:v>
                </c:pt>
                <c:pt idx="4">
                  <c:v>6.5811249999999988E-2</c:v>
                </c:pt>
                <c:pt idx="5">
                  <c:v>7.3244049999999991E-2</c:v>
                </c:pt>
                <c:pt idx="6">
                  <c:v>6.7359749999999996E-2</c:v>
                </c:pt>
                <c:pt idx="7">
                  <c:v>5.9617249999999997E-2</c:v>
                </c:pt>
                <c:pt idx="8">
                  <c:v>0.21214449999999999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8F-42B3-8317-FC77DFA54B55}"/>
            </c:ext>
          </c:extLst>
        </c:ser>
        <c:ser>
          <c:idx val="4"/>
          <c:order val="4"/>
          <c:tx>
            <c:strRef>
              <c:f>Graphs!$AV$63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Graphs!$AV$64:$AV$72</c:f>
              <c:numCache>
                <c:formatCode>General</c:formatCode>
                <c:ptCount val="9"/>
                <c:pt idx="0">
                  <c:v>5.2029599999999995E-2</c:v>
                </c:pt>
                <c:pt idx="1">
                  <c:v>6.0081799999999998E-2</c:v>
                </c:pt>
                <c:pt idx="2">
                  <c:v>9.1361499999999998E-2</c:v>
                </c:pt>
                <c:pt idx="3">
                  <c:v>9.9878250000000002E-2</c:v>
                </c:pt>
                <c:pt idx="4">
                  <c:v>0.11846025000000002</c:v>
                </c:pt>
                <c:pt idx="5">
                  <c:v>0.1142793</c:v>
                </c:pt>
                <c:pt idx="6">
                  <c:v>0.1062271</c:v>
                </c:pt>
                <c:pt idx="7">
                  <c:v>8.6406299999999991E-2</c:v>
                </c:pt>
                <c:pt idx="8">
                  <c:v>5.2958700000000004E-2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8F-42B3-8317-FC77DFA54B55}"/>
            </c:ext>
          </c:extLst>
        </c:ser>
        <c:ser>
          <c:idx val="5"/>
          <c:order val="5"/>
          <c:tx>
            <c:strRef>
              <c:f>Graphs!$AW$63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Graphs!$AW$64:$AW$72</c:f>
              <c:numCache>
                <c:formatCode>General</c:formatCode>
                <c:ptCount val="9"/>
                <c:pt idx="0">
                  <c:v>5.1874749999999997E-2</c:v>
                </c:pt>
                <c:pt idx="1">
                  <c:v>6.7979150000000002E-2</c:v>
                </c:pt>
                <c:pt idx="2">
                  <c:v>9.1671199999999994E-2</c:v>
                </c:pt>
                <c:pt idx="3">
                  <c:v>0.13239675000000001</c:v>
                </c:pt>
                <c:pt idx="4">
                  <c:v>0.14044894999999999</c:v>
                </c:pt>
                <c:pt idx="5">
                  <c:v>6.7204899999999998E-2</c:v>
                </c:pt>
                <c:pt idx="6">
                  <c:v>7.9747750000000006E-2</c:v>
                </c:pt>
                <c:pt idx="7">
                  <c:v>0.136268</c:v>
                </c:pt>
                <c:pt idx="8">
                  <c:v>7.3398900000000003E-2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8F-42B3-8317-FC77DFA54B55}"/>
            </c:ext>
          </c:extLst>
        </c:ser>
        <c:ser>
          <c:idx val="6"/>
          <c:order val="6"/>
          <c:tx>
            <c:strRef>
              <c:f>Graphs!$AX$63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Graphs!$AQ$64:$AQ$72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Graphs!$AX$64:$AX$72</c:f>
              <c:numCache>
                <c:formatCode>General</c:formatCode>
                <c:ptCount val="9"/>
                <c:pt idx="1">
                  <c:v>3.8557649999999999E-2</c:v>
                </c:pt>
                <c:pt idx="2">
                  <c:v>5.9978566666666656E-2</c:v>
                </c:pt>
                <c:pt idx="3">
                  <c:v>6.5346700000000008E-2</c:v>
                </c:pt>
                <c:pt idx="4">
                  <c:v>6.4030475000000003E-2</c:v>
                </c:pt>
                <c:pt idx="5">
                  <c:v>7.3244049999999991E-2</c:v>
                </c:pt>
                <c:pt idx="6">
                  <c:v>7.6031349999999998E-2</c:v>
                </c:pt>
                <c:pt idx="7">
                  <c:v>7.9592899999999994E-2</c:v>
                </c:pt>
                <c:pt idx="8">
                  <c:v>5.0790799999999997E-2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8F-42B3-8317-FC77DFA5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863184"/>
        <c:axId val="1683368432"/>
      </c:lineChart>
      <c:catAx>
        <c:axId val="163486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33684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336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08864698456344E-2"/>
              <c:y val="0.35260116125266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48631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3063763814761201"/>
          <c:y val="0.89884394384900801"/>
          <c:w val="0.74339036945903303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TN</a:t>
            </a:r>
          </a:p>
        </c:rich>
      </c:tx>
      <c:layout>
        <c:manualLayout>
          <c:xMode val="edge"/>
          <c:yMode val="edge"/>
          <c:x val="0.33500000851949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66670269436"/>
          <c:y val="0.10404624430406501"/>
          <c:w val="0.82500002098083602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Graphs!$BK$51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Graphs!$BK$52:$BK$60</c:f>
              <c:numCache>
                <c:formatCode>General</c:formatCode>
                <c:ptCount val="9"/>
                <c:pt idx="0">
                  <c:v>1.47423675</c:v>
                </c:pt>
                <c:pt idx="1">
                  <c:v>1.1499747</c:v>
                </c:pt>
                <c:pt idx="2">
                  <c:v>0.83761859999999999</c:v>
                </c:pt>
                <c:pt idx="3">
                  <c:v>1.2676335000000001</c:v>
                </c:pt>
                <c:pt idx="4">
                  <c:v>0.7619807999999999</c:v>
                </c:pt>
                <c:pt idx="5">
                  <c:v>0.55957964999999998</c:v>
                </c:pt>
                <c:pt idx="6">
                  <c:v>0.46713344999999995</c:v>
                </c:pt>
                <c:pt idx="8">
                  <c:v>1.4427210000000001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E-42D1-B448-053D0FA4E44B}"/>
            </c:ext>
          </c:extLst>
        </c:ser>
        <c:ser>
          <c:idx val="1"/>
          <c:order val="1"/>
          <c:tx>
            <c:strRef>
              <c:f>Graphs!$BL$51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Graphs!$BL$52:$BL$60</c:f>
              <c:numCache>
                <c:formatCode>General</c:formatCode>
                <c:ptCount val="9"/>
                <c:pt idx="0">
                  <c:v>1.4987490000000001</c:v>
                </c:pt>
                <c:pt idx="1">
                  <c:v>1.31315625</c:v>
                </c:pt>
                <c:pt idx="2">
                  <c:v>1.4693342999999999</c:v>
                </c:pt>
                <c:pt idx="3">
                  <c:v>1.3152573000000001</c:v>
                </c:pt>
                <c:pt idx="4">
                  <c:v>1.0337166</c:v>
                </c:pt>
                <c:pt idx="5">
                  <c:v>0.79629795000000003</c:v>
                </c:pt>
                <c:pt idx="6">
                  <c:v>0.70455210000000001</c:v>
                </c:pt>
                <c:pt idx="7">
                  <c:v>1.4637315000000002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E-42D1-B448-053D0FA4E44B}"/>
            </c:ext>
          </c:extLst>
        </c:ser>
        <c:ser>
          <c:idx val="2"/>
          <c:order val="2"/>
          <c:tx>
            <c:strRef>
              <c:f>Graphs!$BM$51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Graphs!$BJ$52:$BJ$60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Graphs!$BM$52:$BM$60</c:f>
              <c:numCache>
                <c:formatCode>General</c:formatCode>
                <c:ptCount val="9"/>
                <c:pt idx="0">
                  <c:v>1.5267629999999999</c:v>
                </c:pt>
                <c:pt idx="1">
                  <c:v>1.3929961500000001</c:v>
                </c:pt>
                <c:pt idx="2">
                  <c:v>1.0986157000000001</c:v>
                </c:pt>
                <c:pt idx="3">
                  <c:v>0.67793879999999995</c:v>
                </c:pt>
                <c:pt idx="4">
                  <c:v>0.7899948</c:v>
                </c:pt>
                <c:pt idx="5">
                  <c:v>0.78299129999999995</c:v>
                </c:pt>
                <c:pt idx="6">
                  <c:v>0.74867415000000004</c:v>
                </c:pt>
                <c:pt idx="7">
                  <c:v>1.4014003499999999</c:v>
                </c:pt>
                <c:pt idx="8">
                  <c:v>1.2116054999999999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E-42D1-B448-053D0FA4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40224"/>
        <c:axId val="1673672912"/>
      </c:lineChart>
      <c:catAx>
        <c:axId val="16752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36729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7367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55491334705555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5240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10008355205599299"/>
          <c:h val="0.104046369203850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TP</a:t>
            </a:r>
          </a:p>
        </c:rich>
      </c:tx>
      <c:layout>
        <c:manualLayout>
          <c:xMode val="edge"/>
          <c:yMode val="edge"/>
          <c:x val="0.34333334206475202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0003814697"/>
          <c:y val="0.112716764662737"/>
          <c:w val="0.81166668730841895"/>
          <c:h val="0.67630058797642401"/>
        </c:manualLayout>
      </c:layout>
      <c:lineChart>
        <c:grouping val="standard"/>
        <c:varyColors val="0"/>
        <c:ser>
          <c:idx val="0"/>
          <c:order val="0"/>
          <c:tx>
            <c:strRef>
              <c:f>Graphs!$BK$63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Graphs!$BK$64:$BK$72</c:f>
              <c:numCache>
                <c:formatCode>General</c:formatCode>
                <c:ptCount val="9"/>
                <c:pt idx="0">
                  <c:v>3.8712499999999997E-2</c:v>
                </c:pt>
                <c:pt idx="1">
                  <c:v>4.4906500000000002E-2</c:v>
                </c:pt>
                <c:pt idx="2">
                  <c:v>5.2648999999999994E-2</c:v>
                </c:pt>
                <c:pt idx="3">
                  <c:v>9.7400649999999991E-2</c:v>
                </c:pt>
                <c:pt idx="4">
                  <c:v>6.4727300000000002E-2</c:v>
                </c:pt>
                <c:pt idx="5">
                  <c:v>6.3178799999999993E-2</c:v>
                </c:pt>
                <c:pt idx="6">
                  <c:v>7.2624649999999999E-2</c:v>
                </c:pt>
                <c:pt idx="8">
                  <c:v>6.4727300000000002E-2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9-4BE1-A54F-AFF9CB24A0FF}"/>
            </c:ext>
          </c:extLst>
        </c:ser>
        <c:ser>
          <c:idx val="1"/>
          <c:order val="1"/>
          <c:tx>
            <c:strRef>
              <c:f>Graphs!$BL$63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Graphs!$BL$64:$BL$72</c:f>
              <c:numCache>
                <c:formatCode>General</c:formatCode>
                <c:ptCount val="9"/>
                <c:pt idx="0">
                  <c:v>3.8712499999999997E-2</c:v>
                </c:pt>
                <c:pt idx="1">
                  <c:v>5.218445E-2</c:v>
                </c:pt>
                <c:pt idx="2">
                  <c:v>6.8959866666666661E-2</c:v>
                </c:pt>
                <c:pt idx="3">
                  <c:v>0.1201636</c:v>
                </c:pt>
                <c:pt idx="4">
                  <c:v>8.7490250000000006E-2</c:v>
                </c:pt>
                <c:pt idx="5">
                  <c:v>7.3708599999999985E-2</c:v>
                </c:pt>
                <c:pt idx="6">
                  <c:v>7.7115299999999998E-2</c:v>
                </c:pt>
                <c:pt idx="7">
                  <c:v>8.4238399999999991E-2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9-4BE1-A54F-AFF9CB24A0FF}"/>
            </c:ext>
          </c:extLst>
        </c:ser>
        <c:ser>
          <c:idx val="2"/>
          <c:order val="2"/>
          <c:tx>
            <c:strRef>
              <c:f>Graphs!$BM$63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strRef>
              <c:f>Graphs!$BJ$64:$BJ$72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Graphs!$BM$64:$BM$72</c:f>
              <c:numCache>
                <c:formatCode>General</c:formatCode>
                <c:ptCount val="9"/>
                <c:pt idx="0">
                  <c:v>3.5925199999999997E-2</c:v>
                </c:pt>
                <c:pt idx="1">
                  <c:v>4.5525900000000001E-2</c:v>
                </c:pt>
                <c:pt idx="2">
                  <c:v>5.9565633333333333E-2</c:v>
                </c:pt>
                <c:pt idx="3">
                  <c:v>7.2160099999999991E-2</c:v>
                </c:pt>
                <c:pt idx="4">
                  <c:v>7.2469799999999987E-2</c:v>
                </c:pt>
                <c:pt idx="5">
                  <c:v>8.8109649999999998E-2</c:v>
                </c:pt>
                <c:pt idx="6">
                  <c:v>8.4083549999999993E-2</c:v>
                </c:pt>
                <c:pt idx="7">
                  <c:v>0.10297524999999999</c:v>
                </c:pt>
                <c:pt idx="8">
                  <c:v>4.8313200000000001E-2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9-4BE1-A54F-AFF9CB24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617216"/>
        <c:axId val="1683752576"/>
      </c:lineChart>
      <c:catAx>
        <c:axId val="163561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37525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375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41618550642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56172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86666676500109"/>
          <c:y val="0.89595377039611701"/>
          <c:w val="0.10011504055737599"/>
          <c:h val="0.1040463417459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Water Clarity</a:t>
            </a:r>
          </a:p>
        </c:rich>
      </c:tx>
      <c:layout>
        <c:manualLayout>
          <c:xMode val="edge"/>
          <c:yMode val="edge"/>
          <c:x val="0.35155097068289998"/>
          <c:y val="2.41545893719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92616428771605E-2"/>
          <c:y val="4.8309178743961297E-2"/>
          <c:w val="0.90398821032745502"/>
          <c:h val="0.73671497584541101"/>
        </c:manualLayout>
      </c:layout>
      <c:lineChart>
        <c:grouping val="standard"/>
        <c:varyColors val="0"/>
        <c:ser>
          <c:idx val="0"/>
          <c:order val="0"/>
          <c:tx>
            <c:strRef>
              <c:f>Graphs!$Z$40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Graphs!$Z$41:$Z$49</c:f>
              <c:numCache>
                <c:formatCode>0.00</c:formatCode>
                <c:ptCount val="9"/>
                <c:pt idx="0">
                  <c:v>1.7749999999999999</c:v>
                </c:pt>
                <c:pt idx="1">
                  <c:v>1.375</c:v>
                </c:pt>
                <c:pt idx="2">
                  <c:v>1.1666666666666667</c:v>
                </c:pt>
                <c:pt idx="3">
                  <c:v>2.0499999999999998</c:v>
                </c:pt>
                <c:pt idx="4">
                  <c:v>2.2350000000000003</c:v>
                </c:pt>
                <c:pt idx="5">
                  <c:v>2.3849999999999998</c:v>
                </c:pt>
                <c:pt idx="6">
                  <c:v>1.7799999999999998</c:v>
                </c:pt>
                <c:pt idx="7">
                  <c:v>1.01</c:v>
                </c:pt>
                <c:pt idx="8" formatCode="General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2-4879-9EAE-ADE9A7295E0D}"/>
            </c:ext>
          </c:extLst>
        </c:ser>
        <c:ser>
          <c:idx val="1"/>
          <c:order val="1"/>
          <c:tx>
            <c:strRef>
              <c:f>Graphs!$AA$40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Graphs!$AA$41:$AA$49</c:f>
              <c:numCache>
                <c:formatCode>0.00</c:formatCode>
                <c:ptCount val="9"/>
                <c:pt idx="0">
                  <c:v>0.48499999999999999</c:v>
                </c:pt>
                <c:pt idx="1">
                  <c:v>0.45499999999999996</c:v>
                </c:pt>
                <c:pt idx="2">
                  <c:v>0.46333333333333337</c:v>
                </c:pt>
                <c:pt idx="3">
                  <c:v>0.38</c:v>
                </c:pt>
                <c:pt idx="4">
                  <c:v>0.3</c:v>
                </c:pt>
                <c:pt idx="5">
                  <c:v>0.31</c:v>
                </c:pt>
                <c:pt idx="6">
                  <c:v>0.39</c:v>
                </c:pt>
                <c:pt idx="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2-4879-9EAE-ADE9A7295E0D}"/>
            </c:ext>
          </c:extLst>
        </c:ser>
        <c:ser>
          <c:idx val="2"/>
          <c:order val="2"/>
          <c:tx>
            <c:strRef>
              <c:f>Graphs!$AB$40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Graphs!$AB$41:$AB$49</c:f>
              <c:numCache>
                <c:formatCode>0.00</c:formatCode>
                <c:ptCount val="9"/>
                <c:pt idx="0">
                  <c:v>0.30499999999999999</c:v>
                </c:pt>
                <c:pt idx="1">
                  <c:v>0.95</c:v>
                </c:pt>
                <c:pt idx="2">
                  <c:v>0.42</c:v>
                </c:pt>
                <c:pt idx="3">
                  <c:v>0.08</c:v>
                </c:pt>
                <c:pt idx="4">
                  <c:v>0.6</c:v>
                </c:pt>
                <c:pt idx="5">
                  <c:v>0.81</c:v>
                </c:pt>
                <c:pt idx="6">
                  <c:v>0.5</c:v>
                </c:pt>
                <c:pt idx="7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2-4879-9EAE-ADE9A7295E0D}"/>
            </c:ext>
          </c:extLst>
        </c:ser>
        <c:ser>
          <c:idx val="3"/>
          <c:order val="3"/>
          <c:tx>
            <c:strRef>
              <c:f>Graphs!$AC$40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Graphs!$Y$41:$Y$49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Graphs!$AC$41:$AC$49</c:f>
              <c:numCache>
                <c:formatCode>0.00</c:formatCode>
                <c:ptCount val="9"/>
                <c:pt idx="0">
                  <c:v>1.1000000000000001</c:v>
                </c:pt>
                <c:pt idx="1">
                  <c:v>1.1000000000000001</c:v>
                </c:pt>
                <c:pt idx="2">
                  <c:v>0.78333333333333321</c:v>
                </c:pt>
                <c:pt idx="3">
                  <c:v>0.44</c:v>
                </c:pt>
                <c:pt idx="4">
                  <c:v>0.5</c:v>
                </c:pt>
                <c:pt idx="5">
                  <c:v>0.59</c:v>
                </c:pt>
                <c:pt idx="6">
                  <c:v>0.8</c:v>
                </c:pt>
                <c:pt idx="7">
                  <c:v>0.55000000000000004</c:v>
                </c:pt>
                <c:pt idx="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2-4879-9EAE-ADE9A729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092608"/>
        <c:axId val="2114389552"/>
      </c:lineChart>
      <c:catAx>
        <c:axId val="17310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3895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43895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1092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0576071819899198"/>
          <c:y val="0.91545893719806803"/>
          <c:w val="0.388478593653794"/>
          <c:h val="7.0048309178743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Ponds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3065694389971398"/>
          <c:y val="2.82051293086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60584230251699"/>
          <c:y val="0.130769335651225"/>
          <c:w val="0.82627739066860295"/>
          <c:h val="0.6794872060721870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Graphs!$D$15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Graphs!$D$16:$D$24</c:f>
              <c:numCache>
                <c:formatCode>General</c:formatCode>
                <c:ptCount val="9"/>
                <c:pt idx="0">
                  <c:v>2.4E-2</c:v>
                </c:pt>
                <c:pt idx="1">
                  <c:v>7.7499999999999999E-2</c:v>
                </c:pt>
                <c:pt idx="2">
                  <c:v>0.17599999999999999</c:v>
                </c:pt>
                <c:pt idx="3">
                  <c:v>0.192</c:v>
                </c:pt>
                <c:pt idx="4">
                  <c:v>0.10199999999999999</c:v>
                </c:pt>
                <c:pt idx="5">
                  <c:v>0.33650000000000002</c:v>
                </c:pt>
                <c:pt idx="6">
                  <c:v>0.14150000000000001</c:v>
                </c:pt>
                <c:pt idx="7">
                  <c:v>0.379</c:v>
                </c:pt>
                <c:pt idx="8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9-403B-8ECD-6DB5EDF1F7C8}"/>
            </c:ext>
          </c:extLst>
        </c:ser>
        <c:ser>
          <c:idx val="2"/>
          <c:order val="1"/>
          <c:tx>
            <c:strRef>
              <c:f>Graphs!$E$15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Graphs!$E$16:$E$24</c:f>
              <c:numCache>
                <c:formatCode>General</c:formatCode>
                <c:ptCount val="9"/>
                <c:pt idx="0">
                  <c:v>4.7E-2</c:v>
                </c:pt>
                <c:pt idx="1">
                  <c:v>7.3999999999999996E-2</c:v>
                </c:pt>
                <c:pt idx="2">
                  <c:v>0.11449999999999999</c:v>
                </c:pt>
                <c:pt idx="3">
                  <c:v>0.19000000000000003</c:v>
                </c:pt>
                <c:pt idx="4">
                  <c:v>0.44750000000000001</c:v>
                </c:pt>
                <c:pt idx="5">
                  <c:v>0.23549999999999999</c:v>
                </c:pt>
                <c:pt idx="6">
                  <c:v>0.1265</c:v>
                </c:pt>
                <c:pt idx="7">
                  <c:v>0.46100000000000002</c:v>
                </c:pt>
                <c:pt idx="8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9-403B-8ECD-6DB5EDF1F7C8}"/>
            </c:ext>
          </c:extLst>
        </c:ser>
        <c:ser>
          <c:idx val="3"/>
          <c:order val="2"/>
          <c:tx>
            <c:strRef>
              <c:f>Graphs!$F$15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Graphs!$F$16:$F$24</c:f>
              <c:numCache>
                <c:formatCode>General</c:formatCode>
                <c:ptCount val="9"/>
                <c:pt idx="0">
                  <c:v>6.6000000000000003E-2</c:v>
                </c:pt>
                <c:pt idx="1">
                  <c:v>0.14599999999999999</c:v>
                </c:pt>
                <c:pt idx="2">
                  <c:v>0.16550000000000001</c:v>
                </c:pt>
                <c:pt idx="3">
                  <c:v>0.17100000000000001</c:v>
                </c:pt>
                <c:pt idx="4">
                  <c:v>0.21149999999999997</c:v>
                </c:pt>
                <c:pt idx="5">
                  <c:v>0.17699999999999999</c:v>
                </c:pt>
                <c:pt idx="6">
                  <c:v>0.14200000000000002</c:v>
                </c:pt>
                <c:pt idx="7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9-403B-8ECD-6DB5EDF1F7C8}"/>
            </c:ext>
          </c:extLst>
        </c:ser>
        <c:ser>
          <c:idx val="4"/>
          <c:order val="3"/>
          <c:tx>
            <c:strRef>
              <c:f>Graphs!$G$15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Graphs!$G$16:$G$24</c:f>
              <c:numCache>
                <c:formatCode>General</c:formatCode>
                <c:ptCount val="9"/>
                <c:pt idx="0">
                  <c:v>7.7499999999999999E-2</c:v>
                </c:pt>
                <c:pt idx="1">
                  <c:v>0.10199999999999999</c:v>
                </c:pt>
                <c:pt idx="2">
                  <c:v>0.13950000000000001</c:v>
                </c:pt>
                <c:pt idx="3">
                  <c:v>0.13733333333333334</c:v>
                </c:pt>
                <c:pt idx="4">
                  <c:v>8.249999999999999E-2</c:v>
                </c:pt>
                <c:pt idx="5">
                  <c:v>0.17899999999999999</c:v>
                </c:pt>
                <c:pt idx="6">
                  <c:v>0.13100000000000001</c:v>
                </c:pt>
                <c:pt idx="7">
                  <c:v>0.42649999999999999</c:v>
                </c:pt>
                <c:pt idx="8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9-403B-8ECD-6DB5EDF1F7C8}"/>
            </c:ext>
          </c:extLst>
        </c:ser>
        <c:ser>
          <c:idx val="5"/>
          <c:order val="4"/>
          <c:tx>
            <c:strRef>
              <c:f>Graphs!$H$15</c:f>
              <c:strCache>
                <c:ptCount val="1"/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Graphs!$H$16:$H$24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79-403B-8ECD-6DB5EDF1F7C8}"/>
            </c:ext>
          </c:extLst>
        </c:ser>
        <c:ser>
          <c:idx val="6"/>
          <c:order val="5"/>
          <c:tx>
            <c:strRef>
              <c:f>Graphs!$I$15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Graphs!$I$16:$I$24</c:f>
              <c:numCache>
                <c:formatCode>General</c:formatCode>
                <c:ptCount val="9"/>
                <c:pt idx="0">
                  <c:v>3.5999999999999997E-2</c:v>
                </c:pt>
                <c:pt idx="1">
                  <c:v>9.8000000000000004E-2</c:v>
                </c:pt>
                <c:pt idx="2">
                  <c:v>0.13200000000000001</c:v>
                </c:pt>
                <c:pt idx="3">
                  <c:v>8.7999999999999995E-2</c:v>
                </c:pt>
                <c:pt idx="4">
                  <c:v>0.10550000000000001</c:v>
                </c:pt>
                <c:pt idx="5">
                  <c:v>0.1825</c:v>
                </c:pt>
                <c:pt idx="6">
                  <c:v>0.12</c:v>
                </c:pt>
                <c:pt idx="7">
                  <c:v>0.22650000000000001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79-403B-8ECD-6DB5EDF1F7C8}"/>
            </c:ext>
          </c:extLst>
        </c:ser>
        <c:ser>
          <c:idx val="7"/>
          <c:order val="6"/>
          <c:tx>
            <c:strRef>
              <c:f>Graphs!$J$15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Graphs!$J$16:$J$24</c:f>
              <c:numCache>
                <c:formatCode>General</c:formatCode>
                <c:ptCount val="9"/>
                <c:pt idx="1">
                  <c:v>0.128</c:v>
                </c:pt>
                <c:pt idx="2">
                  <c:v>8.4999999999999992E-2</c:v>
                </c:pt>
                <c:pt idx="3">
                  <c:v>0.12266666666666666</c:v>
                </c:pt>
                <c:pt idx="4">
                  <c:v>9.6000000000000002E-2</c:v>
                </c:pt>
                <c:pt idx="5">
                  <c:v>0.34800000000000003</c:v>
                </c:pt>
                <c:pt idx="6">
                  <c:v>0.16400000000000001</c:v>
                </c:pt>
                <c:pt idx="8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79-403B-8ECD-6DB5EDF1F7C8}"/>
            </c:ext>
          </c:extLst>
        </c:ser>
        <c:ser>
          <c:idx val="8"/>
          <c:order val="7"/>
          <c:tx>
            <c:strRef>
              <c:f>Graphs!$K$15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Graphs!$K$16:$K$24</c:f>
              <c:numCache>
                <c:formatCode>General</c:formatCode>
                <c:ptCount val="9"/>
                <c:pt idx="0">
                  <c:v>9.0999999999999998E-2</c:v>
                </c:pt>
                <c:pt idx="1">
                  <c:v>0.15</c:v>
                </c:pt>
                <c:pt idx="2">
                  <c:v>0.154</c:v>
                </c:pt>
                <c:pt idx="3">
                  <c:v>0.30449999999999999</c:v>
                </c:pt>
                <c:pt idx="4">
                  <c:v>0.36499999999999999</c:v>
                </c:pt>
                <c:pt idx="5">
                  <c:v>0.17399999999999999</c:v>
                </c:pt>
                <c:pt idx="6">
                  <c:v>0.121</c:v>
                </c:pt>
                <c:pt idx="7">
                  <c:v>0.247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79-403B-8ECD-6DB5EDF1F7C8}"/>
            </c:ext>
          </c:extLst>
        </c:ser>
        <c:ser>
          <c:idx val="9"/>
          <c:order val="8"/>
          <c:tx>
            <c:strRef>
              <c:f>Graphs!$L$15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Graphs!$L$16:$L$24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0.106</c:v>
                </c:pt>
                <c:pt idx="2">
                  <c:v>0.153</c:v>
                </c:pt>
                <c:pt idx="3">
                  <c:v>0.24633333333333332</c:v>
                </c:pt>
                <c:pt idx="4">
                  <c:v>0.14300000000000002</c:v>
                </c:pt>
                <c:pt idx="5">
                  <c:v>0.2495</c:v>
                </c:pt>
                <c:pt idx="6">
                  <c:v>0.503</c:v>
                </c:pt>
                <c:pt idx="7">
                  <c:v>0.32850000000000001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79-403B-8ECD-6DB5EDF1F7C8}"/>
            </c:ext>
          </c:extLst>
        </c:ser>
        <c:ser>
          <c:idx val="10"/>
          <c:order val="9"/>
          <c:tx>
            <c:strRef>
              <c:f>Graphs!$M$15</c:f>
              <c:strCache>
                <c:ptCount val="1"/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Graphs!$B$16:$B$24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Graphs!$M$16:$M$24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79-403B-8ECD-6DB5EDF1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509376"/>
        <c:axId val="1722460400"/>
      </c:lineChart>
      <c:catAx>
        <c:axId val="1722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24604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246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2189783298237E-2"/>
              <c:y val="0.41794873430100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25093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9635037602000803E-2"/>
          <c:y val="0.90769234320586101"/>
          <c:w val="0.90072994707160403"/>
          <c:h val="7.435897726827679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Water Clarity</a:t>
            </a:r>
          </a:p>
        </c:rich>
      </c:tx>
      <c:layout>
        <c:manualLayout>
          <c:xMode val="edge"/>
          <c:yMode val="edge"/>
          <c:x val="0.33982036445633501"/>
          <c:y val="2.78481023415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68264476117697E-2"/>
          <c:y val="5.0632913348346902E-2"/>
          <c:w val="0.90269462452497895"/>
          <c:h val="0.72405066088135706"/>
        </c:manualLayout>
      </c:layout>
      <c:lineChart>
        <c:grouping val="standard"/>
        <c:varyColors val="0"/>
        <c:ser>
          <c:idx val="0"/>
          <c:order val="0"/>
          <c:tx>
            <c:strRef>
              <c:f>Graphs!$AR$40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Graphs!$AR$41:$AR$49</c:f>
              <c:numCache>
                <c:formatCode>General</c:formatCode>
                <c:ptCount val="9"/>
                <c:pt idx="0">
                  <c:v>0.45</c:v>
                </c:pt>
                <c:pt idx="1">
                  <c:v>0.42500000000000004</c:v>
                </c:pt>
                <c:pt idx="2">
                  <c:v>0.3833333333333333</c:v>
                </c:pt>
                <c:pt idx="3">
                  <c:v>0.375</c:v>
                </c:pt>
                <c:pt idx="4">
                  <c:v>0.45</c:v>
                </c:pt>
                <c:pt idx="5">
                  <c:v>0.45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7-44CA-B75D-84F6768A68F9}"/>
            </c:ext>
          </c:extLst>
        </c:ser>
        <c:ser>
          <c:idx val="1"/>
          <c:order val="1"/>
          <c:tx>
            <c:strRef>
              <c:f>Graphs!$AS$40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Graphs!$AS$41:$AS$49</c:f>
              <c:numCache>
                <c:formatCode>General</c:formatCode>
                <c:ptCount val="9"/>
                <c:pt idx="0">
                  <c:v>0.44</c:v>
                </c:pt>
                <c:pt idx="1">
                  <c:v>0.42500000000000004</c:v>
                </c:pt>
                <c:pt idx="2">
                  <c:v>0.46666666666666662</c:v>
                </c:pt>
                <c:pt idx="3">
                  <c:v>0.54</c:v>
                </c:pt>
                <c:pt idx="4">
                  <c:v>0.495</c:v>
                </c:pt>
                <c:pt idx="5">
                  <c:v>0.47499999999999998</c:v>
                </c:pt>
                <c:pt idx="6">
                  <c:v>0.5</c:v>
                </c:pt>
                <c:pt idx="7">
                  <c:v>0.44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7-44CA-B75D-84F6768A68F9}"/>
            </c:ext>
          </c:extLst>
        </c:ser>
        <c:ser>
          <c:idx val="2"/>
          <c:order val="2"/>
          <c:tx>
            <c:strRef>
              <c:f>Graphs!$AT$40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Graphs!$AT$41:$AT$49</c:f>
              <c:numCache>
                <c:formatCode>General</c:formatCode>
                <c:ptCount val="9"/>
                <c:pt idx="0">
                  <c:v>0.3</c:v>
                </c:pt>
                <c:pt idx="1">
                  <c:v>0.375</c:v>
                </c:pt>
                <c:pt idx="2">
                  <c:v>0.43333333333333335</c:v>
                </c:pt>
                <c:pt idx="3">
                  <c:v>0.375</c:v>
                </c:pt>
                <c:pt idx="4">
                  <c:v>0.45</c:v>
                </c:pt>
                <c:pt idx="5">
                  <c:v>0.4</c:v>
                </c:pt>
                <c:pt idx="6">
                  <c:v>0.35</c:v>
                </c:pt>
                <c:pt idx="7">
                  <c:v>0.32499999999999996</c:v>
                </c:pt>
                <c:pt idx="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7-44CA-B75D-84F6768A68F9}"/>
            </c:ext>
          </c:extLst>
        </c:ser>
        <c:ser>
          <c:idx val="3"/>
          <c:order val="3"/>
          <c:tx>
            <c:strRef>
              <c:f>Graphs!$AU$40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Graphs!$AU$41:$AU$49</c:f>
              <c:numCache>
                <c:formatCode>General</c:formatCode>
                <c:ptCount val="9"/>
                <c:pt idx="0">
                  <c:v>0.75</c:v>
                </c:pt>
                <c:pt idx="1">
                  <c:v>0.45</c:v>
                </c:pt>
                <c:pt idx="2">
                  <c:v>0.80000000000000016</c:v>
                </c:pt>
                <c:pt idx="3">
                  <c:v>0.6</c:v>
                </c:pt>
                <c:pt idx="4">
                  <c:v>0.47499999999999998</c:v>
                </c:pt>
                <c:pt idx="5">
                  <c:v>0.5</c:v>
                </c:pt>
                <c:pt idx="6">
                  <c:v>0.6</c:v>
                </c:pt>
                <c:pt idx="7">
                  <c:v>0.60000000000000009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7-44CA-B75D-84F6768A68F9}"/>
            </c:ext>
          </c:extLst>
        </c:ser>
        <c:ser>
          <c:idx val="4"/>
          <c:order val="4"/>
          <c:tx>
            <c:strRef>
              <c:f>Graphs!$AV$40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Graphs!$AV$41:$AV$49</c:f>
              <c:numCache>
                <c:formatCode>General</c:formatCode>
                <c:ptCount val="9"/>
                <c:pt idx="0">
                  <c:v>0.01</c:v>
                </c:pt>
                <c:pt idx="1">
                  <c:v>0.41000000000000003</c:v>
                </c:pt>
                <c:pt idx="2">
                  <c:v>0.51666666666666672</c:v>
                </c:pt>
                <c:pt idx="3">
                  <c:v>0.67500000000000004</c:v>
                </c:pt>
                <c:pt idx="4">
                  <c:v>0.72499999999999998</c:v>
                </c:pt>
                <c:pt idx="5">
                  <c:v>0.72499999999999998</c:v>
                </c:pt>
                <c:pt idx="6">
                  <c:v>0.41000000000000003</c:v>
                </c:pt>
                <c:pt idx="7">
                  <c:v>0.55000000000000004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7-44CA-B75D-84F6768A68F9}"/>
            </c:ext>
          </c:extLst>
        </c:ser>
        <c:ser>
          <c:idx val="5"/>
          <c:order val="5"/>
          <c:tx>
            <c:strRef>
              <c:f>Graphs!$AW$40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Graphs!$AW$41:$AW$49</c:f>
              <c:numCache>
                <c:formatCode>General</c:formatCode>
                <c:ptCount val="9"/>
                <c:pt idx="0">
                  <c:v>0.45</c:v>
                </c:pt>
                <c:pt idx="1">
                  <c:v>0.45</c:v>
                </c:pt>
                <c:pt idx="2">
                  <c:v>0.32499999999999996</c:v>
                </c:pt>
                <c:pt idx="3">
                  <c:v>0.42500000000000004</c:v>
                </c:pt>
                <c:pt idx="4">
                  <c:v>0.42500000000000004</c:v>
                </c:pt>
                <c:pt idx="5">
                  <c:v>0.4</c:v>
                </c:pt>
                <c:pt idx="6">
                  <c:v>0.45</c:v>
                </c:pt>
                <c:pt idx="7">
                  <c:v>0.32499999999999996</c:v>
                </c:pt>
                <c:pt idx="8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F7-44CA-B75D-84F6768A68F9}"/>
            </c:ext>
          </c:extLst>
        </c:ser>
        <c:ser>
          <c:idx val="6"/>
          <c:order val="6"/>
          <c:tx>
            <c:strRef>
              <c:f>Graphs!$AX$40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Graphs!$AQ$41:$AQ$49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Graphs!$AX$41:$AX$49</c:f>
              <c:numCache>
                <c:formatCode>General</c:formatCode>
                <c:ptCount val="9"/>
                <c:pt idx="1">
                  <c:v>0.41000000000000003</c:v>
                </c:pt>
                <c:pt idx="2">
                  <c:v>0.46666666666666673</c:v>
                </c:pt>
                <c:pt idx="3">
                  <c:v>0.45500000000000002</c:v>
                </c:pt>
                <c:pt idx="4">
                  <c:v>0.375</c:v>
                </c:pt>
                <c:pt idx="5">
                  <c:v>0.47000000000000003</c:v>
                </c:pt>
                <c:pt idx="6">
                  <c:v>0.45</c:v>
                </c:pt>
                <c:pt idx="7">
                  <c:v>0.35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F7-44CA-B75D-84F6768A6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047760"/>
        <c:axId val="1769547920"/>
      </c:lineChart>
      <c:catAx>
        <c:axId val="161804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547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69547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180477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4221557102798099"/>
          <c:y val="0.91139244027024002"/>
          <c:w val="0.71556887317236895"/>
          <c:h val="7.34177243551028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Wicomico Creek Water Clarity</a:t>
            </a:r>
          </a:p>
        </c:rich>
      </c:tx>
      <c:layout>
        <c:manualLayout>
          <c:xMode val="edge"/>
          <c:yMode val="edge"/>
          <c:x val="0.24724410042936401"/>
          <c:y val="2.8490028902871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905529975123E-2"/>
          <c:y val="0.150997153185218"/>
          <c:w val="0.89291340728311497"/>
          <c:h val="0.66666667632718901"/>
        </c:manualLayout>
      </c:layout>
      <c:lineChart>
        <c:grouping val="standard"/>
        <c:varyColors val="0"/>
        <c:ser>
          <c:idx val="0"/>
          <c:order val="0"/>
          <c:tx>
            <c:strRef>
              <c:f>Graphs!$BL$40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Graphs!$BL$41:$BL$49</c:f>
              <c:numCache>
                <c:formatCode>General</c:formatCode>
                <c:ptCount val="9"/>
                <c:pt idx="0">
                  <c:v>0.06</c:v>
                </c:pt>
                <c:pt idx="1">
                  <c:v>0.23500000000000001</c:v>
                </c:pt>
                <c:pt idx="2">
                  <c:v>0.13999999999999999</c:v>
                </c:pt>
                <c:pt idx="3">
                  <c:v>0.04</c:v>
                </c:pt>
                <c:pt idx="4">
                  <c:v>0.375</c:v>
                </c:pt>
                <c:pt idx="5">
                  <c:v>0.4</c:v>
                </c:pt>
                <c:pt idx="6">
                  <c:v>0.4</c:v>
                </c:pt>
                <c:pt idx="7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0-4F7E-9F02-23186879A18A}"/>
            </c:ext>
          </c:extLst>
        </c:ser>
        <c:ser>
          <c:idx val="1"/>
          <c:order val="1"/>
          <c:tx>
            <c:strRef>
              <c:f>Graphs!$BM$40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Graphs!$BJ$41:$BJ$49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Graphs!$BM$41:$BM$49</c:f>
              <c:numCache>
                <c:formatCode>General</c:formatCode>
                <c:ptCount val="9"/>
                <c:pt idx="0">
                  <c:v>0.4</c:v>
                </c:pt>
                <c:pt idx="1">
                  <c:v>0.55000000000000004</c:v>
                </c:pt>
                <c:pt idx="2">
                  <c:v>0.46666666666666662</c:v>
                </c:pt>
                <c:pt idx="3">
                  <c:v>0.375</c:v>
                </c:pt>
                <c:pt idx="4">
                  <c:v>0.45</c:v>
                </c:pt>
                <c:pt idx="5">
                  <c:v>0.35</c:v>
                </c:pt>
                <c:pt idx="6">
                  <c:v>0.4</c:v>
                </c:pt>
                <c:pt idx="7">
                  <c:v>0.32499999999999996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0-4F7E-9F02-23186879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838112"/>
        <c:axId val="2107900704"/>
      </c:lineChart>
      <c:catAx>
        <c:axId val="16838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79007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0790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38381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9370079686204501"/>
          <c:y val="0.89743591044044202"/>
          <c:w val="0.21574803668040099"/>
          <c:h val="8.26210838183264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3333672417499"/>
          <c:y val="5.4913295604923501E-2"/>
          <c:w val="0.831666687817044"/>
          <c:h val="0.72254336322267498"/>
        </c:manualLayout>
      </c:layout>
      <c:lineChart>
        <c:grouping val="standard"/>
        <c:varyColors val="0"/>
        <c:ser>
          <c:idx val="0"/>
          <c:order val="0"/>
          <c:tx>
            <c:strRef>
              <c:f>Graphs!$BZ$2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Graphs!$BZ$3:$BZ$11</c:f>
              <c:numCache>
                <c:formatCode>0.00</c:formatCode>
                <c:ptCount val="9"/>
                <c:pt idx="0">
                  <c:v>2.4722857142857144</c:v>
                </c:pt>
                <c:pt idx="1">
                  <c:v>2.4240000000000004</c:v>
                </c:pt>
                <c:pt idx="2">
                  <c:v>2.4143750000000002</c:v>
                </c:pt>
                <c:pt idx="3">
                  <c:v>1.5717500000000002</c:v>
                </c:pt>
                <c:pt idx="4">
                  <c:v>1.5111249999999998</c:v>
                </c:pt>
                <c:pt idx="5">
                  <c:v>1.0846875</c:v>
                </c:pt>
                <c:pt idx="6">
                  <c:v>1.2798125</c:v>
                </c:pt>
                <c:pt idx="7">
                  <c:v>1.9602857142857142</c:v>
                </c:pt>
                <c:pt idx="8">
                  <c:v>4.0357142857142856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411A-937C-626FB429EE25}"/>
            </c:ext>
          </c:extLst>
        </c:ser>
        <c:ser>
          <c:idx val="1"/>
          <c:order val="1"/>
          <c:tx>
            <c:strRef>
              <c:f>Graphs!$CA$2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Graphs!$CA$3:$CA$11</c:f>
              <c:numCache>
                <c:formatCode>0.00</c:formatCode>
                <c:ptCount val="9"/>
                <c:pt idx="0">
                  <c:v>3.0554999999999999</c:v>
                </c:pt>
                <c:pt idx="1">
                  <c:v>2.61375</c:v>
                </c:pt>
                <c:pt idx="2">
                  <c:v>4.57125</c:v>
                </c:pt>
                <c:pt idx="3">
                  <c:v>1.1299999999999999</c:v>
                </c:pt>
                <c:pt idx="4">
                  <c:v>1.7349999999999999</c:v>
                </c:pt>
                <c:pt idx="5">
                  <c:v>1.291625</c:v>
                </c:pt>
                <c:pt idx="6">
                  <c:v>1.91875</c:v>
                </c:pt>
                <c:pt idx="7">
                  <c:v>1.6637500000000001</c:v>
                </c:pt>
                <c:pt idx="8">
                  <c:v>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411A-937C-626FB429EE25}"/>
            </c:ext>
          </c:extLst>
        </c:ser>
        <c:ser>
          <c:idx val="2"/>
          <c:order val="2"/>
          <c:tx>
            <c:strRef>
              <c:f>Graphs!$CB$2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Graphs!$CB$3:$CB$11</c:f>
              <c:numCache>
                <c:formatCode>0.00</c:formatCode>
                <c:ptCount val="9"/>
                <c:pt idx="0">
                  <c:v>4.0907999999999998</c:v>
                </c:pt>
                <c:pt idx="1">
                  <c:v>2.6383376144080306</c:v>
                </c:pt>
                <c:pt idx="2">
                  <c:v>6.5140714285714285</c:v>
                </c:pt>
                <c:pt idx="3">
                  <c:v>1.4584285714285714</c:v>
                </c:pt>
                <c:pt idx="4">
                  <c:v>1.5433571428571429</c:v>
                </c:pt>
                <c:pt idx="5">
                  <c:v>0.84171428571428564</c:v>
                </c:pt>
                <c:pt idx="6">
                  <c:v>4.7978571428571417</c:v>
                </c:pt>
                <c:pt idx="7">
                  <c:v>1.8071171428571429</c:v>
                </c:pt>
                <c:pt idx="8">
                  <c:v>3.4858790000000002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411A-937C-626FB429EE25}"/>
            </c:ext>
          </c:extLst>
        </c:ser>
        <c:ser>
          <c:idx val="3"/>
          <c:order val="3"/>
          <c:tx>
            <c:strRef>
              <c:f>Graphs!$CC$2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00"/>
              </a:solidFill>
            </c:spPr>
          </c:marker>
          <c:dPt>
            <c:idx val="3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AA73-411A-937C-626FB429EE25}"/>
              </c:ext>
            </c:extLst>
          </c:dPt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Graphs!$CC$3:$CC$11</c:f>
              <c:numCache>
                <c:formatCode>0.00</c:formatCode>
                <c:ptCount val="9"/>
                <c:pt idx="0">
                  <c:v>2.6697500000000001</c:v>
                </c:pt>
                <c:pt idx="1">
                  <c:v>3.722</c:v>
                </c:pt>
                <c:pt idx="2">
                  <c:v>6.3663333333333334</c:v>
                </c:pt>
                <c:pt idx="3">
                  <c:v>5.2650000000000006</c:v>
                </c:pt>
                <c:pt idx="4">
                  <c:v>2.2896666666666667</c:v>
                </c:pt>
                <c:pt idx="5">
                  <c:v>2.2135000000000002</c:v>
                </c:pt>
                <c:pt idx="6">
                  <c:v>5.2224999999999993</c:v>
                </c:pt>
                <c:pt idx="7">
                  <c:v>1.5115000000000001</c:v>
                </c:pt>
                <c:pt idx="8">
                  <c:v>3.7300000000000004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73-411A-937C-626FB429EE25}"/>
            </c:ext>
          </c:extLst>
        </c:ser>
        <c:ser>
          <c:idx val="5"/>
          <c:order val="4"/>
          <c:tx>
            <c:v>Series 5</c:v>
          </c:tx>
          <c:spPr>
            <a:ln w="38100" cap="flat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Graphs!$BY$3:$BY$11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Graphs!$CE$3:$CE$11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73-411A-937C-626FB429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72144"/>
        <c:axId val="2117679552"/>
      </c:lineChart>
      <c:catAx>
        <c:axId val="20662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76795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7679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NO</a:t>
                </a:r>
                <a:r>
                  <a:rPr lang="en-US" sz="1600" baseline="-25000"/>
                  <a:t>3</a:t>
                </a:r>
                <a:r>
                  <a:rPr lang="en-US" sz="1600"/>
                  <a:t> mg/L</a:t>
                </a:r>
              </a:p>
            </c:rich>
          </c:tx>
          <c:layout>
            <c:manualLayout>
              <c:xMode val="edge"/>
              <c:yMode val="edge"/>
              <c:x val="7.1231574078082296E-3"/>
              <c:y val="0.259861270038548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6272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348540799294"/>
          <c:y val="6.1859107007508997E-2"/>
          <c:w val="0.80500002047220898"/>
          <c:h val="0.72876355288458206"/>
        </c:manualLayout>
      </c:layout>
      <c:lineChart>
        <c:grouping val="standard"/>
        <c:varyColors val="0"/>
        <c:ser>
          <c:idx val="0"/>
          <c:order val="0"/>
          <c:tx>
            <c:strRef>
              <c:f>Graphs!$BZ$14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Graphs!$BZ$15:$BZ$23</c:f>
              <c:numCache>
                <c:formatCode>0.000</c:formatCode>
                <c:ptCount val="9"/>
                <c:pt idx="0">
                  <c:v>5.3500000000000006E-2</c:v>
                </c:pt>
                <c:pt idx="1">
                  <c:v>0.11018749999999999</c:v>
                </c:pt>
                <c:pt idx="2">
                  <c:v>0.13993749999999999</c:v>
                </c:pt>
                <c:pt idx="3">
                  <c:v>0.18147916666666666</c:v>
                </c:pt>
                <c:pt idx="4">
                  <c:v>0.19412499999999999</c:v>
                </c:pt>
                <c:pt idx="5">
                  <c:v>0.23525000000000001</c:v>
                </c:pt>
                <c:pt idx="6">
                  <c:v>0.18112500000000001</c:v>
                </c:pt>
                <c:pt idx="7">
                  <c:v>0.34207142857142864</c:v>
                </c:pt>
                <c:pt idx="8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E-4BBA-A9C2-E972FEAA72D2}"/>
            </c:ext>
          </c:extLst>
        </c:ser>
        <c:ser>
          <c:idx val="1"/>
          <c:order val="1"/>
          <c:tx>
            <c:strRef>
              <c:f>Graphs!$CA$14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Graphs!$CA$15:$CA$23</c:f>
              <c:numCache>
                <c:formatCode>0.000</c:formatCode>
                <c:ptCount val="9"/>
                <c:pt idx="0">
                  <c:v>0.141125</c:v>
                </c:pt>
                <c:pt idx="1">
                  <c:v>0.171875</c:v>
                </c:pt>
                <c:pt idx="2">
                  <c:v>0.26550000000000001</c:v>
                </c:pt>
                <c:pt idx="3">
                  <c:v>0.123</c:v>
                </c:pt>
                <c:pt idx="4">
                  <c:v>0.17450000000000002</c:v>
                </c:pt>
                <c:pt idx="5">
                  <c:v>0.15666666666666668</c:v>
                </c:pt>
                <c:pt idx="6">
                  <c:v>0.25612499999999999</c:v>
                </c:pt>
                <c:pt idx="7">
                  <c:v>0.63024999999999998</c:v>
                </c:pt>
                <c:pt idx="8">
                  <c:v>0.1905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E-4BBA-A9C2-E972FEAA72D2}"/>
            </c:ext>
          </c:extLst>
        </c:ser>
        <c:ser>
          <c:idx val="2"/>
          <c:order val="2"/>
          <c:tx>
            <c:strRef>
              <c:f>Graphs!$CB$14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Graphs!$CB$15:$CB$23</c:f>
              <c:numCache>
                <c:formatCode>0.000</c:formatCode>
                <c:ptCount val="9"/>
                <c:pt idx="0">
                  <c:v>0.25241666666666668</c:v>
                </c:pt>
                <c:pt idx="1">
                  <c:v>0.16128571428571428</c:v>
                </c:pt>
                <c:pt idx="2">
                  <c:v>0.15628571428571428</c:v>
                </c:pt>
                <c:pt idx="3">
                  <c:v>0.1937142857142857</c:v>
                </c:pt>
                <c:pt idx="4">
                  <c:v>0.23799999999999999</c:v>
                </c:pt>
                <c:pt idx="5">
                  <c:v>0.18450000000000003</c:v>
                </c:pt>
                <c:pt idx="6">
                  <c:v>0.31507142857142856</c:v>
                </c:pt>
                <c:pt idx="7">
                  <c:v>0.74442857142857133</c:v>
                </c:pt>
                <c:pt idx="8">
                  <c:v>0.27024999999999999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E-4BBA-A9C2-E972FEAA72D2}"/>
            </c:ext>
          </c:extLst>
        </c:ser>
        <c:ser>
          <c:idx val="3"/>
          <c:order val="3"/>
          <c:tx>
            <c:strRef>
              <c:f>Graphs!$CC$14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Graphs!$BY$15:$BY$23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Graphs!$CC$15:$CC$23</c:f>
              <c:numCache>
                <c:formatCode>0.000</c:formatCode>
                <c:ptCount val="9"/>
                <c:pt idx="0">
                  <c:v>6.3750000000000001E-2</c:v>
                </c:pt>
                <c:pt idx="1">
                  <c:v>0.13466666666666668</c:v>
                </c:pt>
                <c:pt idx="2">
                  <c:v>0.13500000000000001</c:v>
                </c:pt>
                <c:pt idx="3">
                  <c:v>0.24877777777777776</c:v>
                </c:pt>
                <c:pt idx="4">
                  <c:v>0.17083333333333331</c:v>
                </c:pt>
                <c:pt idx="5">
                  <c:v>0.20883333333333334</c:v>
                </c:pt>
                <c:pt idx="6">
                  <c:v>0.20283333333333334</c:v>
                </c:pt>
                <c:pt idx="7">
                  <c:v>0.91774999999999995</c:v>
                </c:pt>
                <c:pt idx="8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E-4BBA-A9C2-E972FEAA72D2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Graphs!$CE$15:$CE$23</c:f>
              <c:numCache>
                <c:formatCode>0.00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E-4BBA-A9C2-E972FEAA7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151056"/>
        <c:axId val="2114724224"/>
      </c:lineChart>
      <c:catAx>
        <c:axId val="167515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7242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1472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 PO</a:t>
                </a:r>
                <a:r>
                  <a:rPr lang="en-US" sz="1600" baseline="-25000"/>
                  <a:t>4 </a:t>
                </a:r>
                <a:r>
                  <a:rPr lang="en-US" sz="1600"/>
                  <a:t>mg/L </a:t>
                </a:r>
              </a:p>
            </c:rich>
          </c:tx>
          <c:layout>
            <c:manualLayout>
              <c:xMode val="edge"/>
              <c:yMode val="edge"/>
              <c:x val="2.0949891159903599E-2"/>
              <c:y val="0.313584322154717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51510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333337105646"/>
          <c:y val="0.100630394075364"/>
          <c:w val="0.82166668756273098"/>
          <c:h val="0.70572800318741602"/>
        </c:manualLayout>
      </c:layout>
      <c:lineChart>
        <c:grouping val="standard"/>
        <c:varyColors val="0"/>
        <c:ser>
          <c:idx val="0"/>
          <c:order val="0"/>
          <c:tx>
            <c:strRef>
              <c:f>Graphs!$BZ$26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Graphs!$BZ$27:$BZ$35</c:f>
              <c:numCache>
                <c:formatCode>0.0</c:formatCode>
                <c:ptCount val="9"/>
                <c:pt idx="0">
                  <c:v>4.8857142857142861</c:v>
                </c:pt>
                <c:pt idx="1">
                  <c:v>6.1187500000000004</c:v>
                </c:pt>
                <c:pt idx="2">
                  <c:v>1.6333333333333335</c:v>
                </c:pt>
                <c:pt idx="3">
                  <c:v>9.5749999999999993</c:v>
                </c:pt>
                <c:pt idx="4">
                  <c:v>12.200000000000001</c:v>
                </c:pt>
                <c:pt idx="5">
                  <c:v>10.9375</c:v>
                </c:pt>
                <c:pt idx="6">
                  <c:v>8.6750000000000007</c:v>
                </c:pt>
                <c:pt idx="7">
                  <c:v>9.6071428571428577</c:v>
                </c:pt>
                <c:pt idx="8">
                  <c:v>7.2857142857142856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E-44B9-9AEC-70422BE4E9BA}"/>
            </c:ext>
          </c:extLst>
        </c:ser>
        <c:ser>
          <c:idx val="1"/>
          <c:order val="1"/>
          <c:tx>
            <c:strRef>
              <c:f>Graphs!$CA$26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Graphs!$CA$27:$CA$35</c:f>
              <c:numCache>
                <c:formatCode>0.0</c:formatCode>
                <c:ptCount val="9"/>
                <c:pt idx="0">
                  <c:v>6.583333333333333</c:v>
                </c:pt>
                <c:pt idx="1">
                  <c:v>11.362500000000001</c:v>
                </c:pt>
                <c:pt idx="2">
                  <c:v>2.1</c:v>
                </c:pt>
                <c:pt idx="3">
                  <c:v>8.3000000000000007</c:v>
                </c:pt>
                <c:pt idx="4">
                  <c:v>15.200000000000001</c:v>
                </c:pt>
                <c:pt idx="5">
                  <c:v>14.912500000000001</c:v>
                </c:pt>
                <c:pt idx="6">
                  <c:v>16.650000000000002</c:v>
                </c:pt>
                <c:pt idx="7">
                  <c:v>11.562499999999998</c:v>
                </c:pt>
                <c:pt idx="8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E-44B9-9AEC-70422BE4E9BA}"/>
            </c:ext>
          </c:extLst>
        </c:ser>
        <c:ser>
          <c:idx val="2"/>
          <c:order val="2"/>
          <c:tx>
            <c:strRef>
              <c:f>Graphs!$CB$26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Graphs!$CB$27:$CB$35</c:f>
              <c:numCache>
                <c:formatCode>0.0</c:formatCode>
                <c:ptCount val="9"/>
                <c:pt idx="1">
                  <c:v>14.607142857142858</c:v>
                </c:pt>
                <c:pt idx="3">
                  <c:v>11.842857142857143</c:v>
                </c:pt>
                <c:pt idx="4">
                  <c:v>15.299999999999999</c:v>
                </c:pt>
                <c:pt idx="5">
                  <c:v>16.028571428571428</c:v>
                </c:pt>
                <c:pt idx="6">
                  <c:v>15.95</c:v>
                </c:pt>
                <c:pt idx="7">
                  <c:v>11.507857142857144</c:v>
                </c:pt>
                <c:pt idx="8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E-44B9-9AEC-70422BE4E9BA}"/>
            </c:ext>
          </c:extLst>
        </c:ser>
        <c:ser>
          <c:idx val="3"/>
          <c:order val="3"/>
          <c:tx>
            <c:strRef>
              <c:f>Graphs!$CC$26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Graphs!$CC$27:$CC$35</c:f>
              <c:numCache>
                <c:formatCode>0.0</c:formatCode>
                <c:ptCount val="9"/>
                <c:pt idx="0">
                  <c:v>4.75</c:v>
                </c:pt>
                <c:pt idx="1">
                  <c:v>10.833333333333334</c:v>
                </c:pt>
                <c:pt idx="3">
                  <c:v>13.05</c:v>
                </c:pt>
                <c:pt idx="4">
                  <c:v>19.316666666666666</c:v>
                </c:pt>
                <c:pt idx="5">
                  <c:v>14.683333333333332</c:v>
                </c:pt>
                <c:pt idx="6">
                  <c:v>16.466666666666669</c:v>
                </c:pt>
                <c:pt idx="7">
                  <c:v>11.625</c:v>
                </c:pt>
                <c:pt idx="8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E-44B9-9AEC-70422BE4E9BA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Graphs!$CD$27:$CD$35</c:f>
              <c:numCache>
                <c:formatCode>0.0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E-44B9-9AEC-70422BE4E9BA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Graphs!$BY$27:$BY$35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Graphs!$CE$27:$CE$35</c:f>
              <c:numCache>
                <c:formatCode>0.0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9E-44B9-9AEC-70422BE4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759728"/>
        <c:axId val="2085727104"/>
      </c:lineChart>
      <c:catAx>
        <c:axId val="179775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572710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8572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Chl a</a:t>
                </a:r>
                <a:r>
                  <a:rPr lang="en-US" sz="1600" baseline="0"/>
                  <a:t> </a:t>
                </a:r>
                <a:r>
                  <a:rPr lang="en-US" sz="1600"/>
                  <a:t>ug/L</a:t>
                </a:r>
              </a:p>
            </c:rich>
          </c:tx>
          <c:layout>
            <c:manualLayout>
              <c:xMode val="edge"/>
              <c:yMode val="edge"/>
              <c:x val="1.8665903908236799E-2"/>
              <c:y val="0.30827182740849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7759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00003560385"/>
          <c:y val="0.124637686671943"/>
          <c:w val="0.83000002110799198"/>
          <c:h val="0.67246379785792099"/>
        </c:manualLayout>
      </c:layout>
      <c:lineChart>
        <c:grouping val="standard"/>
        <c:varyColors val="0"/>
        <c:ser>
          <c:idx val="0"/>
          <c:order val="0"/>
          <c:tx>
            <c:strRef>
              <c:f>Graphs!$BZ$40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Graphs!$BZ$41:$BZ$49</c:f>
              <c:numCache>
                <c:formatCode>0.00</c:formatCode>
                <c:ptCount val="9"/>
                <c:pt idx="0">
                  <c:v>0.98642857142857143</c:v>
                </c:pt>
                <c:pt idx="1">
                  <c:v>0.93928571428571428</c:v>
                </c:pt>
                <c:pt idx="2">
                  <c:v>0.69458333333333344</c:v>
                </c:pt>
                <c:pt idx="3">
                  <c:v>0.65142857142857147</c:v>
                </c:pt>
                <c:pt idx="4">
                  <c:v>0.71249999999999991</c:v>
                </c:pt>
                <c:pt idx="5">
                  <c:v>0.76249999999999996</c:v>
                </c:pt>
                <c:pt idx="6">
                  <c:v>0.66437500000000005</c:v>
                </c:pt>
                <c:pt idx="7">
                  <c:v>0.73428571428571432</c:v>
                </c:pt>
                <c:pt idx="8">
                  <c:v>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9-4314-8B87-98DAF363D109}"/>
            </c:ext>
          </c:extLst>
        </c:ser>
        <c:ser>
          <c:idx val="1"/>
          <c:order val="1"/>
          <c:tx>
            <c:strRef>
              <c:f>Graphs!$CA$40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Graphs!$CA$41:$CA$49</c:f>
              <c:numCache>
                <c:formatCode>0.00</c:formatCode>
                <c:ptCount val="9"/>
                <c:pt idx="0">
                  <c:v>0.91625000000000001</c:v>
                </c:pt>
                <c:pt idx="1">
                  <c:v>0.97000000000000008</c:v>
                </c:pt>
                <c:pt idx="2">
                  <c:v>0.70833333333333337</c:v>
                </c:pt>
                <c:pt idx="3">
                  <c:v>0.73749999999999993</c:v>
                </c:pt>
                <c:pt idx="4">
                  <c:v>0.90875000000000006</c:v>
                </c:pt>
                <c:pt idx="5">
                  <c:v>1.0237499999999999</c:v>
                </c:pt>
                <c:pt idx="6">
                  <c:v>0.86749999999999994</c:v>
                </c:pt>
                <c:pt idx="7">
                  <c:v>0.57874999999999999</c:v>
                </c:pt>
                <c:pt idx="8">
                  <c:v>1.625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9-4314-8B87-98DAF363D109}"/>
            </c:ext>
          </c:extLst>
        </c:ser>
        <c:ser>
          <c:idx val="2"/>
          <c:order val="2"/>
          <c:tx>
            <c:strRef>
              <c:f>Graphs!$CB$40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Graphs!$CB$41:$CB$49</c:f>
              <c:numCache>
                <c:formatCode>0.00</c:formatCode>
                <c:ptCount val="9"/>
                <c:pt idx="1">
                  <c:v>0.42071428571428576</c:v>
                </c:pt>
                <c:pt idx="2">
                  <c:v>0.48452380952380952</c:v>
                </c:pt>
                <c:pt idx="3">
                  <c:v>0.49214285714285716</c:v>
                </c:pt>
                <c:pt idx="4">
                  <c:v>0.48500000000000004</c:v>
                </c:pt>
                <c:pt idx="5">
                  <c:v>0.4885714285714286</c:v>
                </c:pt>
                <c:pt idx="6">
                  <c:v>0.45142857142857151</c:v>
                </c:pt>
                <c:pt idx="7">
                  <c:v>0.42714285714285721</c:v>
                </c:pt>
                <c:pt idx="8">
                  <c:v>0.45714285714285718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9-4314-8B87-98DAF363D109}"/>
            </c:ext>
          </c:extLst>
        </c:ser>
        <c:ser>
          <c:idx val="3"/>
          <c:order val="3"/>
          <c:tx>
            <c:strRef>
              <c:f>Graphs!$CC$40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00"/>
              </a:solidFill>
            </c:spPr>
          </c:marker>
          <c:cat>
            <c:strRef>
              <c:f>Graphs!$BY$41:$BY$49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Graphs!$CC$41:$CC$49</c:f>
              <c:numCache>
                <c:formatCode>0.00</c:formatCode>
                <c:ptCount val="9"/>
                <c:pt idx="0">
                  <c:v>0.38166666666666665</c:v>
                </c:pt>
                <c:pt idx="1">
                  <c:v>0.52833333333333343</c:v>
                </c:pt>
                <c:pt idx="2">
                  <c:v>0.39333333333333331</c:v>
                </c:pt>
                <c:pt idx="3">
                  <c:v>0.27716666666666662</c:v>
                </c:pt>
                <c:pt idx="4">
                  <c:v>0.49416666666666664</c:v>
                </c:pt>
                <c:pt idx="5">
                  <c:v>0.39033333333333325</c:v>
                </c:pt>
                <c:pt idx="6">
                  <c:v>0.4366666666666667</c:v>
                </c:pt>
                <c:pt idx="7">
                  <c:v>0.17874999999999996</c:v>
                </c:pt>
                <c:pt idx="8">
                  <c:v>0.51300000000000001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9-4314-8B87-98DAF363D109}"/>
            </c:ext>
          </c:extLst>
        </c:ser>
        <c:ser>
          <c:idx val="4"/>
          <c:order val="4"/>
          <c:tx>
            <c:v>Series 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Graphs!$CE$41:$CE$49</c:f>
              <c:numCache>
                <c:formatCode>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59-4314-8B87-98DAF363D109}"/>
            </c:ext>
          </c:extLst>
        </c:ser>
        <c:ser>
          <c:idx val="5"/>
          <c:order val="5"/>
          <c:spPr>
            <a:ln w="349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Graphs!$CD$41:$CD$49</c:f>
              <c:numCache>
                <c:formatCode>General</c:formatCode>
                <c:ptCount val="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59-4314-8B87-98DAF363D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36912"/>
        <c:axId val="1683807600"/>
      </c:lineChart>
      <c:catAx>
        <c:axId val="211463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38076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380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Secci</a:t>
                </a:r>
                <a:r>
                  <a:rPr lang="en-US" sz="1600" baseline="0"/>
                  <a:t> Depth  (m)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1979950969829999E-2"/>
              <c:y val="0.228185306390659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6369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00000368754101"/>
          <c:y val="0.12138728502141"/>
          <c:w val="0.81000002059936604"/>
          <c:h val="0.67052024107064201"/>
        </c:manualLayout>
      </c:layout>
      <c:lineChart>
        <c:grouping val="standard"/>
        <c:varyColors val="0"/>
        <c:ser>
          <c:idx val="0"/>
          <c:order val="0"/>
          <c:tx>
            <c:strRef>
              <c:f>Graphs!$BZ$53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CC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C0000"/>
              </a:solidFill>
              <a:ln>
                <a:noFill/>
              </a:ln>
            </c:spPr>
          </c:marker>
          <c:cat>
            <c:strRef>
              <c:f>Graphs!$BY$54:$BY$62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Graphs!$BZ$54:$BZ$62</c:f>
              <c:numCache>
                <c:formatCode>0.00</c:formatCode>
                <c:ptCount val="9"/>
                <c:pt idx="0">
                  <c:v>2.4984986250000003</c:v>
                </c:pt>
                <c:pt idx="1">
                  <c:v>2.8276631250000004</c:v>
                </c:pt>
                <c:pt idx="2">
                  <c:v>2.3905863624999997</c:v>
                </c:pt>
                <c:pt idx="3">
                  <c:v>1.8987363937500001</c:v>
                </c:pt>
                <c:pt idx="4">
                  <c:v>1.7349420375000002</c:v>
                </c:pt>
                <c:pt idx="5">
                  <c:v>1.670816240625</c:v>
                </c:pt>
                <c:pt idx="6">
                  <c:v>1.6387314562500002</c:v>
                </c:pt>
                <c:pt idx="7">
                  <c:v>2.5145766600000004</c:v>
                </c:pt>
                <c:pt idx="8">
                  <c:v>3.4157070000000003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0-48FC-BD3B-7E5D74017850}"/>
            </c:ext>
          </c:extLst>
        </c:ser>
        <c:ser>
          <c:idx val="1"/>
          <c:order val="1"/>
          <c:tx>
            <c:strRef>
              <c:f>Graphs!$CA$53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cat>
            <c:strRef>
              <c:f>Graphs!$BY$54:$BY$62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Graphs!$CA$54:$CA$62</c:f>
              <c:numCache>
                <c:formatCode>0.00</c:formatCode>
                <c:ptCount val="9"/>
                <c:pt idx="0">
                  <c:v>3.7492069999999997</c:v>
                </c:pt>
                <c:pt idx="1">
                  <c:v>3.1498241250000003</c:v>
                </c:pt>
                <c:pt idx="2">
                  <c:v>2.6589954999999996</c:v>
                </c:pt>
                <c:pt idx="3">
                  <c:v>2.2822655625000001</c:v>
                </c:pt>
                <c:pt idx="4">
                  <c:v>2.15357625</c:v>
                </c:pt>
                <c:pt idx="5">
                  <c:v>2.0800395000000003</c:v>
                </c:pt>
                <c:pt idx="6">
                  <c:v>2.572035375</c:v>
                </c:pt>
                <c:pt idx="7">
                  <c:v>2.715607125</c:v>
                </c:pt>
                <c:pt idx="8">
                  <c:v>4.0550265000000003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0-48FC-BD3B-7E5D74017850}"/>
            </c:ext>
          </c:extLst>
        </c:ser>
        <c:ser>
          <c:idx val="2"/>
          <c:order val="2"/>
          <c:tx>
            <c:strRef>
              <c:f>Graphs!$CB$53</c:f>
              <c:strCache>
                <c:ptCount val="1"/>
                <c:pt idx="0">
                  <c:v>Lower Wicomico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33CC33"/>
              </a:solidFill>
              <a:ln>
                <a:noFill/>
              </a:ln>
            </c:spPr>
          </c:marker>
          <c:cat>
            <c:strRef>
              <c:f>Graphs!$BY$54:$BY$62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Graphs!$CB$54:$CB$62</c:f>
              <c:numCache>
                <c:formatCode>0.00</c:formatCode>
                <c:ptCount val="9"/>
                <c:pt idx="0">
                  <c:v>3.138385075</c:v>
                </c:pt>
                <c:pt idx="1">
                  <c:v>1.9554772499999999</c:v>
                </c:pt>
                <c:pt idx="2">
                  <c:v>1.3187924</c:v>
                </c:pt>
                <c:pt idx="3">
                  <c:v>1.0931963250000001</c:v>
                </c:pt>
                <c:pt idx="4">
                  <c:v>1.167733575</c:v>
                </c:pt>
                <c:pt idx="5">
                  <c:v>0.93421687500000006</c:v>
                </c:pt>
                <c:pt idx="6">
                  <c:v>0.8968482000000001</c:v>
                </c:pt>
                <c:pt idx="7">
                  <c:v>1.3894944</c:v>
                </c:pt>
                <c:pt idx="8">
                  <c:v>1.9985988000000001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0-48FC-BD3B-7E5D74017850}"/>
            </c:ext>
          </c:extLst>
        </c:ser>
        <c:ser>
          <c:idx val="3"/>
          <c:order val="3"/>
          <c:tx>
            <c:strRef>
              <c:f>Graphs!$CC$53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Graphs!$BY$54:$BY$62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Graphs!$CC$54:$CC$62</c:f>
              <c:numCache>
                <c:formatCode>0.00</c:formatCode>
                <c:ptCount val="9"/>
                <c:pt idx="0">
                  <c:v>1.4999162500000001</c:v>
                </c:pt>
                <c:pt idx="1">
                  <c:v>1.2853757000000001</c:v>
                </c:pt>
                <c:pt idx="2">
                  <c:v>1.1351895333333333</c:v>
                </c:pt>
                <c:pt idx="3">
                  <c:v>1.0869432000000001</c:v>
                </c:pt>
                <c:pt idx="4">
                  <c:v>0.86189740000000004</c:v>
                </c:pt>
                <c:pt idx="5">
                  <c:v>0.71295629999999999</c:v>
                </c:pt>
                <c:pt idx="6">
                  <c:v>0.64011989999999996</c:v>
                </c:pt>
                <c:pt idx="7">
                  <c:v>1.432565925</c:v>
                </c:pt>
                <c:pt idx="8">
                  <c:v>1.3271632499999999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0-48FC-BD3B-7E5D74017850}"/>
            </c:ext>
          </c:extLst>
        </c:ser>
        <c:ser>
          <c:idx val="4"/>
          <c:order val="4"/>
          <c:spPr>
            <a:ln w="41275">
              <a:solidFill>
                <a:prstClr val="black"/>
              </a:solidFill>
            </a:ln>
          </c:spPr>
          <c:marker>
            <c:symbol val="none"/>
          </c:marker>
          <c:val>
            <c:numRef>
              <c:f>Graphs!$CD$54:$CD$62</c:f>
              <c:numCache>
                <c:formatCode>0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0-48FC-BD3B-7E5D74017850}"/>
            </c:ext>
          </c:extLst>
        </c:ser>
        <c:ser>
          <c:idx val="5"/>
          <c:order val="5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Graphs!$CE$54:$CE$62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0-48FC-BD3B-7E5D7401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83184"/>
        <c:axId val="1731014368"/>
      </c:lineChart>
      <c:catAx>
        <c:axId val="168198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10143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101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TN, 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6705202851711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19831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80288534916023E-2"/>
          <c:y val="0.89849444023145097"/>
          <c:w val="0.95000001922233401"/>
          <c:h val="7.6216536432621704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666671159532"/>
          <c:y val="0.10724638155492699"/>
          <c:w val="0.79166668679979202"/>
          <c:h val="0.67536234871075596"/>
        </c:manualLayout>
      </c:layout>
      <c:lineChart>
        <c:grouping val="standard"/>
        <c:varyColors val="0"/>
        <c:ser>
          <c:idx val="0"/>
          <c:order val="0"/>
          <c:tx>
            <c:strRef>
              <c:f>Graphs!$BZ$66</c:f>
              <c:strCache>
                <c:ptCount val="1"/>
                <c:pt idx="0">
                  <c:v>Ponds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Graphs!$BY$67:$BY$77</c:f>
              <c:strCache>
                <c:ptCount val="11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  <c:pt idx="10">
                  <c:v>st err</c:v>
                </c:pt>
              </c:strCache>
            </c:strRef>
          </c:cat>
          <c:val>
            <c:numRef>
              <c:f>Graphs!$BZ$67:$BZ$75</c:f>
              <c:numCache>
                <c:formatCode>0.000</c:formatCode>
                <c:ptCount val="9"/>
                <c:pt idx="0">
                  <c:v>2.4059818750000003E-2</c:v>
                </c:pt>
                <c:pt idx="1">
                  <c:v>3.5886487500000001E-2</c:v>
                </c:pt>
                <c:pt idx="2">
                  <c:v>5.1345679166666665E-2</c:v>
                </c:pt>
                <c:pt idx="3">
                  <c:v>7.7173368749999999E-2</c:v>
                </c:pt>
                <c:pt idx="4">
                  <c:v>5.0258503125000006E-2</c:v>
                </c:pt>
                <c:pt idx="5">
                  <c:v>5.5174990625000003E-2</c:v>
                </c:pt>
                <c:pt idx="6">
                  <c:v>5.0393996874999999E-2</c:v>
                </c:pt>
                <c:pt idx="7">
                  <c:v>0.107233625</c:v>
                </c:pt>
                <c:pt idx="8">
                  <c:v>2.9808624999999998E-2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9-4878-89CD-94FE24FEBF31}"/>
            </c:ext>
          </c:extLst>
        </c:ser>
        <c:ser>
          <c:idx val="1"/>
          <c:order val="1"/>
          <c:tx>
            <c:strRef>
              <c:f>Graphs!$CA$66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cat>
            <c:strRef>
              <c:f>Graphs!$BY$67:$BY$77</c:f>
              <c:strCache>
                <c:ptCount val="11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  <c:pt idx="10">
                  <c:v>st err</c:v>
                </c:pt>
              </c:strCache>
            </c:strRef>
          </c:cat>
          <c:val>
            <c:numRef>
              <c:f>Graphs!$CA$67:$CA$75</c:f>
              <c:numCache>
                <c:formatCode>0.000</c:formatCode>
                <c:ptCount val="9"/>
                <c:pt idx="0">
                  <c:v>4.1603033333333331E-2</c:v>
                </c:pt>
                <c:pt idx="1">
                  <c:v>4.8293843749999996E-2</c:v>
                </c:pt>
                <c:pt idx="2">
                  <c:v>7.66894625E-2</c:v>
                </c:pt>
                <c:pt idx="3">
                  <c:v>7.7992783333333343E-2</c:v>
                </c:pt>
                <c:pt idx="4">
                  <c:v>7.7579850000000006E-2</c:v>
                </c:pt>
                <c:pt idx="5">
                  <c:v>7.6844312499999998E-2</c:v>
                </c:pt>
                <c:pt idx="6">
                  <c:v>7.186975625E-2</c:v>
                </c:pt>
                <c:pt idx="7">
                  <c:v>0.12947395624999999</c:v>
                </c:pt>
                <c:pt idx="8">
                  <c:v>3.3602449999999999E-2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9-4878-89CD-94FE24FEBF31}"/>
            </c:ext>
          </c:extLst>
        </c:ser>
        <c:ser>
          <c:idx val="2"/>
          <c:order val="2"/>
          <c:tx>
            <c:strRef>
              <c:f>Graphs!$CB$66</c:f>
              <c:strCache>
                <c:ptCount val="1"/>
                <c:pt idx="0">
                  <c:v>Lower</c:v>
                </c:pt>
              </c:strCache>
            </c:strRef>
          </c:tx>
          <c:spPr>
            <a:ln w="25400">
              <a:solidFill>
                <a:srgbClr val="33CC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CC33"/>
              </a:solidFill>
            </c:spPr>
          </c:marker>
          <c:cat>
            <c:strRef>
              <c:f>Graphs!$BY$67:$BY$77</c:f>
              <c:strCache>
                <c:ptCount val="11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  <c:pt idx="10">
                  <c:v>st err</c:v>
                </c:pt>
              </c:strCache>
            </c:strRef>
          </c:cat>
          <c:val>
            <c:numRef>
              <c:f>Graphs!$CB$67:$CB$75</c:f>
              <c:numCache>
                <c:formatCode>0.000</c:formatCode>
                <c:ptCount val="9"/>
                <c:pt idx="0">
                  <c:v>4.7358291666666663E-2</c:v>
                </c:pt>
                <c:pt idx="1">
                  <c:v>5.4706292857142853E-2</c:v>
                </c:pt>
                <c:pt idx="2">
                  <c:v>7.12118280952381E-2</c:v>
                </c:pt>
                <c:pt idx="3">
                  <c:v>8.7855253571428579E-2</c:v>
                </c:pt>
                <c:pt idx="4">
                  <c:v>9.2921060714285728E-2</c:v>
                </c:pt>
                <c:pt idx="5">
                  <c:v>7.791167142857143E-2</c:v>
                </c:pt>
                <c:pt idx="6">
                  <c:v>7.9902600000000018E-2</c:v>
                </c:pt>
                <c:pt idx="7">
                  <c:v>0.10589527857142857</c:v>
                </c:pt>
                <c:pt idx="8">
                  <c:v>8.7291157142857151E-2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9-4878-89CD-94FE24FEBF31}"/>
            </c:ext>
          </c:extLst>
        </c:ser>
        <c:ser>
          <c:idx val="3"/>
          <c:order val="3"/>
          <c:tx>
            <c:strRef>
              <c:f>Graphs!$CC$66</c:f>
              <c:strCache>
                <c:ptCount val="1"/>
                <c:pt idx="0">
                  <c:v>Wicomico Creek</c:v>
                </c:pt>
              </c:strCache>
            </c:strRef>
          </c:tx>
          <c:spPr>
            <a:ln w="25400">
              <a:solidFill>
                <a:srgbClr val="FFC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Graphs!$BY$67:$BY$77</c:f>
              <c:strCache>
                <c:ptCount val="11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  <c:pt idx="10">
                  <c:v>st err</c:v>
                </c:pt>
              </c:strCache>
            </c:strRef>
          </c:cat>
          <c:val>
            <c:numRef>
              <c:f>Graphs!$CC$67:$CC$75</c:f>
              <c:numCache>
                <c:formatCode>0.000</c:formatCode>
                <c:ptCount val="9"/>
                <c:pt idx="0">
                  <c:v>3.7783399999999995E-2</c:v>
                </c:pt>
                <c:pt idx="1">
                  <c:v>4.7538950000000003E-2</c:v>
                </c:pt>
                <c:pt idx="2">
                  <c:v>6.0391499999999994E-2</c:v>
                </c:pt>
                <c:pt idx="3">
                  <c:v>9.6574783333333317E-2</c:v>
                </c:pt>
                <c:pt idx="4">
                  <c:v>7.4895783333333341E-2</c:v>
                </c:pt>
                <c:pt idx="5">
                  <c:v>7.4999016666666654E-2</c:v>
                </c:pt>
                <c:pt idx="6">
                  <c:v>7.7941166666666672E-2</c:v>
                </c:pt>
                <c:pt idx="7">
                  <c:v>9.3606824999999991E-2</c:v>
                </c:pt>
                <c:pt idx="8">
                  <c:v>5.6520250000000001E-2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9-4878-89CD-94FE24FEBF31}"/>
            </c:ext>
          </c:extLst>
        </c:ser>
        <c:ser>
          <c:idx val="4"/>
          <c:order val="4"/>
          <c:spPr>
            <a:ln w="38100">
              <a:solidFill>
                <a:prstClr val="black"/>
              </a:solidFill>
            </a:ln>
          </c:spPr>
          <c:marker>
            <c:symbol val="none"/>
          </c:marker>
          <c:cat>
            <c:strRef>
              <c:f>Graphs!$BY$67:$BY$77</c:f>
              <c:strCache>
                <c:ptCount val="11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  <c:pt idx="10">
                  <c:v>st err</c:v>
                </c:pt>
              </c:strCache>
            </c:strRef>
          </c:cat>
          <c:val>
            <c:numRef>
              <c:f>Graphs!$CD$67:$CD$76</c:f>
              <c:numCache>
                <c:formatCode>0.00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9-4878-89CD-94FE24FEBF31}"/>
            </c:ext>
          </c:extLst>
        </c:ser>
        <c:ser>
          <c:idx val="5"/>
          <c:order val="5"/>
          <c:tx>
            <c:v>Series 6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Graphs!$BY$67:$BY$77</c:f>
              <c:strCache>
                <c:ptCount val="11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mean</c:v>
                </c:pt>
                <c:pt idx="10">
                  <c:v>st err</c:v>
                </c:pt>
              </c:strCache>
            </c:strRef>
          </c:cat>
          <c:val>
            <c:numRef>
              <c:f>Graphs!$CE$67:$CE$75</c:f>
              <c:numCache>
                <c:formatCode>0.0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9-4878-89CD-94FE24FE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43408"/>
        <c:axId val="2107737376"/>
      </c:lineChart>
      <c:catAx>
        <c:axId val="201984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7737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0773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TP, mg/L 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3913060015829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98434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505103108698"/>
          <c:y val="0.89036368321756498"/>
          <c:w val="0.74017933920947898"/>
          <c:h val="8.711741509014650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</a:t>
            </a:r>
            <a:r>
              <a:rPr lang="en-US"/>
              <a:t>Water</a:t>
            </a:r>
            <a:r>
              <a:rPr lang="en-US" baseline="0"/>
              <a:t> Clarity</a:t>
            </a:r>
            <a:endParaRPr lang="en-US"/>
          </a:p>
        </c:rich>
      </c:tx>
      <c:layout>
        <c:manualLayout>
          <c:xMode val="edge"/>
          <c:yMode val="edge"/>
          <c:x val="0.319853183700338"/>
          <c:y val="9.1141642365218899E-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Graphs!$C$42:$C$50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7-4376-87B3-6D0C5434133B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Graphs!$D$42:$D$50</c:f>
              <c:numCache>
                <c:formatCode>General</c:formatCode>
                <c:ptCount val="9"/>
                <c:pt idx="0">
                  <c:v>1.3</c:v>
                </c:pt>
                <c:pt idx="1">
                  <c:v>1</c:v>
                </c:pt>
                <c:pt idx="2" formatCode="0.00">
                  <c:v>0.84666666666666668</c:v>
                </c:pt>
                <c:pt idx="3">
                  <c:v>0</c:v>
                </c:pt>
                <c:pt idx="4">
                  <c:v>0.6</c:v>
                </c:pt>
                <c:pt idx="5">
                  <c:v>0.5</c:v>
                </c:pt>
                <c:pt idx="6">
                  <c:v>0.42500000000000004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7-4376-87B3-6D0C5434133B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Graphs!$E$42:$E$50</c:f>
              <c:numCache>
                <c:formatCode>General</c:formatCode>
                <c:ptCount val="9"/>
                <c:pt idx="0">
                  <c:v>0.59000000000000008</c:v>
                </c:pt>
                <c:pt idx="1">
                  <c:v>1</c:v>
                </c:pt>
                <c:pt idx="2" formatCode="0.00">
                  <c:v>0.29333333333333339</c:v>
                </c:pt>
                <c:pt idx="3">
                  <c:v>0.8</c:v>
                </c:pt>
                <c:pt idx="4">
                  <c:v>0.8</c:v>
                </c:pt>
                <c:pt idx="5">
                  <c:v>0.4</c:v>
                </c:pt>
                <c:pt idx="6">
                  <c:v>0.45</c:v>
                </c:pt>
                <c:pt idx="7">
                  <c:v>0.77499999999999991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7-4376-87B3-6D0C5434133B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Graphs!$F$42:$F$50</c:f>
              <c:numCache>
                <c:formatCode>General</c:formatCode>
                <c:ptCount val="9"/>
                <c:pt idx="0">
                  <c:v>1.2</c:v>
                </c:pt>
                <c:pt idx="1">
                  <c:v>1.5</c:v>
                </c:pt>
                <c:pt idx="2" formatCode="0.00">
                  <c:v>0.81666666666666676</c:v>
                </c:pt>
                <c:pt idx="3">
                  <c:v>1.2000000000000002</c:v>
                </c:pt>
                <c:pt idx="4">
                  <c:v>0.75</c:v>
                </c:pt>
                <c:pt idx="5">
                  <c:v>1.25</c:v>
                </c:pt>
                <c:pt idx="6">
                  <c:v>1.25</c:v>
                </c:pt>
                <c:pt idx="7">
                  <c:v>0.95000000000000007</c:v>
                </c:pt>
                <c:pt idx="8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7-4376-87B3-6D0C5434133B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Graphs!$G$42:$G$50</c:f>
              <c:numCache>
                <c:formatCode>General</c:formatCode>
                <c:ptCount val="9"/>
                <c:pt idx="0">
                  <c:v>1.1499999999999999</c:v>
                </c:pt>
                <c:pt idx="1">
                  <c:v>1.2</c:v>
                </c:pt>
                <c:pt idx="2" formatCode="0.00">
                  <c:v>0.8666666666666667</c:v>
                </c:pt>
                <c:pt idx="3">
                  <c:v>1.06</c:v>
                </c:pt>
                <c:pt idx="4">
                  <c:v>1.2</c:v>
                </c:pt>
                <c:pt idx="5">
                  <c:v>1.125</c:v>
                </c:pt>
                <c:pt idx="6">
                  <c:v>0.99</c:v>
                </c:pt>
                <c:pt idx="7">
                  <c:v>1.1000000000000001</c:v>
                </c:pt>
                <c:pt idx="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7-4376-87B3-6D0C5434133B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Graphs!$H$42:$H$50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67-4376-87B3-6D0C5434133B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Graphs!$I$42:$I$50</c:f>
              <c:numCache>
                <c:formatCode>General</c:formatCode>
                <c:ptCount val="9"/>
                <c:pt idx="0">
                  <c:v>0.9</c:v>
                </c:pt>
                <c:pt idx="1">
                  <c:v>0.7</c:v>
                </c:pt>
                <c:pt idx="2" formatCode="0.00">
                  <c:v>0.53333333333333333</c:v>
                </c:pt>
                <c:pt idx="3">
                  <c:v>0.5</c:v>
                </c:pt>
                <c:pt idx="4">
                  <c:v>0.47499999999999998</c:v>
                </c:pt>
                <c:pt idx="5">
                  <c:v>0.5</c:v>
                </c:pt>
                <c:pt idx="6">
                  <c:v>0.47499999999999998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67-4376-87B3-6D0C5434133B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Graphs!$J$42:$J$50</c:f>
              <c:numCache>
                <c:formatCode>General</c:formatCode>
                <c:ptCount val="9"/>
                <c:pt idx="1">
                  <c:v>0.22500000000000001</c:v>
                </c:pt>
                <c:pt idx="2" formatCode="0.00">
                  <c:v>0.31666666666666665</c:v>
                </c:pt>
                <c:pt idx="3">
                  <c:v>0.30000000000000004</c:v>
                </c:pt>
                <c:pt idx="4">
                  <c:v>0.25</c:v>
                </c:pt>
                <c:pt idx="5">
                  <c:v>0.27500000000000002</c:v>
                </c:pt>
                <c:pt idx="6">
                  <c:v>0.27500000000000002</c:v>
                </c:pt>
                <c:pt idx="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67-4376-87B3-6D0C5434133B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Graphs!$K$42:$K$50</c:f>
              <c:numCache>
                <c:formatCode>General</c:formatCode>
                <c:ptCount val="9"/>
                <c:pt idx="0">
                  <c:v>0.7649999999999999</c:v>
                </c:pt>
                <c:pt idx="2">
                  <c:v>0.95000000000000007</c:v>
                </c:pt>
                <c:pt idx="4">
                  <c:v>0.85</c:v>
                </c:pt>
                <c:pt idx="5">
                  <c:v>1.2</c:v>
                </c:pt>
                <c:pt idx="6">
                  <c:v>0.75</c:v>
                </c:pt>
                <c:pt idx="7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67-4376-87B3-6D0C5434133B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Graphs!$L$42:$L$50</c:f>
              <c:numCache>
                <c:formatCode>General</c:formatCode>
                <c:ptCount val="9"/>
                <c:pt idx="0">
                  <c:v>1</c:v>
                </c:pt>
                <c:pt idx="1">
                  <c:v>0.95</c:v>
                </c:pt>
                <c:pt idx="2" formatCode="0.00">
                  <c:v>0.93333333333333324</c:v>
                </c:pt>
                <c:pt idx="3">
                  <c:v>0.7</c:v>
                </c:pt>
                <c:pt idx="4">
                  <c:v>0.77500000000000002</c:v>
                </c:pt>
                <c:pt idx="5">
                  <c:v>0.85000000000000009</c:v>
                </c:pt>
                <c:pt idx="6">
                  <c:v>0.7</c:v>
                </c:pt>
                <c:pt idx="7">
                  <c:v>0.57499999999999996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67-4376-87B3-6D0C5434133B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Graphs!$B$42:$B$50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Graphs!$M$42:$M$50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67-4376-87B3-6D0C54341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642080"/>
        <c:axId val="1683792128"/>
      </c:lineChart>
      <c:catAx>
        <c:axId val="16826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3792128"/>
        <c:crosses val="autoZero"/>
        <c:auto val="1"/>
        <c:lblAlgn val="ctr"/>
        <c:lblOffset val="100"/>
        <c:tickLblSkip val="2"/>
        <c:noMultiLvlLbl val="0"/>
      </c:catAx>
      <c:valAx>
        <c:axId val="168379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2642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</a:t>
            </a:r>
            <a:r>
              <a:rPr lang="en-US" baseline="0"/>
              <a:t> TN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Graphs!$C$54:$C$62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3-449E-84F9-DBF9B3F8CFF0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Graphs!$D$54:$D$62</c:f>
              <c:numCache>
                <c:formatCode>0.00</c:formatCode>
                <c:ptCount val="9"/>
                <c:pt idx="0">
                  <c:v>2.1990990000000004</c:v>
                </c:pt>
                <c:pt idx="1">
                  <c:v>1.9819905</c:v>
                </c:pt>
                <c:pt idx="2">
                  <c:v>1.9091541000000001</c:v>
                </c:pt>
                <c:pt idx="3">
                  <c:v>1.33276605</c:v>
                </c:pt>
                <c:pt idx="4">
                  <c:v>1.22491215</c:v>
                </c:pt>
                <c:pt idx="5">
                  <c:v>1.9819905000000002</c:v>
                </c:pt>
                <c:pt idx="6">
                  <c:v>1.4378185499999998</c:v>
                </c:pt>
                <c:pt idx="7">
                  <c:v>2.7173579999999999</c:v>
                </c:pt>
                <c:pt idx="8">
                  <c:v>2.1290640000000001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3-449E-84F9-DBF9B3F8CFF0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Graphs!$E$54:$E$62</c:f>
              <c:numCache>
                <c:formatCode>0.00</c:formatCode>
                <c:ptCount val="9"/>
                <c:pt idx="0">
                  <c:v>4.4262119999999996</c:v>
                </c:pt>
                <c:pt idx="1">
                  <c:v>3.753876</c:v>
                </c:pt>
                <c:pt idx="2">
                  <c:v>3.3990320000000001</c:v>
                </c:pt>
                <c:pt idx="3">
                  <c:v>2.4722355</c:v>
                </c:pt>
                <c:pt idx="4">
                  <c:v>2.7033510000000001</c:v>
                </c:pt>
                <c:pt idx="5">
                  <c:v>2.9484735000000004</c:v>
                </c:pt>
                <c:pt idx="6">
                  <c:v>3.2846415000000002</c:v>
                </c:pt>
                <c:pt idx="7">
                  <c:v>3.1025505000000004</c:v>
                </c:pt>
                <c:pt idx="8">
                  <c:v>4.3141559999999997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3-449E-84F9-DBF9B3F8CFF0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Graphs!$F$54:$F$62</c:f>
              <c:numCache>
                <c:formatCode>0.00</c:formatCode>
                <c:ptCount val="9"/>
                <c:pt idx="0">
                  <c:v>3.1375679999999999</c:v>
                </c:pt>
                <c:pt idx="1">
                  <c:v>2.6473230000000001</c:v>
                </c:pt>
                <c:pt idx="2">
                  <c:v>2.273803</c:v>
                </c:pt>
                <c:pt idx="3">
                  <c:v>1.6661326500000002</c:v>
                </c:pt>
                <c:pt idx="4">
                  <c:v>1.5589791000000002</c:v>
                </c:pt>
                <c:pt idx="5">
                  <c:v>1.4301146999999998</c:v>
                </c:pt>
                <c:pt idx="6">
                  <c:v>1.5827910000000001</c:v>
                </c:pt>
                <c:pt idx="7">
                  <c:v>3.0815400000000004</c:v>
                </c:pt>
                <c:pt idx="8">
                  <c:v>4.0340160000000003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3-449E-84F9-DBF9B3F8CFF0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Graphs!$G$54:$G$62</c:f>
              <c:numCache>
                <c:formatCode>0.00</c:formatCode>
                <c:ptCount val="9"/>
                <c:pt idx="0">
                  <c:v>3.1165574999999999</c:v>
                </c:pt>
                <c:pt idx="1">
                  <c:v>2.4232109999999998</c:v>
                </c:pt>
                <c:pt idx="2">
                  <c:v>2.507253</c:v>
                </c:pt>
                <c:pt idx="3">
                  <c:v>1.8699345000000001</c:v>
                </c:pt>
                <c:pt idx="4">
                  <c:v>1.8909450000000001</c:v>
                </c:pt>
                <c:pt idx="5">
                  <c:v>1.568784</c:v>
                </c:pt>
                <c:pt idx="6">
                  <c:v>1.6808399999999999</c:v>
                </c:pt>
                <c:pt idx="7">
                  <c:v>1.7251021200000001</c:v>
                </c:pt>
                <c:pt idx="8">
                  <c:v>3.6278130000000002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3-449E-84F9-DBF9B3F8CFF0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Graphs!$H$54:$H$62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33-449E-84F9-DBF9B3F8CFF0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Graphs!$I$54:$I$62</c:f>
              <c:numCache>
                <c:formatCode>0.00</c:formatCode>
                <c:ptCount val="9"/>
                <c:pt idx="0">
                  <c:v>3.0815399999999999</c:v>
                </c:pt>
                <c:pt idx="1">
                  <c:v>2.5212599999999998</c:v>
                </c:pt>
                <c:pt idx="2">
                  <c:v>2.8340829999999997</c:v>
                </c:pt>
                <c:pt idx="3">
                  <c:v>2.2831410000000001</c:v>
                </c:pt>
                <c:pt idx="4">
                  <c:v>1.9539765</c:v>
                </c:pt>
                <c:pt idx="5">
                  <c:v>1.326813075</c:v>
                </c:pt>
                <c:pt idx="6">
                  <c:v>1.3754874000000001</c:v>
                </c:pt>
                <c:pt idx="7">
                  <c:v>3.1655820000000001</c:v>
                </c:pt>
                <c:pt idx="8">
                  <c:v>3.2776380000000001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33-449E-84F9-DBF9B3F8CFF0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Graphs!$J$54:$J$62</c:f>
              <c:numCache>
                <c:formatCode>0.00</c:formatCode>
                <c:ptCount val="9"/>
                <c:pt idx="0">
                  <c:v>0</c:v>
                </c:pt>
                <c:pt idx="1">
                  <c:v>2.9344665000000001</c:v>
                </c:pt>
                <c:pt idx="2">
                  <c:v>3.7398690000000001</c:v>
                </c:pt>
                <c:pt idx="3">
                  <c:v>3.5157570000000002</c:v>
                </c:pt>
                <c:pt idx="4">
                  <c:v>3.0045014999999999</c:v>
                </c:pt>
                <c:pt idx="5">
                  <c:v>2.3671829999999998</c:v>
                </c:pt>
                <c:pt idx="6">
                  <c:v>2.2061025000000001</c:v>
                </c:pt>
                <c:pt idx="8">
                  <c:v>3.9499739999999997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33-449E-84F9-DBF9B3F8CFF0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Graphs!$K$54:$K$62</c:f>
              <c:numCache>
                <c:formatCode>0.00</c:formatCode>
                <c:ptCount val="9"/>
                <c:pt idx="0">
                  <c:v>1.666833</c:v>
                </c:pt>
                <c:pt idx="1">
                  <c:v>4.5382680000000004</c:v>
                </c:pt>
                <c:pt idx="2">
                  <c:v>1.0743369000000003</c:v>
                </c:pt>
                <c:pt idx="3">
                  <c:v>1.2060027</c:v>
                </c:pt>
                <c:pt idx="4">
                  <c:v>0.75147554999999999</c:v>
                </c:pt>
                <c:pt idx="5">
                  <c:v>1.1709851999999998</c:v>
                </c:pt>
                <c:pt idx="6">
                  <c:v>0.89364659999999996</c:v>
                </c:pt>
                <c:pt idx="7">
                  <c:v>1.8419204999999998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33-449E-84F9-DBF9B3F8CFF0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Graphs!$L$54:$L$62</c:f>
              <c:numCache>
                <c:formatCode>0.00</c:formatCode>
                <c:ptCount val="9"/>
                <c:pt idx="0">
                  <c:v>2.3601795000000001</c:v>
                </c:pt>
                <c:pt idx="1">
                  <c:v>1.82091</c:v>
                </c:pt>
                <c:pt idx="2">
                  <c:v>1.3871599000000001</c:v>
                </c:pt>
                <c:pt idx="3">
                  <c:v>0.84392175000000003</c:v>
                </c:pt>
                <c:pt idx="4">
                  <c:v>0.79139550000000003</c:v>
                </c:pt>
                <c:pt idx="5">
                  <c:v>0.57218594999999994</c:v>
                </c:pt>
                <c:pt idx="6">
                  <c:v>0.64852409999999994</c:v>
                </c:pt>
                <c:pt idx="7">
                  <c:v>1.9679835000000001</c:v>
                </c:pt>
                <c:pt idx="8">
                  <c:v>2.5772880000000002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33-449E-84F9-DBF9B3F8CFF0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Graphs!$B$54:$B$62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Graphs!$M$54:$M$62</c:f>
              <c:numCache>
                <c:formatCode>0.00</c:formatCode>
                <c:ptCount val="9"/>
                <c:pt idx="0">
                  <c:v>2.4984986250000003</c:v>
                </c:pt>
                <c:pt idx="1">
                  <c:v>2.8276631250000004</c:v>
                </c:pt>
                <c:pt idx="2">
                  <c:v>2.3905863624999997</c:v>
                </c:pt>
                <c:pt idx="3">
                  <c:v>1.8987363937500001</c:v>
                </c:pt>
                <c:pt idx="4">
                  <c:v>1.7349420375000002</c:v>
                </c:pt>
                <c:pt idx="5">
                  <c:v>1.670816240625</c:v>
                </c:pt>
                <c:pt idx="6">
                  <c:v>1.6387314562500002</c:v>
                </c:pt>
                <c:pt idx="7">
                  <c:v>2.5145766600000004</c:v>
                </c:pt>
                <c:pt idx="8">
                  <c:v>3.4157070000000003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33-449E-84F9-DBF9B3F8C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787840"/>
        <c:axId val="1730515856"/>
      </c:lineChart>
      <c:catAx>
        <c:axId val="163078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0515856"/>
        <c:crosses val="autoZero"/>
        <c:auto val="1"/>
        <c:lblAlgn val="ctr"/>
        <c:lblOffset val="100"/>
        <c:tickLblSkip val="2"/>
        <c:noMultiLvlLbl val="0"/>
      </c:catAx>
      <c:valAx>
        <c:axId val="1730515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layout>
            <c:manualLayout>
              <c:xMode val="edge"/>
              <c:yMode val="edge"/>
              <c:x val="1.6666666666666701E-2"/>
              <c:y val="0.234952245552638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630787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4769685039370103E-2"/>
          <c:y val="0.80188103796246202"/>
          <c:w val="0.91131752392385601"/>
          <c:h val="0.1703410630885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Ponds Chl a</a:t>
            </a:r>
          </a:p>
        </c:rich>
      </c:tx>
      <c:layout>
        <c:manualLayout>
          <c:xMode val="edge"/>
          <c:yMode val="edge"/>
          <c:x val="0.43226789770854401"/>
          <c:y val="2.64550271669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974511303"/>
          <c:y val="5.2910054333938999E-2"/>
          <c:w val="0.84018267441942296"/>
          <c:h val="0.70899472807478303"/>
        </c:manualLayout>
      </c:layout>
      <c:lineChart>
        <c:grouping val="standard"/>
        <c:varyColors val="0"/>
        <c:ser>
          <c:idx val="1"/>
          <c:order val="0"/>
          <c:tx>
            <c:strRef>
              <c:f>Graphs!$D$27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Graphs!$D$28:$D$36</c:f>
              <c:numCache>
                <c:formatCode>General</c:formatCode>
                <c:ptCount val="9"/>
                <c:pt idx="0">
                  <c:v>7.2</c:v>
                </c:pt>
                <c:pt idx="1">
                  <c:v>8.4499999999999993</c:v>
                </c:pt>
                <c:pt idx="4">
                  <c:v>14.1</c:v>
                </c:pt>
                <c:pt idx="5">
                  <c:v>15.8</c:v>
                </c:pt>
                <c:pt idx="6">
                  <c:v>10.75</c:v>
                </c:pt>
                <c:pt idx="7">
                  <c:v>11.3</c:v>
                </c:pt>
                <c:pt idx="8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1-4EB3-9E46-F24A7CF224E7}"/>
            </c:ext>
          </c:extLst>
        </c:ser>
        <c:ser>
          <c:idx val="2"/>
          <c:order val="1"/>
          <c:tx>
            <c:strRef>
              <c:f>Graphs!$E$27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Graphs!$E$28:$E$36</c:f>
              <c:numCache>
                <c:formatCode>General</c:formatCode>
                <c:ptCount val="9"/>
                <c:pt idx="0">
                  <c:v>2.95</c:v>
                </c:pt>
                <c:pt idx="1">
                  <c:v>6.05</c:v>
                </c:pt>
                <c:pt idx="2">
                  <c:v>0.2</c:v>
                </c:pt>
                <c:pt idx="3">
                  <c:v>16.2</c:v>
                </c:pt>
                <c:pt idx="4">
                  <c:v>14.75</c:v>
                </c:pt>
                <c:pt idx="5">
                  <c:v>18.45</c:v>
                </c:pt>
                <c:pt idx="6">
                  <c:v>8.6</c:v>
                </c:pt>
                <c:pt idx="7">
                  <c:v>11.85</c:v>
                </c:pt>
                <c:pt idx="8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1-4EB3-9E46-F24A7CF224E7}"/>
            </c:ext>
          </c:extLst>
        </c:ser>
        <c:ser>
          <c:idx val="3"/>
          <c:order val="2"/>
          <c:tx>
            <c:strRef>
              <c:f>Graphs!$F$27</c:f>
              <c:strCache>
                <c:ptCount val="1"/>
                <c:pt idx="0">
                  <c:v>5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Graphs!$F$28:$F$36</c:f>
              <c:numCache>
                <c:formatCode>General</c:formatCode>
                <c:ptCount val="9"/>
                <c:pt idx="0">
                  <c:v>3.4</c:v>
                </c:pt>
                <c:pt idx="1">
                  <c:v>4.2</c:v>
                </c:pt>
                <c:pt idx="2">
                  <c:v>0.2</c:v>
                </c:pt>
                <c:pt idx="3">
                  <c:v>6.7</c:v>
                </c:pt>
                <c:pt idx="4">
                  <c:v>10</c:v>
                </c:pt>
                <c:pt idx="5">
                  <c:v>5.6</c:v>
                </c:pt>
                <c:pt idx="6">
                  <c:v>3.55</c:v>
                </c:pt>
                <c:pt idx="7">
                  <c:v>9.25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1-4EB3-9E46-F24A7CF224E7}"/>
            </c:ext>
          </c:extLst>
        </c:ser>
        <c:ser>
          <c:idx val="4"/>
          <c:order val="3"/>
          <c:tx>
            <c:strRef>
              <c:f>Graphs!$G$27</c:f>
              <c:strCache>
                <c:ptCount val="1"/>
                <c:pt idx="0">
                  <c:v>6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Graphs!$G$28:$G$36</c:f>
              <c:numCache>
                <c:formatCode>General</c:formatCode>
                <c:ptCount val="9"/>
                <c:pt idx="0">
                  <c:v>1.85</c:v>
                </c:pt>
                <c:pt idx="1">
                  <c:v>3.3</c:v>
                </c:pt>
                <c:pt idx="2">
                  <c:v>4.5</c:v>
                </c:pt>
                <c:pt idx="3">
                  <c:v>5.6</c:v>
                </c:pt>
                <c:pt idx="4">
                  <c:v>8.4</c:v>
                </c:pt>
                <c:pt idx="5">
                  <c:v>8.0500000000000007</c:v>
                </c:pt>
                <c:pt idx="6">
                  <c:v>5</c:v>
                </c:pt>
                <c:pt idx="7">
                  <c:v>7.5</c:v>
                </c:pt>
                <c:pt idx="8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1-4EB3-9E46-F24A7CF224E7}"/>
            </c:ext>
          </c:extLst>
        </c:ser>
        <c:ser>
          <c:idx val="6"/>
          <c:order val="4"/>
          <c:tx>
            <c:strRef>
              <c:f>Graphs!$I$27</c:f>
              <c:strCache>
                <c:ptCount val="1"/>
                <c:pt idx="0">
                  <c:v>9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Graphs!$I$28:$I$36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2.95</c:v>
                </c:pt>
                <c:pt idx="4">
                  <c:v>11.2</c:v>
                </c:pt>
                <c:pt idx="5">
                  <c:v>15.049999999999999</c:v>
                </c:pt>
                <c:pt idx="6">
                  <c:v>12.6</c:v>
                </c:pt>
                <c:pt idx="7">
                  <c:v>10.7</c:v>
                </c:pt>
                <c:pt idx="8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1-4EB3-9E46-F24A7CF224E7}"/>
            </c:ext>
          </c:extLst>
        </c:ser>
        <c:ser>
          <c:idx val="7"/>
          <c:order val="5"/>
          <c:tx>
            <c:strRef>
              <c:f>Graphs!$J$27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dot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Graphs!$J$28:$J$36</c:f>
              <c:numCache>
                <c:formatCode>General</c:formatCode>
                <c:ptCount val="9"/>
                <c:pt idx="1">
                  <c:v>6.3</c:v>
                </c:pt>
                <c:pt idx="4">
                  <c:v>9</c:v>
                </c:pt>
                <c:pt idx="5">
                  <c:v>5.25</c:v>
                </c:pt>
                <c:pt idx="6">
                  <c:v>4.8499999999999996</c:v>
                </c:pt>
                <c:pt idx="8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F1-4EB3-9E46-F24A7CF224E7}"/>
            </c:ext>
          </c:extLst>
        </c:ser>
        <c:ser>
          <c:idx val="8"/>
          <c:order val="6"/>
          <c:tx>
            <c:strRef>
              <c:f>Graphs!$K$27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dash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Graphs!$K$28:$K$36</c:f>
              <c:numCache>
                <c:formatCode>General</c:formatCode>
                <c:ptCount val="9"/>
                <c:pt idx="0">
                  <c:v>12</c:v>
                </c:pt>
                <c:pt idx="1">
                  <c:v>11.5</c:v>
                </c:pt>
                <c:pt idx="4">
                  <c:v>12.2</c:v>
                </c:pt>
                <c:pt idx="5">
                  <c:v>5.6</c:v>
                </c:pt>
                <c:pt idx="6">
                  <c:v>8.6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F1-4EB3-9E46-F24A7CF224E7}"/>
            </c:ext>
          </c:extLst>
        </c:ser>
        <c:ser>
          <c:idx val="9"/>
          <c:order val="7"/>
          <c:tx>
            <c:strRef>
              <c:f>Graphs!$L$27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0C0C0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Graphs!$L$28:$L$36</c:f>
              <c:numCache>
                <c:formatCode>General</c:formatCode>
                <c:ptCount val="9"/>
                <c:pt idx="0">
                  <c:v>4.5999999999999996</c:v>
                </c:pt>
                <c:pt idx="1">
                  <c:v>6.2</c:v>
                </c:pt>
                <c:pt idx="3">
                  <c:v>9.8000000000000007</c:v>
                </c:pt>
                <c:pt idx="4">
                  <c:v>17.95</c:v>
                </c:pt>
                <c:pt idx="5">
                  <c:v>13.7</c:v>
                </c:pt>
                <c:pt idx="6">
                  <c:v>15.450000000000001</c:v>
                </c:pt>
                <c:pt idx="7">
                  <c:v>11.649999999999999</c:v>
                </c:pt>
                <c:pt idx="8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F1-4EB3-9E46-F24A7CF224E7}"/>
            </c:ext>
          </c:extLst>
        </c:ser>
        <c:ser>
          <c:idx val="10"/>
          <c:order val="8"/>
          <c:tx>
            <c:strRef>
              <c:f>Graphs!$M$27</c:f>
              <c:strCache>
                <c:ptCount val="1"/>
              </c:strCache>
            </c:strRef>
          </c:tx>
          <c:spPr>
            <a:ln w="25400">
              <a:solidFill>
                <a:srgbClr val="99CC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cat>
            <c:strRef>
              <c:f>Graphs!$B$28:$B$36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Graphs!$M$28:$M$36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F1-4EB3-9E46-F24A7CF22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675344"/>
        <c:axId val="1994073168"/>
      </c:lineChart>
      <c:catAx>
        <c:axId val="201867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40731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99407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6544904364782E-2"/>
              <c:y val="0.3624338721874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186753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4.8706241995328997E-2"/>
          <c:y val="0.90740743182704997"/>
          <c:w val="0.90106547691358596"/>
          <c:h val="7.67195787842114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Ponds TP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03058325558699"/>
          <c:y val="6.3650634064827696E-2"/>
          <c:w val="0.81239067903509099"/>
          <c:h val="0.65327885951847098"/>
        </c:manualLayout>
      </c:layout>
      <c:lineChart>
        <c:grouping val="standard"/>
        <c:varyColors val="0"/>
        <c:ser>
          <c:idx val="0"/>
          <c:order val="0"/>
          <c:tx>
            <c:v>Site 1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Graphs!$C$66:$C$74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1-4875-A3F0-253163048C7A}"/>
            </c:ext>
          </c:extLst>
        </c:ser>
        <c:ser>
          <c:idx val="1"/>
          <c:order val="1"/>
          <c:tx>
            <c:v>Site 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Graphs!$D$66:$D$74</c:f>
              <c:numCache>
                <c:formatCode>0.000</c:formatCode>
                <c:ptCount val="9"/>
                <c:pt idx="0">
                  <c:v>3.2208799999999996E-2</c:v>
                </c:pt>
                <c:pt idx="1">
                  <c:v>4.0725549999999999E-2</c:v>
                </c:pt>
                <c:pt idx="2">
                  <c:v>6.2972333333333325E-2</c:v>
                </c:pt>
                <c:pt idx="3">
                  <c:v>6.59661E-2</c:v>
                </c:pt>
                <c:pt idx="4">
                  <c:v>6.5733824999999996E-2</c:v>
                </c:pt>
                <c:pt idx="5">
                  <c:v>8.9813000000000004E-2</c:v>
                </c:pt>
                <c:pt idx="6">
                  <c:v>7.5257099999999993E-2</c:v>
                </c:pt>
                <c:pt idx="7">
                  <c:v>9.7245800000000007E-2</c:v>
                </c:pt>
                <c:pt idx="8">
                  <c:v>3.8712499999999997E-2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1-4875-A3F0-253163048C7A}"/>
            </c:ext>
          </c:extLst>
        </c:ser>
        <c:ser>
          <c:idx val="2"/>
          <c:order val="2"/>
          <c:tx>
            <c:v>Site 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Graphs!$E$66:$E$74</c:f>
              <c:numCache>
                <c:formatCode>0.000</c:formatCode>
                <c:ptCount val="9"/>
                <c:pt idx="0">
                  <c:v>2.5395399999999999E-2</c:v>
                </c:pt>
                <c:pt idx="1">
                  <c:v>4.4751649999999997E-2</c:v>
                </c:pt>
                <c:pt idx="2">
                  <c:v>7.0405133333333328E-2</c:v>
                </c:pt>
                <c:pt idx="3">
                  <c:v>9.3684249999999983E-2</c:v>
                </c:pt>
                <c:pt idx="4">
                  <c:v>5.6520249999999994E-2</c:v>
                </c:pt>
                <c:pt idx="5">
                  <c:v>0.11923449999999999</c:v>
                </c:pt>
                <c:pt idx="6">
                  <c:v>9.8639450000000004E-2</c:v>
                </c:pt>
                <c:pt idx="7">
                  <c:v>0.13053855</c:v>
                </c:pt>
                <c:pt idx="8">
                  <c:v>3.9951299999999995E-2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1-4875-A3F0-253163048C7A}"/>
            </c:ext>
          </c:extLst>
        </c:ser>
        <c:ser>
          <c:idx val="3"/>
          <c:order val="3"/>
          <c:tx>
            <c:v>Site 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Graphs!$F$66:$F$74</c:f>
              <c:numCache>
                <c:formatCode>0.000</c:formatCode>
                <c:ptCount val="9"/>
                <c:pt idx="0">
                  <c:v>2.7873000000000002E-2</c:v>
                </c:pt>
                <c:pt idx="1">
                  <c:v>2.91118E-2</c:v>
                </c:pt>
                <c:pt idx="2">
                  <c:v>3.0866766666666667E-2</c:v>
                </c:pt>
                <c:pt idx="3">
                  <c:v>7.0611599999999997E-2</c:v>
                </c:pt>
                <c:pt idx="4">
                  <c:v>3.9177050000000005E-2</c:v>
                </c:pt>
                <c:pt idx="5">
                  <c:v>3.1976524999999992E-2</c:v>
                </c:pt>
                <c:pt idx="6">
                  <c:v>2.5937374999999999E-2</c:v>
                </c:pt>
                <c:pt idx="7">
                  <c:v>0.11830540000000001</c:v>
                </c:pt>
                <c:pt idx="8">
                  <c:v>4.3358000000000001E-2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1-4875-A3F0-253163048C7A}"/>
            </c:ext>
          </c:extLst>
        </c:ser>
        <c:ser>
          <c:idx val="4"/>
          <c:order val="4"/>
          <c:tx>
            <c:v>Site 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Graphs!$G$66:$G$74</c:f>
              <c:numCache>
                <c:formatCode>0.000</c:formatCode>
                <c:ptCount val="9"/>
                <c:pt idx="0">
                  <c:v>2.3382350000000003E-2</c:v>
                </c:pt>
                <c:pt idx="1">
                  <c:v>2.8492400000000001E-2</c:v>
                </c:pt>
                <c:pt idx="2">
                  <c:v>4.4287099999999996E-2</c:v>
                </c:pt>
                <c:pt idx="3">
                  <c:v>0.10374949999999999</c:v>
                </c:pt>
                <c:pt idx="4">
                  <c:v>3.2673349999999997E-2</c:v>
                </c:pt>
                <c:pt idx="5">
                  <c:v>3.4221849999999998E-2</c:v>
                </c:pt>
                <c:pt idx="6">
                  <c:v>3.5615499999999994E-2</c:v>
                </c:pt>
                <c:pt idx="7">
                  <c:v>0.11365990000000001</c:v>
                </c:pt>
                <c:pt idx="8">
                  <c:v>3.4376700000000003E-2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1-4875-A3F0-253163048C7A}"/>
            </c:ext>
          </c:extLst>
        </c:ser>
        <c:ser>
          <c:idx val="5"/>
          <c:order val="5"/>
          <c:tx>
            <c:v>Site 7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Graphs!$H$66:$H$74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1-4875-A3F0-253163048C7A}"/>
            </c:ext>
          </c:extLst>
        </c:ser>
        <c:ser>
          <c:idx val="6"/>
          <c:order val="6"/>
          <c:tx>
            <c:v>Site 9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Graphs!$I$66:$I$74</c:f>
              <c:numCache>
                <c:formatCode>0.000</c:formatCode>
                <c:ptCount val="9"/>
                <c:pt idx="0">
                  <c:v>2.3537199999999998E-2</c:v>
                </c:pt>
                <c:pt idx="1">
                  <c:v>3.4996100000000002E-2</c:v>
                </c:pt>
                <c:pt idx="2">
                  <c:v>3.798986666666667E-2</c:v>
                </c:pt>
                <c:pt idx="3">
                  <c:v>3.4376700000000003E-2</c:v>
                </c:pt>
                <c:pt idx="4">
                  <c:v>3.4067E-2</c:v>
                </c:pt>
                <c:pt idx="5">
                  <c:v>3.5770349999999999E-2</c:v>
                </c:pt>
                <c:pt idx="6">
                  <c:v>5.218445E-2</c:v>
                </c:pt>
                <c:pt idx="7">
                  <c:v>8.5012649999999995E-2</c:v>
                </c:pt>
                <c:pt idx="8">
                  <c:v>2.4775999999999999E-2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C1-4875-A3F0-253163048C7A}"/>
            </c:ext>
          </c:extLst>
        </c:ser>
        <c:ser>
          <c:idx val="7"/>
          <c:order val="7"/>
          <c:tx>
            <c:v>Site 12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Graphs!$J$66:$J$74</c:f>
              <c:numCache>
                <c:formatCode>0.000</c:formatCode>
                <c:ptCount val="9"/>
                <c:pt idx="0">
                  <c:v>0</c:v>
                </c:pt>
                <c:pt idx="1">
                  <c:v>2.6479349999999999E-2</c:v>
                </c:pt>
                <c:pt idx="2">
                  <c:v>3.0144133333333333E-2</c:v>
                </c:pt>
                <c:pt idx="3">
                  <c:v>8.2535049999999999E-2</c:v>
                </c:pt>
                <c:pt idx="4">
                  <c:v>3.2053950000000005E-2</c:v>
                </c:pt>
                <c:pt idx="5">
                  <c:v>2.3846900000000001E-2</c:v>
                </c:pt>
                <c:pt idx="6">
                  <c:v>3.019575E-2</c:v>
                </c:pt>
                <c:pt idx="8">
                  <c:v>1.8891700000000001E-2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C1-4875-A3F0-253163048C7A}"/>
            </c:ext>
          </c:extLst>
        </c:ser>
        <c:ser>
          <c:idx val="8"/>
          <c:order val="8"/>
          <c:tx>
            <c:v>Site 13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Graphs!$K$66:$K$74</c:f>
              <c:numCache>
                <c:formatCode>0.000</c:formatCode>
                <c:ptCount val="9"/>
                <c:pt idx="0">
                  <c:v>3.4067E-2</c:v>
                </c:pt>
                <c:pt idx="1">
                  <c:v>5.2648999999999994E-2</c:v>
                </c:pt>
                <c:pt idx="2">
                  <c:v>8.5683666666666658E-2</c:v>
                </c:pt>
                <c:pt idx="3">
                  <c:v>9.7245800000000007E-2</c:v>
                </c:pt>
                <c:pt idx="4">
                  <c:v>9.1516349999999996E-2</c:v>
                </c:pt>
                <c:pt idx="5">
                  <c:v>5.5746000000000004E-2</c:v>
                </c:pt>
                <c:pt idx="6">
                  <c:v>3.5925199999999997E-2</c:v>
                </c:pt>
                <c:pt idx="7">
                  <c:v>0.113737325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C1-4875-A3F0-253163048C7A}"/>
            </c:ext>
          </c:extLst>
        </c:ser>
        <c:ser>
          <c:idx val="9"/>
          <c:order val="9"/>
          <c:tx>
            <c:v>Site 15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Graphs!$L$66:$L$74</c:f>
              <c:numCache>
                <c:formatCode>0.000</c:formatCode>
                <c:ptCount val="9"/>
                <c:pt idx="0">
                  <c:v>2.6014799999999998E-2</c:v>
                </c:pt>
                <c:pt idx="1">
                  <c:v>2.9886050000000001E-2</c:v>
                </c:pt>
                <c:pt idx="2">
                  <c:v>4.8416433333333321E-2</c:v>
                </c:pt>
                <c:pt idx="3">
                  <c:v>6.921795E-2</c:v>
                </c:pt>
                <c:pt idx="4">
                  <c:v>5.0326250000000003E-2</c:v>
                </c:pt>
                <c:pt idx="5">
                  <c:v>5.0790799999999997E-2</c:v>
                </c:pt>
                <c:pt idx="6">
                  <c:v>4.9397150000000001E-2</c:v>
                </c:pt>
                <c:pt idx="7">
                  <c:v>9.2135749999999988E-2</c:v>
                </c:pt>
                <c:pt idx="8">
                  <c:v>3.8402800000000001E-2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C1-4875-A3F0-253163048C7A}"/>
            </c:ext>
          </c:extLst>
        </c:ser>
        <c:ser>
          <c:idx val="10"/>
          <c:order val="10"/>
          <c:tx>
            <c:v>Site 16</c:v>
          </c:tx>
          <c:marker>
            <c:symbol val="none"/>
          </c:marker>
          <c:cat>
            <c:strRef>
              <c:f>Graphs!$B$66:$B$74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Graphs!$M$66:$M$74</c:f>
              <c:numCache>
                <c:formatCode>0.0000</c:formatCode>
                <c:ptCount val="9"/>
                <c:pt idx="0">
                  <c:v>2.4059818750000003E-2</c:v>
                </c:pt>
                <c:pt idx="1">
                  <c:v>3.5886487500000001E-2</c:v>
                </c:pt>
                <c:pt idx="2">
                  <c:v>5.1345679166666665E-2</c:v>
                </c:pt>
                <c:pt idx="3">
                  <c:v>7.7173368749999999E-2</c:v>
                </c:pt>
                <c:pt idx="4">
                  <c:v>5.0258503125000006E-2</c:v>
                </c:pt>
                <c:pt idx="5">
                  <c:v>5.5174990625000003E-2</c:v>
                </c:pt>
                <c:pt idx="6">
                  <c:v>5.0393996874999999E-2</c:v>
                </c:pt>
                <c:pt idx="7">
                  <c:v>0.107233625</c:v>
                </c:pt>
                <c:pt idx="8">
                  <c:v>2.9808624999999998E-2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C1-4875-A3F0-25316304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227136"/>
        <c:axId val="2070251344"/>
      </c:lineChart>
      <c:catAx>
        <c:axId val="168222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251344"/>
        <c:crosses val="autoZero"/>
        <c:auto val="1"/>
        <c:lblAlgn val="ctr"/>
        <c:lblOffset val="100"/>
        <c:tickLblSkip val="2"/>
        <c:noMultiLvlLbl val="0"/>
      </c:catAx>
      <c:valAx>
        <c:axId val="2070251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mg/ L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82227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Bacteria!$H$2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Bacteria!$G$3:$G$8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Bacteria!$H$3:$H$8</c:f>
              <c:numCache>
                <c:formatCode>General</c:formatCode>
                <c:ptCount val="6"/>
                <c:pt idx="0">
                  <c:v>25.5</c:v>
                </c:pt>
                <c:pt idx="2">
                  <c:v>25.5</c:v>
                </c:pt>
                <c:pt idx="4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B-45F0-9E86-1CC36E23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643248"/>
        <c:axId val="1675342736"/>
      </c:lineChart>
      <c:catAx>
        <c:axId val="176964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8543875765529301"/>
              <c:y val="0.8740507436570430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5342736"/>
        <c:crosses val="autoZero"/>
        <c:auto val="1"/>
        <c:lblAlgn val="ctr"/>
        <c:lblOffset val="100"/>
        <c:noMultiLvlLbl val="0"/>
      </c:catAx>
      <c:valAx>
        <c:axId val="1675342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64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3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Bacteria!$H$19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Bacteria!$G$20:$G$25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Bacteria!$H$20:$H$25</c:f>
              <c:numCache>
                <c:formatCode>General</c:formatCode>
                <c:ptCount val="6"/>
                <c:pt idx="0">
                  <c:v>0.5</c:v>
                </c:pt>
                <c:pt idx="1">
                  <c:v>392.5</c:v>
                </c:pt>
                <c:pt idx="2">
                  <c:v>7.75</c:v>
                </c:pt>
                <c:pt idx="3">
                  <c:v>52.75</c:v>
                </c:pt>
                <c:pt idx="4">
                  <c:v>2199.25</c:v>
                </c:pt>
                <c:pt idx="5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B-4EFB-B5B6-68DCC880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219360"/>
        <c:axId val="1675354816"/>
      </c:lineChart>
      <c:catAx>
        <c:axId val="16752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506364829396301"/>
              <c:y val="0.88793963254593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75354816"/>
        <c:crosses val="autoZero"/>
        <c:auto val="1"/>
        <c:lblAlgn val="ctr"/>
        <c:lblOffset val="100"/>
        <c:noMultiLvlLbl val="0"/>
      </c:catAx>
      <c:valAx>
        <c:axId val="1675354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MPN/100mL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0.30626932050160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521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6</a:t>
            </a:r>
          </a:p>
        </c:rich>
      </c:tx>
      <c:layout>
        <c:manualLayout>
          <c:xMode val="edge"/>
          <c:yMode val="edge"/>
          <c:x val="1.10411198600174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Bacteria!$H$35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Bacteria!$G$36:$G$41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Bacteria!$H$36:$H$41</c:f>
              <c:numCache>
                <c:formatCode>General</c:formatCode>
                <c:ptCount val="6"/>
                <c:pt idx="0">
                  <c:v>640</c:v>
                </c:pt>
                <c:pt idx="1">
                  <c:v>3699</c:v>
                </c:pt>
                <c:pt idx="2">
                  <c:v>7.75</c:v>
                </c:pt>
                <c:pt idx="3">
                  <c:v>31</c:v>
                </c:pt>
                <c:pt idx="4">
                  <c:v>4028.75</c:v>
                </c:pt>
                <c:pt idx="5">
                  <c:v>551.5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E-4F2F-9F4F-C3837687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49392"/>
        <c:axId val="2108558416"/>
      </c:lineChart>
      <c:catAx>
        <c:axId val="207034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397841426071741"/>
              <c:y val="0.8833100029163020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08558416"/>
        <c:crosses val="autoZero"/>
        <c:auto val="1"/>
        <c:lblAlgn val="ctr"/>
        <c:lblOffset val="100"/>
        <c:noMultiLvlLbl val="0"/>
      </c:catAx>
      <c:valAx>
        <c:axId val="2108558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</a:t>
                </a:r>
                <a:r>
                  <a:rPr lang="en-US" baseline="0"/>
                  <a:t> 100mL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34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11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Bacteria!$H$51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Bacteria!$G$52:$G$57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Bacteria!$H$52:$H$57</c:f>
              <c:numCache>
                <c:formatCode>General</c:formatCode>
                <c:ptCount val="6"/>
                <c:pt idx="0">
                  <c:v>37</c:v>
                </c:pt>
                <c:pt idx="1">
                  <c:v>5</c:v>
                </c:pt>
                <c:pt idx="2">
                  <c:v>80.5</c:v>
                </c:pt>
                <c:pt idx="3">
                  <c:v>87.75</c:v>
                </c:pt>
                <c:pt idx="4">
                  <c:v>1580.25</c:v>
                </c:pt>
                <c:pt idx="5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0-475C-A246-5BCC6E40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08080"/>
        <c:axId val="2086373392"/>
      </c:lineChart>
      <c:catAx>
        <c:axId val="211350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86373392"/>
        <c:crosses val="autoZero"/>
        <c:auto val="1"/>
        <c:lblAlgn val="ctr"/>
        <c:lblOffset val="100"/>
        <c:noMultiLvlLbl val="0"/>
      </c:catAx>
      <c:valAx>
        <c:axId val="2086373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508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17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Bacteria!$H$67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Bacteria!$G$68:$G$73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Bacteria!$H$68:$H$73</c:f>
              <c:numCache>
                <c:formatCode>General</c:formatCode>
                <c:ptCount val="6"/>
                <c:pt idx="0">
                  <c:v>80</c:v>
                </c:pt>
                <c:pt idx="1">
                  <c:v>501.5</c:v>
                </c:pt>
                <c:pt idx="2">
                  <c:v>80.25</c:v>
                </c:pt>
                <c:pt idx="3">
                  <c:v>330.25</c:v>
                </c:pt>
                <c:pt idx="4">
                  <c:v>526.25</c:v>
                </c:pt>
                <c:pt idx="5">
                  <c:v>382.5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8-4160-9603-B73D883E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26048"/>
        <c:axId val="2070517472"/>
      </c:lineChart>
      <c:catAx>
        <c:axId val="21131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layout>
            <c:manualLayout>
              <c:xMode val="edge"/>
              <c:yMode val="edge"/>
              <c:x val="0.42006364829396298"/>
              <c:y val="0.9018285214348209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70517472"/>
        <c:crosses val="autoZero"/>
        <c:auto val="1"/>
        <c:lblAlgn val="ctr"/>
        <c:lblOffset val="100"/>
        <c:noMultiLvlLbl val="0"/>
      </c:catAx>
      <c:valAx>
        <c:axId val="2070517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12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</a:t>
            </a:r>
            <a:r>
              <a:rPr lang="en-US" baseline="0"/>
              <a:t> 21</a:t>
            </a:r>
            <a:endParaRPr lang="en-US"/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Bacteria!$H$83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Bacteria!$G$84:$G$89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Bacteria!$H$84:$H$89</c:f>
              <c:numCache>
                <c:formatCode>0.0</c:formatCode>
                <c:ptCount val="6"/>
                <c:pt idx="0">
                  <c:v>354</c:v>
                </c:pt>
                <c:pt idx="1">
                  <c:v>1358.75</c:v>
                </c:pt>
                <c:pt idx="2">
                  <c:v>216</c:v>
                </c:pt>
                <c:pt idx="3">
                  <c:v>131.25</c:v>
                </c:pt>
                <c:pt idx="4">
                  <c:v>294.5</c:v>
                </c:pt>
                <c:pt idx="5">
                  <c:v>284.5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7-4AFF-850A-1F437EB5A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036368"/>
        <c:axId val="1618076272"/>
      </c:lineChart>
      <c:catAx>
        <c:axId val="161803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</a:t>
                </a:r>
                <a:r>
                  <a:rPr lang="en-US" baseline="0"/>
                  <a:t> Month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18076272"/>
        <c:crosses val="autoZero"/>
        <c:auto val="1"/>
        <c:lblAlgn val="ctr"/>
        <c:lblOffset val="100"/>
        <c:noMultiLvlLbl val="0"/>
      </c:catAx>
      <c:valAx>
        <c:axId val="16180762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1803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27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Bacteria!$H$99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Bacteria!$G$100:$G$105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Bacteria!$H$100:$H$105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12299</c:v>
                </c:pt>
                <c:pt idx="2">
                  <c:v>41</c:v>
                </c:pt>
                <c:pt idx="3">
                  <c:v>10</c:v>
                </c:pt>
                <c:pt idx="4">
                  <c:v>874.75</c:v>
                </c:pt>
                <c:pt idx="5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989-9998-C2F6B2402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39360"/>
        <c:axId val="2086005808"/>
      </c:lineChart>
      <c:catAx>
        <c:axId val="207063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86005808"/>
        <c:crosses val="autoZero"/>
        <c:auto val="1"/>
        <c:lblAlgn val="ctr"/>
        <c:lblOffset val="100"/>
        <c:noMultiLvlLbl val="0"/>
      </c:catAx>
      <c:valAx>
        <c:axId val="2086005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63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Site 28</a:t>
            </a:r>
          </a:p>
        </c:rich>
      </c:tx>
      <c:layout>
        <c:manualLayout>
          <c:xMode val="edge"/>
          <c:yMode val="edge"/>
          <c:x val="2.3193350831145999E-3"/>
          <c:y val="0.8842592592592589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Bacteria!$H$115</c:f>
              <c:strCache>
                <c:ptCount val="1"/>
                <c:pt idx="0">
                  <c:v>Average MPN/ 100 mL</c:v>
                </c:pt>
              </c:strCache>
            </c:strRef>
          </c:tx>
          <c:cat>
            <c:strRef>
              <c:f>Bacteria!$G$116:$G$120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Bacteria!$H$116:$H$120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646.25</c:v>
                </c:pt>
                <c:pt idx="2">
                  <c:v>47</c:v>
                </c:pt>
                <c:pt idx="3">
                  <c:v>103.5</c:v>
                </c:pt>
                <c:pt idx="4">
                  <c:v>2131.5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C-4654-B935-1484FAB61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47168"/>
        <c:axId val="2070852784"/>
      </c:lineChart>
      <c:catAx>
        <c:axId val="-21440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70852784"/>
        <c:crosses val="autoZero"/>
        <c:auto val="1"/>
        <c:lblAlgn val="ctr"/>
        <c:lblOffset val="100"/>
        <c:noMultiLvlLbl val="0"/>
      </c:catAx>
      <c:valAx>
        <c:axId val="2070852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MPN/ 100 mL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404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Yearly Averages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456407166057201"/>
          <c:y val="0.103939001049577"/>
          <c:w val="0.81799595058996899"/>
          <c:h val="0.7833226162310510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Bacteria!$G$134:$G$141</c:f>
              <c:strCache>
                <c:ptCount val="8"/>
                <c:pt idx="0">
                  <c:v>Site 2</c:v>
                </c:pt>
                <c:pt idx="1">
                  <c:v>Site 3</c:v>
                </c:pt>
                <c:pt idx="2">
                  <c:v>Site 6</c:v>
                </c:pt>
                <c:pt idx="3">
                  <c:v>Site 11</c:v>
                </c:pt>
                <c:pt idx="4">
                  <c:v>Site 17</c:v>
                </c:pt>
                <c:pt idx="5">
                  <c:v>Site 21</c:v>
                </c:pt>
                <c:pt idx="6">
                  <c:v>Site 27</c:v>
                </c:pt>
                <c:pt idx="7">
                  <c:v>Site 28</c:v>
                </c:pt>
              </c:strCache>
            </c:strRef>
          </c:cat>
          <c:val>
            <c:numRef>
              <c:f>Bacteria!$H$134:$H$141</c:f>
              <c:numCache>
                <c:formatCode>General</c:formatCode>
                <c:ptCount val="8"/>
                <c:pt idx="0">
                  <c:v>629</c:v>
                </c:pt>
                <c:pt idx="1">
                  <c:v>530.54999999999995</c:v>
                </c:pt>
                <c:pt idx="2">
                  <c:v>1681.3</c:v>
                </c:pt>
                <c:pt idx="3">
                  <c:v>358.1</c:v>
                </c:pt>
                <c:pt idx="4">
                  <c:v>303.64999999999998</c:v>
                </c:pt>
                <c:pt idx="5">
                  <c:v>470.9</c:v>
                </c:pt>
                <c:pt idx="6">
                  <c:v>3306.1875</c:v>
                </c:pt>
                <c:pt idx="7">
                  <c:v>732.0625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5-4CAA-BE58-B4A54B29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97744"/>
        <c:axId val="2093513680"/>
      </c:barChart>
      <c:catAx>
        <c:axId val="209319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3513680"/>
        <c:crosses val="autoZero"/>
        <c:auto val="1"/>
        <c:lblAlgn val="ctr"/>
        <c:lblOffset val="100"/>
        <c:noMultiLvlLbl val="0"/>
      </c:catAx>
      <c:valAx>
        <c:axId val="20935136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MPN/100 mL</a:t>
                </a:r>
                <a:endParaRPr lang="en-US" sz="11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9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</a:rPr>
              <a:t>Upper NO</a:t>
            </a:r>
            <a:r>
              <a:rPr lang="en-US" sz="11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4500001131693601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6670015123"/>
          <c:y val="0.104347830702091"/>
          <c:w val="0.83333335452609703"/>
          <c:h val="0.67826089956359803"/>
        </c:manualLayout>
      </c:layout>
      <c:lineChart>
        <c:grouping val="standard"/>
        <c:varyColors val="0"/>
        <c:ser>
          <c:idx val="0"/>
          <c:order val="0"/>
          <c:tx>
            <c:strRef>
              <c:f>Graphs!$Z$2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Graphs!$Z$3:$Z$11</c:f>
              <c:numCache>
                <c:formatCode>General</c:formatCode>
                <c:ptCount val="9"/>
                <c:pt idx="0">
                  <c:v>3.3149999999999999</c:v>
                </c:pt>
                <c:pt idx="1">
                  <c:v>0.89500000000000002</c:v>
                </c:pt>
                <c:pt idx="2">
                  <c:v>2.37</c:v>
                </c:pt>
                <c:pt idx="4">
                  <c:v>1.9900000000000002</c:v>
                </c:pt>
                <c:pt idx="5">
                  <c:v>1.85</c:v>
                </c:pt>
                <c:pt idx="6">
                  <c:v>1.82</c:v>
                </c:pt>
                <c:pt idx="7">
                  <c:v>2.1550000000000002</c:v>
                </c:pt>
                <c:pt idx="8">
                  <c:v>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D-4BA6-A4B4-F4099247DA8F}"/>
            </c:ext>
          </c:extLst>
        </c:ser>
        <c:ser>
          <c:idx val="1"/>
          <c:order val="1"/>
          <c:tx>
            <c:strRef>
              <c:f>Graphs!$AA$2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Graphs!$AA$3:$AA$11</c:f>
              <c:numCache>
                <c:formatCode>General</c:formatCode>
                <c:ptCount val="9"/>
                <c:pt idx="0">
                  <c:v>3.5449999999999999</c:v>
                </c:pt>
                <c:pt idx="1">
                  <c:v>3.42</c:v>
                </c:pt>
                <c:pt idx="2">
                  <c:v>2.69</c:v>
                </c:pt>
                <c:pt idx="4">
                  <c:v>1.48</c:v>
                </c:pt>
                <c:pt idx="5">
                  <c:v>0.92349999999999999</c:v>
                </c:pt>
                <c:pt idx="6">
                  <c:v>1.365</c:v>
                </c:pt>
                <c:pt idx="7">
                  <c:v>1.288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D-4BA6-A4B4-F4099247DA8F}"/>
            </c:ext>
          </c:extLst>
        </c:ser>
        <c:ser>
          <c:idx val="2"/>
          <c:order val="2"/>
          <c:tx>
            <c:strRef>
              <c:f>Graphs!$AB$2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Graphs!$AB$3:$AB$11</c:f>
              <c:numCache>
                <c:formatCode>General</c:formatCode>
                <c:ptCount val="9"/>
                <c:pt idx="0">
                  <c:v>5.0449999999999999</c:v>
                </c:pt>
                <c:pt idx="1">
                  <c:v>4.42</c:v>
                </c:pt>
                <c:pt idx="2">
                  <c:v>10.98</c:v>
                </c:pt>
                <c:pt idx="4">
                  <c:v>1.87</c:v>
                </c:pt>
                <c:pt idx="5">
                  <c:v>1.46</c:v>
                </c:pt>
                <c:pt idx="6">
                  <c:v>2.73</c:v>
                </c:pt>
                <c:pt idx="7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D-4BA6-A4B4-F4099247DA8F}"/>
            </c:ext>
          </c:extLst>
        </c:ser>
        <c:ser>
          <c:idx val="3"/>
          <c:order val="3"/>
          <c:tx>
            <c:strRef>
              <c:f>Graphs!$AC$2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Graphs!$Y$3:$Y$11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Graphs!$AC$3:$AC$11</c:f>
              <c:numCache>
                <c:formatCode>General</c:formatCode>
                <c:ptCount val="9"/>
                <c:pt idx="0">
                  <c:v>0.317</c:v>
                </c:pt>
                <c:pt idx="1">
                  <c:v>1.72</c:v>
                </c:pt>
                <c:pt idx="2">
                  <c:v>2.2450000000000001</c:v>
                </c:pt>
                <c:pt idx="3">
                  <c:v>1.1299999999999999</c:v>
                </c:pt>
                <c:pt idx="4">
                  <c:v>1.6</c:v>
                </c:pt>
                <c:pt idx="5">
                  <c:v>0.93300000000000005</c:v>
                </c:pt>
                <c:pt idx="6">
                  <c:v>1.76</c:v>
                </c:pt>
                <c:pt idx="7">
                  <c:v>1.5620000000000001</c:v>
                </c:pt>
                <c:pt idx="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D-4BA6-A4B4-F4099247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06080"/>
        <c:axId val="2095794384"/>
      </c:lineChart>
      <c:catAx>
        <c:axId val="20839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7943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09579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428985526219709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9060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80000007120769"/>
          <c:y val="0.89855076437911996"/>
          <c:w val="0.43833334448072703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% of samples below risk threshold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971168475291499"/>
          <c:y val="0.17139936476346501"/>
          <c:w val="0.81799595058996899"/>
          <c:h val="0.64090632902277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Bacteria!$G$134:$G$141</c:f>
              <c:strCache>
                <c:ptCount val="8"/>
                <c:pt idx="0">
                  <c:v>Site 2</c:v>
                </c:pt>
                <c:pt idx="1">
                  <c:v>Site 3</c:v>
                </c:pt>
                <c:pt idx="2">
                  <c:v>Site 6</c:v>
                </c:pt>
                <c:pt idx="3">
                  <c:v>Site 11</c:v>
                </c:pt>
                <c:pt idx="4">
                  <c:v>Site 17</c:v>
                </c:pt>
                <c:pt idx="5">
                  <c:v>Site 21</c:v>
                </c:pt>
                <c:pt idx="6">
                  <c:v>Site 27</c:v>
                </c:pt>
                <c:pt idx="7">
                  <c:v>Site 28</c:v>
                </c:pt>
              </c:strCache>
            </c:strRef>
          </c:cat>
          <c:val>
            <c:numRef>
              <c:f>Bacteria!$F$134:$F$141</c:f>
              <c:numCache>
                <c:formatCode>0.0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50</c:v>
                </c:pt>
                <c:pt idx="4">
                  <c:v>30</c:v>
                </c:pt>
                <c:pt idx="5">
                  <c:v>20</c:v>
                </c:pt>
                <c:pt idx="6">
                  <c:v>50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4-4455-A747-CE01A579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976784"/>
        <c:axId val="1618224512"/>
      </c:barChart>
      <c:catAx>
        <c:axId val="206697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Site</a:t>
                </a:r>
              </a:p>
            </c:rich>
          </c:tx>
          <c:layout>
            <c:manualLayout>
              <c:xMode val="edge"/>
              <c:yMode val="edge"/>
              <c:x val="0.53777766485281997"/>
              <c:y val="0.8837073898553969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618224512"/>
        <c:crosses val="autoZero"/>
        <c:auto val="1"/>
        <c:lblAlgn val="ctr"/>
        <c:lblOffset val="100"/>
        <c:noMultiLvlLbl val="0"/>
      </c:catAx>
      <c:valAx>
        <c:axId val="1618224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%</a:t>
                </a:r>
                <a:endParaRPr lang="en-US" sz="1100">
                  <a:effectLst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6697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Ponds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Graphs'!$B$2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strRef>
              <c:f>'Bacteria (F.e.) Graphs'!$A$3:$A$8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Graphs'!$B$3:$B$8</c:f>
              <c:numCache>
                <c:formatCode>General</c:formatCode>
                <c:ptCount val="6"/>
                <c:pt idx="0">
                  <c:v>25.5</c:v>
                </c:pt>
                <c:pt idx="1">
                  <c:v>0</c:v>
                </c:pt>
                <c:pt idx="2">
                  <c:v>25.5</c:v>
                </c:pt>
                <c:pt idx="3">
                  <c:v>0</c:v>
                </c:pt>
                <c:pt idx="4">
                  <c:v>1836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D-4864-9773-BB2F84626F68}"/>
            </c:ext>
          </c:extLst>
        </c:ser>
        <c:ser>
          <c:idx val="1"/>
          <c:order val="1"/>
          <c:tx>
            <c:strRef>
              <c:f>'Bacteria (F.e.) Graphs'!$C$2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strRef>
              <c:f>'Bacteria (F.e.) Graphs'!$A$3:$A$8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Graphs'!$C$3:$C$8</c:f>
              <c:numCache>
                <c:formatCode>General</c:formatCode>
                <c:ptCount val="6"/>
                <c:pt idx="0">
                  <c:v>0.5</c:v>
                </c:pt>
                <c:pt idx="1">
                  <c:v>392.5</c:v>
                </c:pt>
                <c:pt idx="2">
                  <c:v>7.75</c:v>
                </c:pt>
                <c:pt idx="3">
                  <c:v>52.75</c:v>
                </c:pt>
                <c:pt idx="4">
                  <c:v>2199.25</c:v>
                </c:pt>
                <c:pt idx="5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D-4864-9773-BB2F84626F68}"/>
            </c:ext>
          </c:extLst>
        </c:ser>
        <c:ser>
          <c:idx val="2"/>
          <c:order val="2"/>
          <c:tx>
            <c:strRef>
              <c:f>'Bacteria (F.e.) Graphs'!$D$2</c:f>
              <c:strCache>
                <c:ptCount val="1"/>
                <c:pt idx="0">
                  <c:v>Site 6</c:v>
                </c:pt>
              </c:strCache>
            </c:strRef>
          </c:tx>
          <c:marker>
            <c:symbol val="none"/>
          </c:marker>
          <c:cat>
            <c:strRef>
              <c:f>'Bacteria (F.e.) Graphs'!$A$3:$A$8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Graphs'!$D$3:$D$8</c:f>
              <c:numCache>
                <c:formatCode>General</c:formatCode>
                <c:ptCount val="6"/>
                <c:pt idx="0">
                  <c:v>640</c:v>
                </c:pt>
                <c:pt idx="1">
                  <c:v>3699</c:v>
                </c:pt>
                <c:pt idx="2">
                  <c:v>7.75</c:v>
                </c:pt>
                <c:pt idx="3">
                  <c:v>31</c:v>
                </c:pt>
                <c:pt idx="4">
                  <c:v>4028.75</c:v>
                </c:pt>
                <c:pt idx="5">
                  <c:v>551.5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D-4864-9773-BB2F8462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929152"/>
        <c:axId val="2108480080"/>
      </c:lineChart>
      <c:catAx>
        <c:axId val="211792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480080"/>
        <c:crosses val="autoZero"/>
        <c:auto val="1"/>
        <c:lblAlgn val="ctr"/>
        <c:lblOffset val="100"/>
        <c:noMultiLvlLbl val="0"/>
      </c:catAx>
      <c:valAx>
        <c:axId val="2108480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929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</a:t>
            </a:r>
            <a:r>
              <a:rPr lang="en-US" baseline="0"/>
              <a:t> e. Upper Wicomico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Graphs'!$B$19</c:f>
              <c:strCache>
                <c:ptCount val="1"/>
                <c:pt idx="0">
                  <c:v>Site 11</c:v>
                </c:pt>
              </c:strCache>
            </c:strRef>
          </c:tx>
          <c:marker>
            <c:symbol val="none"/>
          </c:marker>
          <c:cat>
            <c:strRef>
              <c:f>'Bacteria (F.e.) Graphs'!$A$20:$A$25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Graphs'!$B$20:$B$25</c:f>
              <c:numCache>
                <c:formatCode>General</c:formatCode>
                <c:ptCount val="6"/>
                <c:pt idx="0">
                  <c:v>37</c:v>
                </c:pt>
                <c:pt idx="1">
                  <c:v>5</c:v>
                </c:pt>
                <c:pt idx="2">
                  <c:v>80.5</c:v>
                </c:pt>
                <c:pt idx="3">
                  <c:v>87.75</c:v>
                </c:pt>
                <c:pt idx="4">
                  <c:v>1580.25</c:v>
                </c:pt>
                <c:pt idx="5">
                  <c:v>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D-4D9C-8EEF-982F753C06F2}"/>
            </c:ext>
          </c:extLst>
        </c:ser>
        <c:ser>
          <c:idx val="1"/>
          <c:order val="1"/>
          <c:tx>
            <c:strRef>
              <c:f>'Bacteria (F.e.) Graphs'!$C$19</c:f>
              <c:strCache>
                <c:ptCount val="1"/>
                <c:pt idx="0">
                  <c:v>Site 27</c:v>
                </c:pt>
              </c:strCache>
            </c:strRef>
          </c:tx>
          <c:marker>
            <c:symbol val="none"/>
          </c:marker>
          <c:cat>
            <c:strRef>
              <c:f>'Bacteria (F.e.) Graphs'!$A$20:$A$25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Graphs'!$C$20:$C$25</c:f>
              <c:numCache>
                <c:formatCode>General</c:formatCode>
                <c:ptCount val="6"/>
                <c:pt idx="0">
                  <c:v>0</c:v>
                </c:pt>
                <c:pt idx="1">
                  <c:v>12299</c:v>
                </c:pt>
                <c:pt idx="2">
                  <c:v>41</c:v>
                </c:pt>
                <c:pt idx="3">
                  <c:v>10</c:v>
                </c:pt>
                <c:pt idx="4">
                  <c:v>874.75</c:v>
                </c:pt>
                <c:pt idx="5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D-4D9C-8EEF-982F753C0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742800"/>
        <c:axId val="2093310864"/>
      </c:lineChart>
      <c:catAx>
        <c:axId val="176974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3310864"/>
        <c:crosses val="autoZero"/>
        <c:auto val="1"/>
        <c:lblAlgn val="ctr"/>
        <c:lblOffset val="100"/>
        <c:noMultiLvlLbl val="0"/>
      </c:catAx>
      <c:valAx>
        <c:axId val="2093310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974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 Lower Wicomico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Graphs'!$B$36</c:f>
              <c:strCache>
                <c:ptCount val="1"/>
                <c:pt idx="0">
                  <c:v>Site 21</c:v>
                </c:pt>
              </c:strCache>
            </c:strRef>
          </c:tx>
          <c:marker>
            <c:symbol val="none"/>
          </c:marker>
          <c:cat>
            <c:strRef>
              <c:f>'Bacteria (F.e.) Graphs'!$A$37:$A$42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Graphs'!$B$37:$B$42</c:f>
              <c:numCache>
                <c:formatCode>General</c:formatCode>
                <c:ptCount val="6"/>
                <c:pt idx="0">
                  <c:v>354</c:v>
                </c:pt>
                <c:pt idx="1">
                  <c:v>1358.75</c:v>
                </c:pt>
                <c:pt idx="2">
                  <c:v>216</c:v>
                </c:pt>
                <c:pt idx="3">
                  <c:v>131.25</c:v>
                </c:pt>
                <c:pt idx="4">
                  <c:v>294.5</c:v>
                </c:pt>
                <c:pt idx="5">
                  <c:v>284.5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C-432F-B398-8FB5FF25830C}"/>
            </c:ext>
          </c:extLst>
        </c:ser>
        <c:ser>
          <c:idx val="1"/>
          <c:order val="1"/>
          <c:tx>
            <c:strRef>
              <c:f>'Bacteria (F.e.) Graphs'!$C$36</c:f>
              <c:strCache>
                <c:ptCount val="1"/>
                <c:pt idx="0">
                  <c:v>Site 28</c:v>
                </c:pt>
              </c:strCache>
            </c:strRef>
          </c:tx>
          <c:marker>
            <c:symbol val="none"/>
          </c:marker>
          <c:cat>
            <c:strRef>
              <c:f>'Bacteria (F.e.) Graphs'!$A$37:$A$42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Graphs'!$C$37:$C$42</c:f>
              <c:numCache>
                <c:formatCode>General</c:formatCode>
                <c:ptCount val="6"/>
                <c:pt idx="0">
                  <c:v>0</c:v>
                </c:pt>
                <c:pt idx="1">
                  <c:v>646.25</c:v>
                </c:pt>
                <c:pt idx="2">
                  <c:v>47</c:v>
                </c:pt>
                <c:pt idx="3">
                  <c:v>103.5</c:v>
                </c:pt>
                <c:pt idx="4">
                  <c:v>2131.5</c:v>
                </c:pt>
                <c:pt idx="5">
                  <c:v>207.5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C-432F-B398-8FB5FF25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56928"/>
        <c:axId val="2070101392"/>
      </c:lineChart>
      <c:catAx>
        <c:axId val="209315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101392"/>
        <c:crosses val="autoZero"/>
        <c:auto val="1"/>
        <c:lblAlgn val="ctr"/>
        <c:lblOffset val="100"/>
        <c:noMultiLvlLbl val="0"/>
      </c:catAx>
      <c:valAx>
        <c:axId val="2070101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</a:t>
                </a:r>
                <a:r>
                  <a:rPr lang="en-US" baseline="0"/>
                  <a:t> e.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F. e.</a:t>
            </a:r>
            <a:r>
              <a:rPr lang="en-US" baseline="0"/>
              <a:t> </a:t>
            </a:r>
            <a:r>
              <a:rPr lang="en-US"/>
              <a:t>Wicomico Creek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'Bacteria (F.e.) Graphs'!$B$53</c:f>
              <c:strCache>
                <c:ptCount val="1"/>
                <c:pt idx="0">
                  <c:v>Site 17</c:v>
                </c:pt>
              </c:strCache>
            </c:strRef>
          </c:tx>
          <c:marker>
            <c:symbol val="none"/>
          </c:marker>
          <c:cat>
            <c:strRef>
              <c:f>'Bacteria (F.e.) Graphs'!$A$54:$A$59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Graphs'!$B$54:$B$59</c:f>
              <c:numCache>
                <c:formatCode>General</c:formatCode>
                <c:ptCount val="6"/>
                <c:pt idx="0">
                  <c:v>80</c:v>
                </c:pt>
                <c:pt idx="1">
                  <c:v>501.5</c:v>
                </c:pt>
                <c:pt idx="2">
                  <c:v>80.25</c:v>
                </c:pt>
                <c:pt idx="3">
                  <c:v>330.25</c:v>
                </c:pt>
                <c:pt idx="4">
                  <c:v>526.25</c:v>
                </c:pt>
                <c:pt idx="5">
                  <c:v>382.5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5-414F-BAD9-391621AC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0911856"/>
        <c:axId val="2085745216"/>
      </c:lineChart>
      <c:catAx>
        <c:axId val="207091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5745216"/>
        <c:crosses val="autoZero"/>
        <c:auto val="1"/>
        <c:lblAlgn val="ctr"/>
        <c:lblOffset val="100"/>
        <c:noMultiLvlLbl val="0"/>
      </c:catAx>
      <c:valAx>
        <c:axId val="2085745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 e.</a:t>
                </a:r>
                <a:r>
                  <a:rPr lang="en-US" baseline="0"/>
                  <a:t> MPN/ 100 mL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911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Summer Average</a:t>
            </a:r>
          </a:p>
        </c:rich>
      </c:tx>
      <c:layout>
        <c:manualLayout>
          <c:xMode val="edge"/>
          <c:yMode val="edge"/>
          <c:x val="0.35282990667833197"/>
          <c:y val="1.21028725103740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12941090696999"/>
          <c:y val="0.109339446819311"/>
          <c:w val="0.82440762613006702"/>
          <c:h val="0.69243742004877396"/>
        </c:manualLayout>
      </c:layout>
      <c:lineChart>
        <c:grouping val="standard"/>
        <c:varyColors val="0"/>
        <c:ser>
          <c:idx val="0"/>
          <c:order val="0"/>
          <c:tx>
            <c:strRef>
              <c:f>'Bacteria (F.e.) Graphs'!$P$2</c:f>
              <c:strCache>
                <c:ptCount val="1"/>
                <c:pt idx="0">
                  <c:v>Ponds</c:v>
                </c:pt>
              </c:strCache>
            </c:strRef>
          </c:tx>
          <c:spPr>
            <a:ln cap="sq">
              <a:solidFill>
                <a:srgbClr val="FF0000"/>
              </a:solidFill>
            </a:ln>
          </c:spPr>
          <c:marker>
            <c:symbol val="square"/>
            <c:size val="6"/>
            <c:spPr>
              <a:solidFill>
                <a:srgbClr val="FF0000"/>
              </a:solidFill>
              <a:ln w="9525" cap="sq">
                <a:solidFill>
                  <a:schemeClr val="tx1"/>
                </a:solidFill>
              </a:ln>
            </c:spPr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Graphs'!$P$3:$P$8</c:f>
              <c:numCache>
                <c:formatCode>0.0</c:formatCode>
                <c:ptCount val="6"/>
                <c:pt idx="0">
                  <c:v>222</c:v>
                </c:pt>
                <c:pt idx="1">
                  <c:v>1363.8333333333333</c:v>
                </c:pt>
                <c:pt idx="2">
                  <c:v>13.666666666666666</c:v>
                </c:pt>
                <c:pt idx="3">
                  <c:v>27.916666666666668</c:v>
                </c:pt>
                <c:pt idx="4">
                  <c:v>2688</c:v>
                </c:pt>
                <c:pt idx="5">
                  <c:v>310.5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5-4BF6-AB94-4B1910A96728}"/>
            </c:ext>
          </c:extLst>
        </c:ser>
        <c:ser>
          <c:idx val="1"/>
          <c:order val="1"/>
          <c:tx>
            <c:strRef>
              <c:f>'Bacteria (F.e.) Graphs'!$Q$2</c:f>
              <c:strCache>
                <c:ptCount val="1"/>
                <c:pt idx="0">
                  <c:v>Upper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9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Graphs'!$Q$3:$Q$8</c:f>
              <c:numCache>
                <c:formatCode>0.0</c:formatCode>
                <c:ptCount val="6"/>
                <c:pt idx="0">
                  <c:v>37</c:v>
                </c:pt>
                <c:pt idx="1">
                  <c:v>6152</c:v>
                </c:pt>
                <c:pt idx="2">
                  <c:v>60.75</c:v>
                </c:pt>
                <c:pt idx="3">
                  <c:v>48.875</c:v>
                </c:pt>
                <c:pt idx="4">
                  <c:v>874.75</c:v>
                </c:pt>
                <c:pt idx="5">
                  <c:v>514.5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5-4BF6-AB94-4B1910A96728}"/>
            </c:ext>
          </c:extLst>
        </c:ser>
        <c:ser>
          <c:idx val="2"/>
          <c:order val="2"/>
          <c:tx>
            <c:strRef>
              <c:f>'Bacteria (F.e.) Graphs'!$R$2</c:f>
              <c:strCache>
                <c:ptCount val="1"/>
                <c:pt idx="0">
                  <c:v>Lower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9"/>
            <c:spPr>
              <a:solidFill>
                <a:srgbClr val="00B050"/>
              </a:solidFill>
            </c:spPr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Graphs'!$R$3:$R$8</c:f>
              <c:numCache>
                <c:formatCode>0.0</c:formatCode>
                <c:ptCount val="6"/>
                <c:pt idx="0">
                  <c:v>354</c:v>
                </c:pt>
                <c:pt idx="1">
                  <c:v>1002.5</c:v>
                </c:pt>
                <c:pt idx="2">
                  <c:v>131.5</c:v>
                </c:pt>
                <c:pt idx="3">
                  <c:v>117.375</c:v>
                </c:pt>
                <c:pt idx="4">
                  <c:v>1213</c:v>
                </c:pt>
                <c:pt idx="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5-4BF6-AB94-4B1910A96728}"/>
            </c:ext>
          </c:extLst>
        </c:ser>
        <c:ser>
          <c:idx val="3"/>
          <c:order val="3"/>
          <c:tx>
            <c:strRef>
              <c:f>'Bacteria (F.e.) Graphs'!$S$2</c:f>
              <c:strCache>
                <c:ptCount val="1"/>
                <c:pt idx="0">
                  <c:v>Wicomico Creek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square"/>
            <c:size val="8"/>
            <c:spPr>
              <a:solidFill>
                <a:srgbClr val="FFFF00"/>
              </a:solidFill>
            </c:spPr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Graphs'!$S$3:$S$8</c:f>
              <c:numCache>
                <c:formatCode>0.0</c:formatCode>
                <c:ptCount val="6"/>
                <c:pt idx="0">
                  <c:v>80</c:v>
                </c:pt>
                <c:pt idx="1">
                  <c:v>501.5</c:v>
                </c:pt>
                <c:pt idx="2">
                  <c:v>80.25</c:v>
                </c:pt>
                <c:pt idx="3">
                  <c:v>330.25</c:v>
                </c:pt>
                <c:pt idx="4">
                  <c:v>526.25</c:v>
                </c:pt>
                <c:pt idx="5">
                  <c:v>382.5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95-4BF6-AB94-4B1910A96728}"/>
            </c:ext>
          </c:extLst>
        </c:ser>
        <c:ser>
          <c:idx val="4"/>
          <c:order val="4"/>
          <c:tx>
            <c:strRef>
              <c:f>'Bacteria (F.e.) Graphs'!$T$2</c:f>
              <c:strCache>
                <c:ptCount val="1"/>
                <c:pt idx="0">
                  <c:v>Threshold</c:v>
                </c:pt>
              </c:strCache>
            </c:strRef>
          </c:tx>
          <c:spPr>
            <a:ln w="38100" cmpd="sng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'Bacteria (F.e.) Graphs'!$O$3:$O$8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'Bacteria (F.e.) Graphs'!$T$3:$T$8</c:f>
              <c:numCache>
                <c:formatCode>General</c:formatCode>
                <c:ptCount val="6"/>
                <c:pt idx="0">
                  <c:v>104</c:v>
                </c:pt>
                <c:pt idx="1">
                  <c:v>104</c:v>
                </c:pt>
                <c:pt idx="2">
                  <c:v>104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5-4BF6-AB94-4B1910A9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587248"/>
        <c:axId val="1800591232"/>
      </c:lineChart>
      <c:catAx>
        <c:axId val="180058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0591232"/>
        <c:crosses val="autoZero"/>
        <c:auto val="1"/>
        <c:lblAlgn val="ctr"/>
        <c:lblOffset val="100"/>
        <c:noMultiLvlLbl val="0"/>
      </c:catAx>
      <c:valAx>
        <c:axId val="1800591232"/>
        <c:scaling>
          <c:logBase val="10"/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F.e. MPN/100 ml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0587248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</c:legend>
    <c:plotVisOnly val="1"/>
    <c:dispBlanksAs val="gap"/>
    <c:showDLblsOverMax val="0"/>
  </c:chart>
  <c:spPr>
    <a:ln w="19050"/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Monthly Rainfall 2016</a:t>
            </a:r>
          </a:p>
        </c:rich>
      </c:tx>
      <c:layout>
        <c:manualLayout>
          <c:xMode val="edge"/>
          <c:yMode val="edge"/>
          <c:x val="0.28480555555555598"/>
          <c:y val="3.24074074074075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7729658792699"/>
          <c:y val="0.13924795858851"/>
          <c:w val="0.83356714785651698"/>
          <c:h val="0.54928441236512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Rainfall!$B$2</c:f>
              <c:strCache>
                <c:ptCount val="1"/>
                <c:pt idx="0">
                  <c:v>Monthly total  (Inches)</c:v>
                </c:pt>
              </c:strCache>
            </c:strRef>
          </c:tx>
          <c:invertIfNegative val="0"/>
          <c:cat>
            <c:strRef>
              <c:f>Rainfall!$A$3:$A$11</c:f>
              <c:strCache>
                <c:ptCount val="9"/>
                <c:pt idx="0">
                  <c:v>March 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Rainfall!$B$3:$B$11</c:f>
              <c:numCache>
                <c:formatCode>General</c:formatCode>
                <c:ptCount val="9"/>
                <c:pt idx="0">
                  <c:v>1.78</c:v>
                </c:pt>
                <c:pt idx="1">
                  <c:v>3.67</c:v>
                </c:pt>
                <c:pt idx="2">
                  <c:v>6.43</c:v>
                </c:pt>
                <c:pt idx="3">
                  <c:v>6.33</c:v>
                </c:pt>
                <c:pt idx="4">
                  <c:v>3.89</c:v>
                </c:pt>
                <c:pt idx="5">
                  <c:v>2.7</c:v>
                </c:pt>
                <c:pt idx="6">
                  <c:v>12.86</c:v>
                </c:pt>
                <c:pt idx="7">
                  <c:v>4.04</c:v>
                </c:pt>
                <c:pt idx="8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A-484F-8598-646A4F07B482}"/>
            </c:ext>
          </c:extLst>
        </c:ser>
        <c:ser>
          <c:idx val="2"/>
          <c:order val="2"/>
          <c:tx>
            <c:v>Harrisburg, PA</c:v>
          </c:tx>
          <c:invertIfNegative val="0"/>
          <c:val>
            <c:numRef>
              <c:f>Rainfall!$E$3:$E$11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D76A-484F-8598-646A4F07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675072"/>
        <c:axId val="1800679520"/>
      </c:barChart>
      <c:lineChart>
        <c:grouping val="standard"/>
        <c:varyColors val="0"/>
        <c:ser>
          <c:idx val="1"/>
          <c:order val="1"/>
          <c:tx>
            <c:v>normal</c:v>
          </c:tx>
          <c:marker>
            <c:symbol val="none"/>
          </c:marker>
          <c:val>
            <c:numRef>
              <c:f>Rainfall!$D$3:$D$11</c:f>
              <c:numCache>
                <c:formatCode>General</c:formatCode>
                <c:ptCount val="9"/>
                <c:pt idx="0">
                  <c:v>4.42</c:v>
                </c:pt>
                <c:pt idx="1">
                  <c:v>3.55</c:v>
                </c:pt>
                <c:pt idx="2">
                  <c:v>3.62</c:v>
                </c:pt>
                <c:pt idx="3">
                  <c:v>3.71</c:v>
                </c:pt>
                <c:pt idx="4">
                  <c:v>4.38</c:v>
                </c:pt>
                <c:pt idx="5">
                  <c:v>4.43</c:v>
                </c:pt>
                <c:pt idx="6">
                  <c:v>3.98</c:v>
                </c:pt>
                <c:pt idx="7">
                  <c:v>3.49</c:v>
                </c:pt>
                <c:pt idx="8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A-484F-8598-646A4F07B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690672"/>
        <c:axId val="1800686928"/>
      </c:lineChart>
      <c:catAx>
        <c:axId val="180067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0679520"/>
        <c:crosses val="autoZero"/>
        <c:auto val="1"/>
        <c:lblAlgn val="ctr"/>
        <c:lblOffset val="100"/>
        <c:noMultiLvlLbl val="0"/>
      </c:catAx>
      <c:valAx>
        <c:axId val="1800679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208223972003599E-2"/>
              <c:y val="0.26638998250218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00675072"/>
        <c:crosses val="autoZero"/>
        <c:crossBetween val="between"/>
      </c:valAx>
      <c:valAx>
        <c:axId val="1800686928"/>
        <c:scaling>
          <c:orientation val="minMax"/>
          <c:max val="16"/>
        </c:scaling>
        <c:delete val="1"/>
        <c:axPos val="r"/>
        <c:numFmt formatCode="General" sourceLinked="1"/>
        <c:majorTickMark val="out"/>
        <c:minorTickMark val="none"/>
        <c:tickLblPos val="none"/>
        <c:crossAx val="1800690672"/>
        <c:crosses val="max"/>
        <c:crossBetween val="between"/>
      </c:valAx>
      <c:catAx>
        <c:axId val="1800690672"/>
        <c:scaling>
          <c:orientation val="minMax"/>
        </c:scaling>
        <c:delete val="1"/>
        <c:axPos val="b"/>
        <c:majorTickMark val="out"/>
        <c:minorTickMark val="none"/>
        <c:tickLblPos val="none"/>
        <c:crossAx val="1800686928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overlay val="0"/>
      <c:txPr>
        <a:bodyPr/>
        <a:lstStyle/>
        <a:p>
          <a:pPr>
            <a:defRPr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Upper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633229519886701"/>
          <c:y val="2.7397261419312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44410553199"/>
          <c:y val="5.4794522838625098E-2"/>
          <c:w val="0.83542321081248405"/>
          <c:h val="0.70410961847633102"/>
        </c:manualLayout>
      </c:layout>
      <c:lineChart>
        <c:grouping val="standard"/>
        <c:varyColors val="0"/>
        <c:ser>
          <c:idx val="0"/>
          <c:order val="0"/>
          <c:tx>
            <c:strRef>
              <c:f>Graphs!$Z$14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Graphs!$Z$15:$Z$23</c:f>
              <c:numCache>
                <c:formatCode>0.00</c:formatCode>
                <c:ptCount val="9"/>
                <c:pt idx="0">
                  <c:v>0.10550000000000001</c:v>
                </c:pt>
                <c:pt idx="1">
                  <c:v>0.11549999999999999</c:v>
                </c:pt>
                <c:pt idx="2">
                  <c:v>0.56950000000000001</c:v>
                </c:pt>
                <c:pt idx="3">
                  <c:v>0.11799999999999999</c:v>
                </c:pt>
                <c:pt idx="4">
                  <c:v>0.26050000000000001</c:v>
                </c:pt>
                <c:pt idx="5">
                  <c:v>0.224</c:v>
                </c:pt>
                <c:pt idx="6">
                  <c:v>0.17849999999999999</c:v>
                </c:pt>
                <c:pt idx="7">
                  <c:v>0.41600000000000004</c:v>
                </c:pt>
                <c:pt idx="8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E-4082-82F0-30CEAD87A210}"/>
            </c:ext>
          </c:extLst>
        </c:ser>
        <c:ser>
          <c:idx val="1"/>
          <c:order val="1"/>
          <c:tx>
            <c:strRef>
              <c:f>Graphs!$AA$14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Graphs!$AA$15:$AA$23</c:f>
              <c:numCache>
                <c:formatCode>0.00</c:formatCode>
                <c:ptCount val="9"/>
                <c:pt idx="0">
                  <c:v>0.14000000000000001</c:v>
                </c:pt>
                <c:pt idx="1">
                  <c:v>0.128</c:v>
                </c:pt>
                <c:pt idx="2">
                  <c:v>0.16849999999999998</c:v>
                </c:pt>
                <c:pt idx="3">
                  <c:v>5.2999999999999999E-2</c:v>
                </c:pt>
                <c:pt idx="4">
                  <c:v>0.1</c:v>
                </c:pt>
                <c:pt idx="5">
                  <c:v>0.16300000000000001</c:v>
                </c:pt>
                <c:pt idx="6">
                  <c:v>0.11</c:v>
                </c:pt>
                <c:pt idx="7">
                  <c:v>0.34199999999999997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E-4082-82F0-30CEAD87A210}"/>
            </c:ext>
          </c:extLst>
        </c:ser>
        <c:ser>
          <c:idx val="2"/>
          <c:order val="2"/>
          <c:tx>
            <c:strRef>
              <c:f>Graphs!$AB$14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Graphs!$AB$15:$AB$23</c:f>
              <c:numCache>
                <c:formatCode>0.00</c:formatCode>
                <c:ptCount val="9"/>
                <c:pt idx="0">
                  <c:v>9.9000000000000005E-2</c:v>
                </c:pt>
                <c:pt idx="1">
                  <c:v>0.19900000000000001</c:v>
                </c:pt>
                <c:pt idx="2">
                  <c:v>0.114</c:v>
                </c:pt>
                <c:pt idx="3">
                  <c:v>0.14149999999999999</c:v>
                </c:pt>
                <c:pt idx="4">
                  <c:v>0.13250000000000001</c:v>
                </c:pt>
                <c:pt idx="6">
                  <c:v>0.33999999999999997</c:v>
                </c:pt>
                <c:pt idx="7">
                  <c:v>1.1925000000000001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E-4082-82F0-30CEAD87A210}"/>
            </c:ext>
          </c:extLst>
        </c:ser>
        <c:ser>
          <c:idx val="3"/>
          <c:order val="3"/>
          <c:tx>
            <c:strRef>
              <c:f>Graphs!$AC$14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Graphs!$Y$15:$Y$23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Graphs!$AC$15:$AC$23</c:f>
              <c:numCache>
                <c:formatCode>0.00</c:formatCode>
                <c:ptCount val="9"/>
                <c:pt idx="0">
                  <c:v>0.22</c:v>
                </c:pt>
                <c:pt idx="1">
                  <c:v>0.245</c:v>
                </c:pt>
                <c:pt idx="2">
                  <c:v>0.21</c:v>
                </c:pt>
                <c:pt idx="3">
                  <c:v>0.17949999999999999</c:v>
                </c:pt>
                <c:pt idx="4">
                  <c:v>0.20499999999999999</c:v>
                </c:pt>
                <c:pt idx="5">
                  <c:v>8.3000000000000004E-2</c:v>
                </c:pt>
                <c:pt idx="6">
                  <c:v>0.39600000000000002</c:v>
                </c:pt>
                <c:pt idx="7">
                  <c:v>0.57050000000000001</c:v>
                </c:pt>
                <c:pt idx="8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CE-4082-82F0-30CEAD87A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670032"/>
        <c:axId val="1735474912"/>
      </c:lineChart>
      <c:catAx>
        <c:axId val="16726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54749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3547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0971787008794301E-2"/>
              <c:y val="0.378082207586512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2670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467085109333402"/>
          <c:y val="0.90410962683731"/>
          <c:w val="0.41222571190184598"/>
          <c:h val="7.945205811600619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Upper Chl a</a:t>
            </a:r>
          </a:p>
        </c:rich>
      </c:tx>
      <c:layout>
        <c:manualLayout>
          <c:xMode val="edge"/>
          <c:yMode val="edge"/>
          <c:x val="0.43171115978522101"/>
          <c:y val="2.70270281416209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8870102842801"/>
          <c:y val="5.4054056283241898E-2"/>
          <c:w val="0.84144429689046896"/>
          <c:h val="0.70540543449630599"/>
        </c:manualLayout>
      </c:layout>
      <c:lineChart>
        <c:grouping val="standard"/>
        <c:varyColors val="0"/>
        <c:ser>
          <c:idx val="0"/>
          <c:order val="0"/>
          <c:tx>
            <c:strRef>
              <c:f>Graphs!$Z$26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Graphs!$Z$27:$Z$35</c:f>
              <c:numCache>
                <c:formatCode>General</c:formatCode>
                <c:ptCount val="9"/>
                <c:pt idx="0">
                  <c:v>1.55</c:v>
                </c:pt>
                <c:pt idx="1">
                  <c:v>3.0999999999999996</c:v>
                </c:pt>
                <c:pt idx="2">
                  <c:v>2.1</c:v>
                </c:pt>
                <c:pt idx="4">
                  <c:v>3.1</c:v>
                </c:pt>
                <c:pt idx="5">
                  <c:v>2.9000000000000004</c:v>
                </c:pt>
                <c:pt idx="6">
                  <c:v>2.6</c:v>
                </c:pt>
                <c:pt idx="7">
                  <c:v>7.05</c:v>
                </c:pt>
                <c:pt idx="8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F-4E7C-9267-876D039FF749}"/>
            </c:ext>
          </c:extLst>
        </c:ser>
        <c:ser>
          <c:idx val="1"/>
          <c:order val="1"/>
          <c:tx>
            <c:strRef>
              <c:f>Graphs!$AA$26</c:f>
              <c:strCache>
                <c:ptCount val="1"/>
                <c:pt idx="0">
                  <c:v>11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Graphs!$AA$27:$AA$35</c:f>
              <c:numCache>
                <c:formatCode>General</c:formatCode>
                <c:ptCount val="9"/>
                <c:pt idx="0">
                  <c:v>12.1</c:v>
                </c:pt>
                <c:pt idx="1">
                  <c:v>27.799999999999997</c:v>
                </c:pt>
                <c:pt idx="4">
                  <c:v>21.1</c:v>
                </c:pt>
                <c:pt idx="5">
                  <c:v>24.3</c:v>
                </c:pt>
                <c:pt idx="6">
                  <c:v>24.7</c:v>
                </c:pt>
                <c:pt idx="7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F-4E7C-9267-876D039FF749}"/>
            </c:ext>
          </c:extLst>
        </c:ser>
        <c:ser>
          <c:idx val="2"/>
          <c:order val="2"/>
          <c:tx>
            <c:strRef>
              <c:f>Graphs!$AB$26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Graphs!$AB$27:$AB$35</c:f>
              <c:numCache>
                <c:formatCode>General</c:formatCode>
                <c:ptCount val="9"/>
                <c:pt idx="0">
                  <c:v>6.1</c:v>
                </c:pt>
                <c:pt idx="1">
                  <c:v>7.6</c:v>
                </c:pt>
                <c:pt idx="4">
                  <c:v>19.100000000000001</c:v>
                </c:pt>
                <c:pt idx="5">
                  <c:v>16</c:v>
                </c:pt>
                <c:pt idx="6">
                  <c:v>27.1</c:v>
                </c:pt>
                <c:pt idx="7">
                  <c:v>15.149999999999999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F-4E7C-9267-876D039FF749}"/>
            </c:ext>
          </c:extLst>
        </c:ser>
        <c:ser>
          <c:idx val="3"/>
          <c:order val="3"/>
          <c:tx>
            <c:strRef>
              <c:f>Graphs!$AC$26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Graphs!$Y$27:$Y$35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Graphs!$AC$27:$AC$35</c:f>
              <c:numCache>
                <c:formatCode>General</c:formatCode>
                <c:ptCount val="9"/>
                <c:pt idx="1">
                  <c:v>6.9499999999999993</c:v>
                </c:pt>
                <c:pt idx="3">
                  <c:v>8.3000000000000007</c:v>
                </c:pt>
                <c:pt idx="4">
                  <c:v>17.5</c:v>
                </c:pt>
                <c:pt idx="5">
                  <c:v>16.45</c:v>
                </c:pt>
                <c:pt idx="6">
                  <c:v>12.2</c:v>
                </c:pt>
                <c:pt idx="7">
                  <c:v>13.9</c:v>
                </c:pt>
                <c:pt idx="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F-4E7C-9267-876D039F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94656"/>
        <c:axId val="-2144698784"/>
      </c:lineChart>
      <c:catAx>
        <c:axId val="173479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46987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-214469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09890113399875E-2"/>
              <c:y val="0.3972973136818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34794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9356358865395099"/>
          <c:y val="0.90540544274429902"/>
          <c:w val="0.41287285463095802"/>
          <c:h val="7.83783816107005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NO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3</a:t>
            </a:r>
          </a:p>
        </c:rich>
      </c:tx>
      <c:layout>
        <c:manualLayout>
          <c:xMode val="edge"/>
          <c:yMode val="edge"/>
          <c:x val="0.420000010681153"/>
          <c:y val="2.89017345289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00002924602"/>
          <c:y val="3.7572254887579197E-2"/>
          <c:w val="0.79333335350884404"/>
          <c:h val="0.73699423048713097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Graphs!$AR$3:$AR$11</c:f>
              <c:numCache>
                <c:formatCode>General</c:formatCode>
                <c:ptCount val="9"/>
                <c:pt idx="0">
                  <c:v>2.8650000000000002</c:v>
                </c:pt>
                <c:pt idx="1">
                  <c:v>3.49</c:v>
                </c:pt>
                <c:pt idx="2">
                  <c:v>2.4300000000000002</c:v>
                </c:pt>
                <c:pt idx="3">
                  <c:v>1.56</c:v>
                </c:pt>
                <c:pt idx="4">
                  <c:v>1.375</c:v>
                </c:pt>
                <c:pt idx="5">
                  <c:v>1.0550000000000002</c:v>
                </c:pt>
                <c:pt idx="6">
                  <c:v>2.27</c:v>
                </c:pt>
                <c:pt idx="7">
                  <c:v>0.99550000000000005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9EB-86E5-BF9C952C8C0C}"/>
            </c:ext>
          </c:extLst>
        </c:ser>
        <c:ser>
          <c:idx val="1"/>
          <c:order val="1"/>
          <c:tx>
            <c:strRef>
              <c:f>Graphs!$AS$2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Graphs!$AS$3:$AS$11</c:f>
              <c:numCache>
                <c:formatCode>General</c:formatCode>
                <c:ptCount val="9"/>
                <c:pt idx="0">
                  <c:v>3.2949999999999999</c:v>
                </c:pt>
                <c:pt idx="1">
                  <c:v>3.36</c:v>
                </c:pt>
                <c:pt idx="2">
                  <c:v>3.14</c:v>
                </c:pt>
                <c:pt idx="3">
                  <c:v>4.92</c:v>
                </c:pt>
                <c:pt idx="4">
                  <c:v>2.99</c:v>
                </c:pt>
                <c:pt idx="5">
                  <c:v>2.4050000000000002</c:v>
                </c:pt>
                <c:pt idx="6">
                  <c:v>2.6604999999999999</c:v>
                </c:pt>
                <c:pt idx="7">
                  <c:v>1.2390000000000001</c:v>
                </c:pt>
                <c:pt idx="8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9EB-86E5-BF9C952C8C0C}"/>
            </c:ext>
          </c:extLst>
        </c:ser>
        <c:ser>
          <c:idx val="2"/>
          <c:order val="2"/>
          <c:tx>
            <c:strRef>
              <c:f>Graphs!$AT$2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Graphs!$AT$3:$AT$11</c:f>
              <c:numCache>
                <c:formatCode>General</c:formatCode>
                <c:ptCount val="9"/>
                <c:pt idx="0">
                  <c:v>5.49</c:v>
                </c:pt>
                <c:pt idx="1">
                  <c:v>1.72</c:v>
                </c:pt>
                <c:pt idx="2">
                  <c:v>7.89</c:v>
                </c:pt>
                <c:pt idx="3">
                  <c:v>1.88</c:v>
                </c:pt>
                <c:pt idx="4">
                  <c:v>2.4450000000000003</c:v>
                </c:pt>
                <c:pt idx="5">
                  <c:v>1.3180000000000001</c:v>
                </c:pt>
                <c:pt idx="6">
                  <c:v>3.4649999999999999</c:v>
                </c:pt>
                <c:pt idx="7">
                  <c:v>1.0649999999999999</c:v>
                </c:pt>
                <c:pt idx="8">
                  <c:v>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D-49EB-86E5-BF9C952C8C0C}"/>
            </c:ext>
          </c:extLst>
        </c:ser>
        <c:ser>
          <c:idx val="3"/>
          <c:order val="3"/>
          <c:tx>
            <c:strRef>
              <c:f>Graphs!$AU$2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Graphs!$AU$3:$AU$11</c:f>
              <c:numCache>
                <c:formatCode>General</c:formatCode>
                <c:ptCount val="9"/>
                <c:pt idx="2">
                  <c:v>1.4330000000000001</c:v>
                </c:pt>
                <c:pt idx="3">
                  <c:v>3.5000000000000003E-2</c:v>
                </c:pt>
                <c:pt idx="4">
                  <c:v>3.6499999999999998E-2</c:v>
                </c:pt>
                <c:pt idx="5">
                  <c:v>2.7999999999999997E-2</c:v>
                </c:pt>
                <c:pt idx="6">
                  <c:v>6.2545000000000002</c:v>
                </c:pt>
                <c:pt idx="7">
                  <c:v>0.18581999999999999</c:v>
                </c:pt>
                <c:pt idx="8">
                  <c:v>0.77115299999999998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D-49EB-86E5-BF9C952C8C0C}"/>
            </c:ext>
          </c:extLst>
        </c:ser>
        <c:ser>
          <c:idx val="4"/>
          <c:order val="4"/>
          <c:tx>
            <c:strRef>
              <c:f>Graphs!$AV$2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Graphs!$AV$3:$AV$11</c:f>
              <c:numCache>
                <c:formatCode>General</c:formatCode>
                <c:ptCount val="9"/>
                <c:pt idx="0">
                  <c:v>4.63</c:v>
                </c:pt>
                <c:pt idx="1">
                  <c:v>3.3</c:v>
                </c:pt>
                <c:pt idx="2">
                  <c:v>11.2</c:v>
                </c:pt>
                <c:pt idx="3">
                  <c:v>7.5999999999999998E-2</c:v>
                </c:pt>
                <c:pt idx="4">
                  <c:v>2.2115</c:v>
                </c:pt>
                <c:pt idx="5">
                  <c:v>2.8999999999999998E-2</c:v>
                </c:pt>
                <c:pt idx="6">
                  <c:v>8.11</c:v>
                </c:pt>
                <c:pt idx="7">
                  <c:v>4.6050000000000004</c:v>
                </c:pt>
                <c:pt idx="8">
                  <c:v>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DD-49EB-86E5-BF9C952C8C0C}"/>
            </c:ext>
          </c:extLst>
        </c:ser>
        <c:ser>
          <c:idx val="5"/>
          <c:order val="5"/>
          <c:tx>
            <c:strRef>
              <c:f>Graphs!$AW$2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Graphs!$AW$3:$AW$11</c:f>
              <c:numCache>
                <c:formatCode>General</c:formatCode>
                <c:ptCount val="9"/>
                <c:pt idx="0">
                  <c:v>4.1740000000000004</c:v>
                </c:pt>
                <c:pt idx="1">
                  <c:v>1.64</c:v>
                </c:pt>
                <c:pt idx="2">
                  <c:v>1.5054999999999998</c:v>
                </c:pt>
                <c:pt idx="3">
                  <c:v>1.52</c:v>
                </c:pt>
                <c:pt idx="4">
                  <c:v>1.365</c:v>
                </c:pt>
                <c:pt idx="5">
                  <c:v>0.91749999999999998</c:v>
                </c:pt>
                <c:pt idx="6">
                  <c:v>1.65</c:v>
                </c:pt>
                <c:pt idx="7">
                  <c:v>1.0794999999999999</c:v>
                </c:pt>
                <c:pt idx="8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DD-49EB-86E5-BF9C952C8C0C}"/>
            </c:ext>
          </c:extLst>
        </c:ser>
        <c:ser>
          <c:idx val="6"/>
          <c:order val="6"/>
          <c:tx>
            <c:strRef>
              <c:f>Graphs!$AX$2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Graphs!$AQ$3:$AQ$11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Graphs!$AX$3:$AX$11</c:f>
              <c:numCache>
                <c:formatCode>General</c:formatCode>
                <c:ptCount val="9"/>
                <c:pt idx="1">
                  <c:v>2.3200256864481839</c:v>
                </c:pt>
                <c:pt idx="2">
                  <c:v>18</c:v>
                </c:pt>
                <c:pt idx="3">
                  <c:v>0.218</c:v>
                </c:pt>
                <c:pt idx="4">
                  <c:v>0.3805</c:v>
                </c:pt>
                <c:pt idx="5">
                  <c:v>0.13950000000000001</c:v>
                </c:pt>
                <c:pt idx="6">
                  <c:v>9.1750000000000007</c:v>
                </c:pt>
                <c:pt idx="7">
                  <c:v>3.48</c:v>
                </c:pt>
                <c:pt idx="8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DD-49EB-86E5-BF9C952C8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352368"/>
        <c:axId val="1721418336"/>
      </c:lineChart>
      <c:catAx>
        <c:axId val="176435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214183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2141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72832375422901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4352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0000002543132"/>
          <c:y val="0.89884394384900801"/>
          <c:w val="0.79666668692694598"/>
          <c:h val="8.38150301338306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Calibri"/>
              </a:rPr>
              <a:t>Lower PO</a:t>
            </a:r>
            <a:r>
              <a:rPr lang="en-US" sz="1200" b="1" i="0" u="none" strike="noStrike" baseline="-25000">
                <a:solidFill>
                  <a:srgbClr val="000000"/>
                </a:solidFill>
                <a:latin typeface="Calibri"/>
              </a:rPr>
              <a:t>4</a:t>
            </a:r>
          </a:p>
        </c:rich>
      </c:tx>
      <c:layout>
        <c:manualLayout>
          <c:xMode val="edge"/>
          <c:yMode val="edge"/>
          <c:x val="0.42295083025199598"/>
          <c:y val="2.82485875706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44265780697"/>
          <c:y val="5.6497175141242903E-2"/>
          <c:w val="0.827868873167666"/>
          <c:h val="0.69209039548022599"/>
        </c:manualLayout>
      </c:layout>
      <c:lineChart>
        <c:grouping val="standard"/>
        <c:varyColors val="0"/>
        <c:ser>
          <c:idx val="0"/>
          <c:order val="0"/>
          <c:tx>
            <c:strRef>
              <c:f>Graphs!$AR$14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Graphs!$AR$15:$AR$23</c:f>
              <c:numCache>
                <c:formatCode>General</c:formatCode>
                <c:ptCount val="9"/>
                <c:pt idx="0">
                  <c:v>0.16949999999999998</c:v>
                </c:pt>
                <c:pt idx="1">
                  <c:v>0.20699999999999999</c:v>
                </c:pt>
                <c:pt idx="2">
                  <c:v>9.2499999999999999E-2</c:v>
                </c:pt>
                <c:pt idx="3">
                  <c:v>0.157</c:v>
                </c:pt>
                <c:pt idx="4">
                  <c:v>0.16500000000000001</c:v>
                </c:pt>
                <c:pt idx="5">
                  <c:v>0.13850000000000001</c:v>
                </c:pt>
                <c:pt idx="6">
                  <c:v>0.34750000000000003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4-49D9-B468-6492B79B5A03}"/>
            </c:ext>
          </c:extLst>
        </c:ser>
        <c:ser>
          <c:idx val="1"/>
          <c:order val="1"/>
          <c:tx>
            <c:strRef>
              <c:f>Graphs!$AS$14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Graphs!$AS$15:$AS$23</c:f>
              <c:numCache>
                <c:formatCode>General</c:formatCode>
                <c:ptCount val="9"/>
                <c:pt idx="0">
                  <c:v>0.1845</c:v>
                </c:pt>
                <c:pt idx="1">
                  <c:v>0.19</c:v>
                </c:pt>
                <c:pt idx="2">
                  <c:v>0.16899999999999998</c:v>
                </c:pt>
                <c:pt idx="3">
                  <c:v>0.22166666666666668</c:v>
                </c:pt>
                <c:pt idx="4">
                  <c:v>0.23100000000000001</c:v>
                </c:pt>
                <c:pt idx="5">
                  <c:v>0.23700000000000002</c:v>
                </c:pt>
                <c:pt idx="6">
                  <c:v>0.1825</c:v>
                </c:pt>
                <c:pt idx="7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4-49D9-B468-6492B79B5A03}"/>
            </c:ext>
          </c:extLst>
        </c:ser>
        <c:ser>
          <c:idx val="2"/>
          <c:order val="2"/>
          <c:tx>
            <c:strRef>
              <c:f>Graphs!$AT$14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Graphs!$AT$15:$AT$23</c:f>
              <c:numCache>
                <c:formatCode>General</c:formatCode>
                <c:ptCount val="9"/>
                <c:pt idx="0">
                  <c:v>0.25600000000000001</c:v>
                </c:pt>
                <c:pt idx="1">
                  <c:v>9.2999999999999999E-2</c:v>
                </c:pt>
                <c:pt idx="2">
                  <c:v>0.18</c:v>
                </c:pt>
                <c:pt idx="3">
                  <c:v>0.30499999999999999</c:v>
                </c:pt>
                <c:pt idx="4">
                  <c:v>0.2525</c:v>
                </c:pt>
                <c:pt idx="5">
                  <c:v>0.17299999999999999</c:v>
                </c:pt>
                <c:pt idx="6">
                  <c:v>0.40400000000000003</c:v>
                </c:pt>
                <c:pt idx="7">
                  <c:v>0.50849999999999995</c:v>
                </c:pt>
                <c:pt idx="8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D4-49D9-B468-6492B79B5A03}"/>
            </c:ext>
          </c:extLst>
        </c:ser>
        <c:ser>
          <c:idx val="3"/>
          <c:order val="3"/>
          <c:tx>
            <c:strRef>
              <c:f>Graphs!$AU$14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Graphs!$AU$15:$AU$23</c:f>
              <c:numCache>
                <c:formatCode>General</c:formatCode>
                <c:ptCount val="9"/>
                <c:pt idx="0">
                  <c:v>0.20749999999999999</c:v>
                </c:pt>
                <c:pt idx="1">
                  <c:v>0.2</c:v>
                </c:pt>
                <c:pt idx="2">
                  <c:v>0.13800000000000001</c:v>
                </c:pt>
                <c:pt idx="3">
                  <c:v>0.12733333333333333</c:v>
                </c:pt>
                <c:pt idx="4">
                  <c:v>0.14499999999999999</c:v>
                </c:pt>
                <c:pt idx="5">
                  <c:v>0.16350000000000001</c:v>
                </c:pt>
                <c:pt idx="6">
                  <c:v>0.26800000000000002</c:v>
                </c:pt>
                <c:pt idx="7">
                  <c:v>1.6185</c:v>
                </c:pt>
                <c:pt idx="8">
                  <c:v>0.55600000000000005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D4-49D9-B468-6492B79B5A03}"/>
            </c:ext>
          </c:extLst>
        </c:ser>
        <c:ser>
          <c:idx val="4"/>
          <c:order val="4"/>
          <c:tx>
            <c:strRef>
              <c:f>Graphs!$AV$14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Graphs!$AV$15:$AV$23</c:f>
              <c:numCache>
                <c:formatCode>General</c:formatCode>
                <c:ptCount val="9"/>
                <c:pt idx="0">
                  <c:v>0.123</c:v>
                </c:pt>
                <c:pt idx="1">
                  <c:v>0.17899999999999999</c:v>
                </c:pt>
                <c:pt idx="2">
                  <c:v>0.20900000000000002</c:v>
                </c:pt>
                <c:pt idx="3">
                  <c:v>0.20966666666666667</c:v>
                </c:pt>
                <c:pt idx="4">
                  <c:v>0.42049999999999998</c:v>
                </c:pt>
                <c:pt idx="5">
                  <c:v>0.2475</c:v>
                </c:pt>
                <c:pt idx="6">
                  <c:v>0.36699999999999999</c:v>
                </c:pt>
                <c:pt idx="7">
                  <c:v>0.96350000000000002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D4-49D9-B468-6492B79B5A03}"/>
            </c:ext>
          </c:extLst>
        </c:ser>
        <c:ser>
          <c:idx val="5"/>
          <c:order val="5"/>
          <c:tx>
            <c:strRef>
              <c:f>Graphs!$AW$14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Graphs!$AW$15:$AW$23</c:f>
              <c:numCache>
                <c:formatCode>General</c:formatCode>
                <c:ptCount val="9"/>
                <c:pt idx="0">
                  <c:v>0.57400000000000007</c:v>
                </c:pt>
                <c:pt idx="1">
                  <c:v>0.11899999999999999</c:v>
                </c:pt>
                <c:pt idx="2">
                  <c:v>0.1565</c:v>
                </c:pt>
                <c:pt idx="3">
                  <c:v>0.21366666666666667</c:v>
                </c:pt>
                <c:pt idx="4">
                  <c:v>0.1925</c:v>
                </c:pt>
                <c:pt idx="5">
                  <c:v>0.1225</c:v>
                </c:pt>
                <c:pt idx="6">
                  <c:v>0.35499999999999998</c:v>
                </c:pt>
                <c:pt idx="7">
                  <c:v>0.61899999999999999</c:v>
                </c:pt>
                <c:pt idx="8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D4-49D9-B468-6492B79B5A03}"/>
            </c:ext>
          </c:extLst>
        </c:ser>
        <c:ser>
          <c:idx val="6"/>
          <c:order val="6"/>
          <c:tx>
            <c:strRef>
              <c:f>Graphs!$AX$14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Graphs!$AQ$15:$AQ$23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Graphs!$AX$15:$AX$23</c:f>
              <c:numCache>
                <c:formatCode>General</c:formatCode>
                <c:ptCount val="9"/>
                <c:pt idx="1">
                  <c:v>0.14099999999999999</c:v>
                </c:pt>
                <c:pt idx="2">
                  <c:v>0.14899999999999999</c:v>
                </c:pt>
                <c:pt idx="3">
                  <c:v>0.12166666666666666</c:v>
                </c:pt>
                <c:pt idx="4">
                  <c:v>0.25950000000000001</c:v>
                </c:pt>
                <c:pt idx="5">
                  <c:v>0.20950000000000002</c:v>
                </c:pt>
                <c:pt idx="6">
                  <c:v>0.28150000000000003</c:v>
                </c:pt>
                <c:pt idx="7">
                  <c:v>0.36849999999999999</c:v>
                </c:pt>
                <c:pt idx="8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D4-49D9-B468-6492B79B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91168"/>
        <c:axId val="1751062176"/>
      </c:lineChart>
      <c:catAx>
        <c:axId val="20951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510621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75106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mg/L P</a:t>
                </a:r>
              </a:p>
            </c:rich>
          </c:tx>
          <c:layout>
            <c:manualLayout>
              <c:xMode val="edge"/>
              <c:yMode val="edge"/>
              <c:x val="1.14754101231162E-2"/>
              <c:y val="0.372881355932205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1911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19672401795299"/>
          <c:y val="0.90112994350282505"/>
          <c:w val="0.783606576978506"/>
          <c:h val="8.19209039548026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Lower Chl a</a:t>
            </a:r>
          </a:p>
        </c:rich>
      </c:tx>
      <c:layout>
        <c:manualLayout>
          <c:xMode val="edge"/>
          <c:yMode val="edge"/>
          <c:x val="0.42666667751736298"/>
          <c:y val="2.8985508528358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333336469862"/>
          <c:y val="5.7971017056717498E-2"/>
          <c:w val="0.84166668807135703"/>
          <c:h val="0.73043481491464002"/>
        </c:manualLayout>
      </c:layout>
      <c:lineChart>
        <c:grouping val="standard"/>
        <c:varyColors val="0"/>
        <c:ser>
          <c:idx val="0"/>
          <c:order val="0"/>
          <c:tx>
            <c:strRef>
              <c:f>Graphs!$AR$26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Graphs!$AR$27:$AR$35</c:f>
              <c:numCache>
                <c:formatCode>General</c:formatCode>
                <c:ptCount val="9"/>
                <c:pt idx="0">
                  <c:v>8.8000000000000007</c:v>
                </c:pt>
                <c:pt idx="1">
                  <c:v>20.45</c:v>
                </c:pt>
                <c:pt idx="3">
                  <c:v>17.7</c:v>
                </c:pt>
                <c:pt idx="4">
                  <c:v>14.6</c:v>
                </c:pt>
                <c:pt idx="5">
                  <c:v>18.799999999999997</c:v>
                </c:pt>
                <c:pt idx="6">
                  <c:v>19.899999999999999</c:v>
                </c:pt>
                <c:pt idx="7">
                  <c:v>11.850000000000001</c:v>
                </c:pt>
                <c:pt idx="8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5-4F69-B52C-10DCBC469FF0}"/>
            </c:ext>
          </c:extLst>
        </c:ser>
        <c:ser>
          <c:idx val="1"/>
          <c:order val="1"/>
          <c:tx>
            <c:strRef>
              <c:f>Graphs!$AS$26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Graphs!$AS$27:$AS$35</c:f>
              <c:numCache>
                <c:formatCode>General</c:formatCode>
                <c:ptCount val="9"/>
                <c:pt idx="0">
                  <c:v>7.65</c:v>
                </c:pt>
                <c:pt idx="1">
                  <c:v>15.2</c:v>
                </c:pt>
                <c:pt idx="3">
                  <c:v>8.1999999999999993</c:v>
                </c:pt>
                <c:pt idx="4">
                  <c:v>12.45</c:v>
                </c:pt>
                <c:pt idx="5">
                  <c:v>15.5</c:v>
                </c:pt>
                <c:pt idx="6">
                  <c:v>17.399999999999999</c:v>
                </c:pt>
                <c:pt idx="7">
                  <c:v>11</c:v>
                </c:pt>
                <c:pt idx="8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5-4F69-B52C-10DCBC469FF0}"/>
            </c:ext>
          </c:extLst>
        </c:ser>
        <c:ser>
          <c:idx val="2"/>
          <c:order val="2"/>
          <c:tx>
            <c:strRef>
              <c:f>Graphs!$AT$26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80808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Graphs!$AT$27:$AT$35</c:f>
              <c:numCache>
                <c:formatCode>General</c:formatCode>
                <c:ptCount val="9"/>
                <c:pt idx="0">
                  <c:v>3.8</c:v>
                </c:pt>
                <c:pt idx="1">
                  <c:v>10.899999999999999</c:v>
                </c:pt>
                <c:pt idx="3">
                  <c:v>10.8</c:v>
                </c:pt>
                <c:pt idx="4">
                  <c:v>15.399999999999999</c:v>
                </c:pt>
                <c:pt idx="5">
                  <c:v>16.7</c:v>
                </c:pt>
                <c:pt idx="6">
                  <c:v>17.55</c:v>
                </c:pt>
                <c:pt idx="7">
                  <c:v>10</c:v>
                </c:pt>
                <c:pt idx="8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5-4F69-B52C-10DCBC469FF0}"/>
            </c:ext>
          </c:extLst>
        </c:ser>
        <c:ser>
          <c:idx val="3"/>
          <c:order val="3"/>
          <c:tx>
            <c:strRef>
              <c:f>Graphs!$AU$26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x"/>
            <c:size val="5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Graphs!$AU$27:$AU$35</c:f>
              <c:numCache>
                <c:formatCode>General</c:formatCode>
                <c:ptCount val="9"/>
                <c:pt idx="0">
                  <c:v>5.45</c:v>
                </c:pt>
                <c:pt idx="1">
                  <c:v>6.95</c:v>
                </c:pt>
                <c:pt idx="3">
                  <c:v>8.6</c:v>
                </c:pt>
                <c:pt idx="4">
                  <c:v>12.65</c:v>
                </c:pt>
                <c:pt idx="5">
                  <c:v>11.7</c:v>
                </c:pt>
                <c:pt idx="6">
                  <c:v>11.100000000000001</c:v>
                </c:pt>
                <c:pt idx="7">
                  <c:v>15.81</c:v>
                </c:pt>
                <c:pt idx="8">
                  <c:v>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5-4F69-B52C-10DCBC469FF0}"/>
            </c:ext>
          </c:extLst>
        </c:ser>
        <c:ser>
          <c:idx val="4"/>
          <c:order val="4"/>
          <c:tx>
            <c:strRef>
              <c:f>Graphs!$AV$26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339966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Graphs!$AV$27:$AV$35</c:f>
              <c:numCache>
                <c:formatCode>General</c:formatCode>
                <c:ptCount val="9"/>
                <c:pt idx="0">
                  <c:v>8.4</c:v>
                </c:pt>
                <c:pt idx="1">
                  <c:v>21</c:v>
                </c:pt>
                <c:pt idx="3">
                  <c:v>7.2</c:v>
                </c:pt>
                <c:pt idx="4">
                  <c:v>12.25</c:v>
                </c:pt>
                <c:pt idx="5">
                  <c:v>15.1</c:v>
                </c:pt>
                <c:pt idx="6">
                  <c:v>13.75</c:v>
                </c:pt>
                <c:pt idx="7">
                  <c:v>11.55</c:v>
                </c:pt>
                <c:pt idx="8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5-4F69-B52C-10DCBC469FF0}"/>
            </c:ext>
          </c:extLst>
        </c:ser>
        <c:ser>
          <c:idx val="5"/>
          <c:order val="5"/>
          <c:tx>
            <c:strRef>
              <c:f>Graphs!$AW$26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808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Graphs!$AW$27:$AW$35</c:f>
              <c:numCache>
                <c:formatCode>General</c:formatCode>
                <c:ptCount val="9"/>
                <c:pt idx="0">
                  <c:v>10.55</c:v>
                </c:pt>
                <c:pt idx="1">
                  <c:v>20.75</c:v>
                </c:pt>
                <c:pt idx="3">
                  <c:v>19.600000000000001</c:v>
                </c:pt>
                <c:pt idx="4">
                  <c:v>22.9</c:v>
                </c:pt>
                <c:pt idx="5">
                  <c:v>19.5</c:v>
                </c:pt>
                <c:pt idx="6">
                  <c:v>15</c:v>
                </c:pt>
                <c:pt idx="7">
                  <c:v>9.6449999999999996</c:v>
                </c:pt>
                <c:pt idx="8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5-4F69-B52C-10DCBC469FF0}"/>
            </c:ext>
          </c:extLst>
        </c:ser>
        <c:ser>
          <c:idx val="6"/>
          <c:order val="6"/>
          <c:tx>
            <c:strRef>
              <c:f>Graphs!$AX$26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9999FF"/>
              </a:solidFill>
              <a:ln>
                <a:solidFill>
                  <a:srgbClr val="9999FF"/>
                </a:solidFill>
                <a:prstDash val="solid"/>
              </a:ln>
            </c:spPr>
          </c:marker>
          <c:cat>
            <c:strRef>
              <c:f>Graphs!$AQ$27:$AQ$35</c:f>
              <c:strCache>
                <c:ptCount val="9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</c:strCache>
            </c:strRef>
          </c:cat>
          <c:val>
            <c:numRef>
              <c:f>Graphs!$AX$27:$AX$35</c:f>
              <c:numCache>
                <c:formatCode>General</c:formatCode>
                <c:ptCount val="9"/>
                <c:pt idx="1">
                  <c:v>7</c:v>
                </c:pt>
                <c:pt idx="3">
                  <c:v>10.8</c:v>
                </c:pt>
                <c:pt idx="4">
                  <c:v>16.850000000000001</c:v>
                </c:pt>
                <c:pt idx="5">
                  <c:v>14.9</c:v>
                </c:pt>
                <c:pt idx="6">
                  <c:v>16.95</c:v>
                </c:pt>
                <c:pt idx="7">
                  <c:v>10.7</c:v>
                </c:pt>
                <c:pt idx="8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25-4F69-B52C-10DCBC46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812320"/>
        <c:axId val="-2146177696"/>
      </c:lineChart>
      <c:catAx>
        <c:axId val="20958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1776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-214617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ug/L</a:t>
                </a:r>
              </a:p>
            </c:rich>
          </c:tx>
          <c:layout>
            <c:manualLayout>
              <c:xMode val="edge"/>
              <c:yMode val="edge"/>
              <c:x val="1.16666669633654E-2"/>
              <c:y val="0.38840581428000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8123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08333336088393"/>
          <c:y val="0.89855076437911996"/>
          <c:w val="0.79666668692694598"/>
          <c:h val="8.405797473224070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2" l="0.70000000000000095" r="0.70000000000000095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0</xdr:row>
      <xdr:rowOff>0</xdr:rowOff>
    </xdr:from>
    <xdr:to>
      <xdr:col>22</xdr:col>
      <xdr:colOff>533400</xdr:colOff>
      <xdr:row>15</xdr:row>
      <xdr:rowOff>167640</xdr:rowOff>
    </xdr:to>
    <xdr:graphicFrame macro="">
      <xdr:nvGraphicFramePr>
        <xdr:cNvPr id="2155" name="Chart 7">
          <a:extLst>
            <a:ext uri="{FF2B5EF4-FFF2-40B4-BE49-F238E27FC236}">
              <a16:creationId xmlns:a16="http://schemas.microsoft.com/office/drawing/2014/main" id="{00000000-0008-0000-0300-00006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306957</xdr:colOff>
      <xdr:row>16</xdr:row>
      <xdr:rowOff>71888</xdr:rowOff>
    </xdr:from>
    <xdr:to>
      <xdr:col>22</xdr:col>
      <xdr:colOff>476250</xdr:colOff>
      <xdr:row>31</xdr:row>
      <xdr:rowOff>175045</xdr:rowOff>
    </xdr:to>
    <xdr:graphicFrame macro="">
      <xdr:nvGraphicFramePr>
        <xdr:cNvPr id="2156" name="Chart 10">
          <a:extLst>
            <a:ext uri="{FF2B5EF4-FFF2-40B4-BE49-F238E27FC236}">
              <a16:creationId xmlns:a16="http://schemas.microsoft.com/office/drawing/2014/main" id="{00000000-0008-0000-0300-00006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310048</xdr:colOff>
      <xdr:row>33</xdr:row>
      <xdr:rowOff>44355</xdr:rowOff>
    </xdr:from>
    <xdr:to>
      <xdr:col>22</xdr:col>
      <xdr:colOff>439588</xdr:colOff>
      <xdr:row>48</xdr:row>
      <xdr:rowOff>187338</xdr:rowOff>
    </xdr:to>
    <xdr:graphicFrame macro="">
      <xdr:nvGraphicFramePr>
        <xdr:cNvPr id="2157" name="Chart 11">
          <a:extLst>
            <a:ext uri="{FF2B5EF4-FFF2-40B4-BE49-F238E27FC236}">
              <a16:creationId xmlns:a16="http://schemas.microsoft.com/office/drawing/2014/main" id="{00000000-0008-0000-0300-00006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541020</xdr:colOff>
      <xdr:row>0</xdr:row>
      <xdr:rowOff>30480</xdr:rowOff>
    </xdr:from>
    <xdr:to>
      <xdr:col>37</xdr:col>
      <xdr:colOff>236220</xdr:colOff>
      <xdr:row>14</xdr:row>
      <xdr:rowOff>99060</xdr:rowOff>
    </xdr:to>
    <xdr:graphicFrame macro="">
      <xdr:nvGraphicFramePr>
        <xdr:cNvPr id="2158" name="Chart 12">
          <a:extLst>
            <a:ext uri="{FF2B5EF4-FFF2-40B4-BE49-F238E27FC236}">
              <a16:creationId xmlns:a16="http://schemas.microsoft.com/office/drawing/2014/main" id="{00000000-0008-0000-0300-00006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533400</xdr:colOff>
      <xdr:row>14</xdr:row>
      <xdr:rowOff>175260</xdr:rowOff>
    </xdr:from>
    <xdr:to>
      <xdr:col>37</xdr:col>
      <xdr:colOff>518160</xdr:colOff>
      <xdr:row>30</xdr:row>
      <xdr:rowOff>30480</xdr:rowOff>
    </xdr:to>
    <xdr:graphicFrame macro="">
      <xdr:nvGraphicFramePr>
        <xdr:cNvPr id="2159" name="Chart 14">
          <a:extLst>
            <a:ext uri="{FF2B5EF4-FFF2-40B4-BE49-F238E27FC236}">
              <a16:creationId xmlns:a16="http://schemas.microsoft.com/office/drawing/2014/main" id="{00000000-0008-0000-0300-00006F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525780</xdr:colOff>
      <xdr:row>30</xdr:row>
      <xdr:rowOff>167640</xdr:rowOff>
    </xdr:from>
    <xdr:to>
      <xdr:col>37</xdr:col>
      <xdr:colOff>502920</xdr:colOff>
      <xdr:row>46</xdr:row>
      <xdr:rowOff>60960</xdr:rowOff>
    </xdr:to>
    <xdr:graphicFrame macro="">
      <xdr:nvGraphicFramePr>
        <xdr:cNvPr id="2160" name="Chart 15">
          <a:extLst>
            <a:ext uri="{FF2B5EF4-FFF2-40B4-BE49-F238E27FC236}">
              <a16:creationId xmlns:a16="http://schemas.microsoft.com/office/drawing/2014/main" id="{00000000-0008-0000-03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342900</xdr:colOff>
      <xdr:row>0</xdr:row>
      <xdr:rowOff>99060</xdr:rowOff>
    </xdr:from>
    <xdr:to>
      <xdr:col>58</xdr:col>
      <xdr:colOff>38100</xdr:colOff>
      <xdr:row>14</xdr:row>
      <xdr:rowOff>175260</xdr:rowOff>
    </xdr:to>
    <xdr:graphicFrame macro="">
      <xdr:nvGraphicFramePr>
        <xdr:cNvPr id="2161" name="Chart 16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326437</xdr:colOff>
      <xdr:row>15</xdr:row>
      <xdr:rowOff>57437</xdr:rowOff>
    </xdr:from>
    <xdr:to>
      <xdr:col>58</xdr:col>
      <xdr:colOff>96400</xdr:colOff>
      <xdr:row>30</xdr:row>
      <xdr:rowOff>5894</xdr:rowOff>
    </xdr:to>
    <xdr:graphicFrame macro="">
      <xdr:nvGraphicFramePr>
        <xdr:cNvPr id="2162" name="Chart 17">
          <a:extLst>
            <a:ext uri="{FF2B5EF4-FFF2-40B4-BE49-F238E27FC236}">
              <a16:creationId xmlns:a16="http://schemas.microsoft.com/office/drawing/2014/main" id="{00000000-0008-0000-0300-00007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449580</xdr:colOff>
      <xdr:row>30</xdr:row>
      <xdr:rowOff>121920</xdr:rowOff>
    </xdr:from>
    <xdr:to>
      <xdr:col>58</xdr:col>
      <xdr:colOff>144780</xdr:colOff>
      <xdr:row>45</xdr:row>
      <xdr:rowOff>7620</xdr:rowOff>
    </xdr:to>
    <xdr:graphicFrame macro="">
      <xdr:nvGraphicFramePr>
        <xdr:cNvPr id="2163" name="Chart 18">
          <a:extLst>
            <a:ext uri="{FF2B5EF4-FFF2-40B4-BE49-F238E27FC236}">
              <a16:creationId xmlns:a16="http://schemas.microsoft.com/office/drawing/2014/main" id="{00000000-0008-0000-0300-00007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384810</xdr:colOff>
      <xdr:row>0</xdr:row>
      <xdr:rowOff>140970</xdr:rowOff>
    </xdr:from>
    <xdr:to>
      <xdr:col>73</xdr:col>
      <xdr:colOff>400050</xdr:colOff>
      <xdr:row>15</xdr:row>
      <xdr:rowOff>19050</xdr:rowOff>
    </xdr:to>
    <xdr:graphicFrame macro="">
      <xdr:nvGraphicFramePr>
        <xdr:cNvPr id="2164" name="Chart 19">
          <a:extLst>
            <a:ext uri="{FF2B5EF4-FFF2-40B4-BE49-F238E27FC236}">
              <a16:creationId xmlns:a16="http://schemas.microsoft.com/office/drawing/2014/main" id="{00000000-0008-0000-0300-00007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480060</xdr:colOff>
      <xdr:row>15</xdr:row>
      <xdr:rowOff>152400</xdr:rowOff>
    </xdr:from>
    <xdr:to>
      <xdr:col>73</xdr:col>
      <xdr:colOff>502920</xdr:colOff>
      <xdr:row>31</xdr:row>
      <xdr:rowOff>15240</xdr:rowOff>
    </xdr:to>
    <xdr:graphicFrame macro="">
      <xdr:nvGraphicFramePr>
        <xdr:cNvPr id="2165" name="Chart 20">
          <a:extLst>
            <a:ext uri="{FF2B5EF4-FFF2-40B4-BE49-F238E27FC236}">
              <a16:creationId xmlns:a16="http://schemas.microsoft.com/office/drawing/2014/main" id="{00000000-0008-0000-0300-00007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426720</xdr:colOff>
      <xdr:row>32</xdr:row>
      <xdr:rowOff>60960</xdr:rowOff>
    </xdr:from>
    <xdr:to>
      <xdr:col>73</xdr:col>
      <xdr:colOff>335280</xdr:colOff>
      <xdr:row>46</xdr:row>
      <xdr:rowOff>175260</xdr:rowOff>
    </xdr:to>
    <xdr:graphicFrame macro="">
      <xdr:nvGraphicFramePr>
        <xdr:cNvPr id="2166" name="Chart 21">
          <a:extLst>
            <a:ext uri="{FF2B5EF4-FFF2-40B4-BE49-F238E27FC236}">
              <a16:creationId xmlns:a16="http://schemas.microsoft.com/office/drawing/2014/main" id="{00000000-0008-0000-0300-00007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</xdr:colOff>
      <xdr:row>67</xdr:row>
      <xdr:rowOff>30480</xdr:rowOff>
    </xdr:from>
    <xdr:to>
      <xdr:col>38</xdr:col>
      <xdr:colOff>160020</xdr:colOff>
      <xdr:row>83</xdr:row>
      <xdr:rowOff>0</xdr:rowOff>
    </xdr:to>
    <xdr:graphicFrame macro="">
      <xdr:nvGraphicFramePr>
        <xdr:cNvPr id="2169" name="Chart 15">
          <a:extLst>
            <a:ext uri="{FF2B5EF4-FFF2-40B4-BE49-F238E27FC236}">
              <a16:creationId xmlns:a16="http://schemas.microsoft.com/office/drawing/2014/main" id="{00000000-0008-0000-0300-00007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601980</xdr:colOff>
      <xdr:row>84</xdr:row>
      <xdr:rowOff>99060</xdr:rowOff>
    </xdr:from>
    <xdr:to>
      <xdr:col>37</xdr:col>
      <xdr:colOff>571500</xdr:colOff>
      <xdr:row>99</xdr:row>
      <xdr:rowOff>60960</xdr:rowOff>
    </xdr:to>
    <xdr:graphicFrame macro="">
      <xdr:nvGraphicFramePr>
        <xdr:cNvPr id="2170" name="Chart 16">
          <a:extLst>
            <a:ext uri="{FF2B5EF4-FFF2-40B4-BE49-F238E27FC236}">
              <a16:creationId xmlns:a16="http://schemas.microsoft.com/office/drawing/2014/main" id="{00000000-0008-0000-0300-00007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147585</xdr:colOff>
      <xdr:row>66</xdr:row>
      <xdr:rowOff>42989</xdr:rowOff>
    </xdr:from>
    <xdr:to>
      <xdr:col>59</xdr:col>
      <xdr:colOff>324282</xdr:colOff>
      <xdr:row>80</xdr:row>
      <xdr:rowOff>119189</xdr:rowOff>
    </xdr:to>
    <xdr:graphicFrame macro="">
      <xdr:nvGraphicFramePr>
        <xdr:cNvPr id="2171" name="Chart 17">
          <a:extLst>
            <a:ext uri="{FF2B5EF4-FFF2-40B4-BE49-F238E27FC236}">
              <a16:creationId xmlns:a16="http://schemas.microsoft.com/office/drawing/2014/main" id="{00000000-0008-0000-0300-00007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153839</xdr:colOff>
      <xdr:row>81</xdr:row>
      <xdr:rowOff>125443</xdr:rowOff>
    </xdr:from>
    <xdr:to>
      <xdr:col>59</xdr:col>
      <xdr:colOff>176698</xdr:colOff>
      <xdr:row>96</xdr:row>
      <xdr:rowOff>18763</xdr:rowOff>
    </xdr:to>
    <xdr:graphicFrame macro="">
      <xdr:nvGraphicFramePr>
        <xdr:cNvPr id="2172" name="Chart 18">
          <a:extLst>
            <a:ext uri="{FF2B5EF4-FFF2-40B4-BE49-F238E27FC236}">
              <a16:creationId xmlns:a16="http://schemas.microsoft.com/office/drawing/2014/main" id="{00000000-0008-0000-0300-00007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65</xdr:col>
      <xdr:colOff>371475</xdr:colOff>
      <xdr:row>66</xdr:row>
      <xdr:rowOff>100965</xdr:rowOff>
    </xdr:from>
    <xdr:to>
      <xdr:col>73</xdr:col>
      <xdr:colOff>66675</xdr:colOff>
      <xdr:row>80</xdr:row>
      <xdr:rowOff>177165</xdr:rowOff>
    </xdr:to>
    <xdr:graphicFrame macro="">
      <xdr:nvGraphicFramePr>
        <xdr:cNvPr id="2173" name="Chart 19">
          <a:extLst>
            <a:ext uri="{FF2B5EF4-FFF2-40B4-BE49-F238E27FC236}">
              <a16:creationId xmlns:a16="http://schemas.microsoft.com/office/drawing/2014/main" id="{00000000-0008-0000-0300-00007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368277</xdr:colOff>
      <xdr:row>81</xdr:row>
      <xdr:rowOff>126592</xdr:rowOff>
    </xdr:from>
    <xdr:to>
      <xdr:col>72</xdr:col>
      <xdr:colOff>62039</xdr:colOff>
      <xdr:row>96</xdr:row>
      <xdr:rowOff>14090</xdr:rowOff>
    </xdr:to>
    <xdr:graphicFrame macro="">
      <xdr:nvGraphicFramePr>
        <xdr:cNvPr id="2174" name="Chart 20">
          <a:extLst>
            <a:ext uri="{FF2B5EF4-FFF2-40B4-BE49-F238E27FC236}">
              <a16:creationId xmlns:a16="http://schemas.microsoft.com/office/drawing/2014/main" id="{00000000-0008-0000-0300-00007E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68580</xdr:colOff>
      <xdr:row>48</xdr:row>
      <xdr:rowOff>53340</xdr:rowOff>
    </xdr:from>
    <xdr:to>
      <xdr:col>38</xdr:col>
      <xdr:colOff>350520</xdr:colOff>
      <xdr:row>65</xdr:row>
      <xdr:rowOff>99060</xdr:rowOff>
    </xdr:to>
    <xdr:graphicFrame macro="">
      <xdr:nvGraphicFramePr>
        <xdr:cNvPr id="2176" name="Chart 22">
          <a:extLst>
            <a:ext uri="{FF2B5EF4-FFF2-40B4-BE49-F238E27FC236}">
              <a16:creationId xmlns:a16="http://schemas.microsoft.com/office/drawing/2014/main" id="{00000000-0008-0000-0300-00008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161745</xdr:colOff>
      <xdr:row>48</xdr:row>
      <xdr:rowOff>99060</xdr:rowOff>
    </xdr:from>
    <xdr:to>
      <xdr:col>59</xdr:col>
      <xdr:colOff>7620</xdr:colOff>
      <xdr:row>64</xdr:row>
      <xdr:rowOff>116816</xdr:rowOff>
    </xdr:to>
    <xdr:graphicFrame macro="">
      <xdr:nvGraphicFramePr>
        <xdr:cNvPr id="2177" name="Chart 23">
          <a:extLst>
            <a:ext uri="{FF2B5EF4-FFF2-40B4-BE49-F238E27FC236}">
              <a16:creationId xmlns:a16="http://schemas.microsoft.com/office/drawing/2014/main" id="{00000000-0008-0000-0300-00008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381000</xdr:colOff>
      <xdr:row>50</xdr:row>
      <xdr:rowOff>76200</xdr:rowOff>
    </xdr:from>
    <xdr:to>
      <xdr:col>73</xdr:col>
      <xdr:colOff>342900</xdr:colOff>
      <xdr:row>65</xdr:row>
      <xdr:rowOff>7620</xdr:rowOff>
    </xdr:to>
    <xdr:graphicFrame macro="">
      <xdr:nvGraphicFramePr>
        <xdr:cNvPr id="2178" name="Chart 24">
          <a:extLst>
            <a:ext uri="{FF2B5EF4-FFF2-40B4-BE49-F238E27FC236}">
              <a16:creationId xmlns:a16="http://schemas.microsoft.com/office/drawing/2014/main" id="{00000000-0008-0000-0300-00008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83</xdr:col>
      <xdr:colOff>233016</xdr:colOff>
      <xdr:row>0</xdr:row>
      <xdr:rowOff>34577</xdr:rowOff>
    </xdr:from>
    <xdr:to>
      <xdr:col>92</xdr:col>
      <xdr:colOff>312481</xdr:colOff>
      <xdr:row>14</xdr:row>
      <xdr:rowOff>100601</xdr:rowOff>
    </xdr:to>
    <xdr:graphicFrame macro="">
      <xdr:nvGraphicFramePr>
        <xdr:cNvPr id="2179" name="Chart 30">
          <a:extLst>
            <a:ext uri="{FF2B5EF4-FFF2-40B4-BE49-F238E27FC236}">
              <a16:creationId xmlns:a16="http://schemas.microsoft.com/office/drawing/2014/main" id="{00000000-0008-0000-0300-00008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83</xdr:col>
      <xdr:colOff>147502</xdr:colOff>
      <xdr:row>15</xdr:row>
      <xdr:rowOff>121920</xdr:rowOff>
    </xdr:from>
    <xdr:to>
      <xdr:col>92</xdr:col>
      <xdr:colOff>108857</xdr:colOff>
      <xdr:row>30</xdr:row>
      <xdr:rowOff>0</xdr:rowOff>
    </xdr:to>
    <xdr:graphicFrame macro="">
      <xdr:nvGraphicFramePr>
        <xdr:cNvPr id="2180" name="Chart 31">
          <a:extLst>
            <a:ext uri="{FF2B5EF4-FFF2-40B4-BE49-F238E27FC236}">
              <a16:creationId xmlns:a16="http://schemas.microsoft.com/office/drawing/2014/main" id="{00000000-0008-0000-0300-00008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83</xdr:col>
      <xdr:colOff>140661</xdr:colOff>
      <xdr:row>30</xdr:row>
      <xdr:rowOff>147502</xdr:rowOff>
    </xdr:from>
    <xdr:to>
      <xdr:col>92</xdr:col>
      <xdr:colOff>73169</xdr:colOff>
      <xdr:row>45</xdr:row>
      <xdr:rowOff>40821</xdr:rowOff>
    </xdr:to>
    <xdr:graphicFrame macro="">
      <xdr:nvGraphicFramePr>
        <xdr:cNvPr id="2181" name="Chart 32">
          <a:extLst>
            <a:ext uri="{FF2B5EF4-FFF2-40B4-BE49-F238E27FC236}">
              <a16:creationId xmlns:a16="http://schemas.microsoft.com/office/drawing/2014/main" id="{00000000-0008-0000-0300-00008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83</xdr:col>
      <xdr:colOff>146053</xdr:colOff>
      <xdr:row>45</xdr:row>
      <xdr:rowOff>162196</xdr:rowOff>
    </xdr:from>
    <xdr:to>
      <xdr:col>91</xdr:col>
      <xdr:colOff>567135</xdr:colOff>
      <xdr:row>60</xdr:row>
      <xdr:rowOff>95249</xdr:rowOff>
    </xdr:to>
    <xdr:graphicFrame macro="">
      <xdr:nvGraphicFramePr>
        <xdr:cNvPr id="2182" name="Chart 33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84</xdr:col>
      <xdr:colOff>64913</xdr:colOff>
      <xdr:row>60</xdr:row>
      <xdr:rowOff>170404</xdr:rowOff>
    </xdr:from>
    <xdr:to>
      <xdr:col>92</xdr:col>
      <xdr:colOff>367340</xdr:colOff>
      <xdr:row>76</xdr:row>
      <xdr:rowOff>135569</xdr:rowOff>
    </xdr:to>
    <xdr:graphicFrame macro="">
      <xdr:nvGraphicFramePr>
        <xdr:cNvPr id="2183" name="Chart 34">
          <a:extLst>
            <a:ext uri="{FF2B5EF4-FFF2-40B4-BE49-F238E27FC236}">
              <a16:creationId xmlns:a16="http://schemas.microsoft.com/office/drawing/2014/main" id="{00000000-0008-0000-0300-00008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82</xdr:col>
      <xdr:colOff>137355</xdr:colOff>
      <xdr:row>77</xdr:row>
      <xdr:rowOff>73417</xdr:rowOff>
    </xdr:from>
    <xdr:to>
      <xdr:col>91</xdr:col>
      <xdr:colOff>178176</xdr:colOff>
      <xdr:row>95</xdr:row>
      <xdr:rowOff>28241</xdr:rowOff>
    </xdr:to>
    <xdr:graphicFrame macro="">
      <xdr:nvGraphicFramePr>
        <xdr:cNvPr id="2184" name="Chart 35">
          <a:extLst>
            <a:ext uri="{FF2B5EF4-FFF2-40B4-BE49-F238E27FC236}">
              <a16:creationId xmlns:a16="http://schemas.microsoft.com/office/drawing/2014/main" id="{00000000-0008-0000-0300-00008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301923</xdr:colOff>
      <xdr:row>49</xdr:row>
      <xdr:rowOff>71887</xdr:rowOff>
    </xdr:from>
    <xdr:to>
      <xdr:col>22</xdr:col>
      <xdr:colOff>431320</xdr:colOff>
      <xdr:row>64</xdr:row>
      <xdr:rowOff>28216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301923</xdr:colOff>
      <xdr:row>64</xdr:row>
      <xdr:rowOff>170732</xdr:rowOff>
    </xdr:from>
    <xdr:to>
      <xdr:col>22</xdr:col>
      <xdr:colOff>503206</xdr:colOff>
      <xdr:row>79</xdr:row>
      <xdr:rowOff>91117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296533</xdr:colOff>
      <xdr:row>80</xdr:row>
      <xdr:rowOff>80872</xdr:rowOff>
    </xdr:from>
    <xdr:to>
      <xdr:col>22</xdr:col>
      <xdr:colOff>539151</xdr:colOff>
      <xdr:row>95</xdr:row>
      <xdr:rowOff>91117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76200</xdr:rowOff>
    </xdr:from>
    <xdr:to>
      <xdr:col>17</xdr:col>
      <xdr:colOff>304800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17</xdr:row>
      <xdr:rowOff>61912</xdr:rowOff>
    </xdr:from>
    <xdr:to>
      <xdr:col>17</xdr:col>
      <xdr:colOff>290512</xdr:colOff>
      <xdr:row>32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595312</xdr:colOff>
      <xdr:row>33</xdr:row>
      <xdr:rowOff>119062</xdr:rowOff>
    </xdr:from>
    <xdr:to>
      <xdr:col>17</xdr:col>
      <xdr:colOff>290512</xdr:colOff>
      <xdr:row>48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</xdr:colOff>
      <xdr:row>51</xdr:row>
      <xdr:rowOff>54292</xdr:rowOff>
    </xdr:from>
    <xdr:to>
      <xdr:col>17</xdr:col>
      <xdr:colOff>320992</xdr:colOff>
      <xdr:row>65</xdr:row>
      <xdr:rowOff>130492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</xdr:colOff>
      <xdr:row>65</xdr:row>
      <xdr:rowOff>185737</xdr:rowOff>
    </xdr:from>
    <xdr:to>
      <xdr:col>17</xdr:col>
      <xdr:colOff>338137</xdr:colOff>
      <xdr:row>80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33337</xdr:colOff>
      <xdr:row>81</xdr:row>
      <xdr:rowOff>52387</xdr:rowOff>
    </xdr:from>
    <xdr:to>
      <xdr:col>17</xdr:col>
      <xdr:colOff>338137</xdr:colOff>
      <xdr:row>95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42862</xdr:colOff>
      <xdr:row>97</xdr:row>
      <xdr:rowOff>14287</xdr:rowOff>
    </xdr:from>
    <xdr:to>
      <xdr:col>17</xdr:col>
      <xdr:colOff>347662</xdr:colOff>
      <xdr:row>111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33337</xdr:colOff>
      <xdr:row>113</xdr:row>
      <xdr:rowOff>52387</xdr:rowOff>
    </xdr:from>
    <xdr:to>
      <xdr:col>17</xdr:col>
      <xdr:colOff>338137</xdr:colOff>
      <xdr:row>127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152401</xdr:colOff>
      <xdr:row>132</xdr:row>
      <xdr:rowOff>176211</xdr:rowOff>
    </xdr:from>
    <xdr:to>
      <xdr:col>16</xdr:col>
      <xdr:colOff>366713</xdr:colOff>
      <xdr:row>150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160020</xdr:colOff>
      <xdr:row>142</xdr:row>
      <xdr:rowOff>179293</xdr:rowOff>
    </xdr:from>
    <xdr:to>
      <xdr:col>7</xdr:col>
      <xdr:colOff>1397654</xdr:colOff>
      <xdr:row>161</xdr:row>
      <xdr:rowOff>161364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390525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17</xdr:row>
      <xdr:rowOff>14287</xdr:rowOff>
    </xdr:from>
    <xdr:to>
      <xdr:col>12</xdr:col>
      <xdr:colOff>400050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47624</xdr:colOff>
      <xdr:row>33</xdr:row>
      <xdr:rowOff>52387</xdr:rowOff>
    </xdr:from>
    <xdr:to>
      <xdr:col>12</xdr:col>
      <xdr:colOff>419099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49</xdr:row>
      <xdr:rowOff>14287</xdr:rowOff>
    </xdr:from>
    <xdr:to>
      <xdr:col>12</xdr:col>
      <xdr:colOff>438150</xdr:colOff>
      <xdr:row>62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514350</xdr:colOff>
      <xdr:row>17</xdr:row>
      <xdr:rowOff>52386</xdr:rowOff>
    </xdr:from>
    <xdr:to>
      <xdr:col>21</xdr:col>
      <xdr:colOff>257175</xdr:colOff>
      <xdr:row>33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123825</xdr:rowOff>
    </xdr:from>
    <xdr:to>
      <xdr:col>11</xdr:col>
      <xdr:colOff>533400</xdr:colOff>
      <xdr:row>17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78"/>
  <sheetViews>
    <sheetView tabSelected="1" zoomScale="90" zoomScaleNormal="90" zoomScalePageLayoutView="9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T1" sqref="T1:U1048576"/>
    </sheetView>
  </sheetViews>
  <sheetFormatPr baseColWidth="10" defaultColWidth="9.1640625" defaultRowHeight="16"/>
  <cols>
    <col min="1" max="1" width="12.5" style="122" customWidth="1"/>
    <col min="2" max="2" width="8.33203125" style="51" bestFit="1" customWidth="1"/>
    <col min="3" max="3" width="8.83203125" style="51" bestFit="1" customWidth="1"/>
    <col min="4" max="4" width="6.5" style="51" bestFit="1" customWidth="1"/>
    <col min="5" max="5" width="12.6640625" style="51" bestFit="1" customWidth="1"/>
    <col min="6" max="6" width="11.83203125" style="51" bestFit="1" customWidth="1"/>
    <col min="7" max="7" width="7" style="51" bestFit="1" customWidth="1"/>
    <col min="8" max="13" width="7" style="51" customWidth="1"/>
    <col min="14" max="14" width="14.5" style="51" bestFit="1" customWidth="1"/>
    <col min="15" max="15" width="9" style="51" bestFit="1" customWidth="1"/>
    <col min="16" max="16" width="6" style="51" bestFit="1" customWidth="1"/>
    <col min="17" max="17" width="14.5" style="51" bestFit="1" customWidth="1"/>
    <col min="18" max="18" width="9.5" style="51" bestFit="1" customWidth="1"/>
    <col min="19" max="19" width="8.5" style="51" bestFit="1" customWidth="1"/>
    <col min="20" max="20" width="13.1640625" style="153" customWidth="1"/>
    <col min="21" max="21" width="14.33203125" style="153" customWidth="1"/>
    <col min="22" max="22" width="15.6640625" style="51" customWidth="1"/>
    <col min="23" max="23" width="11.6640625" style="51" bestFit="1" customWidth="1"/>
    <col min="24" max="24" width="59" style="51" bestFit="1" customWidth="1"/>
    <col min="25" max="25" width="32.5" style="51" customWidth="1"/>
    <col min="26" max="26" width="13.1640625" style="51" bestFit="1" customWidth="1"/>
    <col min="27" max="27" width="14.33203125" style="51" bestFit="1" customWidth="1"/>
    <col min="28" max="28" width="10.33203125" style="51" customWidth="1"/>
    <col min="29" max="29" width="19.33203125" style="51" customWidth="1"/>
    <col min="30" max="30" width="9.1640625" style="51" customWidth="1"/>
    <col min="31" max="31" width="10.1640625" style="51" customWidth="1"/>
    <col min="32" max="32" width="9.1640625" style="51"/>
    <col min="33" max="33" width="16.1640625" style="51" bestFit="1" customWidth="1"/>
    <col min="34" max="34" width="9.1640625" style="51"/>
    <col min="35" max="35" width="10.6640625" style="51" customWidth="1"/>
    <col min="36" max="16384" width="9.1640625" style="51"/>
  </cols>
  <sheetData>
    <row r="1" spans="1:38">
      <c r="A1" s="115" t="s">
        <v>0</v>
      </c>
      <c r="B1" s="52" t="s">
        <v>19</v>
      </c>
      <c r="C1" s="45" t="s">
        <v>13</v>
      </c>
      <c r="D1" s="53" t="s">
        <v>14</v>
      </c>
      <c r="E1" s="55" t="s">
        <v>17</v>
      </c>
      <c r="F1" s="100" t="s">
        <v>222</v>
      </c>
      <c r="G1" s="54" t="s">
        <v>16</v>
      </c>
      <c r="H1" s="54"/>
      <c r="I1" s="151" t="s">
        <v>76</v>
      </c>
      <c r="J1" s="49" t="s">
        <v>77</v>
      </c>
      <c r="K1" s="152" t="s">
        <v>78</v>
      </c>
      <c r="L1" s="49" t="s">
        <v>79</v>
      </c>
      <c r="M1" s="49" t="s">
        <v>413</v>
      </c>
      <c r="N1" s="52" t="s">
        <v>4</v>
      </c>
      <c r="O1" s="52" t="s">
        <v>6</v>
      </c>
      <c r="P1" s="52" t="s">
        <v>8</v>
      </c>
      <c r="Q1" s="52" t="s">
        <v>5</v>
      </c>
      <c r="R1" s="52" t="s">
        <v>9</v>
      </c>
      <c r="S1" s="52" t="s">
        <v>7</v>
      </c>
      <c r="T1" s="52" t="s">
        <v>414</v>
      </c>
      <c r="U1" s="52" t="s">
        <v>415</v>
      </c>
      <c r="V1" s="52" t="s">
        <v>153</v>
      </c>
      <c r="W1" s="52" t="s">
        <v>12</v>
      </c>
      <c r="X1" s="52" t="s">
        <v>2</v>
      </c>
      <c r="Y1" s="52" t="s">
        <v>3</v>
      </c>
      <c r="Z1" s="52" t="s">
        <v>10</v>
      </c>
      <c r="AA1" s="52" t="s">
        <v>11</v>
      </c>
      <c r="AB1" s="55"/>
      <c r="AC1" s="52"/>
      <c r="AD1" s="52"/>
      <c r="AE1" s="52"/>
      <c r="AF1" s="52"/>
      <c r="AG1" s="55"/>
      <c r="AH1" s="52"/>
      <c r="AI1" s="52"/>
      <c r="AJ1" s="52"/>
      <c r="AK1" s="52"/>
      <c r="AL1" s="52"/>
    </row>
    <row r="2" spans="1:38">
      <c r="A2" s="112">
        <v>42437</v>
      </c>
      <c r="B2" s="59">
        <v>2</v>
      </c>
      <c r="C2" s="57"/>
      <c r="D2" s="57"/>
      <c r="E2" s="57"/>
      <c r="F2" s="57"/>
      <c r="G2" s="57"/>
      <c r="H2" s="57"/>
      <c r="I2" s="30"/>
      <c r="J2" s="22"/>
      <c r="K2" s="30"/>
      <c r="L2" s="22"/>
      <c r="M2" s="22"/>
      <c r="N2" s="57"/>
      <c r="O2" s="57"/>
      <c r="P2" s="57"/>
      <c r="Q2" s="57"/>
      <c r="R2" s="57"/>
      <c r="S2" s="57"/>
      <c r="T2" s="57"/>
      <c r="U2" s="57"/>
      <c r="V2" s="57"/>
      <c r="W2" s="57"/>
      <c r="X2" s="59" t="s">
        <v>31</v>
      </c>
      <c r="Y2" s="57" t="s">
        <v>155</v>
      </c>
      <c r="Z2" s="57"/>
      <c r="AA2" s="57"/>
      <c r="AB2" s="57"/>
      <c r="AC2" s="57"/>
      <c r="AD2" s="57"/>
      <c r="AE2" s="73" t="s">
        <v>411</v>
      </c>
      <c r="AF2" s="57"/>
      <c r="AH2" s="57"/>
      <c r="AI2" s="57"/>
      <c r="AJ2" s="57"/>
      <c r="AK2" s="57"/>
      <c r="AL2" s="57"/>
    </row>
    <row r="3" spans="1:38">
      <c r="A3" s="112">
        <v>42451</v>
      </c>
      <c r="B3" s="59">
        <v>2</v>
      </c>
      <c r="C3" s="57">
        <v>0.08</v>
      </c>
      <c r="D3" s="58">
        <v>5.8</v>
      </c>
      <c r="E3" s="57">
        <v>7.2</v>
      </c>
      <c r="F3" s="57">
        <v>1.2</v>
      </c>
      <c r="G3" s="57">
        <v>2.4E-2</v>
      </c>
      <c r="H3" s="57"/>
      <c r="I3" s="30">
        <v>157</v>
      </c>
      <c r="J3" s="22">
        <f t="shared" ref="J3:J24" si="0">(I3*14.007)*(0.001)</f>
        <v>2.1990990000000004</v>
      </c>
      <c r="K3" s="30">
        <v>1.04</v>
      </c>
      <c r="L3" s="22">
        <f t="shared" ref="L3:L24" si="1">(K3*30.97)*(0.001)</f>
        <v>3.2208799999999996E-2</v>
      </c>
      <c r="M3" s="22"/>
      <c r="N3" s="57">
        <v>5</v>
      </c>
      <c r="O3" s="57">
        <v>1</v>
      </c>
      <c r="P3" s="57">
        <v>2</v>
      </c>
      <c r="Q3" s="57">
        <v>2</v>
      </c>
      <c r="R3" s="57">
        <v>9</v>
      </c>
      <c r="S3" s="57">
        <v>2</v>
      </c>
      <c r="T3" s="57">
        <f>IF(Z3&gt;0,(Z3-32)*5/9," ")</f>
        <v>15</v>
      </c>
      <c r="U3" s="57">
        <f>IF(AA3&gt;0,(AA3-32)*5/9," ")</f>
        <v>12.222222222222221</v>
      </c>
      <c r="V3" s="57">
        <v>1.3</v>
      </c>
      <c r="W3" s="57">
        <v>2</v>
      </c>
      <c r="X3" s="59"/>
      <c r="Y3" s="57" t="s">
        <v>148</v>
      </c>
      <c r="Z3" s="57">
        <v>59</v>
      </c>
      <c r="AA3" s="57">
        <v>54</v>
      </c>
      <c r="AB3" s="57" t="s">
        <v>259</v>
      </c>
      <c r="AC3" s="57"/>
      <c r="AD3" s="57"/>
      <c r="AE3" s="57"/>
      <c r="AF3" s="57"/>
      <c r="AG3" s="57"/>
      <c r="AH3" s="57"/>
      <c r="AI3" s="57"/>
      <c r="AJ3" s="57"/>
      <c r="AK3" s="57"/>
      <c r="AL3" s="57"/>
    </row>
    <row r="4" spans="1:38">
      <c r="A4" s="112">
        <v>42465</v>
      </c>
      <c r="B4" s="59">
        <v>2</v>
      </c>
      <c r="C4" s="82">
        <v>1.89</v>
      </c>
      <c r="D4" s="58">
        <v>6.43</v>
      </c>
      <c r="E4" s="57">
        <v>8.6999999999999993</v>
      </c>
      <c r="F4" s="57">
        <v>3.96</v>
      </c>
      <c r="G4" s="57">
        <v>5.2999999999999999E-2</v>
      </c>
      <c r="H4" s="57"/>
      <c r="I4" s="30">
        <v>172</v>
      </c>
      <c r="J4" s="22">
        <f t="shared" si="0"/>
        <v>2.4092039999999999</v>
      </c>
      <c r="K4" s="30">
        <v>1.73</v>
      </c>
      <c r="L4" s="22">
        <f t="shared" si="1"/>
        <v>5.3578100000000003E-2</v>
      </c>
      <c r="M4" s="22"/>
      <c r="N4" s="57">
        <v>5</v>
      </c>
      <c r="O4" s="57">
        <v>2</v>
      </c>
      <c r="P4" s="57">
        <v>2</v>
      </c>
      <c r="Q4" s="57">
        <v>2</v>
      </c>
      <c r="R4" s="57">
        <v>8</v>
      </c>
      <c r="S4" s="57">
        <v>5</v>
      </c>
      <c r="T4" s="57">
        <f t="shared" ref="T4:U67" si="2">IF(Z4&gt;0,(Z4-32)*5/9," ")</f>
        <v>3.8888888888888888</v>
      </c>
      <c r="U4" s="57">
        <f t="shared" si="2"/>
        <v>11.111111111111111</v>
      </c>
      <c r="V4" s="57">
        <v>1</v>
      </c>
      <c r="W4" s="57">
        <v>1</v>
      </c>
      <c r="X4" s="57"/>
      <c r="Y4" s="57" t="s">
        <v>148</v>
      </c>
      <c r="Z4" s="57">
        <v>39</v>
      </c>
      <c r="AA4" s="57">
        <v>52</v>
      </c>
      <c r="AB4" s="57" t="s">
        <v>265</v>
      </c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>
      <c r="A5" s="112">
        <v>42479</v>
      </c>
      <c r="B5" s="59">
        <v>2</v>
      </c>
      <c r="C5" s="58">
        <v>7.0000000000000007E-2</v>
      </c>
      <c r="D5" s="58">
        <v>7.41</v>
      </c>
      <c r="E5" s="57">
        <v>8.1999999999999993</v>
      </c>
      <c r="F5" s="57"/>
      <c r="G5" s="57">
        <v>0.10199999999999999</v>
      </c>
      <c r="H5" s="57"/>
      <c r="I5" s="30">
        <v>111</v>
      </c>
      <c r="J5" s="22">
        <f t="shared" si="0"/>
        <v>1.5547770000000001</v>
      </c>
      <c r="K5" s="32">
        <v>0.9</v>
      </c>
      <c r="L5" s="22">
        <f t="shared" si="1"/>
        <v>2.7873000000000002E-2</v>
      </c>
      <c r="M5" s="22"/>
      <c r="N5" s="57">
        <v>5</v>
      </c>
      <c r="O5" s="57">
        <v>1</v>
      </c>
      <c r="P5" s="57">
        <v>2</v>
      </c>
      <c r="Q5" s="57">
        <v>2</v>
      </c>
      <c r="R5" s="57">
        <v>7</v>
      </c>
      <c r="S5" s="57">
        <v>1</v>
      </c>
      <c r="T5" s="57">
        <f t="shared" si="2"/>
        <v>27.222222222222221</v>
      </c>
      <c r="U5" s="57">
        <f t="shared" si="2"/>
        <v>20</v>
      </c>
      <c r="V5" s="57">
        <v>1.05</v>
      </c>
      <c r="W5" s="57">
        <v>1</v>
      </c>
      <c r="X5" s="57"/>
      <c r="Y5" s="57" t="s">
        <v>148</v>
      </c>
      <c r="Z5" s="57">
        <v>81</v>
      </c>
      <c r="AA5" s="57">
        <v>68</v>
      </c>
      <c r="AB5" s="57" t="s">
        <v>272</v>
      </c>
      <c r="AC5" s="57"/>
      <c r="AD5" s="57"/>
      <c r="AE5" s="57"/>
      <c r="AF5" s="57"/>
      <c r="AG5" s="57"/>
      <c r="AH5" s="57"/>
      <c r="AI5" s="57"/>
      <c r="AJ5" s="57"/>
      <c r="AK5" s="57"/>
      <c r="AL5" s="57"/>
    </row>
    <row r="6" spans="1:38">
      <c r="A6" s="112">
        <v>42493</v>
      </c>
      <c r="B6" s="59">
        <v>2</v>
      </c>
      <c r="C6" s="57">
        <v>0.04</v>
      </c>
      <c r="D6" s="58">
        <v>1.79</v>
      </c>
      <c r="E6" s="57"/>
      <c r="F6" s="57">
        <v>4.05</v>
      </c>
      <c r="G6" s="57">
        <v>0.17599999999999999</v>
      </c>
      <c r="H6" s="57"/>
      <c r="I6" s="30">
        <v>212</v>
      </c>
      <c r="J6" s="22">
        <f t="shared" si="0"/>
        <v>2.969484</v>
      </c>
      <c r="K6" s="30">
        <v>3.32</v>
      </c>
      <c r="L6" s="22">
        <f t="shared" si="1"/>
        <v>0.10282039999999999</v>
      </c>
      <c r="M6" s="22"/>
      <c r="N6" s="57">
        <v>5</v>
      </c>
      <c r="O6" s="57">
        <v>3</v>
      </c>
      <c r="P6" s="57"/>
      <c r="Q6" s="57"/>
      <c r="R6" s="57"/>
      <c r="S6" s="57">
        <v>4</v>
      </c>
      <c r="T6" s="57">
        <f t="shared" si="2"/>
        <v>21.111111111111111</v>
      </c>
      <c r="U6" s="57">
        <f t="shared" si="2"/>
        <v>17.222222222222221</v>
      </c>
      <c r="V6" s="57">
        <v>1.02</v>
      </c>
      <c r="W6" s="57">
        <v>1</v>
      </c>
      <c r="X6" s="57"/>
      <c r="Y6" s="57" t="s">
        <v>148</v>
      </c>
      <c r="Z6" s="57">
        <v>70</v>
      </c>
      <c r="AA6" s="57">
        <v>63</v>
      </c>
      <c r="AB6" s="57" t="s">
        <v>285</v>
      </c>
      <c r="AC6" s="57"/>
      <c r="AD6" s="57"/>
      <c r="AE6" s="57"/>
      <c r="AF6" s="57"/>
      <c r="AG6" s="57"/>
      <c r="AH6" s="57"/>
      <c r="AI6" s="57"/>
      <c r="AJ6" s="57"/>
      <c r="AK6" s="57"/>
      <c r="AL6" s="57"/>
    </row>
    <row r="7" spans="1:38">
      <c r="A7" s="112">
        <v>42507</v>
      </c>
      <c r="B7" s="59">
        <v>2</v>
      </c>
      <c r="C7" s="57">
        <v>0.06</v>
      </c>
      <c r="D7" s="58">
        <v>6.64</v>
      </c>
      <c r="E7" s="57"/>
      <c r="F7" s="57"/>
      <c r="G7" s="57">
        <v>5.6000000000000001E-2</v>
      </c>
      <c r="H7" s="57"/>
      <c r="I7" s="30">
        <v>110</v>
      </c>
      <c r="J7" s="22">
        <f t="shared" si="0"/>
        <v>1.54077</v>
      </c>
      <c r="K7" s="32">
        <v>1.1200000000000001</v>
      </c>
      <c r="L7" s="22">
        <f t="shared" si="1"/>
        <v>3.4686399999999999E-2</v>
      </c>
      <c r="M7" s="22"/>
      <c r="N7" s="57">
        <v>5</v>
      </c>
      <c r="O7" s="57">
        <v>3</v>
      </c>
      <c r="P7" s="57">
        <v>1</v>
      </c>
      <c r="Q7" s="57">
        <v>1</v>
      </c>
      <c r="R7" s="57">
        <v>9</v>
      </c>
      <c r="S7" s="57">
        <v>2</v>
      </c>
      <c r="T7" s="57">
        <f t="shared" si="2"/>
        <v>18.888888888888889</v>
      </c>
      <c r="U7" s="57">
        <f t="shared" si="2"/>
        <v>17.777777777777779</v>
      </c>
      <c r="V7" s="57">
        <v>0.72</v>
      </c>
      <c r="W7" s="57">
        <v>1</v>
      </c>
      <c r="X7" s="57"/>
      <c r="Y7" s="57" t="s">
        <v>148</v>
      </c>
      <c r="Z7" s="57">
        <v>66</v>
      </c>
      <c r="AA7" s="57">
        <v>64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</row>
    <row r="8" spans="1:38">
      <c r="A8" s="112">
        <v>42521</v>
      </c>
      <c r="B8" s="59">
        <v>2</v>
      </c>
      <c r="C8" s="57">
        <v>0.06</v>
      </c>
      <c r="D8" s="58">
        <v>6.86</v>
      </c>
      <c r="E8" s="57"/>
      <c r="F8" s="57"/>
      <c r="G8" s="57">
        <v>0.192</v>
      </c>
      <c r="H8" s="57"/>
      <c r="I8" s="30">
        <v>86.9</v>
      </c>
      <c r="J8" s="22">
        <f t="shared" si="0"/>
        <v>1.2172083</v>
      </c>
      <c r="K8" s="30">
        <v>1.66</v>
      </c>
      <c r="L8" s="22">
        <f t="shared" si="1"/>
        <v>5.1410199999999996E-2</v>
      </c>
      <c r="M8" s="18">
        <v>25.5</v>
      </c>
      <c r="N8" s="57">
        <v>5</v>
      </c>
      <c r="O8" s="57">
        <v>3</v>
      </c>
      <c r="P8" s="57">
        <v>1</v>
      </c>
      <c r="Q8" s="57">
        <v>1</v>
      </c>
      <c r="R8" s="57">
        <v>9</v>
      </c>
      <c r="S8" s="57">
        <v>4</v>
      </c>
      <c r="T8" s="57">
        <f t="shared" si="2"/>
        <v>26.666666666666668</v>
      </c>
      <c r="U8" s="57">
        <f t="shared" si="2"/>
        <v>25.555555555555557</v>
      </c>
      <c r="V8" s="57">
        <v>0.8</v>
      </c>
      <c r="W8" s="57">
        <v>1</v>
      </c>
      <c r="X8" s="57"/>
      <c r="Y8" s="57" t="s">
        <v>148</v>
      </c>
      <c r="Z8" s="57">
        <v>80</v>
      </c>
      <c r="AA8" s="57">
        <v>78</v>
      </c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</row>
    <row r="9" spans="1:38">
      <c r="A9" s="112">
        <v>42535</v>
      </c>
      <c r="B9" s="59">
        <v>2</v>
      </c>
      <c r="C9" s="57"/>
      <c r="D9" s="58"/>
      <c r="E9" s="57"/>
      <c r="F9" s="57"/>
      <c r="G9" s="57"/>
      <c r="H9" s="57"/>
      <c r="I9" s="30">
        <v>82.3</v>
      </c>
      <c r="J9" s="22">
        <f t="shared" si="0"/>
        <v>1.1527761000000001</v>
      </c>
      <c r="K9" s="30">
        <v>1.67</v>
      </c>
      <c r="L9" s="22">
        <f t="shared" si="1"/>
        <v>5.1719899999999999E-2</v>
      </c>
      <c r="M9" s="18" t="s">
        <v>105</v>
      </c>
      <c r="N9" s="57"/>
      <c r="O9" s="57"/>
      <c r="P9" s="57"/>
      <c r="Q9" s="57"/>
      <c r="R9" s="57"/>
      <c r="S9" s="57"/>
      <c r="T9" s="57" t="str">
        <f t="shared" si="2"/>
        <v xml:space="preserve"> </v>
      </c>
      <c r="U9" s="57" t="str">
        <f t="shared" si="2"/>
        <v xml:space="preserve"> </v>
      </c>
      <c r="V9" s="57"/>
      <c r="W9" s="57"/>
      <c r="X9" s="57"/>
      <c r="Y9" s="57" t="s">
        <v>155</v>
      </c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</row>
    <row r="10" spans="1:38">
      <c r="A10" s="112">
        <v>42549</v>
      </c>
      <c r="B10" s="59">
        <v>2</v>
      </c>
      <c r="C10" s="57"/>
      <c r="D10" s="58"/>
      <c r="E10" s="57"/>
      <c r="F10" s="57"/>
      <c r="G10" s="57"/>
      <c r="H10" s="57"/>
      <c r="I10" s="37">
        <v>108</v>
      </c>
      <c r="J10" s="22">
        <f t="shared" si="0"/>
        <v>1.512756</v>
      </c>
      <c r="K10" s="37">
        <v>2.59</v>
      </c>
      <c r="L10" s="22">
        <f t="shared" si="1"/>
        <v>8.02123E-2</v>
      </c>
      <c r="M10" s="18" t="s">
        <v>105</v>
      </c>
      <c r="N10" s="57"/>
      <c r="O10" s="57"/>
      <c r="P10" s="57"/>
      <c r="Q10" s="57"/>
      <c r="R10" s="57"/>
      <c r="S10" s="57"/>
      <c r="T10" s="57" t="str">
        <f t="shared" si="2"/>
        <v xml:space="preserve"> </v>
      </c>
      <c r="U10" s="57" t="str">
        <f t="shared" si="2"/>
        <v xml:space="preserve"> </v>
      </c>
      <c r="V10" s="57"/>
      <c r="W10" s="57"/>
      <c r="X10" s="57"/>
      <c r="Y10" s="57" t="s">
        <v>155</v>
      </c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</row>
    <row r="11" spans="1:38">
      <c r="A11" s="112">
        <v>42563</v>
      </c>
      <c r="B11" s="59">
        <v>2</v>
      </c>
      <c r="C11" s="57"/>
      <c r="D11" s="58"/>
      <c r="E11" s="57"/>
      <c r="F11" s="57"/>
      <c r="G11" s="61"/>
      <c r="H11" s="61"/>
      <c r="I11" s="37">
        <v>91.7</v>
      </c>
      <c r="J11" s="22">
        <f t="shared" si="0"/>
        <v>1.2844419</v>
      </c>
      <c r="K11" s="37">
        <v>2.5</v>
      </c>
      <c r="L11" s="22">
        <f t="shared" si="1"/>
        <v>7.7424999999999994E-2</v>
      </c>
      <c r="M11" s="18" t="s">
        <v>105</v>
      </c>
      <c r="N11" s="57"/>
      <c r="O11" s="57"/>
      <c r="P11" s="57"/>
      <c r="Q11" s="57"/>
      <c r="R11" s="57"/>
      <c r="S11" s="57"/>
      <c r="T11" s="57" t="str">
        <f t="shared" si="2"/>
        <v xml:space="preserve"> </v>
      </c>
      <c r="U11" s="57" t="str">
        <f t="shared" si="2"/>
        <v xml:space="preserve"> </v>
      </c>
      <c r="V11" s="58"/>
      <c r="W11" s="57"/>
      <c r="X11" s="57"/>
      <c r="Y11" s="57" t="s">
        <v>155</v>
      </c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</row>
    <row r="12" spans="1:38">
      <c r="A12" s="112">
        <v>42577</v>
      </c>
      <c r="B12" s="59">
        <v>2</v>
      </c>
      <c r="C12" s="57">
        <v>0.06</v>
      </c>
      <c r="D12" s="58">
        <v>7.2</v>
      </c>
      <c r="E12" s="57">
        <v>14.1</v>
      </c>
      <c r="F12" s="57">
        <v>0.66800000000000004</v>
      </c>
      <c r="G12" s="57">
        <v>0.10199999999999999</v>
      </c>
      <c r="H12" s="57"/>
      <c r="I12" s="37">
        <v>83.2</v>
      </c>
      <c r="J12" s="22">
        <f t="shared" si="0"/>
        <v>1.1653823999999999</v>
      </c>
      <c r="K12" s="37">
        <v>1.7450000000000001</v>
      </c>
      <c r="L12" s="22">
        <f t="shared" si="1"/>
        <v>5.4042650000000005E-2</v>
      </c>
      <c r="M12" s="96">
        <v>25.5</v>
      </c>
      <c r="N12" s="57">
        <v>5</v>
      </c>
      <c r="O12" s="57">
        <v>2</v>
      </c>
      <c r="P12" s="57">
        <v>1</v>
      </c>
      <c r="Q12" s="57">
        <v>1</v>
      </c>
      <c r="R12" s="57">
        <v>9</v>
      </c>
      <c r="S12" s="57">
        <v>5</v>
      </c>
      <c r="T12" s="57">
        <f t="shared" si="2"/>
        <v>33.333333333333336</v>
      </c>
      <c r="U12" s="57">
        <f t="shared" si="2"/>
        <v>31.111111111111111</v>
      </c>
      <c r="V12" s="58">
        <v>0.6</v>
      </c>
      <c r="W12" s="57">
        <v>1</v>
      </c>
      <c r="X12" s="57"/>
      <c r="Y12" s="57" t="s">
        <v>328</v>
      </c>
      <c r="Z12" s="57">
        <v>92</v>
      </c>
      <c r="AA12" s="57">
        <v>88</v>
      </c>
      <c r="AB12" s="57" t="s">
        <v>329</v>
      </c>
      <c r="AC12" s="57"/>
      <c r="AD12" s="57"/>
      <c r="AE12" s="57"/>
      <c r="AF12" s="57"/>
      <c r="AG12" s="57"/>
      <c r="AH12" s="57"/>
      <c r="AI12" s="57"/>
      <c r="AJ12" s="57"/>
      <c r="AK12" s="57"/>
      <c r="AL12" s="57"/>
    </row>
    <row r="13" spans="1:38">
      <c r="A13" s="112">
        <v>42591</v>
      </c>
      <c r="B13" s="59">
        <v>2</v>
      </c>
      <c r="C13" s="57">
        <v>0.06</v>
      </c>
      <c r="D13" s="58">
        <v>8.0399999999999991</v>
      </c>
      <c r="E13" s="57">
        <v>19.3</v>
      </c>
      <c r="F13" s="57">
        <v>0.58899999999999997</v>
      </c>
      <c r="G13" s="57">
        <v>0.36199999999999999</v>
      </c>
      <c r="H13" s="57"/>
      <c r="I13" s="37">
        <v>179</v>
      </c>
      <c r="J13" s="22">
        <f t="shared" si="0"/>
        <v>2.5072530000000004</v>
      </c>
      <c r="K13" s="37">
        <v>3.79</v>
      </c>
      <c r="L13" s="22">
        <f t="shared" si="1"/>
        <v>0.1173763</v>
      </c>
      <c r="M13" s="96" t="s">
        <v>105</v>
      </c>
      <c r="N13" s="57">
        <v>5</v>
      </c>
      <c r="O13" s="57">
        <v>3</v>
      </c>
      <c r="P13" s="57">
        <v>2</v>
      </c>
      <c r="Q13" s="57">
        <v>1</v>
      </c>
      <c r="R13" s="57">
        <v>9</v>
      </c>
      <c r="S13" s="57">
        <v>2</v>
      </c>
      <c r="T13" s="57">
        <f t="shared" si="2"/>
        <v>26.666666666666668</v>
      </c>
      <c r="U13" s="57">
        <f t="shared" si="2"/>
        <v>27.777777777777779</v>
      </c>
      <c r="V13" s="58">
        <v>0.5</v>
      </c>
      <c r="W13" s="57">
        <v>1</v>
      </c>
      <c r="X13" s="57"/>
      <c r="Y13" s="57" t="s">
        <v>328</v>
      </c>
      <c r="Z13" s="57">
        <v>80</v>
      </c>
      <c r="AA13" s="57">
        <v>82</v>
      </c>
      <c r="AB13" s="57"/>
      <c r="AC13" s="60"/>
      <c r="AD13" s="57"/>
      <c r="AE13" s="57"/>
      <c r="AF13" s="57"/>
      <c r="AG13" s="57"/>
      <c r="AH13" s="57"/>
      <c r="AI13" s="57"/>
      <c r="AJ13" s="57"/>
      <c r="AK13" s="57"/>
      <c r="AL13" s="57"/>
    </row>
    <row r="14" spans="1:38">
      <c r="A14" s="112">
        <v>42605</v>
      </c>
      <c r="B14" s="59">
        <v>2</v>
      </c>
      <c r="C14" s="57">
        <v>0.06</v>
      </c>
      <c r="D14" s="58">
        <v>8.85</v>
      </c>
      <c r="E14" s="62">
        <v>12.3</v>
      </c>
      <c r="F14" s="57">
        <v>0.373</v>
      </c>
      <c r="G14" s="57">
        <v>0.311</v>
      </c>
      <c r="H14" s="57"/>
      <c r="I14" s="37">
        <v>104</v>
      </c>
      <c r="J14" s="22">
        <f t="shared" si="0"/>
        <v>1.456728</v>
      </c>
      <c r="K14" s="37">
        <v>2.0099999999999998</v>
      </c>
      <c r="L14" s="22">
        <f t="shared" si="1"/>
        <v>6.2249699999999991E-2</v>
      </c>
      <c r="M14" s="18" t="s">
        <v>105</v>
      </c>
      <c r="N14" s="57">
        <v>5</v>
      </c>
      <c r="O14" s="57">
        <v>1</v>
      </c>
      <c r="P14" s="57">
        <v>1</v>
      </c>
      <c r="Q14" s="57">
        <v>1</v>
      </c>
      <c r="R14" s="57">
        <v>9</v>
      </c>
      <c r="S14" s="57">
        <v>5</v>
      </c>
      <c r="T14" s="57">
        <f t="shared" si="2"/>
        <v>32.222222222222221</v>
      </c>
      <c r="U14" s="57">
        <f t="shared" si="2"/>
        <v>28.888888888888889</v>
      </c>
      <c r="V14" s="58">
        <v>0.5</v>
      </c>
      <c r="W14" s="57">
        <v>1</v>
      </c>
      <c r="X14" s="57"/>
      <c r="Y14" s="57" t="s">
        <v>148</v>
      </c>
      <c r="Z14" s="57">
        <v>90</v>
      </c>
      <c r="AA14" s="57">
        <v>84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</row>
    <row r="15" spans="1:38">
      <c r="A15" s="112">
        <v>42619</v>
      </c>
      <c r="B15" s="59">
        <v>2</v>
      </c>
      <c r="C15" s="57">
        <v>0.04</v>
      </c>
      <c r="D15" s="58">
        <v>6.61</v>
      </c>
      <c r="E15" s="57">
        <v>13.2</v>
      </c>
      <c r="F15" s="57">
        <v>0.64</v>
      </c>
      <c r="G15" s="51">
        <v>0.125</v>
      </c>
      <c r="I15" s="37">
        <v>110</v>
      </c>
      <c r="J15" s="22">
        <f t="shared" si="0"/>
        <v>1.54077</v>
      </c>
      <c r="K15" s="37">
        <v>2.04</v>
      </c>
      <c r="L15" s="22">
        <f t="shared" si="1"/>
        <v>6.3178799999999993E-2</v>
      </c>
      <c r="M15" s="18">
        <v>493.5</v>
      </c>
      <c r="N15" s="57">
        <v>5</v>
      </c>
      <c r="O15" s="57">
        <v>1</v>
      </c>
      <c r="P15" s="57">
        <v>2</v>
      </c>
      <c r="Q15" s="57">
        <v>2</v>
      </c>
      <c r="R15" s="57">
        <v>1</v>
      </c>
      <c r="S15" s="57">
        <v>2</v>
      </c>
      <c r="T15" s="57">
        <f t="shared" si="2"/>
        <v>32.222222222222221</v>
      </c>
      <c r="U15" s="57">
        <f t="shared" si="2"/>
        <v>25.555555555555557</v>
      </c>
      <c r="V15" s="58">
        <v>0.45</v>
      </c>
      <c r="W15" s="57">
        <v>1</v>
      </c>
      <c r="X15" s="57"/>
      <c r="Y15" s="57" t="s">
        <v>148</v>
      </c>
      <c r="Z15" s="57">
        <v>90</v>
      </c>
      <c r="AA15" s="57">
        <v>78</v>
      </c>
      <c r="AB15" s="57"/>
      <c r="AC15" s="60"/>
      <c r="AD15" s="57"/>
      <c r="AE15" s="57"/>
      <c r="AF15" s="57"/>
      <c r="AG15" s="57"/>
      <c r="AH15" s="57"/>
      <c r="AI15" s="57"/>
      <c r="AJ15" s="57"/>
      <c r="AK15" s="57"/>
      <c r="AL15" s="57"/>
    </row>
    <row r="16" spans="1:38">
      <c r="A16" s="112">
        <v>42633</v>
      </c>
      <c r="B16" s="59">
        <v>2</v>
      </c>
      <c r="C16" s="57"/>
      <c r="D16" s="58">
        <v>6.67</v>
      </c>
      <c r="E16" s="57">
        <v>8.3000000000000007</v>
      </c>
      <c r="F16" s="59">
        <v>0.67</v>
      </c>
      <c r="G16" s="57">
        <v>0.158</v>
      </c>
      <c r="H16" s="57"/>
      <c r="I16" s="37">
        <v>95.3</v>
      </c>
      <c r="J16" s="22">
        <f t="shared" si="0"/>
        <v>1.3348670999999999</v>
      </c>
      <c r="K16" s="37">
        <v>2.82</v>
      </c>
      <c r="L16" s="22">
        <f t="shared" si="1"/>
        <v>8.7335399999999994E-2</v>
      </c>
      <c r="M16" s="18">
        <v>3178.5</v>
      </c>
      <c r="N16" s="57">
        <v>5</v>
      </c>
      <c r="O16" s="57">
        <v>5</v>
      </c>
      <c r="P16" s="57">
        <v>1</v>
      </c>
      <c r="Q16" s="57">
        <v>1</v>
      </c>
      <c r="R16" s="57">
        <v>9</v>
      </c>
      <c r="S16" s="57">
        <v>6</v>
      </c>
      <c r="T16" s="57">
        <f t="shared" si="2"/>
        <v>23.333333333333332</v>
      </c>
      <c r="U16" s="57">
        <f t="shared" si="2"/>
        <v>23.888888888888889</v>
      </c>
      <c r="V16" s="58">
        <v>0.4</v>
      </c>
      <c r="W16" s="57">
        <v>1</v>
      </c>
      <c r="X16" s="57"/>
      <c r="Y16" s="57" t="s">
        <v>148</v>
      </c>
      <c r="Z16" s="57">
        <v>74</v>
      </c>
      <c r="AA16" s="57">
        <v>75</v>
      </c>
      <c r="AB16" s="57" t="s">
        <v>365</v>
      </c>
      <c r="AC16" s="114"/>
      <c r="AD16" s="59"/>
      <c r="AE16" s="59"/>
      <c r="AF16" s="59"/>
      <c r="AG16" s="57"/>
      <c r="AH16" s="57"/>
      <c r="AI16" s="57"/>
      <c r="AJ16" s="57"/>
      <c r="AK16" s="57"/>
      <c r="AL16" s="57"/>
    </row>
    <row r="17" spans="1:38">
      <c r="A17" s="112">
        <v>42647</v>
      </c>
      <c r="B17" s="59">
        <v>2</v>
      </c>
      <c r="C17" s="57"/>
      <c r="D17" s="58"/>
      <c r="E17" s="57"/>
      <c r="F17" s="57"/>
      <c r="G17" s="57"/>
      <c r="H17" s="57"/>
      <c r="I17" s="37"/>
      <c r="J17" s="22"/>
      <c r="K17" s="37"/>
      <c r="L17" s="22"/>
      <c r="M17" s="18" t="s">
        <v>105</v>
      </c>
      <c r="N17" s="57"/>
      <c r="O17" s="57"/>
      <c r="P17" s="57"/>
      <c r="Q17" s="57"/>
      <c r="R17" s="57"/>
      <c r="S17" s="57"/>
      <c r="T17" s="57" t="str">
        <f t="shared" si="2"/>
        <v xml:space="preserve"> </v>
      </c>
      <c r="U17" s="57" t="str">
        <f t="shared" si="2"/>
        <v xml:space="preserve"> </v>
      </c>
      <c r="V17" s="58"/>
      <c r="W17" s="57"/>
      <c r="X17" s="57"/>
      <c r="Y17" s="57" t="s">
        <v>155</v>
      </c>
      <c r="Z17" s="57"/>
      <c r="AA17" s="57"/>
      <c r="AB17" s="57"/>
      <c r="AC17" s="60"/>
      <c r="AD17" s="57"/>
      <c r="AE17" s="57"/>
      <c r="AF17" s="57"/>
      <c r="AG17" s="57"/>
      <c r="AH17" s="57"/>
      <c r="AI17" s="57"/>
      <c r="AJ17" s="57"/>
      <c r="AK17" s="57"/>
      <c r="AL17" s="57"/>
    </row>
    <row r="18" spans="1:38">
      <c r="A18" s="112">
        <v>42661</v>
      </c>
      <c r="B18" s="59">
        <v>2</v>
      </c>
      <c r="C18" s="57">
        <v>0.02</v>
      </c>
      <c r="D18" s="58">
        <v>6.22</v>
      </c>
      <c r="E18" s="57">
        <v>11.3</v>
      </c>
      <c r="F18" s="57">
        <v>1.84</v>
      </c>
      <c r="G18" s="59">
        <v>0.379</v>
      </c>
      <c r="H18" s="59"/>
      <c r="I18" s="37">
        <v>194</v>
      </c>
      <c r="J18" s="22">
        <f>(I18*14.007)*(0.001)</f>
        <v>2.7173579999999999</v>
      </c>
      <c r="K18" s="37">
        <v>3.14</v>
      </c>
      <c r="L18" s="22">
        <f t="shared" si="1"/>
        <v>9.7245800000000007E-2</v>
      </c>
      <c r="M18" s="22"/>
      <c r="N18" s="57">
        <v>5</v>
      </c>
      <c r="O18" s="57">
        <v>1</v>
      </c>
      <c r="P18" s="57">
        <v>1</v>
      </c>
      <c r="Q18" s="57">
        <v>1</v>
      </c>
      <c r="R18" s="57">
        <v>13</v>
      </c>
      <c r="S18" s="57">
        <v>1</v>
      </c>
      <c r="T18" s="57">
        <f t="shared" si="2"/>
        <v>24.444444444444443</v>
      </c>
      <c r="U18" s="57">
        <f t="shared" si="2"/>
        <v>20</v>
      </c>
      <c r="V18" s="58">
        <v>0.8</v>
      </c>
      <c r="W18" s="57">
        <v>1</v>
      </c>
      <c r="X18" s="57"/>
      <c r="Y18" s="57" t="s">
        <v>148</v>
      </c>
      <c r="Z18" s="57">
        <v>76</v>
      </c>
      <c r="AA18" s="57">
        <v>68</v>
      </c>
      <c r="AB18" s="57"/>
      <c r="AC18" s="60"/>
      <c r="AD18" s="57"/>
      <c r="AE18" s="57"/>
      <c r="AF18" s="57"/>
      <c r="AG18" s="57"/>
      <c r="AH18" s="57"/>
      <c r="AI18" s="57"/>
      <c r="AJ18" s="57"/>
      <c r="AK18" s="57"/>
      <c r="AL18" s="57"/>
    </row>
    <row r="19" spans="1:38">
      <c r="A19" s="112">
        <v>42675</v>
      </c>
      <c r="B19" s="59">
        <v>2</v>
      </c>
      <c r="C19" s="57">
        <v>0.31</v>
      </c>
      <c r="D19" s="58">
        <v>7.45</v>
      </c>
      <c r="E19" s="57">
        <v>8.6999999999999993</v>
      </c>
      <c r="F19" s="57">
        <v>1.7</v>
      </c>
      <c r="G19" s="57">
        <v>0.19700000000000001</v>
      </c>
      <c r="H19" s="57"/>
      <c r="I19" s="37">
        <v>152</v>
      </c>
      <c r="J19" s="22">
        <f t="shared" si="0"/>
        <v>2.1290640000000001</v>
      </c>
      <c r="K19" s="37">
        <v>1.25</v>
      </c>
      <c r="L19" s="22">
        <f t="shared" si="1"/>
        <v>3.8712499999999997E-2</v>
      </c>
      <c r="M19" s="22"/>
      <c r="N19" s="57">
        <v>5</v>
      </c>
      <c r="O19" s="57">
        <v>3</v>
      </c>
      <c r="P19" s="57">
        <v>1</v>
      </c>
      <c r="Q19" s="57">
        <v>1</v>
      </c>
      <c r="R19" s="57">
        <v>9</v>
      </c>
      <c r="S19" s="57">
        <v>1</v>
      </c>
      <c r="T19" s="57">
        <f t="shared" si="2"/>
        <v>14.444444444444445</v>
      </c>
      <c r="U19" s="57">
        <f t="shared" si="2"/>
        <v>14.444444444444445</v>
      </c>
      <c r="V19" s="58">
        <v>0.8</v>
      </c>
      <c r="W19" s="57">
        <v>1</v>
      </c>
      <c r="X19" s="57"/>
      <c r="Y19" s="57" t="s">
        <v>148</v>
      </c>
      <c r="Z19" s="57">
        <v>58</v>
      </c>
      <c r="AA19" s="57">
        <v>58</v>
      </c>
      <c r="AB19" s="57"/>
      <c r="AC19" s="60"/>
      <c r="AD19" s="57"/>
      <c r="AE19" s="57"/>
      <c r="AF19" s="57"/>
      <c r="AG19" s="57"/>
      <c r="AH19" s="57"/>
      <c r="AI19" s="57"/>
      <c r="AJ19" s="57"/>
      <c r="AK19" s="57"/>
      <c r="AL19" s="57"/>
    </row>
    <row r="20" spans="1:38">
      <c r="A20" s="116"/>
      <c r="B20" s="57"/>
      <c r="C20" s="57"/>
      <c r="D20" s="58"/>
      <c r="E20" s="57"/>
      <c r="F20" s="57"/>
      <c r="G20" s="57"/>
      <c r="H20" s="57"/>
      <c r="I20" s="37"/>
      <c r="J20" s="22"/>
      <c r="K20" s="37"/>
      <c r="L20" s="22"/>
      <c r="M20" s="22"/>
      <c r="N20" s="57"/>
      <c r="O20" s="57"/>
      <c r="P20" s="57"/>
      <c r="Q20" s="57"/>
      <c r="R20" s="57"/>
      <c r="S20" s="57"/>
      <c r="T20" s="57" t="str">
        <f t="shared" si="2"/>
        <v xml:space="preserve"> </v>
      </c>
      <c r="U20" s="57" t="str">
        <f t="shared" si="2"/>
        <v xml:space="preserve"> </v>
      </c>
      <c r="V20" s="57"/>
      <c r="W20" s="57"/>
      <c r="X20" s="57"/>
      <c r="Y20" s="57"/>
      <c r="Z20" s="57"/>
      <c r="AA20" s="57"/>
      <c r="AB20" s="57"/>
      <c r="AC20" s="60"/>
      <c r="AD20" s="57"/>
      <c r="AE20" s="57"/>
      <c r="AF20" s="57"/>
      <c r="AG20" s="57"/>
      <c r="AH20" s="57"/>
      <c r="AI20" s="57"/>
      <c r="AJ20" s="57"/>
      <c r="AK20" s="57"/>
      <c r="AL20" s="57"/>
    </row>
    <row r="21" spans="1:38">
      <c r="A21" s="116"/>
      <c r="B21" s="57"/>
      <c r="C21" s="57"/>
      <c r="D21" s="57"/>
      <c r="E21" s="57"/>
      <c r="F21" s="57"/>
      <c r="G21" s="57"/>
      <c r="H21" s="57"/>
      <c r="I21" s="37"/>
      <c r="J21" s="22"/>
      <c r="K21" s="37"/>
      <c r="L21" s="22"/>
      <c r="M21" s="22"/>
      <c r="N21" s="57"/>
      <c r="O21" s="57"/>
      <c r="P21" s="57"/>
      <c r="Q21" s="57"/>
      <c r="R21" s="57"/>
      <c r="S21" s="57"/>
      <c r="T21" s="57" t="str">
        <f t="shared" si="2"/>
        <v xml:space="preserve"> </v>
      </c>
      <c r="U21" s="57" t="str">
        <f t="shared" si="2"/>
        <v xml:space="preserve"> </v>
      </c>
      <c r="V21" s="57"/>
      <c r="W21" s="57"/>
      <c r="X21" s="57"/>
      <c r="Y21" s="57"/>
      <c r="Z21" s="57"/>
      <c r="AA21" s="57"/>
      <c r="AB21" s="57"/>
      <c r="AC21" s="60"/>
      <c r="AD21" s="57"/>
      <c r="AE21" s="57"/>
      <c r="AF21" s="57"/>
      <c r="AG21" s="57"/>
      <c r="AH21" s="57"/>
      <c r="AI21" s="57"/>
      <c r="AJ21" s="57"/>
      <c r="AK21" s="57"/>
      <c r="AL21" s="57"/>
    </row>
    <row r="22" spans="1:38">
      <c r="A22" s="112"/>
      <c r="B22" s="57"/>
      <c r="C22" s="57"/>
      <c r="D22" s="57"/>
      <c r="E22" s="57"/>
      <c r="F22" s="57"/>
      <c r="G22" s="57"/>
      <c r="H22" s="57"/>
      <c r="I22" s="37"/>
      <c r="J22" s="22"/>
      <c r="K22" s="37"/>
      <c r="L22" s="22"/>
      <c r="M22" s="22"/>
      <c r="N22" s="57"/>
      <c r="O22" s="57"/>
      <c r="P22" s="57"/>
      <c r="Q22" s="57"/>
      <c r="R22" s="57"/>
      <c r="S22" s="57"/>
      <c r="T22" s="57" t="str">
        <f t="shared" si="2"/>
        <v xml:space="preserve"> </v>
      </c>
      <c r="U22" s="57" t="str">
        <f t="shared" si="2"/>
        <v xml:space="preserve"> </v>
      </c>
      <c r="V22" s="57"/>
      <c r="W22" s="57"/>
      <c r="X22" s="57"/>
      <c r="Y22" s="57"/>
      <c r="Z22" s="57"/>
      <c r="AA22" s="57"/>
      <c r="AB22" s="57"/>
      <c r="AC22" s="60"/>
      <c r="AD22" s="57"/>
      <c r="AE22" s="57"/>
      <c r="AF22" s="57"/>
      <c r="AG22" s="57"/>
      <c r="AH22" s="57"/>
      <c r="AI22" s="57"/>
      <c r="AJ22" s="57"/>
      <c r="AK22" s="57"/>
      <c r="AL22" s="57"/>
    </row>
    <row r="23" spans="1:38">
      <c r="A23" s="59"/>
      <c r="B23" s="57"/>
      <c r="C23" s="57"/>
      <c r="D23" s="57"/>
      <c r="E23" s="57"/>
      <c r="F23" s="57"/>
      <c r="G23" s="57"/>
      <c r="H23" s="57"/>
      <c r="I23" s="37"/>
      <c r="J23" s="22"/>
      <c r="K23" s="37"/>
      <c r="L23" s="22"/>
      <c r="M23" s="22"/>
      <c r="N23" s="57"/>
      <c r="O23" s="57"/>
      <c r="P23" s="57"/>
      <c r="Q23" s="57"/>
      <c r="R23" s="57"/>
      <c r="S23" s="57"/>
      <c r="T23" s="57" t="str">
        <f t="shared" si="2"/>
        <v xml:space="preserve"> </v>
      </c>
      <c r="U23" s="57" t="str">
        <f t="shared" si="2"/>
        <v xml:space="preserve"> </v>
      </c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</row>
    <row r="24" spans="1:38">
      <c r="A24" s="112">
        <f>A2</f>
        <v>42437</v>
      </c>
      <c r="B24" s="57">
        <v>3</v>
      </c>
      <c r="C24" s="57">
        <v>0.11</v>
      </c>
      <c r="D24" s="57">
        <v>6.62</v>
      </c>
      <c r="E24" s="57">
        <v>2.6</v>
      </c>
      <c r="F24" s="57">
        <v>5.16</v>
      </c>
      <c r="G24" s="57">
        <v>3.6999999999999998E-2</v>
      </c>
      <c r="H24" s="57"/>
      <c r="I24" s="30">
        <v>316</v>
      </c>
      <c r="J24" s="22">
        <f t="shared" si="0"/>
        <v>4.4262119999999996</v>
      </c>
      <c r="K24" s="30">
        <v>0.82</v>
      </c>
      <c r="L24" s="22">
        <f t="shared" si="1"/>
        <v>2.5395399999999999E-2</v>
      </c>
      <c r="M24" s="22"/>
      <c r="N24" s="57">
        <v>5</v>
      </c>
      <c r="O24" s="57">
        <v>2</v>
      </c>
      <c r="P24" s="57">
        <v>2</v>
      </c>
      <c r="Q24" s="57">
        <v>2</v>
      </c>
      <c r="R24" s="57">
        <v>10</v>
      </c>
      <c r="S24" s="57">
        <v>1</v>
      </c>
      <c r="T24" s="57">
        <f t="shared" si="2"/>
        <v>22.222222222222221</v>
      </c>
      <c r="U24" s="57">
        <f t="shared" si="2"/>
        <v>13.333333333333334</v>
      </c>
      <c r="V24" s="57">
        <v>1.1000000000000001</v>
      </c>
      <c r="W24" s="57">
        <v>2</v>
      </c>
      <c r="X24" s="57" t="s">
        <v>33</v>
      </c>
      <c r="Y24" s="57" t="s">
        <v>34</v>
      </c>
      <c r="Z24" s="57">
        <v>72</v>
      </c>
      <c r="AA24" s="57">
        <v>56</v>
      </c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</row>
    <row r="25" spans="1:38">
      <c r="A25" s="112">
        <f t="shared" ref="A25:A41" si="3">A3</f>
        <v>42451</v>
      </c>
      <c r="B25" s="57">
        <v>3</v>
      </c>
      <c r="C25" s="57">
        <v>0.1</v>
      </c>
      <c r="D25" s="57">
        <v>6.03</v>
      </c>
      <c r="E25" s="57">
        <v>3.3</v>
      </c>
      <c r="F25" s="57">
        <v>3.85</v>
      </c>
      <c r="G25" s="57">
        <v>5.7000000000000002E-2</v>
      </c>
      <c r="H25" s="57"/>
      <c r="I25" s="31"/>
      <c r="J25" s="22"/>
      <c r="K25" s="30"/>
      <c r="L25" s="22"/>
      <c r="M25" s="22"/>
      <c r="N25" s="57"/>
      <c r="O25" s="57">
        <v>2</v>
      </c>
      <c r="P25" s="57">
        <v>3</v>
      </c>
      <c r="Q25" s="57">
        <v>3</v>
      </c>
      <c r="R25" s="57">
        <v>9</v>
      </c>
      <c r="S25" s="57">
        <v>3</v>
      </c>
      <c r="T25" s="57">
        <f t="shared" si="2"/>
        <v>8.8888888888888893</v>
      </c>
      <c r="U25" s="57">
        <f t="shared" si="2"/>
        <v>12.777777777777779</v>
      </c>
      <c r="V25" s="58">
        <v>0.08</v>
      </c>
      <c r="W25" s="57">
        <v>1</v>
      </c>
      <c r="X25" s="57"/>
      <c r="Y25" s="57" t="s">
        <v>245</v>
      </c>
      <c r="Z25" s="57">
        <v>48</v>
      </c>
      <c r="AA25" s="57">
        <v>55</v>
      </c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</row>
    <row r="26" spans="1:38">
      <c r="A26" s="112">
        <f t="shared" si="3"/>
        <v>42465</v>
      </c>
      <c r="B26" s="57">
        <v>3</v>
      </c>
      <c r="C26" s="57">
        <v>0.1</v>
      </c>
      <c r="D26" s="57">
        <v>6.45</v>
      </c>
      <c r="E26" s="57">
        <v>6.8</v>
      </c>
      <c r="F26" s="57">
        <v>2.56</v>
      </c>
      <c r="G26" s="57"/>
      <c r="H26" s="57"/>
      <c r="I26" s="31">
        <v>246</v>
      </c>
      <c r="J26" s="22">
        <f>(I26*14.007)*(0.001)</f>
        <v>3.445722</v>
      </c>
      <c r="K26" s="30">
        <v>1.89</v>
      </c>
      <c r="L26" s="22">
        <f t="shared" ref="L26:L41" si="4">(K26*30.97)*(0.001)</f>
        <v>5.8533299999999996E-2</v>
      </c>
      <c r="M26" s="22"/>
      <c r="N26" s="57">
        <v>5</v>
      </c>
      <c r="O26" s="57">
        <v>1</v>
      </c>
      <c r="P26" s="57">
        <v>4</v>
      </c>
      <c r="Q26" s="57">
        <v>2</v>
      </c>
      <c r="R26" s="57">
        <v>5</v>
      </c>
      <c r="S26" s="57">
        <v>2</v>
      </c>
      <c r="T26" s="57">
        <f t="shared" si="2"/>
        <v>5.5555555555555554</v>
      </c>
      <c r="U26" s="57">
        <f t="shared" si="2"/>
        <v>13.333333333333334</v>
      </c>
      <c r="V26" s="58">
        <v>0.95</v>
      </c>
      <c r="W26" s="57">
        <v>1</v>
      </c>
      <c r="X26" s="57"/>
      <c r="Y26" s="57" t="s">
        <v>34</v>
      </c>
      <c r="Z26" s="57">
        <v>42</v>
      </c>
      <c r="AA26" s="57">
        <v>56</v>
      </c>
      <c r="AB26" s="57" t="s">
        <v>266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</row>
    <row r="27" spans="1:38">
      <c r="A27" s="112">
        <f t="shared" si="3"/>
        <v>42479</v>
      </c>
      <c r="B27" s="57">
        <v>3</v>
      </c>
      <c r="C27" s="57">
        <v>0.09</v>
      </c>
      <c r="D27" s="57">
        <v>6.58</v>
      </c>
      <c r="E27" s="57">
        <v>5.3</v>
      </c>
      <c r="F27" s="57"/>
      <c r="G27" s="57">
        <v>0.14799999999999999</v>
      </c>
      <c r="H27" s="57"/>
      <c r="I27" s="30">
        <v>290</v>
      </c>
      <c r="J27" s="22">
        <f>(I27*14.007)*(0.001)</f>
        <v>4.06203</v>
      </c>
      <c r="K27" s="30">
        <v>1</v>
      </c>
      <c r="L27" s="22">
        <f t="shared" si="4"/>
        <v>3.0970000000000001E-2</v>
      </c>
      <c r="M27" s="22"/>
      <c r="N27" s="57">
        <v>5</v>
      </c>
      <c r="O27" s="57">
        <v>2</v>
      </c>
      <c r="P27" s="57">
        <v>3</v>
      </c>
      <c r="Q27" s="57">
        <v>2</v>
      </c>
      <c r="R27" s="57">
        <v>12</v>
      </c>
      <c r="S27" s="57">
        <v>1</v>
      </c>
      <c r="T27" s="57">
        <f t="shared" si="2"/>
        <v>27.222222222222221</v>
      </c>
      <c r="U27" s="57">
        <f t="shared" si="2"/>
        <v>20</v>
      </c>
      <c r="V27" s="58">
        <v>1.05</v>
      </c>
      <c r="W27" s="57">
        <v>1</v>
      </c>
      <c r="X27" s="57"/>
      <c r="Y27" s="57" t="s">
        <v>34</v>
      </c>
      <c r="Z27" s="57">
        <v>81</v>
      </c>
      <c r="AA27" s="57">
        <v>68</v>
      </c>
      <c r="AB27" s="57" t="s">
        <v>273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</row>
    <row r="28" spans="1:38">
      <c r="A28" s="112">
        <f t="shared" si="3"/>
        <v>42493</v>
      </c>
      <c r="B28" s="57">
        <v>3</v>
      </c>
      <c r="C28" s="57">
        <v>0.05</v>
      </c>
      <c r="D28" s="57">
        <v>7</v>
      </c>
      <c r="E28" s="57">
        <v>0.2</v>
      </c>
      <c r="F28" s="57">
        <v>2.4900000000000002</v>
      </c>
      <c r="G28" s="57">
        <v>0.105</v>
      </c>
      <c r="H28" s="57"/>
      <c r="I28" s="30">
        <v>258</v>
      </c>
      <c r="J28" s="22">
        <f>(I28*14.007)*(0.001)</f>
        <v>3.6138060000000003</v>
      </c>
      <c r="K28" s="32">
        <v>1.98</v>
      </c>
      <c r="L28" s="22">
        <f t="shared" si="4"/>
        <v>6.1320600000000003E-2</v>
      </c>
      <c r="M28" s="22"/>
      <c r="N28" s="57">
        <v>5</v>
      </c>
      <c r="O28" s="57">
        <v>3</v>
      </c>
      <c r="P28" s="57">
        <v>2</v>
      </c>
      <c r="Q28" s="57">
        <v>1</v>
      </c>
      <c r="R28" s="57">
        <v>5</v>
      </c>
      <c r="S28" s="57">
        <v>4</v>
      </c>
      <c r="T28" s="57">
        <f t="shared" si="2"/>
        <v>19.444444444444443</v>
      </c>
      <c r="U28" s="57">
        <f t="shared" si="2"/>
        <v>18.888888888888889</v>
      </c>
      <c r="V28" s="58">
        <v>0.75</v>
      </c>
      <c r="W28" s="57">
        <v>1</v>
      </c>
      <c r="X28" s="57"/>
      <c r="Y28" s="57" t="s">
        <v>34</v>
      </c>
      <c r="Z28" s="57">
        <v>67</v>
      </c>
      <c r="AA28" s="57">
        <v>66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</row>
    <row r="29" spans="1:38">
      <c r="A29" s="112">
        <f t="shared" si="3"/>
        <v>42507</v>
      </c>
      <c r="B29" s="57">
        <v>3</v>
      </c>
      <c r="C29" s="57">
        <v>0.08</v>
      </c>
      <c r="D29" s="57">
        <v>6.34</v>
      </c>
      <c r="E29" s="62"/>
      <c r="F29" s="57"/>
      <c r="G29" s="57">
        <v>0.124</v>
      </c>
      <c r="H29" s="57"/>
      <c r="I29" s="35">
        <v>241</v>
      </c>
      <c r="J29" s="22">
        <f t="shared" ref="J29:J41" si="5">(I29*14.007)*(0.001)</f>
        <v>3.3756870000000001</v>
      </c>
      <c r="K29" s="30">
        <v>2.5499999999999998</v>
      </c>
      <c r="L29" s="22">
        <f t="shared" si="4"/>
        <v>7.8973499999999988E-2</v>
      </c>
      <c r="M29" s="22"/>
      <c r="N29" s="57">
        <v>5</v>
      </c>
      <c r="O29" s="57">
        <v>3</v>
      </c>
      <c r="P29" s="57">
        <v>2</v>
      </c>
      <c r="Q29" s="57">
        <v>1</v>
      </c>
      <c r="R29" s="57">
        <v>1</v>
      </c>
      <c r="S29" s="57">
        <v>3</v>
      </c>
      <c r="T29" s="57">
        <f t="shared" si="2"/>
        <v>18.888888888888889</v>
      </c>
      <c r="U29" s="57">
        <f t="shared" si="2"/>
        <v>18.333333333333332</v>
      </c>
      <c r="V29" s="58">
        <v>7.0000000000000007E-2</v>
      </c>
      <c r="W29" s="57">
        <v>1</v>
      </c>
      <c r="X29" s="57"/>
      <c r="Y29" s="57" t="s">
        <v>245</v>
      </c>
      <c r="Z29" s="57">
        <v>66</v>
      </c>
      <c r="AA29" s="57">
        <v>65</v>
      </c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</row>
    <row r="30" spans="1:38">
      <c r="A30" s="112">
        <f t="shared" si="3"/>
        <v>42521</v>
      </c>
      <c r="B30" s="57">
        <v>3</v>
      </c>
      <c r="C30" s="57">
        <v>0.1</v>
      </c>
      <c r="D30" s="57">
        <v>6.82</v>
      </c>
      <c r="E30" s="57"/>
      <c r="F30" s="57"/>
      <c r="G30" s="57">
        <v>7.0000000000000007E-2</v>
      </c>
      <c r="H30" s="57"/>
      <c r="I30" s="30">
        <v>229</v>
      </c>
      <c r="J30" s="22">
        <f t="shared" si="5"/>
        <v>3.2076030000000002</v>
      </c>
      <c r="K30" s="30">
        <v>2.29</v>
      </c>
      <c r="L30" s="22">
        <f t="shared" si="4"/>
        <v>7.0921300000000007E-2</v>
      </c>
      <c r="M30" s="18">
        <v>5</v>
      </c>
      <c r="N30" s="57">
        <v>5</v>
      </c>
      <c r="O30" s="57">
        <v>2</v>
      </c>
      <c r="P30" s="57">
        <v>1</v>
      </c>
      <c r="Q30" s="57">
        <v>1</v>
      </c>
      <c r="R30" s="57">
        <v>9</v>
      </c>
      <c r="S30" s="57">
        <v>4</v>
      </c>
      <c r="T30" s="57">
        <f t="shared" si="2"/>
        <v>24.444444444444443</v>
      </c>
      <c r="U30" s="57">
        <f t="shared" si="2"/>
        <v>25.555555555555557</v>
      </c>
      <c r="V30" s="58">
        <v>0.06</v>
      </c>
      <c r="W30" s="57">
        <v>1</v>
      </c>
      <c r="X30" s="57"/>
      <c r="Y30" s="57" t="s">
        <v>245</v>
      </c>
      <c r="Z30" s="57">
        <v>76</v>
      </c>
      <c r="AA30" s="57">
        <v>78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</row>
    <row r="31" spans="1:38">
      <c r="A31" s="112">
        <f t="shared" si="3"/>
        <v>42535</v>
      </c>
      <c r="B31" s="57">
        <v>3</v>
      </c>
      <c r="C31" s="57">
        <v>0.1</v>
      </c>
      <c r="D31" s="57">
        <v>7.13</v>
      </c>
      <c r="E31" s="57"/>
      <c r="F31" s="57"/>
      <c r="G31" s="57">
        <v>0.17299999999999999</v>
      </c>
      <c r="H31" s="57"/>
      <c r="I31" s="30">
        <v>184</v>
      </c>
      <c r="J31" s="22">
        <f t="shared" si="5"/>
        <v>2.5772880000000002</v>
      </c>
      <c r="K31" s="30">
        <v>1.66</v>
      </c>
      <c r="L31" s="22">
        <f t="shared" si="4"/>
        <v>5.1410199999999996E-2</v>
      </c>
      <c r="M31" s="118">
        <v>0.5</v>
      </c>
      <c r="N31" s="57">
        <v>5</v>
      </c>
      <c r="O31" s="57">
        <v>1</v>
      </c>
      <c r="P31" s="57">
        <v>2</v>
      </c>
      <c r="Q31" s="57">
        <v>1</v>
      </c>
      <c r="R31" s="57">
        <v>5</v>
      </c>
      <c r="S31" s="57">
        <v>1</v>
      </c>
      <c r="T31" s="57">
        <f t="shared" si="2"/>
        <v>24.444444444444443</v>
      </c>
      <c r="U31" s="57">
        <f t="shared" si="2"/>
        <v>25.555555555555557</v>
      </c>
      <c r="V31" s="58">
        <v>0.8</v>
      </c>
      <c r="W31" s="57">
        <v>1</v>
      </c>
      <c r="X31" s="57"/>
      <c r="Y31" s="57" t="s">
        <v>34</v>
      </c>
      <c r="Z31" s="57">
        <v>76</v>
      </c>
      <c r="AA31" s="57">
        <v>78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</row>
    <row r="32" spans="1:38">
      <c r="A32" s="112">
        <f t="shared" si="3"/>
        <v>42549</v>
      </c>
      <c r="B32" s="57">
        <v>3</v>
      </c>
      <c r="C32" s="57">
        <v>0.08</v>
      </c>
      <c r="D32" s="57">
        <v>6.81</v>
      </c>
      <c r="E32" s="57">
        <v>16.2</v>
      </c>
      <c r="F32" s="57">
        <v>2.1</v>
      </c>
      <c r="G32" s="57">
        <v>0.32700000000000001</v>
      </c>
      <c r="H32" s="57"/>
      <c r="I32" s="37">
        <v>169</v>
      </c>
      <c r="J32" s="22">
        <f t="shared" si="5"/>
        <v>2.3671830000000003</v>
      </c>
      <c r="K32" s="37">
        <v>4.3899999999999997</v>
      </c>
      <c r="L32" s="22">
        <f t="shared" si="4"/>
        <v>0.13595829999999998</v>
      </c>
      <c r="M32" s="18">
        <v>784.5</v>
      </c>
      <c r="N32" s="57">
        <v>5</v>
      </c>
      <c r="O32" s="57">
        <v>3</v>
      </c>
      <c r="P32" s="57">
        <v>1</v>
      </c>
      <c r="Q32" s="57">
        <v>1</v>
      </c>
      <c r="R32" s="57">
        <v>13</v>
      </c>
      <c r="S32" s="57">
        <v>6</v>
      </c>
      <c r="T32" s="57">
        <f t="shared" si="2"/>
        <v>21.111111111111111</v>
      </c>
      <c r="U32" s="57">
        <f t="shared" si="2"/>
        <v>24.444444444444443</v>
      </c>
      <c r="V32" s="58">
        <v>0.8</v>
      </c>
      <c r="W32" s="57">
        <v>1</v>
      </c>
      <c r="X32" s="57"/>
      <c r="Y32" s="57" t="s">
        <v>34</v>
      </c>
      <c r="Z32" s="57">
        <v>70</v>
      </c>
      <c r="AA32" s="57">
        <v>76</v>
      </c>
      <c r="AB32" s="57" t="s">
        <v>305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</row>
    <row r="33" spans="1:38">
      <c r="A33" s="112">
        <f t="shared" si="3"/>
        <v>42563</v>
      </c>
      <c r="B33" s="57">
        <v>3</v>
      </c>
      <c r="C33" s="57">
        <v>0.09</v>
      </c>
      <c r="D33" s="57">
        <v>7.73</v>
      </c>
      <c r="E33" s="57">
        <v>15.2</v>
      </c>
      <c r="F33" s="58">
        <v>2.38</v>
      </c>
      <c r="G33" s="57">
        <v>0.105</v>
      </c>
      <c r="H33" s="57"/>
      <c r="I33" s="37">
        <v>211</v>
      </c>
      <c r="J33" s="22">
        <f t="shared" si="5"/>
        <v>2.9554770000000001</v>
      </c>
      <c r="K33" s="37">
        <v>1.79</v>
      </c>
      <c r="L33" s="22">
        <f t="shared" si="4"/>
        <v>5.5436299999999994E-2</v>
      </c>
      <c r="M33" s="118">
        <v>0.5</v>
      </c>
      <c r="N33" s="57">
        <v>5</v>
      </c>
      <c r="O33" s="57">
        <v>2</v>
      </c>
      <c r="P33" s="57">
        <v>3</v>
      </c>
      <c r="Q33" s="57">
        <v>2</v>
      </c>
      <c r="R33" s="57">
        <v>11</v>
      </c>
      <c r="S33" s="57">
        <v>1</v>
      </c>
      <c r="T33" s="57">
        <f t="shared" si="2"/>
        <v>28.888888888888889</v>
      </c>
      <c r="U33" s="57">
        <f t="shared" si="2"/>
        <v>27.777777777777779</v>
      </c>
      <c r="V33" s="58">
        <v>0.8</v>
      </c>
      <c r="W33" s="57">
        <v>1</v>
      </c>
      <c r="X33" s="57"/>
      <c r="Y33" s="57" t="s">
        <v>34</v>
      </c>
      <c r="Z33" s="57">
        <v>84</v>
      </c>
      <c r="AA33" s="57">
        <v>82</v>
      </c>
      <c r="AB33" s="57" t="s">
        <v>317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</row>
    <row r="34" spans="1:38">
      <c r="A34" s="112">
        <f t="shared" si="3"/>
        <v>42577</v>
      </c>
      <c r="B34" s="57">
        <v>3</v>
      </c>
      <c r="C34" s="57">
        <v>0.09</v>
      </c>
      <c r="D34" s="57">
        <v>7.77</v>
      </c>
      <c r="E34" s="57">
        <v>14.3</v>
      </c>
      <c r="F34" s="57">
        <v>2.16</v>
      </c>
      <c r="G34" s="57">
        <v>0.79</v>
      </c>
      <c r="H34" s="57"/>
      <c r="I34" s="37">
        <v>175</v>
      </c>
      <c r="J34" s="22">
        <f t="shared" si="5"/>
        <v>2.451225</v>
      </c>
      <c r="K34" s="37">
        <v>1.86</v>
      </c>
      <c r="L34" s="22">
        <f t="shared" si="4"/>
        <v>5.7604200000000001E-2</v>
      </c>
      <c r="M34" s="18">
        <v>15</v>
      </c>
      <c r="N34" s="57">
        <v>5</v>
      </c>
      <c r="O34" s="57">
        <v>2</v>
      </c>
      <c r="P34" s="57">
        <v>2</v>
      </c>
      <c r="Q34" s="57">
        <v>1</v>
      </c>
      <c r="R34" s="57">
        <v>6</v>
      </c>
      <c r="S34" s="57">
        <v>3</v>
      </c>
      <c r="T34" s="57">
        <f t="shared" si="2"/>
        <v>32.222222222222221</v>
      </c>
      <c r="U34" s="57">
        <f t="shared" si="2"/>
        <v>31.111111111111111</v>
      </c>
      <c r="V34" s="58">
        <v>0.8</v>
      </c>
      <c r="W34" s="57">
        <v>1</v>
      </c>
      <c r="X34" s="57"/>
      <c r="Y34" s="57" t="s">
        <v>34</v>
      </c>
      <c r="Z34" s="57">
        <v>90</v>
      </c>
      <c r="AA34" s="57">
        <v>88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</row>
    <row r="35" spans="1:38">
      <c r="A35" s="112">
        <f t="shared" si="3"/>
        <v>42591</v>
      </c>
      <c r="B35" s="57">
        <v>3</v>
      </c>
      <c r="C35" s="57">
        <v>0.09</v>
      </c>
      <c r="D35" s="57">
        <v>8.73</v>
      </c>
      <c r="E35" s="57">
        <v>19.5</v>
      </c>
      <c r="F35" s="57">
        <v>1.88</v>
      </c>
      <c r="G35" s="57">
        <v>0.309</v>
      </c>
      <c r="H35" s="57"/>
      <c r="I35" s="37">
        <v>192</v>
      </c>
      <c r="J35" s="22">
        <f t="shared" si="5"/>
        <v>2.6893440000000002</v>
      </c>
      <c r="K35" s="37">
        <v>2.96</v>
      </c>
      <c r="L35" s="22">
        <f t="shared" si="4"/>
        <v>9.1671199999999994E-2</v>
      </c>
      <c r="M35" s="18">
        <v>20</v>
      </c>
      <c r="N35" s="57">
        <v>5</v>
      </c>
      <c r="O35" s="57">
        <v>3</v>
      </c>
      <c r="P35" s="57">
        <v>2</v>
      </c>
      <c r="Q35" s="57">
        <v>2</v>
      </c>
      <c r="R35" s="57">
        <v>1</v>
      </c>
      <c r="S35" s="57">
        <v>1</v>
      </c>
      <c r="T35" s="57">
        <f t="shared" si="2"/>
        <v>28.888888888888889</v>
      </c>
      <c r="U35" s="57">
        <f t="shared" si="2"/>
        <v>28.333333333333332</v>
      </c>
      <c r="V35" s="58">
        <v>0.5</v>
      </c>
      <c r="W35" s="57">
        <v>1</v>
      </c>
      <c r="X35" s="57"/>
      <c r="Y35" s="57" t="s">
        <v>34</v>
      </c>
      <c r="Z35" s="57">
        <v>84</v>
      </c>
      <c r="AA35" s="57">
        <v>83</v>
      </c>
      <c r="AB35" s="57" t="s">
        <v>338</v>
      </c>
      <c r="AC35" s="57"/>
      <c r="AD35" s="57"/>
      <c r="AE35" s="57"/>
      <c r="AF35" s="57"/>
      <c r="AG35" s="57"/>
      <c r="AH35" s="57"/>
      <c r="AI35" s="57"/>
      <c r="AJ35" s="57"/>
      <c r="AK35" s="57"/>
      <c r="AL35" s="57"/>
    </row>
    <row r="36" spans="1:38">
      <c r="A36" s="112">
        <f t="shared" si="3"/>
        <v>42605</v>
      </c>
      <c r="B36" s="57">
        <v>3</v>
      </c>
      <c r="C36" s="57">
        <v>0.08</v>
      </c>
      <c r="D36" s="57">
        <v>9.94</v>
      </c>
      <c r="E36" s="57">
        <v>17.399999999999999</v>
      </c>
      <c r="F36" s="57">
        <v>1.17</v>
      </c>
      <c r="G36" s="57">
        <v>0.16200000000000001</v>
      </c>
      <c r="H36" s="57"/>
      <c r="I36" s="37">
        <v>229</v>
      </c>
      <c r="J36" s="22">
        <f t="shared" si="5"/>
        <v>3.2076030000000002</v>
      </c>
      <c r="K36" s="37">
        <v>4.74</v>
      </c>
      <c r="L36" s="22">
        <f t="shared" si="4"/>
        <v>0.14679780000000001</v>
      </c>
      <c r="M36" s="18">
        <v>85.5</v>
      </c>
      <c r="N36" s="57">
        <v>5</v>
      </c>
      <c r="O36" s="57">
        <v>1</v>
      </c>
      <c r="P36" s="57">
        <v>2</v>
      </c>
      <c r="Q36" s="57">
        <v>2</v>
      </c>
      <c r="R36" s="57">
        <v>6</v>
      </c>
      <c r="S36" s="57">
        <v>1</v>
      </c>
      <c r="T36" s="57">
        <f t="shared" si="2"/>
        <v>25.555555555555557</v>
      </c>
      <c r="U36" s="57">
        <f t="shared" si="2"/>
        <v>28.333333333333332</v>
      </c>
      <c r="V36" s="57">
        <v>0.3</v>
      </c>
      <c r="W36" s="57">
        <v>1</v>
      </c>
      <c r="X36" s="57"/>
      <c r="Y36" s="57" t="s">
        <v>34</v>
      </c>
      <c r="Z36" s="57">
        <v>78</v>
      </c>
      <c r="AA36" s="57">
        <v>83</v>
      </c>
      <c r="AB36" s="57" t="s">
        <v>348</v>
      </c>
      <c r="AC36" s="113"/>
      <c r="AD36" s="113"/>
      <c r="AE36" s="113"/>
      <c r="AF36" s="113"/>
      <c r="AG36" s="113"/>
      <c r="AH36" s="113"/>
      <c r="AI36" s="113"/>
      <c r="AJ36" s="113"/>
      <c r="AK36" s="57"/>
      <c r="AL36" s="57"/>
    </row>
    <row r="37" spans="1:38">
      <c r="A37" s="112">
        <f t="shared" si="3"/>
        <v>42619</v>
      </c>
      <c r="B37" s="57">
        <v>3</v>
      </c>
      <c r="C37" s="57">
        <v>0.05</v>
      </c>
      <c r="D37" s="57">
        <v>6.64</v>
      </c>
      <c r="E37" s="57">
        <v>9.1999999999999993</v>
      </c>
      <c r="F37" s="57">
        <v>2.66</v>
      </c>
      <c r="G37" s="57">
        <v>0.108</v>
      </c>
      <c r="H37" s="57"/>
      <c r="I37" s="37">
        <v>247</v>
      </c>
      <c r="J37" s="22">
        <f t="shared" si="5"/>
        <v>3.4597289999999998</v>
      </c>
      <c r="K37" s="37">
        <v>2.77</v>
      </c>
      <c r="L37" s="22">
        <f t="shared" si="4"/>
        <v>8.5786899999999999E-2</v>
      </c>
      <c r="M37" s="18">
        <v>20</v>
      </c>
      <c r="N37" s="57">
        <v>5</v>
      </c>
      <c r="O37" s="57">
        <v>1</v>
      </c>
      <c r="P37" s="57">
        <v>2</v>
      </c>
      <c r="Q37" s="57">
        <v>2</v>
      </c>
      <c r="R37" s="57">
        <v>4</v>
      </c>
      <c r="S37" s="57">
        <v>1</v>
      </c>
      <c r="T37" s="57">
        <f t="shared" si="2"/>
        <v>27.777777777777779</v>
      </c>
      <c r="U37" s="57">
        <f t="shared" si="2"/>
        <v>23.888888888888889</v>
      </c>
      <c r="V37" s="57">
        <v>0.4</v>
      </c>
      <c r="W37" s="57">
        <v>1</v>
      </c>
      <c r="X37" s="57"/>
      <c r="Y37" s="57" t="s">
        <v>245</v>
      </c>
      <c r="Z37" s="57">
        <v>82</v>
      </c>
      <c r="AA37" s="57">
        <v>75</v>
      </c>
      <c r="AB37" s="57" t="s">
        <v>357</v>
      </c>
      <c r="AC37" s="113"/>
      <c r="AD37" s="113"/>
      <c r="AE37" s="113"/>
      <c r="AF37" s="113"/>
      <c r="AG37" s="113"/>
      <c r="AH37" s="113"/>
      <c r="AI37" s="113"/>
      <c r="AJ37" s="113"/>
      <c r="AK37" s="57"/>
      <c r="AL37" s="57"/>
    </row>
    <row r="38" spans="1:38">
      <c r="A38" s="112">
        <f t="shared" si="3"/>
        <v>42633</v>
      </c>
      <c r="B38" s="57">
        <v>3</v>
      </c>
      <c r="C38" s="57"/>
      <c r="D38" s="57">
        <v>6.72</v>
      </c>
      <c r="E38" s="57">
        <v>8</v>
      </c>
      <c r="F38" s="59">
        <v>2.16</v>
      </c>
      <c r="G38" s="59">
        <v>0.14499999999999999</v>
      </c>
      <c r="H38" s="59"/>
      <c r="I38" s="37">
        <v>222</v>
      </c>
      <c r="J38" s="22">
        <f t="shared" si="5"/>
        <v>3.1095540000000002</v>
      </c>
      <c r="K38" s="37">
        <v>3.6</v>
      </c>
      <c r="L38" s="22">
        <f t="shared" si="4"/>
        <v>0.11149200000000001</v>
      </c>
      <c r="M38" s="18">
        <v>4378.5</v>
      </c>
      <c r="N38" s="57">
        <v>5</v>
      </c>
      <c r="O38" s="57">
        <v>3</v>
      </c>
      <c r="P38" s="57">
        <v>2</v>
      </c>
      <c r="Q38" s="57">
        <v>2</v>
      </c>
      <c r="R38" s="57">
        <v>2</v>
      </c>
      <c r="S38" s="57">
        <v>6</v>
      </c>
      <c r="T38" s="57">
        <f t="shared" si="2"/>
        <v>22.222222222222221</v>
      </c>
      <c r="U38" s="57">
        <f t="shared" si="2"/>
        <v>23.333333333333332</v>
      </c>
      <c r="V38" s="58">
        <v>0.5</v>
      </c>
      <c r="W38" s="57">
        <v>1</v>
      </c>
      <c r="X38" s="57"/>
      <c r="Y38" s="57" t="s">
        <v>34</v>
      </c>
      <c r="Z38" s="57">
        <v>72</v>
      </c>
      <c r="AA38" s="57">
        <v>74</v>
      </c>
      <c r="AB38" s="57" t="s">
        <v>366</v>
      </c>
      <c r="AC38" s="113"/>
      <c r="AD38" s="113"/>
      <c r="AE38" s="113"/>
      <c r="AF38" s="113"/>
      <c r="AG38" s="113"/>
      <c r="AH38" s="113"/>
      <c r="AI38" s="113"/>
      <c r="AJ38" s="113"/>
      <c r="AK38" s="57"/>
      <c r="AL38" s="57"/>
    </row>
    <row r="39" spans="1:38">
      <c r="A39" s="112">
        <f t="shared" si="3"/>
        <v>42647</v>
      </c>
      <c r="B39" s="57">
        <v>3</v>
      </c>
      <c r="C39" s="57">
        <v>0.05</v>
      </c>
      <c r="D39" s="57">
        <v>6.51</v>
      </c>
      <c r="E39" s="57">
        <v>14.1</v>
      </c>
      <c r="F39" s="59">
        <v>1.25</v>
      </c>
      <c r="G39" s="59">
        <v>0.64300000000000002</v>
      </c>
      <c r="H39" s="59"/>
      <c r="I39" s="37">
        <v>147</v>
      </c>
      <c r="J39" s="22">
        <f t="shared" si="5"/>
        <v>2.0590290000000002</v>
      </c>
      <c r="K39" s="37">
        <v>5.89</v>
      </c>
      <c r="L39" s="22">
        <f t="shared" si="4"/>
        <v>0.1824133</v>
      </c>
      <c r="M39" s="18">
        <v>380</v>
      </c>
      <c r="N39" s="57">
        <v>5</v>
      </c>
      <c r="O39" s="57">
        <v>2</v>
      </c>
      <c r="P39" s="57">
        <v>3</v>
      </c>
      <c r="Q39" s="57">
        <v>2</v>
      </c>
      <c r="R39" s="57">
        <v>2</v>
      </c>
      <c r="S39" s="57">
        <v>1</v>
      </c>
      <c r="T39" s="57">
        <f t="shared" si="2"/>
        <v>20.555555555555557</v>
      </c>
      <c r="U39" s="57">
        <f t="shared" si="2"/>
        <v>20.555555555555557</v>
      </c>
      <c r="V39" s="57">
        <v>0.6</v>
      </c>
      <c r="W39" s="57">
        <v>1</v>
      </c>
      <c r="X39" s="57"/>
      <c r="Y39" s="57" t="s">
        <v>34</v>
      </c>
      <c r="Z39" s="57">
        <v>69</v>
      </c>
      <c r="AA39" s="57">
        <v>69</v>
      </c>
      <c r="AB39" s="57" t="s">
        <v>374</v>
      </c>
      <c r="AC39" s="113"/>
      <c r="AD39" s="113"/>
      <c r="AE39" s="113"/>
      <c r="AF39" s="113"/>
      <c r="AG39" s="113"/>
      <c r="AH39" s="113"/>
      <c r="AI39" s="113"/>
      <c r="AJ39" s="113"/>
      <c r="AK39" s="57"/>
      <c r="AL39" s="57"/>
    </row>
    <row r="40" spans="1:38">
      <c r="A40" s="112">
        <f t="shared" si="3"/>
        <v>42661</v>
      </c>
      <c r="B40" s="57">
        <v>3</v>
      </c>
      <c r="C40" s="57">
        <v>0.06</v>
      </c>
      <c r="D40" s="57">
        <v>6.05</v>
      </c>
      <c r="E40" s="57">
        <v>9.6</v>
      </c>
      <c r="F40" s="59">
        <v>3.61</v>
      </c>
      <c r="G40" s="59">
        <v>0.27900000000000003</v>
      </c>
      <c r="H40" s="59"/>
      <c r="I40" s="37">
        <v>296</v>
      </c>
      <c r="J40" s="22">
        <f t="shared" si="5"/>
        <v>4.1460720000000002</v>
      </c>
      <c r="K40" s="37">
        <v>2.54</v>
      </c>
      <c r="L40" s="22">
        <f t="shared" si="4"/>
        <v>7.8663799999999992E-2</v>
      </c>
      <c r="M40" s="22"/>
      <c r="N40" s="57">
        <v>5</v>
      </c>
      <c r="O40" s="57">
        <v>1</v>
      </c>
      <c r="P40" s="57">
        <v>3</v>
      </c>
      <c r="Q40" s="57">
        <v>2</v>
      </c>
      <c r="R40" s="57">
        <v>6</v>
      </c>
      <c r="S40" s="57">
        <v>1</v>
      </c>
      <c r="T40" s="57">
        <f t="shared" si="2"/>
        <v>24.444444444444443</v>
      </c>
      <c r="U40" s="57">
        <f t="shared" si="2"/>
        <v>20</v>
      </c>
      <c r="V40" s="58">
        <v>0.95</v>
      </c>
      <c r="W40" s="57">
        <v>1</v>
      </c>
      <c r="X40" s="57"/>
      <c r="Y40" s="57" t="s">
        <v>34</v>
      </c>
      <c r="Z40" s="57">
        <v>76</v>
      </c>
      <c r="AA40" s="57">
        <v>68</v>
      </c>
      <c r="AB40" s="57"/>
      <c r="AC40" s="113"/>
      <c r="AD40" s="113"/>
      <c r="AE40" s="113"/>
      <c r="AF40" s="113"/>
      <c r="AG40" s="113"/>
      <c r="AH40" s="113"/>
      <c r="AI40" s="113"/>
      <c r="AJ40" s="113"/>
      <c r="AK40" s="57"/>
      <c r="AL40" s="57"/>
    </row>
    <row r="41" spans="1:38">
      <c r="A41" s="112">
        <f t="shared" si="3"/>
        <v>42675</v>
      </c>
      <c r="B41" s="57">
        <v>3</v>
      </c>
      <c r="C41" s="57">
        <v>0.09</v>
      </c>
      <c r="D41" s="57">
        <v>6.9</v>
      </c>
      <c r="E41" s="57">
        <v>9.1</v>
      </c>
      <c r="F41" s="59">
        <v>4.0999999999999996</v>
      </c>
      <c r="G41" s="59">
        <v>0.158</v>
      </c>
      <c r="H41" s="59"/>
      <c r="I41" s="37">
        <v>308</v>
      </c>
      <c r="J41" s="22">
        <f t="shared" si="5"/>
        <v>4.3141559999999997</v>
      </c>
      <c r="K41" s="37">
        <v>1.29</v>
      </c>
      <c r="L41" s="22">
        <f t="shared" si="4"/>
        <v>3.9951299999999995E-2</v>
      </c>
      <c r="M41" s="22"/>
      <c r="N41" s="57">
        <v>5</v>
      </c>
      <c r="O41" s="57">
        <v>3</v>
      </c>
      <c r="P41" s="57">
        <v>2</v>
      </c>
      <c r="Q41" s="57">
        <v>1</v>
      </c>
      <c r="R41" s="57">
        <v>5</v>
      </c>
      <c r="S41" s="57">
        <v>1</v>
      </c>
      <c r="T41" s="57">
        <f t="shared" si="2"/>
        <v>14.444444444444445</v>
      </c>
      <c r="U41" s="57">
        <f t="shared" si="2"/>
        <v>14.444444444444445</v>
      </c>
      <c r="V41" s="58">
        <v>1</v>
      </c>
      <c r="W41" s="57">
        <v>1</v>
      </c>
      <c r="X41" s="57"/>
      <c r="Y41" s="57" t="s">
        <v>34</v>
      </c>
      <c r="Z41" s="57">
        <v>58</v>
      </c>
      <c r="AA41" s="57">
        <v>58</v>
      </c>
      <c r="AB41" s="57"/>
      <c r="AC41" s="113"/>
      <c r="AD41" s="113"/>
      <c r="AE41" s="113"/>
      <c r="AF41" s="113"/>
      <c r="AG41" s="113"/>
      <c r="AH41" s="120"/>
      <c r="AI41" s="113"/>
      <c r="AJ41" s="113"/>
      <c r="AK41" s="57"/>
      <c r="AL41" s="57"/>
    </row>
    <row r="42" spans="1:38">
      <c r="A42" s="59"/>
      <c r="B42" s="57"/>
      <c r="C42" s="57"/>
      <c r="D42" s="57"/>
      <c r="E42" s="57"/>
      <c r="F42" s="57"/>
      <c r="G42" s="57"/>
      <c r="H42" s="57"/>
      <c r="I42" s="37"/>
      <c r="J42" s="22"/>
      <c r="K42" s="37"/>
      <c r="L42" s="22"/>
      <c r="M42" s="22"/>
      <c r="N42" s="57"/>
      <c r="O42" s="57"/>
      <c r="P42" s="57"/>
      <c r="Q42" s="57"/>
      <c r="R42" s="57"/>
      <c r="S42" s="57"/>
      <c r="T42" s="57" t="str">
        <f t="shared" si="2"/>
        <v xml:space="preserve"> </v>
      </c>
      <c r="U42" s="57" t="str">
        <f t="shared" si="2"/>
        <v xml:space="preserve"> </v>
      </c>
      <c r="V42" s="57"/>
      <c r="W42" s="57"/>
      <c r="X42" s="57"/>
      <c r="Y42" s="57"/>
      <c r="Z42" s="57"/>
      <c r="AA42" s="57"/>
      <c r="AB42" s="57"/>
      <c r="AC42" s="113"/>
      <c r="AD42" s="120"/>
      <c r="AE42" s="113"/>
      <c r="AF42" s="113"/>
      <c r="AG42" s="113"/>
      <c r="AH42" s="113"/>
      <c r="AI42" s="113"/>
      <c r="AJ42" s="113"/>
      <c r="AK42" s="57"/>
      <c r="AL42" s="57"/>
    </row>
    <row r="43" spans="1:38">
      <c r="A43" s="59"/>
      <c r="B43" s="57"/>
      <c r="C43" s="57"/>
      <c r="D43" s="57"/>
      <c r="E43" s="57"/>
      <c r="F43" s="57"/>
      <c r="G43" s="57"/>
      <c r="H43" s="57"/>
      <c r="I43" s="30"/>
      <c r="J43" s="22"/>
      <c r="K43" s="30"/>
      <c r="L43" s="22"/>
      <c r="M43" s="22"/>
      <c r="N43" s="57"/>
      <c r="O43" s="57"/>
      <c r="P43" s="57"/>
      <c r="Q43" s="57"/>
      <c r="R43" s="57"/>
      <c r="S43" s="57"/>
      <c r="T43" s="57" t="str">
        <f t="shared" si="2"/>
        <v xml:space="preserve"> </v>
      </c>
      <c r="U43" s="57" t="str">
        <f t="shared" si="2"/>
        <v xml:space="preserve"> </v>
      </c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</row>
    <row r="44" spans="1:38">
      <c r="A44" s="59"/>
      <c r="B44" s="57"/>
      <c r="C44" s="57"/>
      <c r="D44" s="57"/>
      <c r="E44" s="57"/>
      <c r="F44" s="57"/>
      <c r="G44" s="57"/>
      <c r="H44" s="57"/>
      <c r="I44" s="30"/>
      <c r="J44" s="22"/>
      <c r="K44" s="30"/>
      <c r="L44" s="22"/>
      <c r="M44" s="22"/>
      <c r="N44" s="57"/>
      <c r="O44" s="57"/>
      <c r="P44" s="57"/>
      <c r="Q44" s="57"/>
      <c r="R44" s="57"/>
      <c r="S44" s="57"/>
      <c r="T44" s="57" t="str">
        <f t="shared" si="2"/>
        <v xml:space="preserve"> </v>
      </c>
      <c r="U44" s="57" t="str">
        <f t="shared" si="2"/>
        <v xml:space="preserve"> </v>
      </c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</row>
    <row r="45" spans="1:38">
      <c r="A45" s="59"/>
      <c r="B45" s="57"/>
      <c r="C45" s="57"/>
      <c r="D45" s="57"/>
      <c r="E45" s="57"/>
      <c r="F45" s="57"/>
      <c r="G45" s="57"/>
      <c r="H45" s="57"/>
      <c r="I45" s="30"/>
      <c r="J45" s="22"/>
      <c r="K45" s="30"/>
      <c r="L45" s="22"/>
      <c r="M45" s="22"/>
      <c r="N45" s="57"/>
      <c r="O45" s="57"/>
      <c r="P45" s="57"/>
      <c r="Q45" s="57"/>
      <c r="R45" s="57"/>
      <c r="S45" s="57"/>
      <c r="T45" s="57" t="str">
        <f t="shared" si="2"/>
        <v xml:space="preserve"> </v>
      </c>
      <c r="U45" s="57" t="str">
        <f t="shared" si="2"/>
        <v xml:space="preserve"> </v>
      </c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</row>
    <row r="46" spans="1:38">
      <c r="A46" s="112">
        <f>A24</f>
        <v>42437</v>
      </c>
      <c r="B46" s="57">
        <v>5</v>
      </c>
      <c r="C46" s="57"/>
      <c r="D46" s="57"/>
      <c r="E46" s="57"/>
      <c r="F46" s="57"/>
      <c r="G46" s="61"/>
      <c r="H46" s="61"/>
      <c r="I46" s="30"/>
      <c r="J46" s="22"/>
      <c r="K46" s="30"/>
      <c r="L46" s="22"/>
      <c r="M46" s="22"/>
      <c r="N46" s="57"/>
      <c r="O46" s="57"/>
      <c r="P46" s="57"/>
      <c r="Q46" s="57"/>
      <c r="R46" s="57"/>
      <c r="S46" s="57"/>
      <c r="T46" s="57" t="str">
        <f t="shared" si="2"/>
        <v xml:space="preserve"> </v>
      </c>
      <c r="U46" s="57" t="str">
        <f t="shared" si="2"/>
        <v xml:space="preserve"> </v>
      </c>
      <c r="V46" s="58"/>
      <c r="W46" s="57"/>
      <c r="X46" s="57" t="s">
        <v>36</v>
      </c>
      <c r="Y46" s="57" t="s">
        <v>156</v>
      </c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</row>
    <row r="47" spans="1:38">
      <c r="A47" s="112">
        <f t="shared" ref="A47:A63" si="6">A25</f>
        <v>42451</v>
      </c>
      <c r="B47" s="57">
        <v>5</v>
      </c>
      <c r="C47" s="57">
        <v>0.08</v>
      </c>
      <c r="D47" s="57">
        <v>6.17</v>
      </c>
      <c r="E47" s="57">
        <v>3.4</v>
      </c>
      <c r="F47" s="57">
        <v>2.5099999999999998</v>
      </c>
      <c r="G47" s="57">
        <v>6.6000000000000003E-2</v>
      </c>
      <c r="H47" s="57"/>
      <c r="I47" s="30">
        <v>224</v>
      </c>
      <c r="J47" s="22">
        <f>(I47*14.007)*(0.001)</f>
        <v>3.1375679999999999</v>
      </c>
      <c r="K47" s="32">
        <v>0.9</v>
      </c>
      <c r="L47" s="22">
        <f>(K47*30.97)*(0.001)</f>
        <v>2.7873000000000002E-2</v>
      </c>
      <c r="M47" s="22"/>
      <c r="N47" s="57">
        <v>5</v>
      </c>
      <c r="O47" s="57">
        <v>1</v>
      </c>
      <c r="P47" s="57">
        <v>2</v>
      </c>
      <c r="Q47" s="57">
        <v>1</v>
      </c>
      <c r="R47" s="57">
        <v>10</v>
      </c>
      <c r="S47" s="57">
        <v>2</v>
      </c>
      <c r="T47" s="57">
        <f t="shared" si="2"/>
        <v>16.666666666666668</v>
      </c>
      <c r="U47" s="57">
        <f t="shared" si="2"/>
        <v>7.7777777777777777</v>
      </c>
      <c r="V47" s="58">
        <v>1.2</v>
      </c>
      <c r="W47" s="57">
        <v>1</v>
      </c>
      <c r="X47" s="57"/>
      <c r="Y47" s="57" t="s">
        <v>165</v>
      </c>
      <c r="Z47" s="57">
        <v>62</v>
      </c>
      <c r="AA47" s="57">
        <v>46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</row>
    <row r="48" spans="1:38">
      <c r="A48" s="112">
        <f t="shared" si="6"/>
        <v>42465</v>
      </c>
      <c r="B48" s="57">
        <v>5</v>
      </c>
      <c r="C48" s="57"/>
      <c r="D48" s="57"/>
      <c r="E48" s="62"/>
      <c r="F48" s="57"/>
      <c r="G48" s="57"/>
      <c r="H48" s="57"/>
      <c r="I48" s="30"/>
      <c r="J48" s="22"/>
      <c r="K48" s="30"/>
      <c r="L48" s="22"/>
      <c r="M48" s="22"/>
      <c r="N48" s="57"/>
      <c r="O48" s="57"/>
      <c r="P48" s="57"/>
      <c r="Q48" s="57"/>
      <c r="R48" s="57"/>
      <c r="S48" s="57"/>
      <c r="T48" s="57" t="str">
        <f t="shared" si="2"/>
        <v xml:space="preserve"> </v>
      </c>
      <c r="U48" s="57" t="str">
        <f t="shared" si="2"/>
        <v xml:space="preserve"> </v>
      </c>
      <c r="V48" s="58"/>
      <c r="W48" s="57"/>
      <c r="X48" s="57"/>
      <c r="Y48" s="57" t="s">
        <v>156</v>
      </c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</row>
    <row r="49" spans="1:38">
      <c r="A49" s="112">
        <f t="shared" si="6"/>
        <v>42479</v>
      </c>
      <c r="B49" s="57">
        <v>5</v>
      </c>
      <c r="C49" s="57">
        <v>0.08</v>
      </c>
      <c r="D49" s="57">
        <v>6.31</v>
      </c>
      <c r="E49" s="57">
        <v>4.2</v>
      </c>
      <c r="F49" s="57"/>
      <c r="G49" s="57">
        <v>0.14599999999999999</v>
      </c>
      <c r="H49" s="57"/>
      <c r="I49" s="30">
        <v>189</v>
      </c>
      <c r="J49" s="22">
        <f>(I49*14.007)*(0.001)</f>
        <v>2.6473230000000001</v>
      </c>
      <c r="K49" s="30">
        <v>0.94</v>
      </c>
      <c r="L49" s="22">
        <f>(K49*30.97)*(0.001)</f>
        <v>2.91118E-2</v>
      </c>
      <c r="M49" s="22"/>
      <c r="N49" s="57">
        <v>5</v>
      </c>
      <c r="O49" s="57">
        <v>1</v>
      </c>
      <c r="P49" s="57">
        <v>3</v>
      </c>
      <c r="Q49" s="57">
        <v>2</v>
      </c>
      <c r="R49" s="57">
        <v>8</v>
      </c>
      <c r="S49" s="57">
        <v>1</v>
      </c>
      <c r="T49" s="57">
        <f t="shared" si="2"/>
        <v>26.666666666666668</v>
      </c>
      <c r="U49" s="57">
        <f t="shared" si="2"/>
        <v>19.444444444444443</v>
      </c>
      <c r="V49" s="58">
        <v>1.5</v>
      </c>
      <c r="W49" s="57">
        <v>1</v>
      </c>
      <c r="X49" s="57"/>
      <c r="Y49" s="57" t="s">
        <v>165</v>
      </c>
      <c r="Z49" s="57">
        <v>80</v>
      </c>
      <c r="AA49" s="57">
        <v>67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</row>
    <row r="50" spans="1:38">
      <c r="A50" s="112">
        <f t="shared" si="6"/>
        <v>42493</v>
      </c>
      <c r="B50" s="57">
        <v>5</v>
      </c>
      <c r="C50" s="57">
        <v>0.04</v>
      </c>
      <c r="D50" s="58">
        <v>6.83</v>
      </c>
      <c r="E50" s="57">
        <v>0.2</v>
      </c>
      <c r="F50" s="57">
        <v>2.5299999999999998</v>
      </c>
      <c r="G50" s="57">
        <v>0.216</v>
      </c>
      <c r="H50" s="57"/>
      <c r="I50" s="30">
        <v>193</v>
      </c>
      <c r="J50" s="22">
        <f>(I50*14.007)*(0.001)</f>
        <v>2.7033510000000001</v>
      </c>
      <c r="K50" s="32">
        <v>0.74</v>
      </c>
      <c r="L50" s="22">
        <f>(K50*30.97)*(0.001)</f>
        <v>2.2917799999999999E-2</v>
      </c>
      <c r="M50" s="22"/>
      <c r="N50" s="57">
        <v>5</v>
      </c>
      <c r="O50" s="57">
        <v>2</v>
      </c>
      <c r="P50" s="57">
        <v>2</v>
      </c>
      <c r="Q50" s="57">
        <v>2</v>
      </c>
      <c r="R50" s="57">
        <v>11</v>
      </c>
      <c r="S50" s="57">
        <v>4</v>
      </c>
      <c r="T50" s="57">
        <f t="shared" si="2"/>
        <v>21.111111111111111</v>
      </c>
      <c r="U50" s="57">
        <f t="shared" si="2"/>
        <v>18.333333333333332</v>
      </c>
      <c r="V50" s="58">
        <v>0.75</v>
      </c>
      <c r="W50" s="57">
        <v>1</v>
      </c>
      <c r="X50" s="57"/>
      <c r="Y50" s="57" t="s">
        <v>165</v>
      </c>
      <c r="Z50" s="57">
        <v>70</v>
      </c>
      <c r="AA50" s="57">
        <v>65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</row>
    <row r="51" spans="1:38">
      <c r="A51" s="112">
        <f t="shared" si="6"/>
        <v>42507</v>
      </c>
      <c r="B51" s="57">
        <v>5</v>
      </c>
      <c r="C51" s="57">
        <v>7.0000000000000007E-2</v>
      </c>
      <c r="D51" s="57">
        <v>6.25</v>
      </c>
      <c r="E51" s="57"/>
      <c r="F51" s="58"/>
      <c r="G51" s="57">
        <v>0.115</v>
      </c>
      <c r="H51" s="57"/>
      <c r="I51" s="30">
        <v>168</v>
      </c>
      <c r="J51" s="22">
        <f t="shared" ref="J51:J63" si="7">(I51*14.007)*(0.001)</f>
        <v>2.3531759999999999</v>
      </c>
      <c r="K51" s="30">
        <v>0.98</v>
      </c>
      <c r="L51" s="22">
        <f t="shared" ref="L51:L63" si="8">(K51*30.97)*(0.001)</f>
        <v>3.0350600000000002E-2</v>
      </c>
      <c r="M51" s="22"/>
      <c r="N51" s="57">
        <v>5</v>
      </c>
      <c r="O51" s="57">
        <v>4</v>
      </c>
      <c r="P51" s="57">
        <v>1</v>
      </c>
      <c r="Q51" s="57">
        <v>1</v>
      </c>
      <c r="R51" s="57">
        <v>3</v>
      </c>
      <c r="S51" s="57">
        <v>4</v>
      </c>
      <c r="T51" s="57">
        <f t="shared" si="2"/>
        <v>12.222222222222221</v>
      </c>
      <c r="U51" s="57">
        <f t="shared" si="2"/>
        <v>15</v>
      </c>
      <c r="V51" s="58">
        <v>0.9</v>
      </c>
      <c r="W51" s="57">
        <v>1</v>
      </c>
      <c r="X51" s="57"/>
      <c r="Y51" s="57" t="s">
        <v>165</v>
      </c>
      <c r="Z51" s="57">
        <v>54</v>
      </c>
      <c r="AA51" s="57">
        <v>59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</row>
    <row r="52" spans="1:38">
      <c r="A52" s="112">
        <f t="shared" si="6"/>
        <v>42521</v>
      </c>
      <c r="B52" s="57">
        <v>5</v>
      </c>
      <c r="C52" s="57">
        <v>0.08</v>
      </c>
      <c r="D52" s="58">
        <v>6.75</v>
      </c>
      <c r="E52" s="62"/>
      <c r="F52" s="57"/>
      <c r="G52" s="57">
        <v>0.11</v>
      </c>
      <c r="H52" s="57"/>
      <c r="I52" s="30">
        <v>126</v>
      </c>
      <c r="J52" s="22">
        <f t="shared" si="7"/>
        <v>1.7648820000000001</v>
      </c>
      <c r="K52" s="30">
        <v>1.27</v>
      </c>
      <c r="L52" s="22">
        <f t="shared" si="8"/>
        <v>3.9331899999999996E-2</v>
      </c>
      <c r="M52" s="22"/>
      <c r="N52" s="57">
        <v>5</v>
      </c>
      <c r="O52" s="57">
        <v>2</v>
      </c>
      <c r="P52" s="57">
        <v>2</v>
      </c>
      <c r="Q52" s="57">
        <v>1</v>
      </c>
      <c r="R52" s="57">
        <v>5</v>
      </c>
      <c r="S52" s="57">
        <v>5</v>
      </c>
      <c r="T52" s="57">
        <f t="shared" si="2"/>
        <v>28.888888888888889</v>
      </c>
      <c r="U52" s="57">
        <f t="shared" si="2"/>
        <v>22.222222222222221</v>
      </c>
      <c r="V52" s="58">
        <v>0.8</v>
      </c>
      <c r="W52" s="57">
        <v>1</v>
      </c>
      <c r="X52" s="57"/>
      <c r="Y52" s="57" t="s">
        <v>165</v>
      </c>
      <c r="Z52" s="57">
        <v>84</v>
      </c>
      <c r="AA52" s="57">
        <v>72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</row>
    <row r="53" spans="1:38">
      <c r="A53" s="112">
        <f t="shared" si="6"/>
        <v>42535</v>
      </c>
      <c r="B53" s="57">
        <v>5</v>
      </c>
      <c r="C53" s="57">
        <v>0.24</v>
      </c>
      <c r="D53" s="57">
        <v>7.18</v>
      </c>
      <c r="E53" s="62"/>
      <c r="F53" s="57"/>
      <c r="G53" s="57">
        <v>6.9000000000000006E-2</v>
      </c>
      <c r="H53" s="57"/>
      <c r="I53" s="30">
        <v>97.9</v>
      </c>
      <c r="J53" s="22">
        <f t="shared" si="7"/>
        <v>1.3712853</v>
      </c>
      <c r="K53" s="30">
        <v>1.1599999999999999</v>
      </c>
      <c r="L53" s="22">
        <f t="shared" si="8"/>
        <v>3.5925199999999997E-2</v>
      </c>
      <c r="M53" s="22"/>
      <c r="N53" s="57">
        <v>5</v>
      </c>
      <c r="O53" s="57">
        <v>1</v>
      </c>
      <c r="P53" s="57">
        <v>2</v>
      </c>
      <c r="Q53" s="57">
        <v>2</v>
      </c>
      <c r="R53" s="57">
        <v>3</v>
      </c>
      <c r="S53" s="57">
        <v>1</v>
      </c>
      <c r="T53" s="57">
        <f t="shared" si="2"/>
        <v>26.111111111111111</v>
      </c>
      <c r="U53" s="57">
        <f t="shared" si="2"/>
        <v>23.333333333333332</v>
      </c>
      <c r="V53" s="58">
        <v>1.3</v>
      </c>
      <c r="W53" s="57">
        <v>1</v>
      </c>
      <c r="X53" s="57"/>
      <c r="Y53" s="57" t="s">
        <v>165</v>
      </c>
      <c r="Z53" s="57">
        <v>79</v>
      </c>
      <c r="AA53" s="57">
        <v>74</v>
      </c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</row>
    <row r="54" spans="1:38">
      <c r="A54" s="112">
        <f t="shared" si="6"/>
        <v>42549</v>
      </c>
      <c r="B54" s="57">
        <v>5</v>
      </c>
      <c r="C54" s="57">
        <v>7.0000000000000007E-2</v>
      </c>
      <c r="D54" s="57">
        <v>6.84</v>
      </c>
      <c r="E54" s="57">
        <v>6.7</v>
      </c>
      <c r="F54" s="58">
        <v>1.68</v>
      </c>
      <c r="G54" s="57">
        <v>0.33400000000000002</v>
      </c>
      <c r="H54" s="57"/>
      <c r="I54" s="37">
        <v>140</v>
      </c>
      <c r="J54" s="22">
        <f t="shared" si="7"/>
        <v>1.9609800000000002</v>
      </c>
      <c r="K54" s="97">
        <v>3.4</v>
      </c>
      <c r="L54" s="22">
        <f t="shared" si="8"/>
        <v>0.10529799999999999</v>
      </c>
      <c r="M54" s="22"/>
      <c r="N54" s="57">
        <v>5</v>
      </c>
      <c r="O54" s="57">
        <v>3</v>
      </c>
      <c r="P54" s="57">
        <v>1</v>
      </c>
      <c r="Q54" s="57">
        <v>1</v>
      </c>
      <c r="R54" s="57">
        <v>9</v>
      </c>
      <c r="S54" s="57">
        <v>6</v>
      </c>
      <c r="T54" s="57">
        <f t="shared" si="2"/>
        <v>23.888888888888889</v>
      </c>
      <c r="U54" s="57">
        <f t="shared" si="2"/>
        <v>22.222222222222221</v>
      </c>
      <c r="V54" s="58">
        <v>1.1000000000000001</v>
      </c>
      <c r="W54" s="57">
        <v>1</v>
      </c>
      <c r="X54" s="57"/>
      <c r="Y54" s="57" t="s">
        <v>165</v>
      </c>
      <c r="Z54" s="57">
        <v>75</v>
      </c>
      <c r="AA54" s="57">
        <v>72</v>
      </c>
      <c r="AB54" s="57" t="s">
        <v>306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</row>
    <row r="55" spans="1:38">
      <c r="A55" s="112">
        <f t="shared" si="6"/>
        <v>42563</v>
      </c>
      <c r="B55" s="57">
        <v>5</v>
      </c>
      <c r="C55" s="57">
        <v>0.08</v>
      </c>
      <c r="D55" s="57">
        <v>6.87</v>
      </c>
      <c r="E55" s="57">
        <v>10.9</v>
      </c>
      <c r="F55" s="57">
        <v>1.55</v>
      </c>
      <c r="G55" s="57">
        <v>0.14099999999999999</v>
      </c>
      <c r="H55" s="57"/>
      <c r="I55" s="37">
        <v>126</v>
      </c>
      <c r="J55" s="22">
        <f t="shared" si="7"/>
        <v>1.7648820000000001</v>
      </c>
      <c r="K55" s="37">
        <v>1.1299999999999999</v>
      </c>
      <c r="L55" s="22">
        <f t="shared" si="8"/>
        <v>3.4996100000000002E-2</v>
      </c>
      <c r="M55" s="22"/>
      <c r="N55" s="57">
        <v>5</v>
      </c>
      <c r="O55" s="57">
        <v>1</v>
      </c>
      <c r="P55" s="57">
        <v>1</v>
      </c>
      <c r="Q55" s="57">
        <v>1</v>
      </c>
      <c r="R55" s="57">
        <v>4</v>
      </c>
      <c r="S55" s="57">
        <v>3</v>
      </c>
      <c r="T55" s="57">
        <f t="shared" si="2"/>
        <v>32.222222222222221</v>
      </c>
      <c r="U55" s="57">
        <f t="shared" si="2"/>
        <v>24.444444444444443</v>
      </c>
      <c r="V55" s="58">
        <v>0.8</v>
      </c>
      <c r="W55" s="57">
        <v>1</v>
      </c>
      <c r="X55" s="57"/>
      <c r="Y55" s="57" t="s">
        <v>165</v>
      </c>
      <c r="Z55" s="57">
        <v>90</v>
      </c>
      <c r="AA55" s="57">
        <v>76</v>
      </c>
      <c r="AB55" s="57" t="s">
        <v>318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</row>
    <row r="56" spans="1:38">
      <c r="A56" s="112">
        <f t="shared" si="6"/>
        <v>42577</v>
      </c>
      <c r="B56" s="57">
        <v>5</v>
      </c>
      <c r="C56" s="57">
        <v>0.1</v>
      </c>
      <c r="D56" s="57">
        <v>7.65</v>
      </c>
      <c r="E56" s="57">
        <v>9.1</v>
      </c>
      <c r="F56" s="57">
        <v>1.23</v>
      </c>
      <c r="G56" s="51">
        <v>0.28199999999999997</v>
      </c>
      <c r="I56" s="37">
        <v>96.6</v>
      </c>
      <c r="J56" s="22">
        <f t="shared" si="7"/>
        <v>1.3530762000000001</v>
      </c>
      <c r="K56" s="37">
        <v>1.4</v>
      </c>
      <c r="L56" s="22">
        <f t="shared" si="8"/>
        <v>4.3358000000000001E-2</v>
      </c>
      <c r="M56" s="22"/>
      <c r="N56" s="57">
        <v>5</v>
      </c>
      <c r="O56" s="57">
        <v>2</v>
      </c>
      <c r="P56" s="57">
        <v>1</v>
      </c>
      <c r="Q56" s="57">
        <v>1</v>
      </c>
      <c r="R56" s="57">
        <v>3</v>
      </c>
      <c r="S56" s="57">
        <v>3</v>
      </c>
      <c r="T56" s="57">
        <f t="shared" si="2"/>
        <v>31.111111111111111</v>
      </c>
      <c r="U56" s="57">
        <f t="shared" si="2"/>
        <v>28.333333333333332</v>
      </c>
      <c r="V56" s="58">
        <v>0.7</v>
      </c>
      <c r="W56" s="57">
        <v>1</v>
      </c>
      <c r="X56" s="57"/>
      <c r="Y56" s="57" t="s">
        <v>165</v>
      </c>
      <c r="Z56" s="57">
        <v>88</v>
      </c>
      <c r="AA56" s="57">
        <v>83</v>
      </c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</row>
    <row r="57" spans="1:38">
      <c r="A57" s="112">
        <f t="shared" si="6"/>
        <v>42591</v>
      </c>
      <c r="B57" s="57">
        <v>5</v>
      </c>
      <c r="C57" s="57">
        <v>0.08</v>
      </c>
      <c r="D57" s="57">
        <v>7.86</v>
      </c>
      <c r="E57" s="57">
        <v>5</v>
      </c>
      <c r="F57" s="57">
        <v>1.4</v>
      </c>
      <c r="G57" s="57">
        <v>0.123</v>
      </c>
      <c r="H57" s="57"/>
      <c r="I57" s="37">
        <v>110</v>
      </c>
      <c r="J57" s="22">
        <f t="shared" si="7"/>
        <v>1.54077</v>
      </c>
      <c r="K57" s="37">
        <v>1.0249999999999999</v>
      </c>
      <c r="L57" s="22">
        <f t="shared" si="8"/>
        <v>3.1744249999999995E-2</v>
      </c>
      <c r="M57" s="22"/>
      <c r="N57" s="57">
        <v>5</v>
      </c>
      <c r="O57" s="57">
        <v>3</v>
      </c>
      <c r="P57" s="57">
        <v>1</v>
      </c>
      <c r="Q57" s="57">
        <v>1</v>
      </c>
      <c r="R57" s="57">
        <v>5</v>
      </c>
      <c r="S57" s="57">
        <v>2</v>
      </c>
      <c r="T57" s="57">
        <f t="shared" si="2"/>
        <v>26.111111111111111</v>
      </c>
      <c r="U57" s="57">
        <f t="shared" si="2"/>
        <v>24.444444444444443</v>
      </c>
      <c r="V57" s="58">
        <v>1.5</v>
      </c>
      <c r="W57" s="57">
        <v>1</v>
      </c>
      <c r="X57" s="57"/>
      <c r="Y57" s="57" t="s">
        <v>165</v>
      </c>
      <c r="Z57" s="57">
        <v>79</v>
      </c>
      <c r="AA57" s="57">
        <v>76</v>
      </c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</row>
    <row r="58" spans="1:38">
      <c r="A58" s="112">
        <f t="shared" si="6"/>
        <v>42605</v>
      </c>
      <c r="B58" s="57">
        <v>5</v>
      </c>
      <c r="C58" s="57">
        <v>7.0000000000000007E-2</v>
      </c>
      <c r="D58" s="57">
        <v>7.28</v>
      </c>
      <c r="E58" s="57">
        <v>6.2</v>
      </c>
      <c r="F58" s="57">
        <v>0.90500000000000003</v>
      </c>
      <c r="G58" s="57">
        <v>0.23100000000000001</v>
      </c>
      <c r="H58" s="57"/>
      <c r="I58" s="37">
        <v>94.2</v>
      </c>
      <c r="J58" s="22">
        <f t="shared" si="7"/>
        <v>1.3194593999999999</v>
      </c>
      <c r="K58" s="37">
        <v>1.04</v>
      </c>
      <c r="L58" s="22">
        <f t="shared" si="8"/>
        <v>3.2208799999999996E-2</v>
      </c>
      <c r="M58" s="22"/>
      <c r="N58" s="57">
        <v>5</v>
      </c>
      <c r="O58" s="57">
        <v>1</v>
      </c>
      <c r="P58" s="57">
        <v>3</v>
      </c>
      <c r="Q58" s="57">
        <v>2</v>
      </c>
      <c r="R58" s="57">
        <v>2</v>
      </c>
      <c r="S58" s="57">
        <v>3</v>
      </c>
      <c r="T58" s="57">
        <f t="shared" si="2"/>
        <v>26.666666666666668</v>
      </c>
      <c r="U58" s="57">
        <f t="shared" si="2"/>
        <v>22.777777777777779</v>
      </c>
      <c r="V58" s="58">
        <v>1</v>
      </c>
      <c r="W58" s="57">
        <v>1</v>
      </c>
      <c r="X58" s="57"/>
      <c r="Y58" s="57" t="s">
        <v>165</v>
      </c>
      <c r="Z58" s="57">
        <v>80</v>
      </c>
      <c r="AA58" s="57">
        <v>73</v>
      </c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</row>
    <row r="59" spans="1:38">
      <c r="A59" s="112">
        <f t="shared" si="6"/>
        <v>42619</v>
      </c>
      <c r="B59" s="57">
        <v>5</v>
      </c>
      <c r="C59" s="57">
        <v>0</v>
      </c>
      <c r="D59" s="57">
        <v>6.52</v>
      </c>
      <c r="E59" s="57">
        <v>3.4</v>
      </c>
      <c r="F59" s="57">
        <v>1.51</v>
      </c>
      <c r="G59" s="57">
        <v>0.124</v>
      </c>
      <c r="H59" s="57"/>
      <c r="I59" s="37">
        <v>111</v>
      </c>
      <c r="J59" s="22">
        <f t="shared" si="7"/>
        <v>1.5547770000000001</v>
      </c>
      <c r="K59" s="37">
        <v>0.76</v>
      </c>
      <c r="L59" s="22">
        <f t="shared" si="8"/>
        <v>2.3537199999999998E-2</v>
      </c>
      <c r="M59" s="22"/>
      <c r="N59" s="57">
        <v>5</v>
      </c>
      <c r="O59" s="57">
        <v>1</v>
      </c>
      <c r="P59" s="57">
        <v>3</v>
      </c>
      <c r="Q59" s="57">
        <v>2</v>
      </c>
      <c r="R59" s="57">
        <v>2</v>
      </c>
      <c r="S59" s="57">
        <v>3</v>
      </c>
      <c r="T59" s="57">
        <f t="shared" si="2"/>
        <v>28.333333333333332</v>
      </c>
      <c r="U59" s="57" t="str">
        <f t="shared" si="2"/>
        <v xml:space="preserve"> </v>
      </c>
      <c r="V59" s="58">
        <v>1.1000000000000001</v>
      </c>
      <c r="W59" s="57">
        <v>1</v>
      </c>
      <c r="X59" s="57"/>
      <c r="Y59" s="57" t="s">
        <v>165</v>
      </c>
      <c r="Z59" s="57">
        <v>83</v>
      </c>
      <c r="AA59" s="57"/>
      <c r="AB59" s="57" t="s">
        <v>358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</row>
    <row r="60" spans="1:38">
      <c r="A60" s="112">
        <f t="shared" si="6"/>
        <v>42633</v>
      </c>
      <c r="B60" s="57">
        <v>5</v>
      </c>
      <c r="C60" s="57"/>
      <c r="D60" s="57">
        <v>6.75</v>
      </c>
      <c r="E60" s="57">
        <v>3.7</v>
      </c>
      <c r="F60" s="57">
        <v>1.54</v>
      </c>
      <c r="G60" s="57">
        <v>0.16</v>
      </c>
      <c r="H60" s="57"/>
      <c r="I60" s="37">
        <v>115</v>
      </c>
      <c r="J60" s="22">
        <f t="shared" si="7"/>
        <v>1.610805</v>
      </c>
      <c r="K60" s="110">
        <v>0.91500000000000004</v>
      </c>
      <c r="L60" s="22">
        <f t="shared" si="8"/>
        <v>2.833755E-2</v>
      </c>
      <c r="M60" s="22"/>
      <c r="N60" s="57">
        <v>5</v>
      </c>
      <c r="O60" s="57">
        <v>4</v>
      </c>
      <c r="P60" s="57">
        <v>2</v>
      </c>
      <c r="Q60" s="57">
        <v>2</v>
      </c>
      <c r="R60" s="57">
        <v>3</v>
      </c>
      <c r="S60" s="57">
        <v>5</v>
      </c>
      <c r="T60" s="57">
        <f t="shared" si="2"/>
        <v>23.888888888888889</v>
      </c>
      <c r="U60" s="57" t="str">
        <f t="shared" si="2"/>
        <v xml:space="preserve"> </v>
      </c>
      <c r="V60" s="58">
        <v>1.4</v>
      </c>
      <c r="W60" s="57">
        <v>1</v>
      </c>
      <c r="X60" s="57"/>
      <c r="Y60" s="57" t="s">
        <v>165</v>
      </c>
      <c r="Z60" s="57">
        <v>75</v>
      </c>
      <c r="AA60" s="57"/>
      <c r="AB60" s="57" t="s">
        <v>367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</row>
    <row r="61" spans="1:38">
      <c r="A61" s="112">
        <f t="shared" si="6"/>
        <v>42647</v>
      </c>
      <c r="B61" s="57">
        <v>5</v>
      </c>
      <c r="C61" s="57">
        <v>7.0000000000000007E-2</v>
      </c>
      <c r="D61" s="57">
        <v>6.26</v>
      </c>
      <c r="E61" s="57">
        <v>12.2</v>
      </c>
      <c r="F61" s="57">
        <v>1.1299999999999999</v>
      </c>
      <c r="G61" s="57">
        <v>0.41899999999999998</v>
      </c>
      <c r="H61" s="57"/>
      <c r="I61" s="37">
        <v>157</v>
      </c>
      <c r="J61" s="22">
        <f t="shared" si="7"/>
        <v>2.1990990000000004</v>
      </c>
      <c r="K61" s="37">
        <v>5.4</v>
      </c>
      <c r="L61" s="22">
        <f t="shared" si="8"/>
        <v>0.167238</v>
      </c>
      <c r="M61" s="22"/>
      <c r="N61" s="57">
        <v>5</v>
      </c>
      <c r="O61" s="57">
        <v>3</v>
      </c>
      <c r="P61" s="57">
        <v>3</v>
      </c>
      <c r="Q61" s="57">
        <v>2</v>
      </c>
      <c r="R61" s="57">
        <v>3</v>
      </c>
      <c r="S61" s="57">
        <v>3</v>
      </c>
      <c r="T61" s="57">
        <f t="shared" si="2"/>
        <v>21.666666666666668</v>
      </c>
      <c r="U61" s="57">
        <f t="shared" si="2"/>
        <v>19.444444444444443</v>
      </c>
      <c r="V61" s="57">
        <v>0.8</v>
      </c>
      <c r="W61" s="57">
        <v>1</v>
      </c>
      <c r="X61" s="57"/>
      <c r="Y61" s="57" t="s">
        <v>165</v>
      </c>
      <c r="Z61" s="57">
        <v>71</v>
      </c>
      <c r="AA61" s="57">
        <v>67</v>
      </c>
      <c r="AB61" s="57" t="s">
        <v>375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</row>
    <row r="62" spans="1:38">
      <c r="A62" s="112">
        <f t="shared" si="6"/>
        <v>42661</v>
      </c>
      <c r="B62" s="57">
        <v>5</v>
      </c>
      <c r="C62" s="60">
        <v>0</v>
      </c>
      <c r="D62" s="57">
        <v>5.95</v>
      </c>
      <c r="E62" s="57">
        <v>6.3</v>
      </c>
      <c r="F62" s="57">
        <v>3.41</v>
      </c>
      <c r="G62" s="57">
        <v>0.23300000000000001</v>
      </c>
      <c r="H62" s="57"/>
      <c r="I62" s="37">
        <v>283</v>
      </c>
      <c r="J62" s="22">
        <f t="shared" si="7"/>
        <v>3.963981</v>
      </c>
      <c r="K62" s="37">
        <v>2.2400000000000002</v>
      </c>
      <c r="L62" s="22">
        <f t="shared" si="8"/>
        <v>6.9372799999999998E-2</v>
      </c>
      <c r="M62" s="22"/>
      <c r="N62" s="57">
        <v>5</v>
      </c>
      <c r="O62" s="57">
        <v>1</v>
      </c>
      <c r="P62" s="57">
        <v>1</v>
      </c>
      <c r="Q62" s="57">
        <v>2</v>
      </c>
      <c r="R62" s="57">
        <v>5</v>
      </c>
      <c r="S62" s="57">
        <v>1</v>
      </c>
      <c r="T62" s="57">
        <f t="shared" si="2"/>
        <v>26.111111111111111</v>
      </c>
      <c r="U62" s="57">
        <f t="shared" si="2"/>
        <v>22.222222222222221</v>
      </c>
      <c r="V62" s="58">
        <v>1.1000000000000001</v>
      </c>
      <c r="W62" s="57">
        <v>1</v>
      </c>
      <c r="X62" s="57"/>
      <c r="Y62" s="57" t="s">
        <v>165</v>
      </c>
      <c r="Z62" s="57">
        <v>79</v>
      </c>
      <c r="AA62" s="57">
        <v>72</v>
      </c>
      <c r="AB62" s="57" t="s">
        <v>382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</row>
    <row r="63" spans="1:38">
      <c r="A63" s="112">
        <f t="shared" si="6"/>
        <v>42675</v>
      </c>
      <c r="B63" s="57">
        <v>5</v>
      </c>
      <c r="C63" s="57">
        <v>0.08</v>
      </c>
      <c r="D63" s="57">
        <v>6.68</v>
      </c>
      <c r="E63" s="57">
        <v>5</v>
      </c>
      <c r="F63" s="57">
        <v>3.85</v>
      </c>
      <c r="G63" s="57"/>
      <c r="H63" s="57"/>
      <c r="I63" s="37">
        <v>288</v>
      </c>
      <c r="J63" s="22">
        <f t="shared" si="7"/>
        <v>4.0340160000000003</v>
      </c>
      <c r="K63" s="37">
        <v>1.4</v>
      </c>
      <c r="L63" s="22">
        <f t="shared" si="8"/>
        <v>4.3358000000000001E-2</v>
      </c>
      <c r="M63" s="22"/>
      <c r="N63" s="57">
        <v>5</v>
      </c>
      <c r="O63" s="57">
        <v>3</v>
      </c>
      <c r="P63" s="57">
        <v>1</v>
      </c>
      <c r="Q63" s="57">
        <v>1</v>
      </c>
      <c r="R63" s="57">
        <v>5</v>
      </c>
      <c r="S63" s="57">
        <v>1</v>
      </c>
      <c r="T63" s="57">
        <f t="shared" si="2"/>
        <v>15.555555555555555</v>
      </c>
      <c r="U63" s="57">
        <f t="shared" si="2"/>
        <v>14.444444444444445</v>
      </c>
      <c r="V63" s="58">
        <v>1.3</v>
      </c>
      <c r="W63" s="57">
        <v>1</v>
      </c>
      <c r="X63" s="57"/>
      <c r="Y63" s="57" t="s">
        <v>165</v>
      </c>
      <c r="Z63" s="57">
        <v>60</v>
      </c>
      <c r="AA63" s="57">
        <v>58</v>
      </c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</row>
    <row r="64" spans="1:38">
      <c r="A64" s="59"/>
      <c r="B64" s="57"/>
      <c r="C64" s="57"/>
      <c r="D64" s="57"/>
      <c r="E64" s="57"/>
      <c r="F64" s="57"/>
      <c r="G64" s="57"/>
      <c r="H64" s="57"/>
      <c r="I64" s="37"/>
      <c r="J64" s="22"/>
      <c r="K64" s="37"/>
      <c r="L64" s="22"/>
      <c r="M64" s="22"/>
      <c r="N64" s="57"/>
      <c r="O64" s="57"/>
      <c r="P64" s="57"/>
      <c r="Q64" s="57"/>
      <c r="R64" s="57"/>
      <c r="S64" s="57"/>
      <c r="T64" s="57" t="str">
        <f t="shared" si="2"/>
        <v xml:space="preserve"> </v>
      </c>
      <c r="U64" s="57" t="str">
        <f t="shared" si="2"/>
        <v xml:space="preserve"> </v>
      </c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</row>
    <row r="65" spans="1:38">
      <c r="A65" s="59"/>
      <c r="B65" s="57"/>
      <c r="C65" s="57"/>
      <c r="D65" s="57"/>
      <c r="E65" s="57"/>
      <c r="F65" s="57"/>
      <c r="G65" s="57"/>
      <c r="H65" s="57"/>
      <c r="I65" s="37"/>
      <c r="J65" s="22"/>
      <c r="K65" s="37"/>
      <c r="L65" s="22"/>
      <c r="M65" s="22"/>
      <c r="N65" s="57"/>
      <c r="O65" s="57"/>
      <c r="P65" s="57"/>
      <c r="Q65" s="57"/>
      <c r="R65" s="57"/>
      <c r="S65" s="57"/>
      <c r="T65" s="57" t="str">
        <f t="shared" si="2"/>
        <v xml:space="preserve"> </v>
      </c>
      <c r="U65" s="57" t="str">
        <f t="shared" si="2"/>
        <v xml:space="preserve"> </v>
      </c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</row>
    <row r="66" spans="1:38">
      <c r="A66" s="59"/>
      <c r="B66" s="57"/>
      <c r="C66" s="57"/>
      <c r="D66" s="57"/>
      <c r="E66" s="57"/>
      <c r="F66" s="57"/>
      <c r="G66" s="57"/>
      <c r="H66" s="57"/>
      <c r="I66" s="37"/>
      <c r="J66" s="22"/>
      <c r="K66" s="37"/>
      <c r="L66" s="22"/>
      <c r="M66" s="22"/>
      <c r="N66" s="57"/>
      <c r="O66" s="57"/>
      <c r="P66" s="57"/>
      <c r="Q66" s="57"/>
      <c r="R66" s="57"/>
      <c r="S66" s="57"/>
      <c r="T66" s="57" t="str">
        <f t="shared" si="2"/>
        <v xml:space="preserve"> </v>
      </c>
      <c r="U66" s="57" t="str">
        <f t="shared" si="2"/>
        <v xml:space="preserve"> </v>
      </c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</row>
    <row r="67" spans="1:38">
      <c r="A67" s="59"/>
      <c r="B67" s="57"/>
      <c r="C67" s="57"/>
      <c r="D67" s="57"/>
      <c r="E67" s="57"/>
      <c r="F67" s="57"/>
      <c r="G67" s="57"/>
      <c r="H67" s="57"/>
      <c r="I67" s="37"/>
      <c r="J67" s="22"/>
      <c r="K67" s="37"/>
      <c r="L67" s="22"/>
      <c r="M67" s="22"/>
      <c r="N67" s="57"/>
      <c r="O67" s="57"/>
      <c r="P67" s="57"/>
      <c r="Q67" s="57"/>
      <c r="R67" s="57"/>
      <c r="S67" s="57"/>
      <c r="T67" s="57" t="str">
        <f t="shared" si="2"/>
        <v xml:space="preserve"> </v>
      </c>
      <c r="U67" s="57" t="str">
        <f t="shared" si="2"/>
        <v xml:space="preserve"> </v>
      </c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</row>
    <row r="68" spans="1:38">
      <c r="A68" s="112">
        <f>A46</f>
        <v>42437</v>
      </c>
      <c r="B68" s="57">
        <v>6</v>
      </c>
      <c r="C68" s="57">
        <v>0.08</v>
      </c>
      <c r="D68" s="57">
        <v>6.56</v>
      </c>
      <c r="E68" s="57">
        <v>1</v>
      </c>
      <c r="F68" s="57">
        <v>3.83</v>
      </c>
      <c r="G68" s="57">
        <v>0.11799999999999999</v>
      </c>
      <c r="H68" s="57"/>
      <c r="I68" s="44">
        <v>254</v>
      </c>
      <c r="J68" s="22">
        <f>(I68*14.007)*(0.001)</f>
        <v>3.5577779999999999</v>
      </c>
      <c r="K68" s="32">
        <v>0.65</v>
      </c>
      <c r="L68" s="22">
        <f>(K68*30.97)*(0.001)</f>
        <v>2.0130500000000003E-2</v>
      </c>
      <c r="M68" s="22"/>
      <c r="N68" s="57">
        <v>5</v>
      </c>
      <c r="O68" s="57">
        <v>1</v>
      </c>
      <c r="P68" s="57">
        <v>1</v>
      </c>
      <c r="Q68" s="57">
        <v>1</v>
      </c>
      <c r="R68" s="57">
        <v>13</v>
      </c>
      <c r="S68" s="57">
        <v>1</v>
      </c>
      <c r="T68" s="57">
        <f t="shared" ref="T68:U131" si="9">IF(Z68&gt;0,(Z68-32)*5/9," ")</f>
        <v>21.666666666666668</v>
      </c>
      <c r="U68" s="57">
        <f t="shared" si="9"/>
        <v>14.444444444444445</v>
      </c>
      <c r="V68" s="57">
        <v>1.2</v>
      </c>
      <c r="W68" s="57" t="s">
        <v>21</v>
      </c>
      <c r="X68" s="57" t="s">
        <v>38</v>
      </c>
      <c r="Y68" s="57" t="s">
        <v>166</v>
      </c>
      <c r="Z68" s="57">
        <v>71</v>
      </c>
      <c r="AA68" s="57">
        <v>58</v>
      </c>
      <c r="AB68" s="57"/>
      <c r="AC68" s="57"/>
      <c r="AD68" s="57"/>
      <c r="AE68" s="57"/>
      <c r="AF68" s="57"/>
      <c r="AH68" s="57"/>
      <c r="AI68" s="57"/>
      <c r="AJ68" s="57"/>
      <c r="AK68" s="57"/>
      <c r="AL68" s="57"/>
    </row>
    <row r="69" spans="1:38">
      <c r="A69" s="112">
        <f t="shared" ref="A69:A85" si="10">A47</f>
        <v>42451</v>
      </c>
      <c r="B69" s="57">
        <v>6</v>
      </c>
      <c r="C69" s="57">
        <v>7.0000000000000007E-2</v>
      </c>
      <c r="D69" s="57">
        <v>6.11</v>
      </c>
      <c r="E69" s="57">
        <v>2.7</v>
      </c>
      <c r="F69" s="57">
        <v>2.23</v>
      </c>
      <c r="G69" s="57">
        <v>3.6999999999999998E-2</v>
      </c>
      <c r="H69" s="57"/>
      <c r="I69" s="30">
        <v>191</v>
      </c>
      <c r="J69" s="22">
        <f t="shared" ref="J69:J85" si="11">(I69*14.007)*(0.001)</f>
        <v>2.6753369999999999</v>
      </c>
      <c r="K69" s="30">
        <v>0.86</v>
      </c>
      <c r="L69" s="22">
        <f t="shared" ref="L69:L85" si="12">(K69*30.97)*(0.001)</f>
        <v>2.66342E-2</v>
      </c>
      <c r="M69" s="22"/>
      <c r="N69" s="57">
        <v>5</v>
      </c>
      <c r="O69" s="57">
        <v>2</v>
      </c>
      <c r="P69" s="57">
        <v>2</v>
      </c>
      <c r="Q69" s="57">
        <v>2</v>
      </c>
      <c r="R69" s="57">
        <v>8</v>
      </c>
      <c r="S69" s="57">
        <v>3</v>
      </c>
      <c r="T69" s="57">
        <f t="shared" si="9"/>
        <v>14.444444444444445</v>
      </c>
      <c r="U69" s="57">
        <f t="shared" si="9"/>
        <v>11.111111111111111</v>
      </c>
      <c r="V69" s="57">
        <v>1.1000000000000001</v>
      </c>
      <c r="W69" s="57" t="s">
        <v>21</v>
      </c>
      <c r="X69" s="57"/>
      <c r="Y69" s="57" t="s">
        <v>166</v>
      </c>
      <c r="Z69" s="57">
        <v>58</v>
      </c>
      <c r="AA69" s="57">
        <v>52</v>
      </c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</row>
    <row r="70" spans="1:38">
      <c r="A70" s="112">
        <f t="shared" si="10"/>
        <v>42465</v>
      </c>
      <c r="B70" s="57">
        <v>6</v>
      </c>
      <c r="C70" s="57"/>
      <c r="D70" s="57"/>
      <c r="E70" s="57"/>
      <c r="F70" s="58">
        <v>1.65</v>
      </c>
      <c r="G70" s="57"/>
      <c r="H70" s="57"/>
      <c r="I70" s="30"/>
      <c r="J70" s="22"/>
      <c r="K70" s="30"/>
      <c r="L70" s="22"/>
      <c r="M70" s="22"/>
      <c r="N70" s="57">
        <v>5</v>
      </c>
      <c r="O70" s="57">
        <v>2</v>
      </c>
      <c r="P70" s="57">
        <v>4</v>
      </c>
      <c r="Q70" s="57">
        <v>3</v>
      </c>
      <c r="R70" s="57">
        <v>7</v>
      </c>
      <c r="S70" s="57">
        <v>3</v>
      </c>
      <c r="T70" s="57">
        <f t="shared" si="9"/>
        <v>4.4444444444444446</v>
      </c>
      <c r="U70" s="57">
        <f t="shared" si="9"/>
        <v>10.555555555555555</v>
      </c>
      <c r="V70" s="57">
        <v>1.2</v>
      </c>
      <c r="W70" s="57">
        <v>1</v>
      </c>
      <c r="X70" s="57"/>
      <c r="Y70" s="57" t="s">
        <v>166</v>
      </c>
      <c r="Z70" s="57">
        <v>40</v>
      </c>
      <c r="AA70" s="57">
        <v>51</v>
      </c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</row>
    <row r="71" spans="1:38">
      <c r="A71" s="112">
        <f t="shared" si="10"/>
        <v>42479</v>
      </c>
      <c r="B71" s="57">
        <v>6</v>
      </c>
      <c r="C71" s="57">
        <v>7.0000000000000007E-2</v>
      </c>
      <c r="D71" s="58">
        <v>6.23</v>
      </c>
      <c r="E71" s="57">
        <v>3.3</v>
      </c>
      <c r="F71" s="57"/>
      <c r="G71" s="57">
        <v>0.10199999999999999</v>
      </c>
      <c r="H71" s="57"/>
      <c r="I71" s="44">
        <v>173</v>
      </c>
      <c r="J71" s="22">
        <f t="shared" si="11"/>
        <v>2.4232109999999998</v>
      </c>
      <c r="K71" s="32">
        <v>0.92</v>
      </c>
      <c r="L71" s="22">
        <f t="shared" si="12"/>
        <v>2.8492400000000001E-2</v>
      </c>
      <c r="M71" s="22"/>
      <c r="N71" s="57">
        <v>5</v>
      </c>
      <c r="O71" s="57">
        <v>2</v>
      </c>
      <c r="P71" s="57">
        <v>3</v>
      </c>
      <c r="Q71" s="57">
        <v>2</v>
      </c>
      <c r="R71" s="57">
        <v>7</v>
      </c>
      <c r="S71" s="57">
        <v>1</v>
      </c>
      <c r="T71" s="57">
        <f t="shared" si="9"/>
        <v>26.111111111111111</v>
      </c>
      <c r="U71" s="57">
        <f t="shared" si="9"/>
        <v>20</v>
      </c>
      <c r="V71" s="57">
        <v>1.2</v>
      </c>
      <c r="W71" s="57" t="s">
        <v>21</v>
      </c>
      <c r="X71" s="57"/>
      <c r="Y71" s="57" t="s">
        <v>166</v>
      </c>
      <c r="Z71" s="57">
        <v>79</v>
      </c>
      <c r="AA71" s="57">
        <v>68</v>
      </c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</row>
    <row r="72" spans="1:38">
      <c r="A72" s="112">
        <f t="shared" si="10"/>
        <v>42493</v>
      </c>
      <c r="B72" s="57">
        <v>6</v>
      </c>
      <c r="C72" s="57">
        <v>0.04</v>
      </c>
      <c r="D72" s="58">
        <v>6.78</v>
      </c>
      <c r="E72" s="57">
        <v>4.5</v>
      </c>
      <c r="F72" s="58">
        <v>2.68</v>
      </c>
      <c r="G72" s="57">
        <v>0.14399999999999999</v>
      </c>
      <c r="H72" s="57"/>
      <c r="I72" s="30">
        <v>218</v>
      </c>
      <c r="J72" s="22">
        <f t="shared" si="11"/>
        <v>3.0535259999999997</v>
      </c>
      <c r="K72" s="30">
        <v>1.85</v>
      </c>
      <c r="L72" s="22">
        <f t="shared" si="12"/>
        <v>5.7294499999999998E-2</v>
      </c>
      <c r="M72" s="22"/>
      <c r="N72" s="57">
        <v>5</v>
      </c>
      <c r="O72" s="57">
        <v>3</v>
      </c>
      <c r="P72" s="57">
        <v>2</v>
      </c>
      <c r="Q72" s="57"/>
      <c r="R72" s="57">
        <v>7</v>
      </c>
      <c r="S72" s="57">
        <v>5</v>
      </c>
      <c r="T72" s="57">
        <f t="shared" si="9"/>
        <v>21.111111111111111</v>
      </c>
      <c r="U72" s="57">
        <f t="shared" si="9"/>
        <v>17.777777777777779</v>
      </c>
      <c r="V72" s="57">
        <v>1.2</v>
      </c>
      <c r="W72" s="57" t="s">
        <v>21</v>
      </c>
      <c r="X72" s="57"/>
      <c r="Y72" s="57" t="s">
        <v>166</v>
      </c>
      <c r="Z72" s="57">
        <v>70</v>
      </c>
      <c r="AA72" s="57">
        <v>64</v>
      </c>
      <c r="AB72" s="57" t="s">
        <v>286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</row>
    <row r="73" spans="1:38">
      <c r="A73" s="112">
        <f t="shared" si="10"/>
        <v>42507</v>
      </c>
      <c r="B73" s="57">
        <v>6</v>
      </c>
      <c r="C73" s="57">
        <v>7.0000000000000007E-2</v>
      </c>
      <c r="D73" s="57">
        <v>6.06</v>
      </c>
      <c r="E73" s="57"/>
      <c r="F73" s="58"/>
      <c r="G73" s="57">
        <v>0.13500000000000001</v>
      </c>
      <c r="H73" s="57"/>
      <c r="I73" s="31">
        <v>169</v>
      </c>
      <c r="J73" s="22">
        <f t="shared" si="11"/>
        <v>2.3671830000000003</v>
      </c>
      <c r="K73" s="30">
        <v>0.94</v>
      </c>
      <c r="L73" s="22">
        <f t="shared" si="12"/>
        <v>2.91118E-2</v>
      </c>
      <c r="M73" s="22"/>
      <c r="N73" s="57">
        <v>5</v>
      </c>
      <c r="O73" s="57">
        <v>4</v>
      </c>
      <c r="P73" s="57">
        <v>1</v>
      </c>
      <c r="Q73" s="57">
        <v>1</v>
      </c>
      <c r="R73" s="57">
        <v>9</v>
      </c>
      <c r="S73" s="57">
        <v>4</v>
      </c>
      <c r="T73" s="57">
        <f t="shared" si="9"/>
        <v>15</v>
      </c>
      <c r="U73" s="57">
        <f t="shared" si="9"/>
        <v>17.222222222222221</v>
      </c>
      <c r="V73" s="57">
        <v>1.05</v>
      </c>
      <c r="W73" s="57" t="s">
        <v>21</v>
      </c>
      <c r="X73" s="57"/>
      <c r="Y73" s="57" t="s">
        <v>166</v>
      </c>
      <c r="Z73" s="57">
        <v>59</v>
      </c>
      <c r="AA73" s="57">
        <v>63</v>
      </c>
      <c r="AB73" s="57" t="s">
        <v>292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</row>
    <row r="74" spans="1:38">
      <c r="A74" s="112">
        <f t="shared" si="10"/>
        <v>42521</v>
      </c>
      <c r="B74" s="57">
        <v>6</v>
      </c>
      <c r="C74" s="57">
        <v>7.0000000000000007E-2</v>
      </c>
      <c r="D74" s="57">
        <v>6.77</v>
      </c>
      <c r="E74" s="57"/>
      <c r="F74" s="57"/>
      <c r="G74" s="57">
        <v>0.111</v>
      </c>
      <c r="H74" s="57"/>
      <c r="I74" s="30">
        <v>150</v>
      </c>
      <c r="J74" s="22">
        <f t="shared" si="11"/>
        <v>2.1010499999999999</v>
      </c>
      <c r="K74" s="32">
        <v>1.5</v>
      </c>
      <c r="L74" s="22">
        <f t="shared" si="12"/>
        <v>4.6454999999999996E-2</v>
      </c>
      <c r="M74" s="18">
        <v>640</v>
      </c>
      <c r="N74" s="57">
        <v>5</v>
      </c>
      <c r="O74" s="57">
        <v>2</v>
      </c>
      <c r="P74" s="57">
        <v>2</v>
      </c>
      <c r="Q74" s="57">
        <v>2</v>
      </c>
      <c r="R74" s="57">
        <v>7</v>
      </c>
      <c r="S74" s="57">
        <v>5</v>
      </c>
      <c r="T74" s="57">
        <f t="shared" si="9"/>
        <v>25.555555555555557</v>
      </c>
      <c r="U74" s="57">
        <f t="shared" si="9"/>
        <v>25.555555555555557</v>
      </c>
      <c r="V74" s="57">
        <v>0.35</v>
      </c>
      <c r="W74" s="57" t="s">
        <v>21</v>
      </c>
      <c r="X74" s="57"/>
      <c r="Y74" s="57" t="s">
        <v>166</v>
      </c>
      <c r="Z74" s="57">
        <v>78</v>
      </c>
      <c r="AA74" s="57">
        <v>78</v>
      </c>
      <c r="AB74" s="57" t="s">
        <v>297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</row>
    <row r="75" spans="1:38">
      <c r="A75" s="112">
        <f t="shared" si="10"/>
        <v>42535</v>
      </c>
      <c r="B75" s="57">
        <v>6</v>
      </c>
      <c r="C75" s="57">
        <v>0.08</v>
      </c>
      <c r="D75" s="57">
        <v>7.15</v>
      </c>
      <c r="E75" s="62"/>
      <c r="F75" s="57"/>
      <c r="G75" s="57">
        <v>0.10100000000000001</v>
      </c>
      <c r="H75" s="57"/>
      <c r="I75" s="30">
        <v>138</v>
      </c>
      <c r="J75" s="22">
        <f t="shared" si="11"/>
        <v>1.932966</v>
      </c>
      <c r="K75" s="30">
        <v>2.83</v>
      </c>
      <c r="L75" s="22">
        <f t="shared" si="12"/>
        <v>8.7645100000000004E-2</v>
      </c>
      <c r="M75" s="118">
        <v>0.5</v>
      </c>
      <c r="N75" s="57">
        <v>5</v>
      </c>
      <c r="O75" s="57">
        <v>2</v>
      </c>
      <c r="P75" s="57">
        <v>2</v>
      </c>
      <c r="Q75" s="57">
        <v>2</v>
      </c>
      <c r="R75" s="57">
        <v>3</v>
      </c>
      <c r="S75" s="57">
        <v>1</v>
      </c>
      <c r="T75" s="57">
        <f t="shared" si="9"/>
        <v>26.666666666666668</v>
      </c>
      <c r="U75" s="57">
        <f t="shared" si="9"/>
        <v>25.555555555555557</v>
      </c>
      <c r="V75" s="57">
        <v>0.92</v>
      </c>
      <c r="W75" s="57" t="s">
        <v>21</v>
      </c>
      <c r="X75" s="57"/>
      <c r="Y75" s="57" t="s">
        <v>166</v>
      </c>
      <c r="Z75" s="57">
        <v>80</v>
      </c>
      <c r="AA75" s="57">
        <v>78</v>
      </c>
      <c r="AB75" s="57" t="s">
        <v>300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</row>
    <row r="76" spans="1:38">
      <c r="A76" s="112">
        <f t="shared" si="10"/>
        <v>42549</v>
      </c>
      <c r="B76" s="57">
        <v>6</v>
      </c>
      <c r="C76" s="57">
        <v>0.05</v>
      </c>
      <c r="D76" s="57">
        <v>6.85</v>
      </c>
      <c r="E76" s="51">
        <v>5.6</v>
      </c>
      <c r="F76" s="57">
        <v>1.6</v>
      </c>
      <c r="G76" s="61">
        <v>0.2</v>
      </c>
      <c r="H76" s="61"/>
      <c r="I76" s="37">
        <v>129</v>
      </c>
      <c r="J76" s="22">
        <f t="shared" si="11"/>
        <v>1.8069030000000001</v>
      </c>
      <c r="K76" s="37">
        <v>3.87</v>
      </c>
      <c r="L76" s="22">
        <f t="shared" si="12"/>
        <v>0.1198539</v>
      </c>
      <c r="M76" s="18">
        <v>7397.5</v>
      </c>
      <c r="N76" s="57">
        <v>5</v>
      </c>
      <c r="O76" s="57">
        <v>4</v>
      </c>
      <c r="P76" s="57">
        <v>2</v>
      </c>
      <c r="Q76" s="57">
        <v>2</v>
      </c>
      <c r="R76" s="57">
        <v>3</v>
      </c>
      <c r="S76" s="57">
        <v>5</v>
      </c>
      <c r="T76" s="57">
        <f t="shared" si="9"/>
        <v>25</v>
      </c>
      <c r="U76" s="57">
        <f t="shared" si="9"/>
        <v>22.777777777777779</v>
      </c>
      <c r="V76" s="57">
        <v>1.2</v>
      </c>
      <c r="W76" s="57" t="s">
        <v>21</v>
      </c>
      <c r="X76" s="57"/>
      <c r="Y76" s="57" t="s">
        <v>166</v>
      </c>
      <c r="Z76" s="57">
        <v>77</v>
      </c>
      <c r="AA76" s="57">
        <v>73</v>
      </c>
      <c r="AB76" s="57" t="s">
        <v>307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</row>
    <row r="77" spans="1:38">
      <c r="A77" s="112">
        <f t="shared" si="10"/>
        <v>42563</v>
      </c>
      <c r="B77" s="57">
        <v>6</v>
      </c>
      <c r="C77" s="57">
        <v>0.08</v>
      </c>
      <c r="D77" s="58">
        <v>6.67</v>
      </c>
      <c r="E77" s="57">
        <v>5.4</v>
      </c>
      <c r="F77" s="57">
        <v>1.86</v>
      </c>
      <c r="G77" s="57">
        <v>7.9000000000000001E-2</v>
      </c>
      <c r="H77" s="57"/>
      <c r="I77" s="37">
        <v>148</v>
      </c>
      <c r="J77" s="22">
        <f t="shared" si="11"/>
        <v>2.0730360000000001</v>
      </c>
      <c r="K77" s="37">
        <v>0.82</v>
      </c>
      <c r="L77" s="22">
        <f t="shared" si="12"/>
        <v>2.5395399999999999E-2</v>
      </c>
      <c r="M77" s="118">
        <v>0.5</v>
      </c>
      <c r="N77" s="57">
        <v>5</v>
      </c>
      <c r="O77" s="57">
        <v>2</v>
      </c>
      <c r="P77" s="57">
        <v>2</v>
      </c>
      <c r="Q77" s="57">
        <v>2</v>
      </c>
      <c r="R77" s="57">
        <v>3</v>
      </c>
      <c r="S77" s="57">
        <v>1</v>
      </c>
      <c r="T77" s="57">
        <f t="shared" si="9"/>
        <v>30</v>
      </c>
      <c r="U77" s="57">
        <f t="shared" si="9"/>
        <v>25.555555555555557</v>
      </c>
      <c r="V77" s="57">
        <v>1.2</v>
      </c>
      <c r="W77" s="57" t="s">
        <v>21</v>
      </c>
      <c r="X77" s="57"/>
      <c r="Y77" s="57" t="s">
        <v>166</v>
      </c>
      <c r="Z77" s="57">
        <v>86</v>
      </c>
      <c r="AA77" s="57">
        <v>78</v>
      </c>
      <c r="AB77" s="57" t="s">
        <v>319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</row>
    <row r="78" spans="1:38">
      <c r="A78" s="112">
        <f t="shared" si="10"/>
        <v>42577</v>
      </c>
      <c r="B78" s="57">
        <v>6</v>
      </c>
      <c r="C78" s="57">
        <v>0.08</v>
      </c>
      <c r="D78" s="57">
        <v>7.53</v>
      </c>
      <c r="E78" s="62">
        <v>11.4</v>
      </c>
      <c r="F78" s="57">
        <v>1.67</v>
      </c>
      <c r="G78" s="57">
        <v>8.5999999999999993E-2</v>
      </c>
      <c r="H78" s="57"/>
      <c r="I78" s="37">
        <v>122</v>
      </c>
      <c r="J78" s="22">
        <f t="shared" si="11"/>
        <v>1.7088540000000001</v>
      </c>
      <c r="K78" s="37">
        <v>1.29</v>
      </c>
      <c r="L78" s="22">
        <f t="shared" si="12"/>
        <v>3.9951299999999995E-2</v>
      </c>
      <c r="M78" s="18">
        <v>15</v>
      </c>
      <c r="N78" s="57">
        <v>5</v>
      </c>
      <c r="O78" s="57">
        <v>3</v>
      </c>
      <c r="P78" s="57">
        <v>1</v>
      </c>
      <c r="Q78" s="57">
        <v>1</v>
      </c>
      <c r="R78" s="57">
        <v>9</v>
      </c>
      <c r="S78" s="57">
        <v>5</v>
      </c>
      <c r="T78" s="57">
        <f t="shared" si="9"/>
        <v>33.888888888888886</v>
      </c>
      <c r="U78" s="57">
        <f t="shared" si="9"/>
        <v>29.444444444444443</v>
      </c>
      <c r="V78" s="57">
        <v>1.2</v>
      </c>
      <c r="W78" s="57" t="s">
        <v>21</v>
      </c>
      <c r="X78" s="57"/>
      <c r="Y78" s="57" t="s">
        <v>166</v>
      </c>
      <c r="Z78" s="57">
        <v>93</v>
      </c>
      <c r="AA78" s="57">
        <v>85</v>
      </c>
      <c r="AB78" s="57" t="s">
        <v>330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</row>
    <row r="79" spans="1:38">
      <c r="A79" s="112">
        <f t="shared" si="10"/>
        <v>42591</v>
      </c>
      <c r="B79" s="57">
        <v>6</v>
      </c>
      <c r="C79" s="57">
        <v>0.08</v>
      </c>
      <c r="D79" s="57">
        <v>7.56</v>
      </c>
      <c r="E79" s="57">
        <v>5.0999999999999996</v>
      </c>
      <c r="F79" s="58">
        <v>1.73</v>
      </c>
      <c r="G79" s="57">
        <v>0.107</v>
      </c>
      <c r="H79" s="57"/>
      <c r="I79" s="37">
        <v>133</v>
      </c>
      <c r="J79" s="22">
        <f t="shared" si="11"/>
        <v>1.8629310000000001</v>
      </c>
      <c r="K79" s="37">
        <v>0.93</v>
      </c>
      <c r="L79" s="22">
        <f t="shared" si="12"/>
        <v>2.8802100000000001E-2</v>
      </c>
      <c r="M79" s="18">
        <v>47</v>
      </c>
      <c r="N79" s="57">
        <v>5</v>
      </c>
      <c r="O79" s="57">
        <v>2</v>
      </c>
      <c r="P79" s="57">
        <v>3</v>
      </c>
      <c r="Q79" s="57">
        <v>2</v>
      </c>
      <c r="R79" s="57">
        <v>3</v>
      </c>
      <c r="S79" s="57">
        <v>1</v>
      </c>
      <c r="T79" s="57">
        <f t="shared" si="9"/>
        <v>31.111111111111111</v>
      </c>
      <c r="U79" s="57">
        <f t="shared" si="9"/>
        <v>26.111111111111111</v>
      </c>
      <c r="V79" s="57">
        <v>1.2</v>
      </c>
      <c r="W79" s="57" t="s">
        <v>21</v>
      </c>
      <c r="X79" s="57"/>
      <c r="Y79" s="57" t="s">
        <v>166</v>
      </c>
      <c r="Z79" s="57">
        <v>88</v>
      </c>
      <c r="AA79" s="57">
        <v>79</v>
      </c>
      <c r="AB79" s="57" t="s">
        <v>339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</row>
    <row r="80" spans="1:38">
      <c r="A80" s="112">
        <f t="shared" si="10"/>
        <v>42605</v>
      </c>
      <c r="B80" s="57">
        <v>6</v>
      </c>
      <c r="C80" s="57">
        <v>0.04</v>
      </c>
      <c r="D80" s="57">
        <v>7.12</v>
      </c>
      <c r="E80" s="57">
        <v>11</v>
      </c>
      <c r="F80" s="57">
        <v>0.81599999999999995</v>
      </c>
      <c r="G80" s="57">
        <v>0.251</v>
      </c>
      <c r="H80" s="57"/>
      <c r="I80" s="37">
        <v>91</v>
      </c>
      <c r="J80" s="22">
        <f t="shared" si="11"/>
        <v>1.274637</v>
      </c>
      <c r="K80" s="37">
        <v>1.28</v>
      </c>
      <c r="L80" s="22">
        <f t="shared" si="12"/>
        <v>3.9641599999999999E-2</v>
      </c>
      <c r="M80" s="18">
        <v>15</v>
      </c>
      <c r="N80" s="57">
        <v>5</v>
      </c>
      <c r="O80" s="57">
        <v>2</v>
      </c>
      <c r="P80" s="57">
        <v>2</v>
      </c>
      <c r="Q80" s="57">
        <v>2</v>
      </c>
      <c r="R80" s="57">
        <v>3</v>
      </c>
      <c r="S80" s="57">
        <v>4</v>
      </c>
      <c r="T80" s="57">
        <f t="shared" si="9"/>
        <v>25.555555555555557</v>
      </c>
      <c r="U80" s="57">
        <f t="shared" si="9"/>
        <v>26.111111111111111</v>
      </c>
      <c r="V80" s="58">
        <v>1.05</v>
      </c>
      <c r="W80" s="57" t="s">
        <v>21</v>
      </c>
      <c r="X80" s="57"/>
      <c r="Y80" s="57" t="s">
        <v>166</v>
      </c>
      <c r="Z80" s="57">
        <v>78</v>
      </c>
      <c r="AA80" s="57">
        <v>79</v>
      </c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</row>
    <row r="81" spans="1:38">
      <c r="A81" s="112">
        <f t="shared" si="10"/>
        <v>42619</v>
      </c>
      <c r="B81" s="57">
        <v>6</v>
      </c>
      <c r="C81" s="57">
        <v>0.04</v>
      </c>
      <c r="D81" s="57">
        <v>6.9</v>
      </c>
      <c r="E81" s="57">
        <v>3.4</v>
      </c>
      <c r="F81" s="57">
        <v>0.435</v>
      </c>
      <c r="G81" s="57">
        <v>0.124</v>
      </c>
      <c r="H81" s="57"/>
      <c r="I81" s="37">
        <v>106</v>
      </c>
      <c r="J81" s="22">
        <f t="shared" si="11"/>
        <v>1.484742</v>
      </c>
      <c r="K81" s="37">
        <v>1.1200000000000001</v>
      </c>
      <c r="L81" s="22">
        <f t="shared" si="12"/>
        <v>3.4686399999999999E-2</v>
      </c>
      <c r="M81" s="18">
        <v>20</v>
      </c>
      <c r="N81" s="57">
        <v>5</v>
      </c>
      <c r="O81" s="57">
        <v>1</v>
      </c>
      <c r="P81" s="57">
        <v>4</v>
      </c>
      <c r="Q81" s="57">
        <v>2</v>
      </c>
      <c r="R81" s="57">
        <v>7</v>
      </c>
      <c r="S81" s="57">
        <v>1</v>
      </c>
      <c r="T81" s="57">
        <f t="shared" si="9"/>
        <v>32.777777777777779</v>
      </c>
      <c r="U81" s="57">
        <f t="shared" si="9"/>
        <v>22.777777777777779</v>
      </c>
      <c r="V81" s="58">
        <v>1.2</v>
      </c>
      <c r="W81" s="57" t="s">
        <v>21</v>
      </c>
      <c r="X81" s="57"/>
      <c r="Y81" s="57" t="s">
        <v>166</v>
      </c>
      <c r="Z81" s="57">
        <v>91</v>
      </c>
      <c r="AA81" s="57">
        <v>73</v>
      </c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</row>
    <row r="82" spans="1:38">
      <c r="A82" s="112">
        <f t="shared" si="10"/>
        <v>42633</v>
      </c>
      <c r="B82" s="57">
        <v>6</v>
      </c>
      <c r="C82" s="57"/>
      <c r="D82" s="57">
        <v>6.74</v>
      </c>
      <c r="E82" s="62">
        <v>6.6</v>
      </c>
      <c r="F82" s="57">
        <v>1.68</v>
      </c>
      <c r="G82" s="57">
        <v>0.13800000000000001</v>
      </c>
      <c r="H82" s="57"/>
      <c r="I82" s="37">
        <v>134</v>
      </c>
      <c r="J82" s="22">
        <f t="shared" si="11"/>
        <v>1.876938</v>
      </c>
      <c r="K82" s="37">
        <v>1.18</v>
      </c>
      <c r="L82" s="22">
        <f t="shared" si="12"/>
        <v>3.6544599999999997E-2</v>
      </c>
      <c r="M82" s="17">
        <v>8037.5</v>
      </c>
      <c r="N82" s="57">
        <v>5</v>
      </c>
      <c r="O82" s="57">
        <v>5</v>
      </c>
      <c r="P82" s="57">
        <v>2</v>
      </c>
      <c r="Q82" s="57">
        <v>2</v>
      </c>
      <c r="R82" s="57">
        <v>7</v>
      </c>
      <c r="S82" s="57">
        <v>5</v>
      </c>
      <c r="T82" s="57">
        <f t="shared" si="9"/>
        <v>23.888888888888889</v>
      </c>
      <c r="U82" s="57">
        <f t="shared" si="9"/>
        <v>21.666666666666668</v>
      </c>
      <c r="V82" s="57">
        <v>0.78</v>
      </c>
      <c r="W82" s="57" t="s">
        <v>21</v>
      </c>
      <c r="X82" s="57"/>
      <c r="Y82" s="57" t="s">
        <v>166</v>
      </c>
      <c r="Z82" s="57">
        <v>75</v>
      </c>
      <c r="AA82" s="57">
        <v>71</v>
      </c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</row>
    <row r="83" spans="1:38">
      <c r="A83" s="112">
        <f t="shared" si="10"/>
        <v>42647</v>
      </c>
      <c r="B83" s="57">
        <v>6</v>
      </c>
      <c r="C83" s="57">
        <v>0.06</v>
      </c>
      <c r="D83" s="57">
        <v>6.07</v>
      </c>
      <c r="E83" s="57">
        <v>10</v>
      </c>
      <c r="F83" s="57">
        <v>0.91</v>
      </c>
      <c r="G83" s="57">
        <v>0.61399999999999999</v>
      </c>
      <c r="H83" s="57"/>
      <c r="I83" s="37">
        <v>1.32</v>
      </c>
      <c r="J83" s="22">
        <f t="shared" si="11"/>
        <v>1.8489240000000001E-2</v>
      </c>
      <c r="K83" s="37">
        <v>5.24</v>
      </c>
      <c r="L83" s="22">
        <f t="shared" si="12"/>
        <v>0.1622828</v>
      </c>
      <c r="M83" s="18">
        <v>551.5</v>
      </c>
      <c r="N83" s="57">
        <v>5</v>
      </c>
      <c r="O83" s="57">
        <v>4</v>
      </c>
      <c r="P83" s="57">
        <v>3</v>
      </c>
      <c r="Q83" s="57">
        <v>2</v>
      </c>
      <c r="R83" s="57">
        <v>1</v>
      </c>
      <c r="S83" s="57">
        <v>3</v>
      </c>
      <c r="T83" s="57">
        <f t="shared" si="9"/>
        <v>22.777777777777779</v>
      </c>
      <c r="U83" s="57">
        <f t="shared" si="9"/>
        <v>20</v>
      </c>
      <c r="V83" s="57">
        <v>1.1000000000000001</v>
      </c>
      <c r="W83" s="57" t="s">
        <v>21</v>
      </c>
      <c r="X83" s="57"/>
      <c r="Y83" s="57" t="s">
        <v>166</v>
      </c>
      <c r="Z83" s="57">
        <v>73</v>
      </c>
      <c r="AA83" s="57">
        <v>68</v>
      </c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</row>
    <row r="84" spans="1:38">
      <c r="A84" s="112">
        <f t="shared" si="10"/>
        <v>42661</v>
      </c>
      <c r="B84" s="57">
        <v>6</v>
      </c>
      <c r="C84" s="57">
        <v>0</v>
      </c>
      <c r="D84" s="57">
        <v>6.17</v>
      </c>
      <c r="E84" s="57">
        <v>5</v>
      </c>
      <c r="F84" s="57">
        <v>2.89</v>
      </c>
      <c r="G84" s="57">
        <v>0.23899999999999999</v>
      </c>
      <c r="H84" s="57"/>
      <c r="I84" s="37">
        <v>245</v>
      </c>
      <c r="J84" s="22">
        <f t="shared" si="11"/>
        <v>3.4317150000000001</v>
      </c>
      <c r="K84" s="37">
        <v>2.1</v>
      </c>
      <c r="L84" s="22">
        <f t="shared" si="12"/>
        <v>6.5037000000000011E-2</v>
      </c>
      <c r="M84" s="22"/>
      <c r="N84" s="57">
        <v>5</v>
      </c>
      <c r="O84" s="57">
        <v>1</v>
      </c>
      <c r="P84" s="57">
        <v>2</v>
      </c>
      <c r="Q84" s="57">
        <v>2</v>
      </c>
      <c r="R84" s="57">
        <v>3</v>
      </c>
      <c r="S84" s="57">
        <v>1</v>
      </c>
      <c r="T84" s="57">
        <f t="shared" si="9"/>
        <v>27.222222222222221</v>
      </c>
      <c r="U84" s="57">
        <f t="shared" si="9"/>
        <v>21.111111111111111</v>
      </c>
      <c r="V84" s="58">
        <v>1.1000000000000001</v>
      </c>
      <c r="W84" s="57" t="s">
        <v>21</v>
      </c>
      <c r="X84" s="57"/>
      <c r="Y84" s="57" t="s">
        <v>166</v>
      </c>
      <c r="Z84" s="57">
        <v>81</v>
      </c>
      <c r="AA84" s="57">
        <v>70</v>
      </c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</row>
    <row r="85" spans="1:38">
      <c r="A85" s="112">
        <f t="shared" si="10"/>
        <v>42675</v>
      </c>
      <c r="B85" s="57">
        <v>6</v>
      </c>
      <c r="C85" s="57">
        <v>7.0000000000000007E-2</v>
      </c>
      <c r="D85" s="57">
        <v>6.49</v>
      </c>
      <c r="E85" s="57">
        <v>5.0999999999999996</v>
      </c>
      <c r="F85" s="57">
        <v>3.36</v>
      </c>
      <c r="G85" s="57">
        <v>0.17100000000000001</v>
      </c>
      <c r="H85" s="57"/>
      <c r="I85" s="37">
        <v>259</v>
      </c>
      <c r="J85" s="22">
        <f t="shared" si="11"/>
        <v>3.6278130000000002</v>
      </c>
      <c r="K85" s="37">
        <v>1.1100000000000001</v>
      </c>
      <c r="L85" s="22">
        <f t="shared" si="12"/>
        <v>3.4376700000000003E-2</v>
      </c>
      <c r="M85" s="22"/>
      <c r="N85" s="57">
        <v>5</v>
      </c>
      <c r="O85" s="57"/>
      <c r="P85" s="57"/>
      <c r="Q85" s="57"/>
      <c r="R85" s="57"/>
      <c r="S85" s="57">
        <v>1</v>
      </c>
      <c r="T85" s="57">
        <f t="shared" si="9"/>
        <v>16.666666666666668</v>
      </c>
      <c r="U85" s="57">
        <f t="shared" si="9"/>
        <v>13.888888888888889</v>
      </c>
      <c r="V85" s="58">
        <v>1.2</v>
      </c>
      <c r="W85" s="57" t="s">
        <v>21</v>
      </c>
      <c r="X85" s="57"/>
      <c r="Y85" s="57" t="s">
        <v>166</v>
      </c>
      <c r="Z85" s="57">
        <v>62</v>
      </c>
      <c r="AA85" s="57">
        <v>57</v>
      </c>
      <c r="AB85" s="57" t="s">
        <v>390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</row>
    <row r="86" spans="1:38">
      <c r="A86" s="59"/>
      <c r="B86" s="57"/>
      <c r="C86" s="57"/>
      <c r="D86" s="57"/>
      <c r="E86" s="57"/>
      <c r="F86" s="57"/>
      <c r="G86" s="57"/>
      <c r="H86" s="57"/>
      <c r="I86" s="37"/>
      <c r="J86" s="22"/>
      <c r="K86" s="37"/>
      <c r="L86" s="22"/>
      <c r="M86" s="22"/>
      <c r="N86" s="57"/>
      <c r="O86" s="57"/>
      <c r="P86" s="57"/>
      <c r="Q86" s="57"/>
      <c r="R86" s="57"/>
      <c r="S86" s="57"/>
      <c r="T86" s="57" t="str">
        <f t="shared" si="9"/>
        <v xml:space="preserve"> </v>
      </c>
      <c r="U86" s="57" t="str">
        <f t="shared" si="9"/>
        <v xml:space="preserve"> </v>
      </c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</row>
    <row r="87" spans="1:38">
      <c r="A87" s="59"/>
      <c r="B87" s="57"/>
      <c r="C87" s="57"/>
      <c r="D87" s="57"/>
      <c r="E87" s="57"/>
      <c r="F87" s="57"/>
      <c r="G87" s="57"/>
      <c r="H87" s="57"/>
      <c r="I87" s="31"/>
      <c r="J87" s="22"/>
      <c r="K87" s="32"/>
      <c r="L87" s="22"/>
      <c r="M87" s="22"/>
      <c r="N87" s="57"/>
      <c r="O87" s="57"/>
      <c r="P87" s="57"/>
      <c r="Q87" s="57"/>
      <c r="R87" s="57"/>
      <c r="S87" s="57"/>
      <c r="T87" s="57" t="str">
        <f t="shared" si="9"/>
        <v xml:space="preserve"> </v>
      </c>
      <c r="U87" s="57" t="str">
        <f t="shared" si="9"/>
        <v xml:space="preserve"> </v>
      </c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</row>
    <row r="88" spans="1:38">
      <c r="A88" s="59"/>
      <c r="B88" s="57"/>
      <c r="C88" s="57"/>
      <c r="D88" s="57"/>
      <c r="E88" s="57"/>
      <c r="F88" s="57"/>
      <c r="G88" s="57"/>
      <c r="H88" s="57"/>
      <c r="I88" s="37"/>
      <c r="J88" s="22"/>
      <c r="K88" s="37"/>
      <c r="L88" s="22"/>
      <c r="M88" s="22"/>
      <c r="N88" s="57"/>
      <c r="O88" s="57"/>
      <c r="P88" s="57"/>
      <c r="Q88" s="57"/>
      <c r="R88" s="57"/>
      <c r="S88" s="57"/>
      <c r="T88" s="57" t="str">
        <f t="shared" si="9"/>
        <v xml:space="preserve"> </v>
      </c>
      <c r="U88" s="57" t="str">
        <f t="shared" si="9"/>
        <v xml:space="preserve"> </v>
      </c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</row>
    <row r="89" spans="1:38">
      <c r="A89" s="59"/>
      <c r="B89" s="57"/>
      <c r="C89" s="57"/>
      <c r="D89" s="57"/>
      <c r="E89" s="57"/>
      <c r="F89" s="57"/>
      <c r="G89" s="57"/>
      <c r="H89" s="57"/>
      <c r="I89" s="37"/>
      <c r="J89" s="22"/>
      <c r="K89" s="37"/>
      <c r="L89" s="22"/>
      <c r="M89" s="22"/>
      <c r="N89" s="57"/>
      <c r="O89" s="57"/>
      <c r="P89" s="57"/>
      <c r="Q89" s="57"/>
      <c r="R89" s="57"/>
      <c r="S89" s="57"/>
      <c r="T89" s="57" t="str">
        <f t="shared" si="9"/>
        <v xml:space="preserve"> </v>
      </c>
      <c r="U89" s="57" t="str">
        <f t="shared" si="9"/>
        <v xml:space="preserve"> </v>
      </c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</row>
    <row r="90" spans="1:38">
      <c r="A90" s="112">
        <f>A68</f>
        <v>42437</v>
      </c>
      <c r="B90" s="57">
        <v>8</v>
      </c>
      <c r="C90" s="57">
        <v>0.09</v>
      </c>
      <c r="D90" s="57">
        <v>6.46</v>
      </c>
      <c r="E90" s="57">
        <v>1.3</v>
      </c>
      <c r="F90" s="57">
        <v>4.13</v>
      </c>
      <c r="G90" s="57">
        <v>0.17</v>
      </c>
      <c r="H90" s="57"/>
      <c r="I90" s="37">
        <v>290</v>
      </c>
      <c r="J90" s="22">
        <f t="shared" ref="J90:J166" si="13">(I90*14.007)*(0.001)</f>
        <v>4.06203</v>
      </c>
      <c r="K90" s="37">
        <v>0.72</v>
      </c>
      <c r="L90" s="22">
        <f t="shared" ref="L90:L195" si="14">(K90*30.97)*(0.001)</f>
        <v>2.2298399999999999E-2</v>
      </c>
      <c r="M90" s="22"/>
      <c r="N90" s="57">
        <v>5</v>
      </c>
      <c r="O90" s="57">
        <v>1</v>
      </c>
      <c r="P90" s="57">
        <v>1</v>
      </c>
      <c r="Q90" s="57">
        <v>1</v>
      </c>
      <c r="R90" s="57">
        <v>13</v>
      </c>
      <c r="S90" s="57">
        <v>1</v>
      </c>
      <c r="T90" s="57">
        <f t="shared" si="9"/>
        <v>24.444444444444443</v>
      </c>
      <c r="U90" s="57">
        <f t="shared" si="9"/>
        <v>11.666666666666666</v>
      </c>
      <c r="V90" s="57">
        <v>1.75</v>
      </c>
      <c r="W90" s="57">
        <v>1</v>
      </c>
      <c r="X90" s="57" t="s">
        <v>40</v>
      </c>
      <c r="Y90" s="57" t="s">
        <v>253</v>
      </c>
      <c r="Z90" s="57">
        <v>76</v>
      </c>
      <c r="AA90" s="57">
        <v>53</v>
      </c>
      <c r="AB90" s="57" t="s">
        <v>254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</row>
    <row r="91" spans="1:38">
      <c r="A91" s="112">
        <f t="shared" ref="A91:A107" si="15">A69</f>
        <v>42451</v>
      </c>
      <c r="B91" s="57">
        <v>8</v>
      </c>
      <c r="C91" s="57">
        <v>0.08</v>
      </c>
      <c r="D91" s="57">
        <v>6.21</v>
      </c>
      <c r="E91" s="57">
        <v>1.8</v>
      </c>
      <c r="F91" s="57">
        <v>2.5</v>
      </c>
      <c r="G91" s="57">
        <v>4.1000000000000002E-2</v>
      </c>
      <c r="H91" s="57"/>
      <c r="I91" s="37">
        <v>232</v>
      </c>
      <c r="J91" s="22">
        <f t="shared" si="13"/>
        <v>3.2496239999999998</v>
      </c>
      <c r="K91" s="37">
        <v>0.7</v>
      </c>
      <c r="L91" s="22">
        <f t="shared" si="14"/>
        <v>2.1679E-2</v>
      </c>
      <c r="M91" s="22"/>
      <c r="N91" s="57">
        <v>5</v>
      </c>
      <c r="O91" s="57">
        <v>1</v>
      </c>
      <c r="P91" s="57">
        <v>3</v>
      </c>
      <c r="Q91" s="57">
        <v>1</v>
      </c>
      <c r="R91" s="57">
        <v>7</v>
      </c>
      <c r="S91" s="57">
        <v>3</v>
      </c>
      <c r="T91" s="57">
        <f t="shared" si="9"/>
        <v>18.333333333333332</v>
      </c>
      <c r="U91" s="57">
        <f t="shared" si="9"/>
        <v>11.666666666666666</v>
      </c>
      <c r="V91" s="57">
        <v>1.8</v>
      </c>
      <c r="W91" s="57">
        <v>1</v>
      </c>
      <c r="X91" s="57"/>
      <c r="Y91" s="57" t="s">
        <v>253</v>
      </c>
      <c r="Z91" s="57">
        <v>65</v>
      </c>
      <c r="AA91" s="57">
        <v>53</v>
      </c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</row>
    <row r="92" spans="1:38">
      <c r="A92" s="112">
        <f t="shared" si="15"/>
        <v>42465</v>
      </c>
      <c r="B92" s="57">
        <v>8</v>
      </c>
      <c r="C92" s="57">
        <v>0.08</v>
      </c>
      <c r="D92" s="57">
        <v>6.24</v>
      </c>
      <c r="E92" s="62">
        <v>3.9</v>
      </c>
      <c r="F92" s="57">
        <v>1.79</v>
      </c>
      <c r="G92" s="57">
        <v>5.0999999999999997E-2</v>
      </c>
      <c r="H92" s="57"/>
      <c r="I92" s="37">
        <v>180</v>
      </c>
      <c r="J92" s="22">
        <f t="shared" si="13"/>
        <v>2.5212599999999998</v>
      </c>
      <c r="K92" s="37">
        <v>1.125</v>
      </c>
      <c r="L92" s="22">
        <f t="shared" si="14"/>
        <v>3.4841250000000004E-2</v>
      </c>
      <c r="M92" s="22"/>
      <c r="N92" s="57">
        <v>5</v>
      </c>
      <c r="O92" s="57">
        <v>1</v>
      </c>
      <c r="P92" s="57">
        <v>3</v>
      </c>
      <c r="Q92" s="57"/>
      <c r="R92" s="57">
        <v>3</v>
      </c>
      <c r="S92" s="57">
        <v>4</v>
      </c>
      <c r="T92" s="57">
        <f t="shared" si="9"/>
        <v>7.7777777777777777</v>
      </c>
      <c r="U92" s="57">
        <f t="shared" si="9"/>
        <v>12.777777777777779</v>
      </c>
      <c r="V92" s="58">
        <v>1.45</v>
      </c>
      <c r="W92" s="57">
        <v>1</v>
      </c>
      <c r="X92" s="57"/>
      <c r="Y92" s="57" t="s">
        <v>253</v>
      </c>
      <c r="Z92" s="57">
        <v>46</v>
      </c>
      <c r="AA92" s="57">
        <v>55</v>
      </c>
      <c r="AB92" s="57" t="s">
        <v>267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</row>
    <row r="93" spans="1:38">
      <c r="A93" s="112">
        <f t="shared" si="15"/>
        <v>42479</v>
      </c>
      <c r="B93" s="57">
        <v>8</v>
      </c>
      <c r="C93" s="57">
        <v>0.08</v>
      </c>
      <c r="D93" s="57">
        <v>6.13</v>
      </c>
      <c r="E93" s="57">
        <v>2.2999999999999998</v>
      </c>
      <c r="F93" s="57"/>
      <c r="G93" s="57">
        <v>0.18</v>
      </c>
      <c r="H93" s="57"/>
      <c r="I93" s="37">
        <v>218</v>
      </c>
      <c r="J93" s="22">
        <f t="shared" si="13"/>
        <v>3.0535259999999997</v>
      </c>
      <c r="K93" s="37">
        <v>0.95</v>
      </c>
      <c r="L93" s="22">
        <f t="shared" si="14"/>
        <v>2.94215E-2</v>
      </c>
      <c r="M93" s="22"/>
      <c r="N93" s="57">
        <v>1</v>
      </c>
      <c r="O93" s="57">
        <v>2</v>
      </c>
      <c r="P93" s="57">
        <v>2</v>
      </c>
      <c r="Q93" s="57">
        <v>2</v>
      </c>
      <c r="R93" s="57">
        <v>7</v>
      </c>
      <c r="S93" s="57">
        <v>1</v>
      </c>
      <c r="T93" s="57">
        <f t="shared" si="9"/>
        <v>25.555555555555557</v>
      </c>
      <c r="U93" s="57">
        <f t="shared" si="9"/>
        <v>20</v>
      </c>
      <c r="V93" s="58">
        <v>1.3</v>
      </c>
      <c r="W93" s="57">
        <v>1</v>
      </c>
      <c r="X93" s="57"/>
      <c r="Y93" s="57" t="s">
        <v>253</v>
      </c>
      <c r="Z93" s="57">
        <v>78</v>
      </c>
      <c r="AA93" s="57">
        <v>68</v>
      </c>
      <c r="AB93" s="57" t="s">
        <v>274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</row>
    <row r="94" spans="1:38">
      <c r="A94" s="112">
        <f t="shared" si="15"/>
        <v>42493</v>
      </c>
      <c r="B94" s="57">
        <v>8</v>
      </c>
      <c r="C94" s="57">
        <v>0.04</v>
      </c>
      <c r="D94" s="57">
        <v>6.63</v>
      </c>
      <c r="E94" s="57">
        <v>2.1</v>
      </c>
      <c r="F94" s="57">
        <v>2.37</v>
      </c>
      <c r="G94" s="57">
        <v>0.159</v>
      </c>
      <c r="H94" s="57"/>
      <c r="I94" s="37">
        <v>221</v>
      </c>
      <c r="J94" s="22">
        <f t="shared" si="13"/>
        <v>3.0955470000000003</v>
      </c>
      <c r="K94" s="37">
        <v>1.17</v>
      </c>
      <c r="L94" s="22">
        <f t="shared" si="14"/>
        <v>3.6234899999999994E-2</v>
      </c>
      <c r="M94" s="22"/>
      <c r="N94" s="57">
        <v>5</v>
      </c>
      <c r="O94" s="57">
        <v>3</v>
      </c>
      <c r="P94" s="57">
        <v>2</v>
      </c>
      <c r="Q94" s="57">
        <v>1</v>
      </c>
      <c r="R94" s="57">
        <v>6</v>
      </c>
      <c r="S94" s="57">
        <v>4</v>
      </c>
      <c r="T94" s="57">
        <f t="shared" si="9"/>
        <v>22.777777777777779</v>
      </c>
      <c r="U94" s="57">
        <f t="shared" si="9"/>
        <v>18.888888888888889</v>
      </c>
      <c r="V94" s="58">
        <v>1.3</v>
      </c>
      <c r="W94" s="57">
        <v>1</v>
      </c>
      <c r="X94" s="57"/>
      <c r="Y94" s="57" t="s">
        <v>253</v>
      </c>
      <c r="Z94" s="57">
        <v>73</v>
      </c>
      <c r="AA94" s="57">
        <v>66</v>
      </c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</row>
    <row r="95" spans="1:38">
      <c r="A95" s="112">
        <f t="shared" si="15"/>
        <v>42507</v>
      </c>
      <c r="B95" s="57">
        <v>8</v>
      </c>
      <c r="C95" s="57">
        <v>0.08</v>
      </c>
      <c r="D95" s="57">
        <v>6.05</v>
      </c>
      <c r="E95" s="57"/>
      <c r="F95" s="57"/>
      <c r="G95" s="57">
        <v>0.98</v>
      </c>
      <c r="H95" s="57"/>
      <c r="I95" s="37">
        <v>173</v>
      </c>
      <c r="J95" s="22">
        <f t="shared" si="13"/>
        <v>2.4232109999999998</v>
      </c>
      <c r="K95" s="37"/>
      <c r="L95" s="22"/>
      <c r="M95" s="22"/>
      <c r="N95" s="57">
        <v>5</v>
      </c>
      <c r="O95" s="57">
        <v>4</v>
      </c>
      <c r="P95" s="57">
        <v>1</v>
      </c>
      <c r="Q95" s="57">
        <v>1</v>
      </c>
      <c r="R95" s="57">
        <v>9</v>
      </c>
      <c r="S95" s="57">
        <v>3</v>
      </c>
      <c r="T95" s="57">
        <f t="shared" si="9"/>
        <v>13.888888888888889</v>
      </c>
      <c r="U95" s="57">
        <f t="shared" si="9"/>
        <v>16.666666666666668</v>
      </c>
      <c r="V95" s="58">
        <v>1.05</v>
      </c>
      <c r="W95" s="57">
        <v>1</v>
      </c>
      <c r="X95" s="57"/>
      <c r="Y95" s="57" t="s">
        <v>253</v>
      </c>
      <c r="Z95" s="57">
        <v>57</v>
      </c>
      <c r="AA95" s="57">
        <v>62</v>
      </c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</row>
    <row r="96" spans="1:38">
      <c r="A96" s="112">
        <f t="shared" si="15"/>
        <v>42521</v>
      </c>
      <c r="B96" s="57">
        <v>8</v>
      </c>
      <c r="C96" s="57">
        <v>0.08</v>
      </c>
      <c r="D96" s="57">
        <v>6.72</v>
      </c>
      <c r="E96" s="57"/>
      <c r="F96" s="57"/>
      <c r="G96" s="57">
        <v>0.11700000000000001</v>
      </c>
      <c r="H96" s="57"/>
      <c r="I96" s="37">
        <v>184</v>
      </c>
      <c r="J96" s="22">
        <f t="shared" si="13"/>
        <v>2.5772880000000002</v>
      </c>
      <c r="K96" s="37">
        <v>1.5</v>
      </c>
      <c r="L96" s="22">
        <f t="shared" si="14"/>
        <v>4.6454999999999996E-2</v>
      </c>
      <c r="M96" s="22"/>
      <c r="N96" s="57">
        <v>5</v>
      </c>
      <c r="O96" s="57">
        <v>2</v>
      </c>
      <c r="P96" s="57">
        <v>1</v>
      </c>
      <c r="Q96" s="57">
        <v>1</v>
      </c>
      <c r="R96" s="57">
        <v>9</v>
      </c>
      <c r="S96" s="57">
        <v>4</v>
      </c>
      <c r="T96" s="57">
        <f t="shared" si="9"/>
        <v>30</v>
      </c>
      <c r="U96" s="57">
        <f t="shared" si="9"/>
        <v>25.555555555555557</v>
      </c>
      <c r="V96" s="57">
        <v>1.1499999999999999</v>
      </c>
      <c r="W96" s="57">
        <v>1</v>
      </c>
      <c r="X96" s="57"/>
      <c r="Y96" s="57" t="s">
        <v>253</v>
      </c>
      <c r="Z96" s="57">
        <v>86</v>
      </c>
      <c r="AA96" s="57">
        <v>78</v>
      </c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</row>
    <row r="97" spans="1:38">
      <c r="A97" s="112">
        <f t="shared" si="15"/>
        <v>42535</v>
      </c>
      <c r="B97" s="57">
        <v>8</v>
      </c>
      <c r="C97" s="57">
        <v>0.09</v>
      </c>
      <c r="D97" s="57">
        <v>7.12</v>
      </c>
      <c r="E97" s="57"/>
      <c r="F97" s="57"/>
      <c r="G97" s="57">
        <v>0.11899999999999999</v>
      </c>
      <c r="H97" s="57"/>
      <c r="I97" s="37">
        <v>239</v>
      </c>
      <c r="J97" s="22">
        <f t="shared" si="13"/>
        <v>3.3476729999999999</v>
      </c>
      <c r="K97" s="37">
        <v>1.26</v>
      </c>
      <c r="L97" s="22">
        <f t="shared" si="14"/>
        <v>3.90222E-2</v>
      </c>
      <c r="M97" s="22"/>
      <c r="N97" s="57">
        <v>5</v>
      </c>
      <c r="O97" s="57">
        <v>1</v>
      </c>
      <c r="P97" s="57">
        <v>2</v>
      </c>
      <c r="Q97" s="57">
        <v>1</v>
      </c>
      <c r="R97" s="57">
        <v>8</v>
      </c>
      <c r="S97" s="57">
        <v>1</v>
      </c>
      <c r="T97" s="57">
        <f t="shared" si="9"/>
        <v>27.222222222222221</v>
      </c>
      <c r="U97" s="57">
        <f t="shared" si="9"/>
        <v>24.444444444444443</v>
      </c>
      <c r="V97" s="58">
        <v>2.0499999999999998</v>
      </c>
      <c r="W97" s="57">
        <v>1</v>
      </c>
      <c r="X97" s="57"/>
      <c r="Y97" s="57" t="s">
        <v>301</v>
      </c>
      <c r="Z97" s="57">
        <v>81</v>
      </c>
      <c r="AA97" s="57">
        <v>76</v>
      </c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</row>
    <row r="98" spans="1:38">
      <c r="A98" s="112">
        <f t="shared" si="15"/>
        <v>42549</v>
      </c>
      <c r="B98" s="57">
        <v>8</v>
      </c>
      <c r="C98" s="57">
        <v>0.04</v>
      </c>
      <c r="D98" s="57">
        <v>6.83</v>
      </c>
      <c r="E98" s="57">
        <v>5.0999999999999996</v>
      </c>
      <c r="F98" s="57">
        <v>1.24</v>
      </c>
      <c r="G98" s="57">
        <v>0.23100000000000001</v>
      </c>
      <c r="H98" s="57"/>
      <c r="I98" s="37"/>
      <c r="J98" s="22"/>
      <c r="K98" s="37"/>
      <c r="L98" s="22"/>
      <c r="M98" s="22"/>
      <c r="N98" s="57">
        <v>5</v>
      </c>
      <c r="O98" s="57">
        <v>3</v>
      </c>
      <c r="P98" s="57">
        <v>1</v>
      </c>
      <c r="Q98" s="57">
        <v>2</v>
      </c>
      <c r="R98" s="57">
        <v>9</v>
      </c>
      <c r="S98" s="57">
        <v>6</v>
      </c>
      <c r="T98" s="57">
        <f t="shared" si="9"/>
        <v>25</v>
      </c>
      <c r="U98" s="57">
        <f t="shared" si="9"/>
        <v>24.444444444444443</v>
      </c>
      <c r="V98" s="57">
        <v>0.41</v>
      </c>
      <c r="W98" s="57">
        <v>1</v>
      </c>
      <c r="X98" s="57"/>
      <c r="Y98" s="57" t="s">
        <v>301</v>
      </c>
      <c r="Z98" s="57">
        <v>77</v>
      </c>
      <c r="AA98" s="57">
        <v>76</v>
      </c>
      <c r="AB98" s="57" t="s">
        <v>308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</row>
    <row r="99" spans="1:38">
      <c r="A99" s="112">
        <f t="shared" si="15"/>
        <v>42563</v>
      </c>
      <c r="B99" s="57">
        <v>8</v>
      </c>
      <c r="C99" s="57">
        <v>0.08</v>
      </c>
      <c r="D99" s="57">
        <v>6.53</v>
      </c>
      <c r="E99" s="57">
        <v>3.5</v>
      </c>
      <c r="F99" s="57">
        <v>2.2000000000000002</v>
      </c>
      <c r="G99" s="57">
        <v>0.33200000000000002</v>
      </c>
      <c r="H99" s="57"/>
      <c r="I99" s="37">
        <v>174</v>
      </c>
      <c r="J99" s="22">
        <f t="shared" si="13"/>
        <v>2.4372180000000001</v>
      </c>
      <c r="K99" s="37">
        <v>1.23</v>
      </c>
      <c r="L99" s="22">
        <f t="shared" si="14"/>
        <v>3.8093099999999998E-2</v>
      </c>
      <c r="M99" s="22"/>
      <c r="N99" s="57">
        <v>5</v>
      </c>
      <c r="O99" s="57">
        <v>2</v>
      </c>
      <c r="P99" s="57">
        <v>1</v>
      </c>
      <c r="Q99" s="57">
        <v>1</v>
      </c>
      <c r="R99" s="57">
        <v>9</v>
      </c>
      <c r="S99" s="57">
        <v>1</v>
      </c>
      <c r="T99" s="57">
        <f t="shared" si="9"/>
        <v>30</v>
      </c>
      <c r="U99" s="57">
        <f t="shared" si="9"/>
        <v>26.666666666666668</v>
      </c>
      <c r="V99" s="58">
        <v>2.25</v>
      </c>
      <c r="W99" s="57">
        <v>1</v>
      </c>
      <c r="X99" s="57"/>
      <c r="Y99" s="57" t="s">
        <v>251</v>
      </c>
      <c r="Z99" s="57">
        <v>86</v>
      </c>
      <c r="AA99" s="57">
        <v>80</v>
      </c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</row>
    <row r="100" spans="1:38">
      <c r="A100" s="112">
        <f t="shared" si="15"/>
        <v>42577</v>
      </c>
      <c r="B100" s="57">
        <v>8</v>
      </c>
      <c r="C100" s="57">
        <v>0.08</v>
      </c>
      <c r="D100" s="57">
        <v>6.99</v>
      </c>
      <c r="E100" s="57">
        <v>2.7</v>
      </c>
      <c r="F100" s="57">
        <v>1.78</v>
      </c>
      <c r="G100" s="57">
        <v>0.189</v>
      </c>
      <c r="H100" s="57"/>
      <c r="I100" s="37">
        <v>148</v>
      </c>
      <c r="J100" s="22">
        <f t="shared" si="13"/>
        <v>2.0730360000000001</v>
      </c>
      <c r="K100" s="37">
        <v>1.42</v>
      </c>
      <c r="L100" s="22">
        <f t="shared" si="14"/>
        <v>4.39774E-2</v>
      </c>
      <c r="M100" s="22"/>
      <c r="N100" s="57">
        <v>5</v>
      </c>
      <c r="O100" s="57">
        <v>2</v>
      </c>
      <c r="P100" s="57">
        <v>1</v>
      </c>
      <c r="Q100" s="57">
        <v>1</v>
      </c>
      <c r="R100" s="57">
        <v>9</v>
      </c>
      <c r="S100" s="57">
        <v>3</v>
      </c>
      <c r="T100" s="57">
        <f t="shared" si="9"/>
        <v>32.777777777777779</v>
      </c>
      <c r="U100" s="57">
        <f t="shared" si="9"/>
        <v>28.888888888888889</v>
      </c>
      <c r="V100" s="58">
        <v>2.2200000000000002</v>
      </c>
      <c r="W100" s="57">
        <v>1</v>
      </c>
      <c r="X100" s="57"/>
      <c r="Y100" s="57" t="s">
        <v>301</v>
      </c>
      <c r="Z100" s="57">
        <v>91</v>
      </c>
      <c r="AA100" s="57">
        <v>84</v>
      </c>
      <c r="AB100" s="57"/>
      <c r="AD100" s="57"/>
      <c r="AE100" s="57"/>
      <c r="AF100" s="57"/>
      <c r="AG100" s="57"/>
      <c r="AH100" s="57"/>
      <c r="AI100" s="57"/>
      <c r="AJ100" s="57"/>
      <c r="AK100" s="57"/>
      <c r="AL100" s="57"/>
    </row>
    <row r="101" spans="1:38">
      <c r="A101" s="112">
        <f t="shared" si="15"/>
        <v>42591</v>
      </c>
      <c r="B101" s="57">
        <v>8</v>
      </c>
      <c r="C101" s="57">
        <v>0.08</v>
      </c>
      <c r="D101" s="57">
        <v>7.08</v>
      </c>
      <c r="E101" s="57">
        <v>2.6</v>
      </c>
      <c r="F101" s="57">
        <v>2.27</v>
      </c>
      <c r="G101" s="57">
        <v>0.17199999999999999</v>
      </c>
      <c r="H101" s="57"/>
      <c r="I101" s="37">
        <v>182</v>
      </c>
      <c r="J101" s="22">
        <f t="shared" si="13"/>
        <v>2.549274</v>
      </c>
      <c r="K101" s="37">
        <v>1.24</v>
      </c>
      <c r="L101" s="22">
        <f t="shared" si="14"/>
        <v>3.8402800000000001E-2</v>
      </c>
      <c r="M101" s="22"/>
      <c r="N101" s="57">
        <v>5</v>
      </c>
      <c r="O101" s="57">
        <v>3</v>
      </c>
      <c r="P101" s="57">
        <v>2</v>
      </c>
      <c r="Q101" s="57">
        <v>1</v>
      </c>
      <c r="R101" s="57">
        <v>4</v>
      </c>
      <c r="S101" s="57">
        <v>1</v>
      </c>
      <c r="T101" s="57">
        <f t="shared" si="9"/>
        <v>28.888888888888889</v>
      </c>
      <c r="U101" s="57">
        <f t="shared" si="9"/>
        <v>26.666666666666668</v>
      </c>
      <c r="V101" s="58">
        <v>1.48</v>
      </c>
      <c r="W101" s="57">
        <v>1</v>
      </c>
      <c r="X101" s="57"/>
      <c r="Y101" s="57" t="s">
        <v>301</v>
      </c>
      <c r="Z101" s="57">
        <v>84</v>
      </c>
      <c r="AA101" s="57">
        <v>80</v>
      </c>
      <c r="AB101" s="57"/>
      <c r="AD101" s="57"/>
      <c r="AE101" s="57"/>
      <c r="AF101" s="57"/>
      <c r="AG101" s="57"/>
      <c r="AH101" s="57"/>
      <c r="AI101" s="57"/>
      <c r="AJ101" s="57"/>
      <c r="AK101" s="57"/>
      <c r="AL101" s="57"/>
    </row>
    <row r="102" spans="1:38">
      <c r="A102" s="112">
        <f t="shared" si="15"/>
        <v>42605</v>
      </c>
      <c r="B102" s="57">
        <v>8</v>
      </c>
      <c r="C102" s="57">
        <v>0.05</v>
      </c>
      <c r="D102" s="57">
        <v>7.17</v>
      </c>
      <c r="E102" s="57">
        <v>3.2</v>
      </c>
      <c r="F102" s="57">
        <v>1.43</v>
      </c>
      <c r="G102" s="57">
        <v>0.27600000000000002</v>
      </c>
      <c r="H102" s="57"/>
      <c r="I102" s="37">
        <v>160</v>
      </c>
      <c r="J102" s="22">
        <f>(I102*14.007)*(0.001)</f>
        <v>2.24112</v>
      </c>
      <c r="K102" s="37">
        <v>1.27</v>
      </c>
      <c r="L102" s="22">
        <f t="shared" si="14"/>
        <v>3.9331899999999996E-2</v>
      </c>
      <c r="M102" s="22"/>
      <c r="N102" s="57">
        <v>5</v>
      </c>
      <c r="O102" s="57">
        <v>1</v>
      </c>
      <c r="P102" s="57">
        <v>1</v>
      </c>
      <c r="Q102" s="57">
        <v>1</v>
      </c>
      <c r="R102" s="57">
        <v>9</v>
      </c>
      <c r="S102" s="57">
        <v>4</v>
      </c>
      <c r="T102" s="57">
        <f t="shared" si="9"/>
        <v>27.777777777777779</v>
      </c>
      <c r="U102" s="57">
        <f t="shared" si="9"/>
        <v>26.666666666666668</v>
      </c>
      <c r="V102" s="58">
        <v>3.29</v>
      </c>
      <c r="W102" s="57">
        <v>1</v>
      </c>
      <c r="X102" s="57"/>
      <c r="Y102" s="57" t="s">
        <v>301</v>
      </c>
      <c r="Z102" s="57">
        <v>82</v>
      </c>
      <c r="AA102" s="57">
        <v>80</v>
      </c>
      <c r="AB102" s="57" t="s">
        <v>349</v>
      </c>
      <c r="AD102" s="57"/>
      <c r="AE102" s="57"/>
      <c r="AF102" s="57"/>
      <c r="AG102" s="57"/>
      <c r="AH102" s="57"/>
      <c r="AI102" s="57"/>
      <c r="AJ102" s="57"/>
      <c r="AK102" s="57"/>
      <c r="AL102" s="57"/>
    </row>
    <row r="103" spans="1:38">
      <c r="A103" s="112">
        <f t="shared" si="15"/>
        <v>42619</v>
      </c>
      <c r="B103" s="57">
        <v>8</v>
      </c>
      <c r="C103" s="57">
        <v>0.06</v>
      </c>
      <c r="D103" s="57">
        <v>6.67</v>
      </c>
      <c r="E103" s="57">
        <v>2.2000000000000002</v>
      </c>
      <c r="F103" s="57">
        <v>2.4300000000000002</v>
      </c>
      <c r="G103" s="57">
        <v>0.19</v>
      </c>
      <c r="H103" s="57"/>
      <c r="I103" s="37">
        <v>223</v>
      </c>
      <c r="J103" s="22">
        <f t="shared" ref="J103:J107" si="16">(I103*14.007)*(0.001)</f>
        <v>3.123561</v>
      </c>
      <c r="K103" s="37">
        <v>0.90500000000000003</v>
      </c>
      <c r="L103" s="22">
        <f t="shared" si="14"/>
        <v>2.802785E-2</v>
      </c>
      <c r="M103" s="22"/>
      <c r="N103" s="57">
        <v>5</v>
      </c>
      <c r="O103" s="57">
        <v>1</v>
      </c>
      <c r="P103" s="57">
        <v>3</v>
      </c>
      <c r="Q103" s="57">
        <v>2</v>
      </c>
      <c r="R103" s="57">
        <v>7</v>
      </c>
      <c r="S103" s="57">
        <v>2</v>
      </c>
      <c r="T103" s="57">
        <f t="shared" si="9"/>
        <v>31.111111111111111</v>
      </c>
      <c r="U103" s="57">
        <f t="shared" si="9"/>
        <v>24.444444444444443</v>
      </c>
      <c r="V103" s="58">
        <v>2.5499999999999998</v>
      </c>
      <c r="W103" s="57">
        <v>1</v>
      </c>
      <c r="X103" s="57"/>
      <c r="Y103" s="57" t="s">
        <v>301</v>
      </c>
      <c r="Z103" s="57">
        <v>88</v>
      </c>
      <c r="AA103" s="57">
        <v>76</v>
      </c>
      <c r="AB103" s="57"/>
      <c r="AD103" s="57"/>
      <c r="AE103" s="57"/>
      <c r="AF103" s="57"/>
      <c r="AG103" s="57"/>
      <c r="AH103" s="57"/>
      <c r="AI103" s="57"/>
      <c r="AJ103" s="57"/>
      <c r="AK103" s="57"/>
      <c r="AL103" s="57"/>
    </row>
    <row r="104" spans="1:38">
      <c r="A104" s="112">
        <f t="shared" si="15"/>
        <v>42633</v>
      </c>
      <c r="B104" s="57">
        <v>8</v>
      </c>
      <c r="C104" s="58"/>
      <c r="D104" s="57">
        <v>6.74</v>
      </c>
      <c r="E104" s="57">
        <v>3</v>
      </c>
      <c r="F104" s="57">
        <v>1.21</v>
      </c>
      <c r="G104" s="57">
        <v>0.16700000000000001</v>
      </c>
      <c r="H104" s="57"/>
      <c r="I104" s="37">
        <v>108</v>
      </c>
      <c r="J104" s="22">
        <f t="shared" si="16"/>
        <v>1.512756</v>
      </c>
      <c r="K104" s="37">
        <v>1.78</v>
      </c>
      <c r="L104" s="22">
        <f t="shared" si="14"/>
        <v>5.5126599999999998E-2</v>
      </c>
      <c r="M104" s="22"/>
      <c r="N104" s="57">
        <v>5</v>
      </c>
      <c r="O104" s="57">
        <v>4</v>
      </c>
      <c r="P104" s="57">
        <v>1</v>
      </c>
      <c r="Q104" s="57">
        <v>1</v>
      </c>
      <c r="R104" s="57">
        <v>9</v>
      </c>
      <c r="S104" s="57">
        <v>5</v>
      </c>
      <c r="T104" s="57">
        <f t="shared" si="9"/>
        <v>23.888888888888889</v>
      </c>
      <c r="U104" s="57">
        <f t="shared" si="9"/>
        <v>25.555555555555557</v>
      </c>
      <c r="V104" s="57">
        <v>1.01</v>
      </c>
      <c r="W104" s="57">
        <v>1</v>
      </c>
      <c r="X104" s="57"/>
      <c r="Y104" s="57" t="s">
        <v>253</v>
      </c>
      <c r="Z104" s="57">
        <v>75</v>
      </c>
      <c r="AA104" s="57">
        <v>78</v>
      </c>
      <c r="AB104" s="57"/>
      <c r="AD104" s="57"/>
      <c r="AE104" s="57"/>
      <c r="AF104" s="57"/>
      <c r="AG104" s="57"/>
      <c r="AH104" s="57"/>
      <c r="AI104" s="57"/>
      <c r="AJ104" s="57"/>
      <c r="AK104" s="57"/>
      <c r="AL104" s="57"/>
    </row>
    <row r="105" spans="1:38">
      <c r="A105" s="112">
        <f t="shared" si="15"/>
        <v>42647</v>
      </c>
      <c r="B105" s="57">
        <v>8</v>
      </c>
      <c r="C105" s="57">
        <v>0.06</v>
      </c>
      <c r="D105" s="57">
        <v>5.97</v>
      </c>
      <c r="E105" s="57">
        <v>10.6</v>
      </c>
      <c r="F105" s="57">
        <v>1.1100000000000001</v>
      </c>
      <c r="G105" s="57">
        <v>0.52700000000000002</v>
      </c>
      <c r="H105" s="57"/>
      <c r="I105" s="37">
        <v>175</v>
      </c>
      <c r="J105" s="22">
        <f t="shared" si="16"/>
        <v>2.451225</v>
      </c>
      <c r="K105" s="37">
        <v>5.14</v>
      </c>
      <c r="L105" s="22">
        <f t="shared" si="14"/>
        <v>0.15918579999999999</v>
      </c>
      <c r="M105" s="22"/>
      <c r="N105" s="57">
        <v>5</v>
      </c>
      <c r="O105" s="57">
        <v>3</v>
      </c>
      <c r="P105" s="57">
        <v>2</v>
      </c>
      <c r="Q105" s="57">
        <v>1</v>
      </c>
      <c r="R105" s="57">
        <v>3</v>
      </c>
      <c r="S105" s="57">
        <v>1</v>
      </c>
      <c r="T105" s="57">
        <f t="shared" si="9"/>
        <v>22.222222222222221</v>
      </c>
      <c r="U105" s="57">
        <f t="shared" si="9"/>
        <v>21.111111111111111</v>
      </c>
      <c r="V105" s="58">
        <v>0.68</v>
      </c>
      <c r="W105" s="57">
        <v>1</v>
      </c>
      <c r="X105" s="57"/>
      <c r="Y105" s="57" t="s">
        <v>253</v>
      </c>
      <c r="Z105" s="57">
        <v>72</v>
      </c>
      <c r="AA105" s="57">
        <v>70</v>
      </c>
      <c r="AB105" s="57" t="s">
        <v>376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</row>
    <row r="106" spans="1:38">
      <c r="A106" s="112">
        <f t="shared" si="15"/>
        <v>42661</v>
      </c>
      <c r="B106" s="57">
        <v>8</v>
      </c>
      <c r="C106" s="57">
        <v>0.02</v>
      </c>
      <c r="D106" s="57">
        <v>6.2</v>
      </c>
      <c r="E106" s="57">
        <v>3.5</v>
      </c>
      <c r="F106" s="57">
        <v>3.2</v>
      </c>
      <c r="G106" s="57">
        <v>0.30499999999999999</v>
      </c>
      <c r="H106" s="57"/>
      <c r="I106" s="37">
        <v>291</v>
      </c>
      <c r="J106" s="22">
        <f t="shared" si="16"/>
        <v>4.0760369999999995</v>
      </c>
      <c r="K106" s="37">
        <v>2.25</v>
      </c>
      <c r="L106" s="22">
        <f t="shared" si="14"/>
        <v>6.9682500000000008E-2</v>
      </c>
      <c r="M106" s="22"/>
      <c r="N106" s="57">
        <v>5</v>
      </c>
      <c r="O106" s="57">
        <v>1</v>
      </c>
      <c r="P106" s="57">
        <v>1</v>
      </c>
      <c r="Q106" s="57">
        <v>1</v>
      </c>
      <c r="R106" s="57">
        <v>9</v>
      </c>
      <c r="S106" s="57">
        <v>1</v>
      </c>
      <c r="T106" s="57">
        <f t="shared" si="9"/>
        <v>24.444444444444443</v>
      </c>
      <c r="U106" s="57">
        <f t="shared" si="9"/>
        <v>17.777777777777779</v>
      </c>
      <c r="V106" s="58">
        <v>1.34</v>
      </c>
      <c r="W106" s="57">
        <v>1</v>
      </c>
      <c r="X106" s="57"/>
      <c r="Y106" s="57" t="s">
        <v>383</v>
      </c>
      <c r="Z106" s="57">
        <v>76</v>
      </c>
      <c r="AA106" s="57">
        <v>64</v>
      </c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</row>
    <row r="107" spans="1:38">
      <c r="A107" s="112">
        <f t="shared" si="15"/>
        <v>42675</v>
      </c>
      <c r="B107" s="57">
        <v>8</v>
      </c>
      <c r="C107" s="57">
        <v>0.08</v>
      </c>
      <c r="D107" s="57">
        <v>6.37</v>
      </c>
      <c r="E107" s="57">
        <v>2.2999999999999998</v>
      </c>
      <c r="F107" s="57">
        <v>3.87</v>
      </c>
      <c r="G107" s="57">
        <v>0.14499999999999999</v>
      </c>
      <c r="H107" s="57"/>
      <c r="I107" s="37">
        <v>290</v>
      </c>
      <c r="J107" s="22">
        <f t="shared" si="16"/>
        <v>4.06203</v>
      </c>
      <c r="K107" s="37">
        <v>0.88</v>
      </c>
      <c r="L107" s="22">
        <f t="shared" si="14"/>
        <v>2.7253599999999999E-2</v>
      </c>
      <c r="M107" s="22"/>
      <c r="N107" s="57">
        <v>5</v>
      </c>
      <c r="O107" s="57">
        <v>3</v>
      </c>
      <c r="P107" s="57">
        <v>1</v>
      </c>
      <c r="Q107" s="57">
        <v>1</v>
      </c>
      <c r="R107" s="57">
        <v>9</v>
      </c>
      <c r="S107" s="57">
        <v>1</v>
      </c>
      <c r="T107" s="57">
        <f t="shared" si="9"/>
        <v>16.111111111111111</v>
      </c>
      <c r="U107" s="57">
        <f t="shared" si="9"/>
        <v>15.555555555555555</v>
      </c>
      <c r="V107" s="58">
        <v>2.25</v>
      </c>
      <c r="W107" s="57">
        <v>1</v>
      </c>
      <c r="X107" s="57"/>
      <c r="Y107" s="57" t="s">
        <v>253</v>
      </c>
      <c r="Z107" s="57">
        <v>61</v>
      </c>
      <c r="AA107" s="57">
        <v>60</v>
      </c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</row>
    <row r="108" spans="1:38">
      <c r="A108" s="116"/>
      <c r="B108" s="57"/>
      <c r="C108" s="57"/>
      <c r="D108" s="57"/>
      <c r="E108" s="57"/>
      <c r="F108" s="57"/>
      <c r="G108" s="57"/>
      <c r="H108" s="57"/>
      <c r="I108" s="37"/>
      <c r="J108" s="22"/>
      <c r="K108" s="37"/>
      <c r="L108" s="22"/>
      <c r="M108" s="22"/>
      <c r="N108" s="57"/>
      <c r="O108" s="57"/>
      <c r="P108" s="57"/>
      <c r="Q108" s="57"/>
      <c r="R108" s="57"/>
      <c r="S108" s="57"/>
      <c r="T108" s="57" t="str">
        <f t="shared" si="9"/>
        <v xml:space="preserve"> </v>
      </c>
      <c r="U108" s="57" t="str">
        <f t="shared" si="9"/>
        <v xml:space="preserve"> </v>
      </c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</row>
    <row r="109" spans="1:38">
      <c r="A109" s="116"/>
      <c r="B109" s="57"/>
      <c r="C109" s="57"/>
      <c r="D109" s="57"/>
      <c r="E109" s="57"/>
      <c r="F109" s="57"/>
      <c r="G109" s="57"/>
      <c r="H109" s="57"/>
      <c r="I109" s="30"/>
      <c r="J109" s="22"/>
      <c r="K109" s="30"/>
      <c r="L109" s="22"/>
      <c r="M109" s="22"/>
      <c r="N109" s="57"/>
      <c r="O109" s="57"/>
      <c r="P109" s="57"/>
      <c r="Q109" s="57"/>
      <c r="R109" s="57"/>
      <c r="S109" s="57"/>
      <c r="T109" s="57" t="str">
        <f t="shared" si="9"/>
        <v xml:space="preserve"> </v>
      </c>
      <c r="U109" s="57" t="str">
        <f t="shared" si="9"/>
        <v xml:space="preserve"> </v>
      </c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</row>
    <row r="110" spans="1:38">
      <c r="A110" s="116"/>
      <c r="B110" s="57"/>
      <c r="C110" s="57"/>
      <c r="D110" s="57"/>
      <c r="E110" s="57"/>
      <c r="F110" s="57"/>
      <c r="G110" s="57"/>
      <c r="H110" s="57"/>
      <c r="I110" s="30"/>
      <c r="J110" s="22"/>
      <c r="K110" s="30"/>
      <c r="L110" s="22"/>
      <c r="M110" s="22"/>
      <c r="N110" s="57"/>
      <c r="O110" s="57"/>
      <c r="P110" s="57"/>
      <c r="Q110" s="57"/>
      <c r="R110" s="57"/>
      <c r="S110" s="57"/>
      <c r="T110" s="57" t="str">
        <f t="shared" si="9"/>
        <v xml:space="preserve"> </v>
      </c>
      <c r="U110" s="57" t="str">
        <f t="shared" si="9"/>
        <v xml:space="preserve"> </v>
      </c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</row>
    <row r="111" spans="1:38">
      <c r="A111" s="59"/>
      <c r="B111" s="57"/>
      <c r="C111" s="57"/>
      <c r="D111" s="57"/>
      <c r="E111" s="57"/>
      <c r="F111" s="57"/>
      <c r="G111" s="57"/>
      <c r="H111" s="57"/>
      <c r="I111" s="30"/>
      <c r="J111" s="22"/>
      <c r="K111" s="30"/>
      <c r="L111" s="22"/>
      <c r="M111" s="22"/>
      <c r="N111" s="57"/>
      <c r="O111" s="57"/>
      <c r="P111" s="57"/>
      <c r="Q111" s="57"/>
      <c r="R111" s="57"/>
      <c r="S111" s="57"/>
      <c r="T111" s="57" t="str">
        <f t="shared" si="9"/>
        <v xml:space="preserve"> </v>
      </c>
      <c r="U111" s="57" t="str">
        <f t="shared" si="9"/>
        <v xml:space="preserve"> </v>
      </c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</row>
    <row r="112" spans="1:38">
      <c r="A112" s="112">
        <f>A90</f>
        <v>42437</v>
      </c>
      <c r="B112" s="57">
        <v>9</v>
      </c>
      <c r="C112" s="57"/>
      <c r="D112" s="57"/>
      <c r="E112" s="57"/>
      <c r="F112" s="57"/>
      <c r="G112" s="57"/>
      <c r="H112" s="57"/>
      <c r="I112" s="30"/>
      <c r="J112" s="22"/>
      <c r="K112" s="30"/>
      <c r="L112" s="22"/>
      <c r="M112" s="22"/>
      <c r="N112" s="57"/>
      <c r="O112" s="57"/>
      <c r="P112" s="57"/>
      <c r="Q112" s="57"/>
      <c r="R112" s="57"/>
      <c r="S112" s="57"/>
      <c r="T112" s="57" t="str">
        <f t="shared" si="9"/>
        <v xml:space="preserve"> </v>
      </c>
      <c r="U112" s="57" t="str">
        <f t="shared" si="9"/>
        <v xml:space="preserve"> </v>
      </c>
      <c r="V112" s="57"/>
      <c r="W112" s="57"/>
      <c r="X112" s="57" t="s">
        <v>42</v>
      </c>
      <c r="Y112" s="57" t="s">
        <v>156</v>
      </c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</row>
    <row r="113" spans="1:38">
      <c r="A113" s="112">
        <f t="shared" ref="A113:A129" si="17">A91</f>
        <v>42451</v>
      </c>
      <c r="B113" s="57">
        <v>9</v>
      </c>
      <c r="C113" s="57">
        <v>0.11</v>
      </c>
      <c r="D113" s="57">
        <v>6.42</v>
      </c>
      <c r="E113" s="57">
        <v>2.2000000000000002</v>
      </c>
      <c r="F113" s="57">
        <v>2.64</v>
      </c>
      <c r="G113" s="57">
        <v>3.5999999999999997E-2</v>
      </c>
      <c r="H113" s="57"/>
      <c r="I113" s="30">
        <v>220</v>
      </c>
      <c r="J113" s="22">
        <f t="shared" si="13"/>
        <v>3.0815399999999999</v>
      </c>
      <c r="K113" s="30">
        <v>0.76</v>
      </c>
      <c r="L113" s="22">
        <f t="shared" si="14"/>
        <v>2.3537199999999998E-2</v>
      </c>
      <c r="M113" s="22"/>
      <c r="N113" s="57">
        <v>5</v>
      </c>
      <c r="O113" s="57">
        <v>2</v>
      </c>
      <c r="P113" s="57">
        <v>2</v>
      </c>
      <c r="Q113" s="57">
        <v>2</v>
      </c>
      <c r="R113" s="57">
        <v>12</v>
      </c>
      <c r="S113" s="57">
        <v>3</v>
      </c>
      <c r="T113" s="57">
        <f t="shared" si="9"/>
        <v>13.333333333333334</v>
      </c>
      <c r="U113" s="57">
        <f t="shared" si="9"/>
        <v>11.111111111111111</v>
      </c>
      <c r="V113" s="57">
        <v>0.9</v>
      </c>
      <c r="W113" s="57">
        <v>1</v>
      </c>
      <c r="X113" s="57"/>
      <c r="Y113" s="57" t="s">
        <v>174</v>
      </c>
      <c r="Z113" s="57">
        <v>56</v>
      </c>
      <c r="AA113" s="57">
        <v>52</v>
      </c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</row>
    <row r="114" spans="1:38">
      <c r="A114" s="112">
        <f t="shared" si="17"/>
        <v>42465</v>
      </c>
      <c r="B114" s="57">
        <v>9</v>
      </c>
      <c r="C114" s="57">
        <v>0.1</v>
      </c>
      <c r="D114" s="57">
        <v>6.73</v>
      </c>
      <c r="E114" s="57">
        <v>2.9</v>
      </c>
      <c r="F114" s="57">
        <v>1.88</v>
      </c>
      <c r="G114" s="57"/>
      <c r="H114" s="57"/>
      <c r="I114" s="30">
        <v>170</v>
      </c>
      <c r="J114" s="22">
        <f t="shared" si="13"/>
        <v>2.3811900000000001</v>
      </c>
      <c r="K114" s="30">
        <v>0.96</v>
      </c>
      <c r="L114" s="22">
        <f t="shared" si="14"/>
        <v>2.9731199999999999E-2</v>
      </c>
      <c r="M114" s="22"/>
      <c r="N114" s="57">
        <v>5</v>
      </c>
      <c r="O114" s="57">
        <v>1</v>
      </c>
      <c r="P114" s="57">
        <v>2</v>
      </c>
      <c r="Q114" s="57">
        <v>2</v>
      </c>
      <c r="R114" s="57">
        <v>6</v>
      </c>
      <c r="S114" s="57">
        <v>4</v>
      </c>
      <c r="T114" s="57">
        <f t="shared" si="9"/>
        <v>22.222222222222221</v>
      </c>
      <c r="U114" s="57">
        <f t="shared" si="9"/>
        <v>15</v>
      </c>
      <c r="V114" s="57">
        <v>0.7</v>
      </c>
      <c r="W114" s="57">
        <v>1</v>
      </c>
      <c r="X114" s="57"/>
      <c r="Y114" s="57" t="s">
        <v>213</v>
      </c>
      <c r="Z114" s="57">
        <v>72</v>
      </c>
      <c r="AA114" s="57">
        <v>59</v>
      </c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</row>
    <row r="115" spans="1:38">
      <c r="A115" s="112">
        <f t="shared" si="17"/>
        <v>42479</v>
      </c>
      <c r="B115" s="57">
        <v>9</v>
      </c>
      <c r="C115" s="57">
        <v>0.1</v>
      </c>
      <c r="D115" s="57">
        <v>8.48</v>
      </c>
      <c r="E115" s="57">
        <v>3</v>
      </c>
      <c r="F115" s="57"/>
      <c r="G115" s="57">
        <v>9.8000000000000004E-2</v>
      </c>
      <c r="H115" s="57"/>
      <c r="I115" s="30">
        <v>190</v>
      </c>
      <c r="J115" s="22">
        <f t="shared" si="13"/>
        <v>2.66133</v>
      </c>
      <c r="K115" s="30">
        <v>1.3</v>
      </c>
      <c r="L115" s="22">
        <f t="shared" si="14"/>
        <v>4.0261000000000005E-2</v>
      </c>
      <c r="M115" s="22"/>
      <c r="N115" s="57">
        <v>5</v>
      </c>
      <c r="O115" s="57">
        <v>2</v>
      </c>
      <c r="P115" s="57">
        <v>1</v>
      </c>
      <c r="Q115" s="57">
        <v>2</v>
      </c>
      <c r="R115" s="57">
        <v>5</v>
      </c>
      <c r="S115" s="57">
        <v>1</v>
      </c>
      <c r="T115" s="57">
        <f t="shared" si="9"/>
        <v>27.222222222222221</v>
      </c>
      <c r="U115" s="57">
        <f t="shared" si="9"/>
        <v>22.222222222222221</v>
      </c>
      <c r="V115" s="57">
        <v>0.7</v>
      </c>
      <c r="W115" s="57">
        <v>1</v>
      </c>
      <c r="X115" s="57"/>
      <c r="Y115" s="57" t="s">
        <v>213</v>
      </c>
      <c r="Z115" s="57">
        <v>81</v>
      </c>
      <c r="AA115" s="57">
        <v>72</v>
      </c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</row>
    <row r="116" spans="1:38">
      <c r="A116" s="112">
        <f t="shared" si="17"/>
        <v>42493</v>
      </c>
      <c r="B116" s="57">
        <v>9</v>
      </c>
      <c r="C116" s="57">
        <v>0.09</v>
      </c>
      <c r="D116" s="57">
        <v>6.8</v>
      </c>
      <c r="E116" s="57"/>
      <c r="F116" s="57">
        <v>2.41</v>
      </c>
      <c r="G116" s="57">
        <v>0.17799999999999999</v>
      </c>
      <c r="H116" s="57"/>
      <c r="I116" s="31">
        <v>223</v>
      </c>
      <c r="J116" s="22">
        <f t="shared" si="13"/>
        <v>3.123561</v>
      </c>
      <c r="K116" s="30">
        <v>1.29</v>
      </c>
      <c r="L116" s="22">
        <f t="shared" si="14"/>
        <v>3.9951299999999995E-2</v>
      </c>
      <c r="M116" s="22"/>
      <c r="N116" s="57">
        <v>5</v>
      </c>
      <c r="O116" s="57"/>
      <c r="P116" s="57">
        <v>1</v>
      </c>
      <c r="Q116" s="57">
        <v>1</v>
      </c>
      <c r="R116" s="57">
        <v>5</v>
      </c>
      <c r="S116" s="57">
        <v>3</v>
      </c>
      <c r="T116" s="57">
        <f t="shared" si="9"/>
        <v>22.777777777777779</v>
      </c>
      <c r="U116" s="57">
        <f t="shared" si="9"/>
        <v>17.777777777777779</v>
      </c>
      <c r="V116" s="57">
        <v>0.55000000000000004</v>
      </c>
      <c r="W116" s="57">
        <v>1</v>
      </c>
      <c r="X116" s="57"/>
      <c r="Y116" s="57" t="s">
        <v>213</v>
      </c>
      <c r="Z116" s="57">
        <v>73</v>
      </c>
      <c r="AA116" s="57">
        <v>64</v>
      </c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</row>
    <row r="117" spans="1:38">
      <c r="A117" s="112">
        <f t="shared" si="17"/>
        <v>42507</v>
      </c>
      <c r="B117" s="57">
        <v>9</v>
      </c>
      <c r="C117" s="57">
        <v>0.1</v>
      </c>
      <c r="D117" s="57">
        <v>6.12</v>
      </c>
      <c r="E117" s="57"/>
      <c r="F117" s="58"/>
      <c r="G117" s="57">
        <v>8.5999999999999993E-2</v>
      </c>
      <c r="H117" s="57"/>
      <c r="I117" s="30">
        <v>209</v>
      </c>
      <c r="J117" s="22">
        <f t="shared" si="13"/>
        <v>2.9274629999999999</v>
      </c>
      <c r="K117" s="30">
        <v>1.3</v>
      </c>
      <c r="L117" s="22">
        <f t="shared" si="14"/>
        <v>4.0261000000000005E-2</v>
      </c>
      <c r="M117" s="22"/>
      <c r="N117" s="57">
        <v>5</v>
      </c>
      <c r="O117" s="57">
        <v>5</v>
      </c>
      <c r="P117" s="57">
        <v>1</v>
      </c>
      <c r="Q117" s="57">
        <v>1</v>
      </c>
      <c r="R117" s="57">
        <v>5</v>
      </c>
      <c r="S117" s="57">
        <v>3</v>
      </c>
      <c r="T117" s="57">
        <f t="shared" si="9"/>
        <v>14.444444444444445</v>
      </c>
      <c r="U117" s="57">
        <f t="shared" si="9"/>
        <v>17.222222222222221</v>
      </c>
      <c r="V117" s="57">
        <v>0.5</v>
      </c>
      <c r="W117" s="57">
        <v>1</v>
      </c>
      <c r="X117" s="57"/>
      <c r="Y117" s="57" t="s">
        <v>213</v>
      </c>
      <c r="Z117" s="57">
        <v>58</v>
      </c>
      <c r="AA117" s="57">
        <v>63</v>
      </c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</row>
    <row r="118" spans="1:38">
      <c r="A118" s="112">
        <f t="shared" si="17"/>
        <v>42521</v>
      </c>
      <c r="B118" s="57">
        <v>9</v>
      </c>
      <c r="C118" s="57">
        <v>0.1</v>
      </c>
      <c r="D118" s="57">
        <v>6.81</v>
      </c>
      <c r="E118" s="57"/>
      <c r="F118" s="57"/>
      <c r="G118" s="57">
        <v>9.4E-2</v>
      </c>
      <c r="H118" s="57"/>
      <c r="I118" s="30">
        <v>175</v>
      </c>
      <c r="J118" s="22">
        <f t="shared" si="13"/>
        <v>2.451225</v>
      </c>
      <c r="K118" s="30">
        <v>1.0900000000000001</v>
      </c>
      <c r="L118" s="22">
        <f t="shared" si="14"/>
        <v>3.3757300000000004E-2</v>
      </c>
      <c r="M118" s="22"/>
      <c r="N118" s="57">
        <v>5</v>
      </c>
      <c r="O118" s="57">
        <v>2</v>
      </c>
      <c r="P118" s="57">
        <v>1</v>
      </c>
      <c r="Q118" s="57">
        <v>2</v>
      </c>
      <c r="R118" s="57">
        <v>5</v>
      </c>
      <c r="S118" s="57">
        <v>4</v>
      </c>
      <c r="T118" s="57">
        <f t="shared" si="9"/>
        <v>28.888888888888889</v>
      </c>
      <c r="U118" s="57">
        <f t="shared" si="9"/>
        <v>26.111111111111111</v>
      </c>
      <c r="V118" s="62">
        <v>0.55000000000000004</v>
      </c>
      <c r="W118" s="57">
        <v>1</v>
      </c>
      <c r="X118" s="57"/>
      <c r="Y118" s="57" t="s">
        <v>213</v>
      </c>
      <c r="Z118" s="57">
        <v>84</v>
      </c>
      <c r="AA118" s="57">
        <v>79</v>
      </c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</row>
    <row r="119" spans="1:38">
      <c r="A119" s="112">
        <f t="shared" si="17"/>
        <v>42535</v>
      </c>
      <c r="B119" s="57">
        <v>9</v>
      </c>
      <c r="C119" s="57">
        <v>0.12</v>
      </c>
      <c r="D119" s="57">
        <v>7.22</v>
      </c>
      <c r="E119" s="62"/>
      <c r="F119" s="57"/>
      <c r="G119" s="61">
        <v>8.2000000000000003E-2</v>
      </c>
      <c r="H119" s="61"/>
      <c r="I119" s="30">
        <v>163</v>
      </c>
      <c r="J119" s="22">
        <f t="shared" si="13"/>
        <v>2.2831410000000001</v>
      </c>
      <c r="K119" s="32">
        <v>1.1100000000000001</v>
      </c>
      <c r="L119" s="22">
        <f t="shared" si="14"/>
        <v>3.4376700000000003E-2</v>
      </c>
      <c r="M119" s="22"/>
      <c r="N119" s="57">
        <v>5</v>
      </c>
      <c r="O119" s="57">
        <v>1</v>
      </c>
      <c r="P119" s="57">
        <v>2</v>
      </c>
      <c r="Q119" s="57">
        <v>2</v>
      </c>
      <c r="R119" s="57">
        <v>5</v>
      </c>
      <c r="S119" s="57">
        <v>1</v>
      </c>
      <c r="T119" s="57">
        <f t="shared" si="9"/>
        <v>28.333333333333332</v>
      </c>
      <c r="U119" s="57">
        <f t="shared" si="9"/>
        <v>27.222222222222221</v>
      </c>
      <c r="V119" s="57">
        <v>0.5</v>
      </c>
      <c r="W119" s="57">
        <v>1</v>
      </c>
      <c r="X119" s="57"/>
      <c r="Y119" s="57" t="s">
        <v>213</v>
      </c>
      <c r="Z119" s="57">
        <v>83</v>
      </c>
      <c r="AA119" s="57">
        <v>81</v>
      </c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</row>
    <row r="120" spans="1:38">
      <c r="A120" s="112">
        <f t="shared" si="17"/>
        <v>42549</v>
      </c>
      <c r="B120" s="57">
        <v>9</v>
      </c>
      <c r="C120" s="57"/>
      <c r="D120" s="57"/>
      <c r="E120" s="57"/>
      <c r="F120" s="57"/>
      <c r="G120" s="57"/>
      <c r="H120" s="57"/>
      <c r="I120" s="37"/>
      <c r="J120" s="22"/>
      <c r="K120" s="37"/>
      <c r="L120" s="22"/>
      <c r="M120" s="22"/>
      <c r="N120" s="57"/>
      <c r="O120" s="57"/>
      <c r="P120" s="57"/>
      <c r="Q120" s="57"/>
      <c r="R120" s="57"/>
      <c r="S120" s="57"/>
      <c r="T120" s="57" t="str">
        <f t="shared" si="9"/>
        <v xml:space="preserve"> </v>
      </c>
      <c r="U120" s="57" t="str">
        <f t="shared" si="9"/>
        <v xml:space="preserve"> </v>
      </c>
      <c r="V120" s="57"/>
      <c r="W120" s="57"/>
      <c r="X120" s="57"/>
      <c r="Y120" s="57" t="s">
        <v>156</v>
      </c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</row>
    <row r="121" spans="1:38">
      <c r="A121" s="112">
        <f t="shared" si="17"/>
        <v>42563</v>
      </c>
      <c r="B121" s="57">
        <v>9</v>
      </c>
      <c r="C121" s="57">
        <v>0.12</v>
      </c>
      <c r="D121" s="57">
        <v>7.31</v>
      </c>
      <c r="E121" s="57">
        <v>10.8</v>
      </c>
      <c r="F121" s="57">
        <v>1.73</v>
      </c>
      <c r="G121" s="57">
        <v>0.1</v>
      </c>
      <c r="H121" s="57"/>
      <c r="I121" s="37">
        <v>154</v>
      </c>
      <c r="J121" s="22">
        <f t="shared" si="13"/>
        <v>2.1570779999999998</v>
      </c>
      <c r="K121" s="37">
        <v>1.04</v>
      </c>
      <c r="L121" s="22">
        <f t="shared" si="14"/>
        <v>3.2208799999999996E-2</v>
      </c>
      <c r="M121" s="22"/>
      <c r="N121" s="57">
        <v>5</v>
      </c>
      <c r="O121" s="57">
        <v>1</v>
      </c>
      <c r="P121" s="57">
        <v>1</v>
      </c>
      <c r="Q121" s="57">
        <v>1</v>
      </c>
      <c r="R121" s="57">
        <v>5</v>
      </c>
      <c r="S121" s="57">
        <v>1</v>
      </c>
      <c r="T121" s="57">
        <f t="shared" si="9"/>
        <v>30.555555555555557</v>
      </c>
      <c r="U121" s="57">
        <f t="shared" si="9"/>
        <v>27.222222222222221</v>
      </c>
      <c r="V121" s="62">
        <v>0.45</v>
      </c>
      <c r="W121" s="57">
        <v>1</v>
      </c>
      <c r="X121" s="57"/>
      <c r="Y121" s="57" t="s">
        <v>213</v>
      </c>
      <c r="Z121" s="57">
        <v>87</v>
      </c>
      <c r="AA121" s="57">
        <v>81</v>
      </c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</row>
    <row r="122" spans="1:38">
      <c r="A122" s="112">
        <f t="shared" si="17"/>
        <v>42577</v>
      </c>
      <c r="B122" s="57">
        <v>9</v>
      </c>
      <c r="C122" s="57">
        <v>0.11</v>
      </c>
      <c r="D122" s="57">
        <v>7.78</v>
      </c>
      <c r="E122" s="57">
        <v>11.6</v>
      </c>
      <c r="F122" s="57">
        <v>1.81</v>
      </c>
      <c r="G122" s="57">
        <v>0.111</v>
      </c>
      <c r="H122" s="57"/>
      <c r="I122" s="37">
        <v>125</v>
      </c>
      <c r="J122" s="22">
        <f t="shared" si="13"/>
        <v>1.750875</v>
      </c>
      <c r="K122" s="37">
        <v>1.1599999999999999</v>
      </c>
      <c r="L122" s="22">
        <f t="shared" si="14"/>
        <v>3.5925199999999997E-2</v>
      </c>
      <c r="M122" s="22"/>
      <c r="N122" s="57">
        <v>5</v>
      </c>
      <c r="O122" s="57">
        <v>2</v>
      </c>
      <c r="P122" s="57">
        <v>1</v>
      </c>
      <c r="Q122" s="57">
        <v>2</v>
      </c>
      <c r="R122" s="57">
        <v>1</v>
      </c>
      <c r="S122" s="57">
        <v>3</v>
      </c>
      <c r="T122" s="57">
        <f t="shared" si="9"/>
        <v>35.555555555555557</v>
      </c>
      <c r="U122" s="57">
        <f t="shared" si="9"/>
        <v>31.666666666666668</v>
      </c>
      <c r="V122" s="57">
        <v>0.5</v>
      </c>
      <c r="W122" s="57">
        <v>2</v>
      </c>
      <c r="X122" s="57"/>
      <c r="Y122" s="57" t="s">
        <v>213</v>
      </c>
      <c r="Z122" s="57">
        <v>96</v>
      </c>
      <c r="AA122" s="57">
        <v>89</v>
      </c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</row>
    <row r="123" spans="1:38">
      <c r="A123" s="112">
        <f t="shared" si="17"/>
        <v>42591</v>
      </c>
      <c r="B123" s="57">
        <v>9</v>
      </c>
      <c r="C123" s="57">
        <v>0.12</v>
      </c>
      <c r="D123" s="57">
        <v>7.47</v>
      </c>
      <c r="E123" s="57">
        <v>21.4</v>
      </c>
      <c r="F123" s="57">
        <v>1.46</v>
      </c>
      <c r="G123" s="57">
        <v>0.13300000000000001</v>
      </c>
      <c r="H123" s="57"/>
      <c r="I123" s="37">
        <v>113</v>
      </c>
      <c r="J123" s="22">
        <f t="shared" si="13"/>
        <v>1.5827910000000001</v>
      </c>
      <c r="K123" s="97">
        <v>1.2</v>
      </c>
      <c r="L123" s="22">
        <f t="shared" si="14"/>
        <v>3.7163999999999996E-2</v>
      </c>
      <c r="M123" s="22"/>
      <c r="N123" s="57">
        <v>5</v>
      </c>
      <c r="O123" s="57">
        <v>3</v>
      </c>
      <c r="P123" s="57">
        <v>2</v>
      </c>
      <c r="Q123" s="57">
        <v>2</v>
      </c>
      <c r="R123" s="57">
        <v>1</v>
      </c>
      <c r="S123" s="57">
        <v>1</v>
      </c>
      <c r="T123" s="57">
        <f t="shared" si="9"/>
        <v>27.777777777777779</v>
      </c>
      <c r="U123" s="57">
        <f t="shared" si="9"/>
        <v>26.666666666666668</v>
      </c>
      <c r="V123" s="58">
        <v>0.5</v>
      </c>
      <c r="W123" s="57">
        <v>2</v>
      </c>
      <c r="X123" s="57"/>
      <c r="Y123" s="57" t="s">
        <v>213</v>
      </c>
      <c r="Z123" s="57">
        <v>82</v>
      </c>
      <c r="AA123" s="57">
        <v>80</v>
      </c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</row>
    <row r="124" spans="1:38">
      <c r="A124" s="112">
        <f t="shared" si="17"/>
        <v>42605</v>
      </c>
      <c r="B124" s="57">
        <v>9</v>
      </c>
      <c r="C124" s="57">
        <v>0.05</v>
      </c>
      <c r="D124" s="57">
        <v>8.0500000000000007</v>
      </c>
      <c r="E124" s="57">
        <v>8.6999999999999993</v>
      </c>
      <c r="F124" s="57">
        <v>0.68500000000000005</v>
      </c>
      <c r="G124" s="57">
        <v>0.23200000000000001</v>
      </c>
      <c r="H124" s="57"/>
      <c r="I124" s="37">
        <v>76.45</v>
      </c>
      <c r="J124" s="22">
        <f t="shared" si="13"/>
        <v>1.0708351500000002</v>
      </c>
      <c r="K124" s="37">
        <v>1.1100000000000001</v>
      </c>
      <c r="L124" s="22">
        <f t="shared" si="14"/>
        <v>3.4376700000000003E-2</v>
      </c>
      <c r="M124" s="22"/>
      <c r="N124" s="57">
        <v>5</v>
      </c>
      <c r="O124" s="57">
        <v>1</v>
      </c>
      <c r="P124" s="57">
        <v>2</v>
      </c>
      <c r="Q124" s="57">
        <v>2</v>
      </c>
      <c r="R124" s="57">
        <v>1</v>
      </c>
      <c r="S124" s="57">
        <v>2</v>
      </c>
      <c r="T124" s="57">
        <f t="shared" si="9"/>
        <v>28.888888888888889</v>
      </c>
      <c r="U124" s="57">
        <f t="shared" si="9"/>
        <v>27.222222222222221</v>
      </c>
      <c r="V124" s="58">
        <v>0.5</v>
      </c>
      <c r="W124" s="57">
        <v>2</v>
      </c>
      <c r="X124" s="57"/>
      <c r="Y124" s="57" t="s">
        <v>213</v>
      </c>
      <c r="Z124" s="57">
        <v>84</v>
      </c>
      <c r="AA124" s="57">
        <v>81</v>
      </c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</row>
    <row r="125" spans="1:38">
      <c r="A125" s="112">
        <f t="shared" si="17"/>
        <v>42619</v>
      </c>
      <c r="B125" s="57">
        <v>9</v>
      </c>
      <c r="C125" s="57">
        <v>0.06</v>
      </c>
      <c r="D125" s="57">
        <v>6.88</v>
      </c>
      <c r="E125" s="57">
        <v>12.2</v>
      </c>
      <c r="F125" s="57">
        <v>1.31</v>
      </c>
      <c r="G125" s="57">
        <v>9.5000000000000001E-2</v>
      </c>
      <c r="H125" s="57"/>
      <c r="I125" s="37">
        <v>96.4</v>
      </c>
      <c r="J125" s="22">
        <f t="shared" si="13"/>
        <v>1.3502748000000002</v>
      </c>
      <c r="K125" s="37">
        <v>1.04</v>
      </c>
      <c r="L125" s="22">
        <f t="shared" si="14"/>
        <v>3.2208799999999996E-2</v>
      </c>
      <c r="M125" s="22"/>
      <c r="N125" s="57">
        <v>5</v>
      </c>
      <c r="O125" s="57">
        <v>1</v>
      </c>
      <c r="P125" s="57">
        <v>2</v>
      </c>
      <c r="Q125" s="57">
        <v>2</v>
      </c>
      <c r="R125" s="57">
        <v>1</v>
      </c>
      <c r="S125" s="57">
        <v>1</v>
      </c>
      <c r="T125" s="57">
        <f t="shared" si="9"/>
        <v>27.222222222222221</v>
      </c>
      <c r="U125" s="57">
        <f t="shared" si="9"/>
        <v>26.111111111111111</v>
      </c>
      <c r="V125" s="58">
        <v>0.5</v>
      </c>
      <c r="W125" s="57">
        <v>2</v>
      </c>
      <c r="X125" s="57"/>
      <c r="Y125" s="57" t="s">
        <v>213</v>
      </c>
      <c r="Z125" s="57">
        <v>81</v>
      </c>
      <c r="AA125" s="57">
        <v>79</v>
      </c>
      <c r="AB125" s="57"/>
      <c r="AC125" s="59"/>
      <c r="AD125" s="59"/>
      <c r="AE125" s="59"/>
      <c r="AF125" s="59"/>
      <c r="AG125" s="59"/>
      <c r="AH125" s="59"/>
      <c r="AI125" s="59"/>
      <c r="AJ125" s="59"/>
      <c r="AK125" s="59"/>
      <c r="AL125" s="57"/>
    </row>
    <row r="126" spans="1:38">
      <c r="A126" s="112">
        <f t="shared" si="17"/>
        <v>42633</v>
      </c>
      <c r="B126" s="57">
        <v>9</v>
      </c>
      <c r="C126" s="57"/>
      <c r="D126" s="57">
        <v>6.73</v>
      </c>
      <c r="E126" s="59">
        <v>13</v>
      </c>
      <c r="F126" s="59">
        <v>1.18</v>
      </c>
      <c r="G126" s="59">
        <v>0.14499999999999999</v>
      </c>
      <c r="H126" s="59"/>
      <c r="I126" s="37">
        <v>100</v>
      </c>
      <c r="J126" s="22">
        <f t="shared" si="13"/>
        <v>1.4007000000000001</v>
      </c>
      <c r="K126" s="110">
        <v>2.33</v>
      </c>
      <c r="L126" s="22">
        <f t="shared" si="14"/>
        <v>7.2160100000000005E-2</v>
      </c>
      <c r="M126" s="22"/>
      <c r="N126" s="57">
        <v>5</v>
      </c>
      <c r="O126" s="57">
        <v>4</v>
      </c>
      <c r="P126" s="57">
        <v>1</v>
      </c>
      <c r="Q126" s="57">
        <v>1</v>
      </c>
      <c r="R126" s="57">
        <v>2</v>
      </c>
      <c r="S126" s="57">
        <v>5</v>
      </c>
      <c r="T126" s="57">
        <f t="shared" si="9"/>
        <v>24.444444444444443</v>
      </c>
      <c r="U126" s="57">
        <f t="shared" si="9"/>
        <v>23.333333333333332</v>
      </c>
      <c r="V126" s="58">
        <v>0.45</v>
      </c>
      <c r="W126" s="57">
        <v>1</v>
      </c>
      <c r="X126" s="57"/>
      <c r="Y126" s="57" t="s">
        <v>213</v>
      </c>
      <c r="Z126" s="57">
        <v>76</v>
      </c>
      <c r="AA126" s="57">
        <v>74</v>
      </c>
      <c r="AB126" s="57"/>
      <c r="AC126" s="59"/>
      <c r="AD126" s="59"/>
      <c r="AE126" s="59"/>
      <c r="AF126" s="59"/>
      <c r="AG126" s="59"/>
      <c r="AH126" s="121"/>
      <c r="AI126" s="59"/>
      <c r="AJ126" s="59"/>
      <c r="AK126" s="59"/>
      <c r="AL126" s="57"/>
    </row>
    <row r="127" spans="1:38">
      <c r="A127" s="112">
        <f t="shared" si="17"/>
        <v>42647</v>
      </c>
      <c r="B127" s="57">
        <v>9</v>
      </c>
      <c r="C127" s="57">
        <v>0.11</v>
      </c>
      <c r="D127" s="57">
        <v>6</v>
      </c>
      <c r="E127" s="59">
        <v>10.7</v>
      </c>
      <c r="F127" s="59">
        <v>1.58</v>
      </c>
      <c r="G127" s="59">
        <v>0.33900000000000002</v>
      </c>
      <c r="H127" s="59"/>
      <c r="I127" s="37">
        <v>184</v>
      </c>
      <c r="J127" s="22">
        <f t="shared" si="13"/>
        <v>2.5772880000000002</v>
      </c>
      <c r="K127" s="110">
        <v>4.25</v>
      </c>
      <c r="L127" s="22">
        <f t="shared" si="14"/>
        <v>0.1316225</v>
      </c>
      <c r="M127" s="22"/>
      <c r="N127" s="57">
        <v>5</v>
      </c>
      <c r="O127" s="57">
        <v>3</v>
      </c>
      <c r="P127" s="57">
        <v>3</v>
      </c>
      <c r="Q127" s="57">
        <v>2</v>
      </c>
      <c r="R127" s="57">
        <v>1</v>
      </c>
      <c r="S127" s="57">
        <v>3</v>
      </c>
      <c r="T127" s="57">
        <f t="shared" si="9"/>
        <v>24.444444444444443</v>
      </c>
      <c r="U127" s="57">
        <f t="shared" si="9"/>
        <v>20.555555555555557</v>
      </c>
      <c r="V127" s="57">
        <v>0.2</v>
      </c>
      <c r="W127" s="57">
        <v>1</v>
      </c>
      <c r="X127" s="57"/>
      <c r="Y127" s="57" t="s">
        <v>213</v>
      </c>
      <c r="Z127" s="57">
        <v>76</v>
      </c>
      <c r="AA127" s="57">
        <v>69</v>
      </c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</row>
    <row r="128" spans="1:38">
      <c r="A128" s="112">
        <f t="shared" si="17"/>
        <v>42661</v>
      </c>
      <c r="B128" s="57">
        <v>9</v>
      </c>
      <c r="C128" s="57">
        <v>0</v>
      </c>
      <c r="D128" s="57">
        <v>6.06</v>
      </c>
      <c r="E128" s="59">
        <v>5.2</v>
      </c>
      <c r="F128" s="59">
        <v>3.24</v>
      </c>
      <c r="G128" s="59">
        <v>0.114</v>
      </c>
      <c r="H128" s="59"/>
      <c r="I128" s="37">
        <v>268</v>
      </c>
      <c r="J128" s="22">
        <f t="shared" si="13"/>
        <v>3.753876</v>
      </c>
      <c r="K128" s="110">
        <v>1.24</v>
      </c>
      <c r="L128" s="22">
        <f t="shared" si="14"/>
        <v>3.8402800000000001E-2</v>
      </c>
      <c r="M128" s="22"/>
      <c r="N128" s="57">
        <v>5</v>
      </c>
      <c r="O128" s="57">
        <v>1</v>
      </c>
      <c r="P128" s="57">
        <v>2</v>
      </c>
      <c r="Q128" s="57">
        <v>1</v>
      </c>
      <c r="R128" s="57">
        <v>3</v>
      </c>
      <c r="S128" s="57">
        <v>1</v>
      </c>
      <c r="T128" s="57">
        <f t="shared" si="9"/>
        <v>25.555555555555557</v>
      </c>
      <c r="U128" s="57">
        <f t="shared" si="9"/>
        <v>23.333333333333332</v>
      </c>
      <c r="V128" s="58">
        <v>0.6</v>
      </c>
      <c r="W128" s="57">
        <v>1</v>
      </c>
      <c r="X128" s="57"/>
      <c r="Y128" s="57" t="s">
        <v>213</v>
      </c>
      <c r="Z128" s="57">
        <v>78</v>
      </c>
      <c r="AA128" s="57">
        <v>74</v>
      </c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</row>
    <row r="129" spans="1:38">
      <c r="A129" s="112">
        <f t="shared" si="17"/>
        <v>42675</v>
      </c>
      <c r="B129" s="57">
        <v>9</v>
      </c>
      <c r="C129" s="57">
        <v>0.1</v>
      </c>
      <c r="D129" s="57">
        <v>6.59</v>
      </c>
      <c r="E129" s="59">
        <v>4.3</v>
      </c>
      <c r="F129" s="59">
        <v>3.24</v>
      </c>
      <c r="G129" s="59"/>
      <c r="H129" s="59"/>
      <c r="I129" s="37">
        <v>234</v>
      </c>
      <c r="J129" s="22">
        <f t="shared" si="13"/>
        <v>3.2776380000000001</v>
      </c>
      <c r="K129" s="37">
        <v>0.8</v>
      </c>
      <c r="L129" s="22">
        <f t="shared" si="14"/>
        <v>2.4775999999999999E-2</v>
      </c>
      <c r="M129" s="22"/>
      <c r="N129" s="57">
        <v>5</v>
      </c>
      <c r="O129" s="57">
        <v>3</v>
      </c>
      <c r="P129" s="57">
        <v>1</v>
      </c>
      <c r="Q129" s="57">
        <v>2</v>
      </c>
      <c r="R129" s="57">
        <v>1</v>
      </c>
      <c r="S129" s="57">
        <v>2</v>
      </c>
      <c r="T129" s="57">
        <f t="shared" si="9"/>
        <v>16.666666666666668</v>
      </c>
      <c r="U129" s="57">
        <f t="shared" si="9"/>
        <v>16.111111111111111</v>
      </c>
      <c r="V129" s="58">
        <v>0.6</v>
      </c>
      <c r="W129" s="57">
        <v>1</v>
      </c>
      <c r="X129" s="57"/>
      <c r="Y129" s="57" t="s">
        <v>213</v>
      </c>
      <c r="Z129" s="57">
        <v>62</v>
      </c>
      <c r="AA129" s="57">
        <v>61</v>
      </c>
      <c r="AB129" s="57"/>
      <c r="AC129" s="113"/>
      <c r="AD129" s="120"/>
      <c r="AE129" s="113"/>
      <c r="AF129" s="113"/>
      <c r="AG129" s="113"/>
      <c r="AH129" s="120"/>
      <c r="AI129" s="59"/>
      <c r="AJ129" s="59"/>
      <c r="AK129" s="57"/>
      <c r="AL129" s="57"/>
    </row>
    <row r="130" spans="1:38">
      <c r="A130" s="116"/>
      <c r="B130" s="57"/>
      <c r="C130" s="57"/>
      <c r="D130" s="57"/>
      <c r="E130" s="57"/>
      <c r="F130" s="57"/>
      <c r="G130" s="57"/>
      <c r="H130" s="57"/>
      <c r="I130" s="37"/>
      <c r="J130" s="22"/>
      <c r="K130" s="37"/>
      <c r="L130" s="22"/>
      <c r="M130" s="22"/>
      <c r="N130" s="57"/>
      <c r="O130" s="57"/>
      <c r="P130" s="57"/>
      <c r="Q130" s="57"/>
      <c r="R130" s="57"/>
      <c r="S130" s="57"/>
      <c r="T130" s="57" t="str">
        <f t="shared" si="9"/>
        <v xml:space="preserve"> </v>
      </c>
      <c r="U130" s="57" t="str">
        <f t="shared" si="9"/>
        <v xml:space="preserve"> </v>
      </c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</row>
    <row r="131" spans="1:38">
      <c r="A131" s="116"/>
      <c r="B131" s="57"/>
      <c r="C131" s="57"/>
      <c r="D131" s="57"/>
      <c r="E131" s="57"/>
      <c r="F131" s="57"/>
      <c r="G131" s="57"/>
      <c r="H131" s="57"/>
      <c r="I131" s="37"/>
      <c r="J131" s="22"/>
      <c r="K131" s="37"/>
      <c r="L131" s="22"/>
      <c r="M131" s="22"/>
      <c r="N131" s="57"/>
      <c r="O131" s="57"/>
      <c r="P131" s="57"/>
      <c r="Q131" s="57"/>
      <c r="R131" s="57"/>
      <c r="S131" s="57"/>
      <c r="T131" s="57" t="str">
        <f t="shared" si="9"/>
        <v xml:space="preserve"> </v>
      </c>
      <c r="U131" s="57" t="str">
        <f t="shared" si="9"/>
        <v xml:space="preserve"> </v>
      </c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</row>
    <row r="132" spans="1:38">
      <c r="A132" s="116"/>
      <c r="B132" s="57"/>
      <c r="C132" s="57"/>
      <c r="D132" s="57"/>
      <c r="E132" s="57"/>
      <c r="F132" s="57"/>
      <c r="G132" s="57"/>
      <c r="H132" s="57"/>
      <c r="I132" s="37"/>
      <c r="J132" s="22"/>
      <c r="K132" s="37"/>
      <c r="L132" s="22"/>
      <c r="M132" s="22"/>
      <c r="N132" s="57"/>
      <c r="O132" s="57"/>
      <c r="P132" s="57"/>
      <c r="Q132" s="57"/>
      <c r="R132" s="57"/>
      <c r="S132" s="57"/>
      <c r="T132" s="57" t="str">
        <f t="shared" ref="T132:U195" si="18">IF(Z132&gt;0,(Z132-32)*5/9," ")</f>
        <v xml:space="preserve"> </v>
      </c>
      <c r="U132" s="57" t="str">
        <f t="shared" si="18"/>
        <v xml:space="preserve"> </v>
      </c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</row>
    <row r="133" spans="1:38">
      <c r="A133" s="116"/>
      <c r="B133" s="57"/>
      <c r="C133" s="57"/>
      <c r="D133" s="57"/>
      <c r="E133" s="57"/>
      <c r="F133" s="57"/>
      <c r="G133" s="57"/>
      <c r="H133" s="57"/>
      <c r="I133" s="37"/>
      <c r="J133" s="22"/>
      <c r="K133" s="37"/>
      <c r="L133" s="22"/>
      <c r="M133" s="22"/>
      <c r="N133" s="57"/>
      <c r="O133" s="57"/>
      <c r="P133" s="57"/>
      <c r="Q133" s="57"/>
      <c r="R133" s="57"/>
      <c r="S133" s="57"/>
      <c r="T133" s="57" t="str">
        <f t="shared" si="18"/>
        <v xml:space="preserve"> </v>
      </c>
      <c r="U133" s="57" t="str">
        <f t="shared" si="18"/>
        <v xml:space="preserve"> </v>
      </c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</row>
    <row r="134" spans="1:38">
      <c r="A134" s="112">
        <f>A112</f>
        <v>42437</v>
      </c>
      <c r="B134" s="57">
        <v>11</v>
      </c>
      <c r="C134" s="57">
        <v>0.12</v>
      </c>
      <c r="D134" s="57">
        <v>6.51</v>
      </c>
      <c r="E134" s="57">
        <v>9.1999999999999993</v>
      </c>
      <c r="F134" s="57">
        <v>3.79</v>
      </c>
      <c r="G134" s="57">
        <v>0.17</v>
      </c>
      <c r="H134" s="57"/>
      <c r="I134" s="30">
        <v>264</v>
      </c>
      <c r="J134" s="22">
        <f t="shared" si="13"/>
        <v>3.697848</v>
      </c>
      <c r="K134" s="32">
        <v>2.2000000000000002</v>
      </c>
      <c r="L134" s="22">
        <f t="shared" si="14"/>
        <v>6.8134E-2</v>
      </c>
      <c r="M134" s="22"/>
      <c r="N134" s="57">
        <v>3</v>
      </c>
      <c r="O134" s="57">
        <v>1</v>
      </c>
      <c r="P134" s="57">
        <v>2</v>
      </c>
      <c r="Q134" s="57">
        <v>1</v>
      </c>
      <c r="R134" s="57">
        <v>9</v>
      </c>
      <c r="S134" s="57">
        <v>1</v>
      </c>
      <c r="T134" s="57">
        <f t="shared" si="18"/>
        <v>20</v>
      </c>
      <c r="U134" s="57">
        <f t="shared" si="18"/>
        <v>11.666666666666666</v>
      </c>
      <c r="V134" s="57">
        <v>0.37</v>
      </c>
      <c r="W134" s="57">
        <v>1</v>
      </c>
      <c r="X134" s="57" t="s">
        <v>44</v>
      </c>
      <c r="Y134" s="57" t="s">
        <v>45</v>
      </c>
      <c r="Z134" s="57">
        <v>68</v>
      </c>
      <c r="AA134" s="57">
        <v>53</v>
      </c>
      <c r="AB134" s="57" t="s">
        <v>203</v>
      </c>
      <c r="AC134" s="57"/>
      <c r="AD134" s="57"/>
      <c r="AE134" s="57"/>
      <c r="AF134" s="57"/>
      <c r="AH134" s="57"/>
      <c r="AI134" s="57"/>
      <c r="AJ134" s="57"/>
      <c r="AK134" s="57"/>
      <c r="AL134" s="57"/>
    </row>
    <row r="135" spans="1:38">
      <c r="A135" s="112">
        <f t="shared" ref="A135:A151" si="19">A113</f>
        <v>42451</v>
      </c>
      <c r="B135" s="57">
        <v>11</v>
      </c>
      <c r="C135" s="57">
        <v>0.13</v>
      </c>
      <c r="D135" s="57">
        <v>6.31</v>
      </c>
      <c r="E135" s="57">
        <v>15</v>
      </c>
      <c r="F135" s="57">
        <v>3.3</v>
      </c>
      <c r="G135" s="57">
        <v>0.11</v>
      </c>
      <c r="H135" s="57"/>
      <c r="I135" s="30">
        <v>268</v>
      </c>
      <c r="J135" s="22">
        <f t="shared" si="13"/>
        <v>3.753876</v>
      </c>
      <c r="K135" s="32">
        <v>1.58</v>
      </c>
      <c r="L135" s="22">
        <f t="shared" si="14"/>
        <v>4.89326E-2</v>
      </c>
      <c r="M135" s="22"/>
      <c r="N135" s="57">
        <v>4</v>
      </c>
      <c r="O135" s="57">
        <v>2</v>
      </c>
      <c r="P135" s="57">
        <v>3</v>
      </c>
      <c r="Q135" s="57">
        <v>2</v>
      </c>
      <c r="R135" s="57">
        <v>10</v>
      </c>
      <c r="S135" s="57">
        <v>2</v>
      </c>
      <c r="T135" s="57">
        <f t="shared" si="18"/>
        <v>12.777777777777779</v>
      </c>
      <c r="U135" s="57">
        <f t="shared" si="18"/>
        <v>11.666666666666666</v>
      </c>
      <c r="V135" s="57">
        <v>0.6</v>
      </c>
      <c r="W135" s="57"/>
      <c r="X135" s="57"/>
      <c r="Y135" s="57" t="s">
        <v>260</v>
      </c>
      <c r="Z135" s="57">
        <v>55</v>
      </c>
      <c r="AA135" s="57">
        <v>53</v>
      </c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</row>
    <row r="136" spans="1:38">
      <c r="A136" s="112">
        <f t="shared" si="19"/>
        <v>42465</v>
      </c>
      <c r="B136" s="57">
        <v>11</v>
      </c>
      <c r="C136" s="57">
        <v>0.12</v>
      </c>
      <c r="D136" s="57">
        <v>6.47</v>
      </c>
      <c r="E136" s="57">
        <v>24.7</v>
      </c>
      <c r="F136" s="57">
        <v>3.42</v>
      </c>
      <c r="G136" s="57"/>
      <c r="H136" s="57"/>
      <c r="I136" s="30">
        <v>256</v>
      </c>
      <c r="J136" s="22">
        <f t="shared" si="13"/>
        <v>3.5857920000000001</v>
      </c>
      <c r="K136" s="30">
        <v>1.93</v>
      </c>
      <c r="L136" s="22">
        <f t="shared" si="14"/>
        <v>5.9772099999999995E-2</v>
      </c>
      <c r="M136" s="22"/>
      <c r="N136" s="57">
        <v>4</v>
      </c>
      <c r="O136" s="57">
        <v>3</v>
      </c>
      <c r="P136" s="57">
        <v>4</v>
      </c>
      <c r="Q136" s="57">
        <v>4</v>
      </c>
      <c r="R136" s="57">
        <v>8</v>
      </c>
      <c r="S136" s="57">
        <v>5</v>
      </c>
      <c r="T136" s="57">
        <f t="shared" si="18"/>
        <v>1.6666666666666667</v>
      </c>
      <c r="U136" s="57">
        <f t="shared" si="18"/>
        <v>13.888888888888889</v>
      </c>
      <c r="V136" s="57">
        <v>0.5</v>
      </c>
      <c r="W136" s="57">
        <v>1</v>
      </c>
      <c r="X136" s="57"/>
      <c r="Y136" s="57" t="s">
        <v>45</v>
      </c>
      <c r="Z136" s="57">
        <v>35</v>
      </c>
      <c r="AA136" s="57">
        <v>57</v>
      </c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</row>
    <row r="137" spans="1:38">
      <c r="A137" s="112">
        <f t="shared" si="19"/>
        <v>42479</v>
      </c>
      <c r="B137" s="57">
        <v>11</v>
      </c>
      <c r="C137" s="57">
        <v>0.13</v>
      </c>
      <c r="D137" s="57">
        <v>7.98</v>
      </c>
      <c r="E137" s="57">
        <v>30.9</v>
      </c>
      <c r="F137" s="57"/>
      <c r="G137" s="57">
        <v>0.128</v>
      </c>
      <c r="H137" s="57"/>
      <c r="I137" s="30">
        <v>218</v>
      </c>
      <c r="J137" s="22">
        <f t="shared" si="13"/>
        <v>3.0535259999999997</v>
      </c>
      <c r="K137" s="30">
        <v>2.12</v>
      </c>
      <c r="L137" s="22">
        <f t="shared" si="14"/>
        <v>6.5656400000000004E-2</v>
      </c>
      <c r="M137" s="22"/>
      <c r="N137" s="57">
        <v>4</v>
      </c>
      <c r="O137" s="57">
        <v>1</v>
      </c>
      <c r="P137" s="57">
        <v>3</v>
      </c>
      <c r="Q137" s="57">
        <v>2</v>
      </c>
      <c r="R137" s="57">
        <v>8</v>
      </c>
      <c r="S137" s="57">
        <v>1</v>
      </c>
      <c r="T137" s="57">
        <f t="shared" si="18"/>
        <v>23.888888888888889</v>
      </c>
      <c r="U137" s="57">
        <f t="shared" si="18"/>
        <v>16.666666666666668</v>
      </c>
      <c r="V137" s="57">
        <v>0.41</v>
      </c>
      <c r="W137" s="57">
        <v>1</v>
      </c>
      <c r="X137" s="57"/>
      <c r="Y137" s="57" t="s">
        <v>45</v>
      </c>
      <c r="Z137" s="57">
        <v>75</v>
      </c>
      <c r="AA137" s="57">
        <v>62</v>
      </c>
      <c r="AB137" s="57" t="s">
        <v>275</v>
      </c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</row>
    <row r="138" spans="1:38">
      <c r="A138" s="112">
        <f t="shared" si="19"/>
        <v>42493</v>
      </c>
      <c r="B138" s="57">
        <v>11</v>
      </c>
      <c r="C138" s="57">
        <v>0.08</v>
      </c>
      <c r="D138" s="57">
        <v>7.1</v>
      </c>
      <c r="E138" s="57"/>
      <c r="F138" s="57">
        <v>2.69</v>
      </c>
      <c r="G138" s="61">
        <v>0.20599999999999999</v>
      </c>
      <c r="H138" s="61"/>
      <c r="I138" s="30">
        <v>162</v>
      </c>
      <c r="J138" s="22">
        <f t="shared" si="13"/>
        <v>2.2691340000000002</v>
      </c>
      <c r="K138" s="30">
        <v>2.97</v>
      </c>
      <c r="L138" s="22">
        <f t="shared" si="14"/>
        <v>9.1980900000000004E-2</v>
      </c>
      <c r="M138" s="22"/>
      <c r="N138" s="57">
        <v>1</v>
      </c>
      <c r="O138" s="57">
        <v>5</v>
      </c>
      <c r="P138" s="57">
        <v>2</v>
      </c>
      <c r="Q138" s="57">
        <v>2</v>
      </c>
      <c r="R138" s="57">
        <v>8</v>
      </c>
      <c r="S138" s="57">
        <v>5</v>
      </c>
      <c r="T138" s="57">
        <f t="shared" si="18"/>
        <v>18.888888888888889</v>
      </c>
      <c r="U138" s="57">
        <f t="shared" si="18"/>
        <v>17.222222222222221</v>
      </c>
      <c r="V138" s="57">
        <v>0.49</v>
      </c>
      <c r="W138" s="57">
        <v>1</v>
      </c>
      <c r="X138" s="57"/>
      <c r="Y138" s="57" t="s">
        <v>45</v>
      </c>
      <c r="Z138" s="57">
        <v>66</v>
      </c>
      <c r="AA138" s="57">
        <v>63</v>
      </c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</row>
    <row r="139" spans="1:38">
      <c r="A139" s="112">
        <f t="shared" si="19"/>
        <v>42507</v>
      </c>
      <c r="B139" s="57">
        <v>11</v>
      </c>
      <c r="C139" s="57">
        <v>0.11</v>
      </c>
      <c r="D139" s="57">
        <v>7.3</v>
      </c>
      <c r="E139" s="57"/>
      <c r="F139" s="57"/>
      <c r="G139" s="57">
        <v>0.13100000000000001</v>
      </c>
      <c r="H139" s="57"/>
      <c r="I139" s="30">
        <v>150</v>
      </c>
      <c r="J139" s="22">
        <f t="shared" si="13"/>
        <v>2.1010499999999999</v>
      </c>
      <c r="K139" s="32">
        <v>3.01</v>
      </c>
      <c r="L139" s="22">
        <f t="shared" si="14"/>
        <v>9.3219699999999989E-2</v>
      </c>
      <c r="M139" s="22"/>
      <c r="N139" s="57">
        <v>4</v>
      </c>
      <c r="O139" s="57">
        <v>3</v>
      </c>
      <c r="P139" s="57">
        <v>1</v>
      </c>
      <c r="Q139" s="57">
        <v>1</v>
      </c>
      <c r="R139" s="57">
        <v>5</v>
      </c>
      <c r="S139" s="57">
        <v>3</v>
      </c>
      <c r="T139" s="57">
        <f t="shared" si="18"/>
        <v>18.888888888888889</v>
      </c>
      <c r="U139" s="57">
        <f t="shared" si="18"/>
        <v>17.222222222222221</v>
      </c>
      <c r="V139" s="57">
        <v>0.37</v>
      </c>
      <c r="W139" s="57">
        <v>1</v>
      </c>
      <c r="X139" s="57"/>
      <c r="Y139" s="57" t="s">
        <v>45</v>
      </c>
      <c r="Z139" s="57">
        <v>66</v>
      </c>
      <c r="AA139" s="57">
        <v>63</v>
      </c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</row>
    <row r="140" spans="1:38">
      <c r="A140" s="112">
        <f t="shared" si="19"/>
        <v>42521</v>
      </c>
      <c r="B140" s="57">
        <v>11</v>
      </c>
      <c r="C140" s="57">
        <v>0.12</v>
      </c>
      <c r="D140" s="57">
        <v>6.79</v>
      </c>
      <c r="E140" s="57"/>
      <c r="F140" s="57"/>
      <c r="G140" s="57">
        <v>4.2999999999999997E-2</v>
      </c>
      <c r="H140" s="57"/>
      <c r="I140" s="30">
        <v>143</v>
      </c>
      <c r="J140" s="22">
        <f t="shared" si="13"/>
        <v>2.0030009999999998</v>
      </c>
      <c r="K140" s="30">
        <v>2.68</v>
      </c>
      <c r="L140" s="22">
        <f t="shared" si="14"/>
        <v>8.2999600000000007E-2</v>
      </c>
      <c r="M140" s="18">
        <v>37</v>
      </c>
      <c r="N140" s="57">
        <v>1</v>
      </c>
      <c r="O140" s="57">
        <v>2</v>
      </c>
      <c r="P140" s="57">
        <v>2</v>
      </c>
      <c r="Q140" s="57">
        <v>1</v>
      </c>
      <c r="R140" s="57">
        <v>3</v>
      </c>
      <c r="S140" s="57">
        <v>4</v>
      </c>
      <c r="T140" s="57">
        <f t="shared" si="18"/>
        <v>29.444444444444443</v>
      </c>
      <c r="U140" s="57">
        <f t="shared" si="18"/>
        <v>24.444444444444443</v>
      </c>
      <c r="V140" s="57">
        <v>0.53</v>
      </c>
      <c r="W140" s="57">
        <v>1</v>
      </c>
      <c r="X140" s="57"/>
      <c r="Y140" s="57" t="s">
        <v>45</v>
      </c>
      <c r="Z140" s="57">
        <v>85</v>
      </c>
      <c r="AA140" s="57">
        <v>76</v>
      </c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</row>
    <row r="141" spans="1:38">
      <c r="A141" s="112">
        <f t="shared" si="19"/>
        <v>42535</v>
      </c>
      <c r="B141" s="57">
        <v>11</v>
      </c>
      <c r="C141" s="57">
        <v>0.14000000000000001</v>
      </c>
      <c r="D141" s="57">
        <v>7.2</v>
      </c>
      <c r="E141" s="62"/>
      <c r="F141" s="57"/>
      <c r="G141" s="57">
        <v>6.3E-2</v>
      </c>
      <c r="H141" s="57"/>
      <c r="I141" s="30">
        <v>137</v>
      </c>
      <c r="J141" s="22">
        <f t="shared" si="13"/>
        <v>1.9189590000000001</v>
      </c>
      <c r="K141" s="30">
        <v>2.84</v>
      </c>
      <c r="L141" s="22">
        <f t="shared" si="14"/>
        <v>8.79548E-2</v>
      </c>
      <c r="M141" s="18">
        <v>5</v>
      </c>
      <c r="N141" s="57">
        <v>1</v>
      </c>
      <c r="O141" s="57">
        <v>1</v>
      </c>
      <c r="P141" s="57">
        <v>2</v>
      </c>
      <c r="Q141" s="57">
        <v>2</v>
      </c>
      <c r="R141" s="57">
        <v>2</v>
      </c>
      <c r="S141" s="57">
        <v>1</v>
      </c>
      <c r="T141" s="57">
        <f t="shared" si="18"/>
        <v>25.555555555555557</v>
      </c>
      <c r="U141" s="57">
        <f t="shared" si="18"/>
        <v>25.555555555555557</v>
      </c>
      <c r="V141" s="57">
        <v>0.38</v>
      </c>
      <c r="W141" s="57">
        <v>1</v>
      </c>
      <c r="X141" s="57"/>
      <c r="Y141" s="57" t="s">
        <v>45</v>
      </c>
      <c r="Z141" s="57">
        <v>78</v>
      </c>
      <c r="AA141" s="57">
        <v>78</v>
      </c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</row>
    <row r="142" spans="1:38">
      <c r="A142" s="112">
        <f t="shared" si="19"/>
        <v>42549</v>
      </c>
      <c r="B142" s="57">
        <v>11</v>
      </c>
      <c r="C142" s="58"/>
      <c r="D142" s="57"/>
      <c r="E142" s="57"/>
      <c r="F142" s="57"/>
      <c r="G142" s="57"/>
      <c r="H142" s="57"/>
      <c r="I142" s="37">
        <v>130.5</v>
      </c>
      <c r="J142" s="22">
        <f t="shared" si="13"/>
        <v>1.8279135</v>
      </c>
      <c r="K142" s="37">
        <v>2.95</v>
      </c>
      <c r="L142" s="22">
        <f t="shared" si="14"/>
        <v>9.1361500000000012E-2</v>
      </c>
      <c r="M142" s="18" t="s">
        <v>105</v>
      </c>
      <c r="N142" s="57"/>
      <c r="O142" s="57"/>
      <c r="P142" s="57"/>
      <c r="Q142" s="57"/>
      <c r="R142" s="57"/>
      <c r="S142" s="57"/>
      <c r="T142" s="57" t="str">
        <f t="shared" si="18"/>
        <v xml:space="preserve"> </v>
      </c>
      <c r="U142" s="57" t="str">
        <f t="shared" si="18"/>
        <v xml:space="preserve"> </v>
      </c>
      <c r="V142" s="57"/>
      <c r="W142" s="57"/>
      <c r="X142" s="57"/>
      <c r="Y142" s="57" t="s">
        <v>156</v>
      </c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</row>
    <row r="143" spans="1:38">
      <c r="A143" s="112">
        <f t="shared" si="19"/>
        <v>42563</v>
      </c>
      <c r="B143" s="57">
        <v>11</v>
      </c>
      <c r="C143" s="57"/>
      <c r="D143" s="57"/>
      <c r="E143" s="57"/>
      <c r="F143" s="57"/>
      <c r="G143" s="57"/>
      <c r="H143" s="57"/>
      <c r="I143" s="37"/>
      <c r="J143" s="22"/>
      <c r="K143" s="37"/>
      <c r="L143" s="22"/>
      <c r="M143" s="18" t="s">
        <v>105</v>
      </c>
      <c r="N143" s="57"/>
      <c r="O143" s="57"/>
      <c r="P143" s="57"/>
      <c r="Q143" s="57"/>
      <c r="R143" s="57"/>
      <c r="S143" s="57"/>
      <c r="T143" s="57" t="str">
        <f t="shared" si="18"/>
        <v xml:space="preserve"> </v>
      </c>
      <c r="U143" s="57" t="str">
        <f t="shared" si="18"/>
        <v xml:space="preserve"> </v>
      </c>
      <c r="V143" s="57"/>
      <c r="W143" s="57"/>
      <c r="X143" s="57"/>
      <c r="Y143" s="57" t="s">
        <v>156</v>
      </c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</row>
    <row r="144" spans="1:38">
      <c r="A144" s="112">
        <f t="shared" si="19"/>
        <v>42577</v>
      </c>
      <c r="B144" s="57">
        <v>11</v>
      </c>
      <c r="C144" s="57">
        <v>0.11</v>
      </c>
      <c r="D144" s="57">
        <v>7.45</v>
      </c>
      <c r="E144" s="57">
        <v>21.1</v>
      </c>
      <c r="F144" s="58">
        <v>1.48</v>
      </c>
      <c r="G144" s="57">
        <v>0.1</v>
      </c>
      <c r="H144" s="57"/>
      <c r="I144" s="37">
        <v>125</v>
      </c>
      <c r="J144" s="22">
        <f t="shared" si="13"/>
        <v>1.750875</v>
      </c>
      <c r="K144" s="37">
        <v>2.44</v>
      </c>
      <c r="L144" s="22">
        <f t="shared" si="14"/>
        <v>7.5566800000000003E-2</v>
      </c>
      <c r="M144" s="18">
        <v>80.5</v>
      </c>
      <c r="N144" s="57">
        <v>4</v>
      </c>
      <c r="O144" s="57">
        <v>1</v>
      </c>
      <c r="P144" s="57">
        <v>1</v>
      </c>
      <c r="Q144" s="57">
        <v>1</v>
      </c>
      <c r="R144" s="57">
        <v>9</v>
      </c>
      <c r="S144" s="57">
        <v>3</v>
      </c>
      <c r="T144" s="57">
        <f t="shared" si="18"/>
        <v>32.222222222222221</v>
      </c>
      <c r="U144" s="57">
        <f t="shared" si="18"/>
        <v>30</v>
      </c>
      <c r="V144" s="57">
        <v>0.3</v>
      </c>
      <c r="W144" s="57">
        <v>1</v>
      </c>
      <c r="X144" s="57"/>
      <c r="Y144" s="57" t="s">
        <v>45</v>
      </c>
      <c r="Z144" s="57">
        <v>90</v>
      </c>
      <c r="AA144" s="57">
        <v>86</v>
      </c>
      <c r="AB144" s="57" t="s">
        <v>331</v>
      </c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</row>
    <row r="145" spans="1:38">
      <c r="A145" s="112">
        <f t="shared" si="19"/>
        <v>42591</v>
      </c>
      <c r="B145" s="57">
        <v>11</v>
      </c>
      <c r="C145" s="57">
        <v>0.14000000000000001</v>
      </c>
      <c r="D145" s="57">
        <v>7.49</v>
      </c>
      <c r="E145" s="57">
        <v>25.1</v>
      </c>
      <c r="F145" s="57">
        <v>1.0900000000000001</v>
      </c>
      <c r="G145" s="57">
        <v>0.125</v>
      </c>
      <c r="H145" s="57"/>
      <c r="I145" s="37">
        <v>110</v>
      </c>
      <c r="J145" s="22">
        <f t="shared" si="13"/>
        <v>1.54077</v>
      </c>
      <c r="K145" s="37">
        <v>2.75</v>
      </c>
      <c r="L145" s="22">
        <f t="shared" si="14"/>
        <v>8.5167499999999993E-2</v>
      </c>
      <c r="M145" s="18">
        <v>150.5</v>
      </c>
      <c r="N145" s="57">
        <v>2</v>
      </c>
      <c r="O145" s="57">
        <v>3</v>
      </c>
      <c r="P145" s="57">
        <v>2</v>
      </c>
      <c r="Q145" s="57">
        <v>2</v>
      </c>
      <c r="R145" s="57">
        <v>2</v>
      </c>
      <c r="S145" s="57">
        <v>1</v>
      </c>
      <c r="T145" s="57">
        <f t="shared" si="18"/>
        <v>28.888888888888889</v>
      </c>
      <c r="U145" s="57">
        <f t="shared" si="18"/>
        <v>26.666666666666668</v>
      </c>
      <c r="V145" s="57">
        <v>0.32</v>
      </c>
      <c r="W145" s="57">
        <v>1</v>
      </c>
      <c r="X145" s="57"/>
      <c r="Y145" s="57" t="s">
        <v>45</v>
      </c>
      <c r="Z145" s="57">
        <v>84</v>
      </c>
      <c r="AA145" s="57">
        <v>80</v>
      </c>
      <c r="AB145" s="57" t="s">
        <v>340</v>
      </c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</row>
    <row r="146" spans="1:38">
      <c r="A146" s="112">
        <f t="shared" si="19"/>
        <v>42605</v>
      </c>
      <c r="B146" s="57">
        <v>11</v>
      </c>
      <c r="C146" s="57">
        <v>7.0000000000000007E-2</v>
      </c>
      <c r="D146" s="57">
        <v>8.5500000000000007</v>
      </c>
      <c r="E146" s="57">
        <v>23.5</v>
      </c>
      <c r="F146" s="57">
        <v>0.75700000000000001</v>
      </c>
      <c r="G146" s="57">
        <v>0.20100000000000001</v>
      </c>
      <c r="H146" s="57"/>
      <c r="I146" s="37">
        <v>115</v>
      </c>
      <c r="J146" s="22">
        <f t="shared" si="13"/>
        <v>1.610805</v>
      </c>
      <c r="K146" s="37">
        <v>3.36</v>
      </c>
      <c r="L146" s="22">
        <f t="shared" si="14"/>
        <v>0.10405919999999999</v>
      </c>
      <c r="M146" s="18">
        <v>25</v>
      </c>
      <c r="N146" s="57">
        <v>3</v>
      </c>
      <c r="O146" s="57">
        <v>1</v>
      </c>
      <c r="P146" s="57">
        <v>2</v>
      </c>
      <c r="Q146" s="57">
        <v>1</v>
      </c>
      <c r="R146" s="57">
        <v>1</v>
      </c>
      <c r="S146" s="57">
        <v>5</v>
      </c>
      <c r="T146" s="57">
        <f t="shared" si="18"/>
        <v>28.333333333333332</v>
      </c>
      <c r="U146" s="57">
        <f t="shared" si="18"/>
        <v>28.333333333333332</v>
      </c>
      <c r="V146" s="58">
        <v>0.3</v>
      </c>
      <c r="W146" s="57">
        <v>1</v>
      </c>
      <c r="X146" s="57"/>
      <c r="Y146" s="51" t="s">
        <v>45</v>
      </c>
      <c r="Z146" s="57">
        <v>83</v>
      </c>
      <c r="AA146" s="57">
        <v>83</v>
      </c>
      <c r="AB146" s="57" t="s">
        <v>361</v>
      </c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</row>
    <row r="147" spans="1:38">
      <c r="A147" s="112">
        <f t="shared" si="19"/>
        <v>42619</v>
      </c>
      <c r="B147" s="57">
        <v>11</v>
      </c>
      <c r="C147" s="57">
        <v>0.17</v>
      </c>
      <c r="D147" s="57">
        <v>7.24</v>
      </c>
      <c r="E147" s="57">
        <v>32</v>
      </c>
      <c r="F147" s="57">
        <v>1.28</v>
      </c>
      <c r="G147" s="57">
        <v>0.10100000000000001</v>
      </c>
      <c r="H147" s="57"/>
      <c r="I147" s="37">
        <v>118</v>
      </c>
      <c r="J147" s="22">
        <f t="shared" si="13"/>
        <v>1.6528260000000001</v>
      </c>
      <c r="K147" s="37">
        <v>2.4700000000000002</v>
      </c>
      <c r="L147" s="22">
        <f t="shared" si="14"/>
        <v>7.6495900000000006E-2</v>
      </c>
      <c r="M147" s="18">
        <v>168</v>
      </c>
      <c r="N147" s="57">
        <v>1</v>
      </c>
      <c r="O147" s="57">
        <v>1</v>
      </c>
      <c r="P147" s="57">
        <v>4</v>
      </c>
      <c r="Q147" s="57">
        <v>2</v>
      </c>
      <c r="R147" s="57">
        <v>6</v>
      </c>
      <c r="S147" s="57">
        <v>1</v>
      </c>
      <c r="T147" s="57">
        <f t="shared" si="18"/>
        <v>26.666666666666668</v>
      </c>
      <c r="U147" s="57">
        <f t="shared" si="18"/>
        <v>24.444444444444443</v>
      </c>
      <c r="V147" s="57">
        <v>0.38</v>
      </c>
      <c r="W147" s="57">
        <v>1</v>
      </c>
      <c r="X147" s="57"/>
      <c r="Y147" s="57" t="s">
        <v>45</v>
      </c>
      <c r="Z147" s="57">
        <v>80</v>
      </c>
      <c r="AA147" s="57">
        <v>76</v>
      </c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</row>
    <row r="148" spans="1:38">
      <c r="A148" s="112">
        <f t="shared" si="19"/>
        <v>42633</v>
      </c>
      <c r="B148" s="57">
        <v>11</v>
      </c>
      <c r="C148" s="57"/>
      <c r="D148" s="57">
        <v>6.6</v>
      </c>
      <c r="E148" s="57">
        <v>17.399999999999999</v>
      </c>
      <c r="F148" s="57">
        <v>1.45</v>
      </c>
      <c r="G148" s="57">
        <v>0.11899999999999999</v>
      </c>
      <c r="H148" s="57"/>
      <c r="I148" s="37">
        <v>117</v>
      </c>
      <c r="J148" s="22">
        <f t="shared" si="13"/>
        <v>1.638819</v>
      </c>
      <c r="K148" s="37">
        <v>2.52</v>
      </c>
      <c r="L148" s="22">
        <f t="shared" si="14"/>
        <v>7.80444E-2</v>
      </c>
      <c r="M148" s="18">
        <v>2992.5</v>
      </c>
      <c r="N148" s="57">
        <v>3</v>
      </c>
      <c r="O148" s="57">
        <v>4</v>
      </c>
      <c r="P148" s="57">
        <v>3</v>
      </c>
      <c r="Q148" s="57">
        <v>2</v>
      </c>
      <c r="R148" s="57">
        <v>1</v>
      </c>
      <c r="S148" s="57">
        <v>5</v>
      </c>
      <c r="T148" s="57">
        <f t="shared" si="18"/>
        <v>23.333333333333332</v>
      </c>
      <c r="U148" s="57">
        <f t="shared" si="18"/>
        <v>23.333333333333332</v>
      </c>
      <c r="V148" s="57">
        <v>0.4</v>
      </c>
      <c r="W148" s="57">
        <v>1</v>
      </c>
      <c r="X148" s="57"/>
      <c r="Y148" s="57" t="s">
        <v>45</v>
      </c>
      <c r="Z148" s="57">
        <v>74</v>
      </c>
      <c r="AA148" s="57">
        <v>74</v>
      </c>
      <c r="AB148" s="57" t="s">
        <v>368</v>
      </c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</row>
    <row r="149" spans="1:38">
      <c r="A149" s="112">
        <f t="shared" si="19"/>
        <v>42647</v>
      </c>
      <c r="B149" s="57">
        <v>11</v>
      </c>
      <c r="C149" s="57">
        <v>0.05</v>
      </c>
      <c r="D149" s="57">
        <v>6.26</v>
      </c>
      <c r="E149" s="57">
        <v>11.2</v>
      </c>
      <c r="F149" s="57">
        <v>0.75600000000000001</v>
      </c>
      <c r="G149" s="57">
        <v>0.443</v>
      </c>
      <c r="H149" s="57"/>
      <c r="I149" s="37">
        <v>115</v>
      </c>
      <c r="J149" s="22">
        <f t="shared" si="13"/>
        <v>1.610805</v>
      </c>
      <c r="K149" s="37">
        <v>5.59</v>
      </c>
      <c r="L149" s="22">
        <f t="shared" si="14"/>
        <v>0.17312230000000001</v>
      </c>
      <c r="M149" s="18">
        <v>588</v>
      </c>
      <c r="N149" s="57">
        <v>3</v>
      </c>
      <c r="O149" s="57">
        <v>3</v>
      </c>
      <c r="P149" s="57">
        <v>3</v>
      </c>
      <c r="Q149" s="57">
        <v>2</v>
      </c>
      <c r="R149" s="57">
        <v>3</v>
      </c>
      <c r="S149" s="57">
        <v>2</v>
      </c>
      <c r="T149" s="57">
        <f t="shared" si="18"/>
        <v>22.222222222222221</v>
      </c>
      <c r="U149" s="57">
        <f t="shared" si="18"/>
        <v>20.555555555555557</v>
      </c>
      <c r="V149" s="57">
        <v>0.38</v>
      </c>
      <c r="W149" s="57">
        <v>1</v>
      </c>
      <c r="X149" s="57"/>
      <c r="Y149" s="57" t="s">
        <v>45</v>
      </c>
      <c r="Z149" s="57">
        <v>72</v>
      </c>
      <c r="AA149" s="57">
        <v>69</v>
      </c>
      <c r="AB149" s="57" t="s">
        <v>377</v>
      </c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</row>
    <row r="150" spans="1:38">
      <c r="A150" s="112">
        <f t="shared" si="19"/>
        <v>42661</v>
      </c>
      <c r="B150" s="57">
        <v>11</v>
      </c>
      <c r="C150" s="58">
        <v>0</v>
      </c>
      <c r="D150" s="57">
        <v>6.26</v>
      </c>
      <c r="E150" s="57">
        <v>9.1</v>
      </c>
      <c r="F150" s="57">
        <v>1.82</v>
      </c>
      <c r="G150" s="57">
        <v>0.24099999999999999</v>
      </c>
      <c r="H150" s="57"/>
      <c r="I150" s="37">
        <v>192</v>
      </c>
      <c r="J150" s="22">
        <f t="shared" si="13"/>
        <v>2.6893440000000002</v>
      </c>
      <c r="K150" s="37">
        <v>2.52</v>
      </c>
      <c r="L150" s="22">
        <f t="shared" si="14"/>
        <v>7.80444E-2</v>
      </c>
      <c r="M150" s="22"/>
      <c r="N150" s="57">
        <v>3</v>
      </c>
      <c r="O150" s="57">
        <v>1</v>
      </c>
      <c r="P150" s="57">
        <v>2</v>
      </c>
      <c r="Q150" s="57">
        <v>2</v>
      </c>
      <c r="R150" s="57">
        <v>6</v>
      </c>
      <c r="S150" s="57">
        <v>1</v>
      </c>
      <c r="T150" s="57">
        <f t="shared" si="18"/>
        <v>25.555555555555557</v>
      </c>
      <c r="U150" s="57">
        <f t="shared" si="18"/>
        <v>17.222222222222221</v>
      </c>
      <c r="V150" s="57">
        <v>0.32</v>
      </c>
      <c r="W150" s="57">
        <v>1</v>
      </c>
      <c r="X150" s="57"/>
      <c r="Y150" s="57" t="s">
        <v>45</v>
      </c>
      <c r="Z150" s="57">
        <v>78</v>
      </c>
      <c r="AA150" s="57">
        <v>63</v>
      </c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</row>
    <row r="151" spans="1:38">
      <c r="A151" s="112">
        <f t="shared" si="19"/>
        <v>42675</v>
      </c>
      <c r="B151" s="57">
        <v>11</v>
      </c>
      <c r="C151" s="57">
        <v>0.11</v>
      </c>
      <c r="D151" s="57">
        <v>6.75</v>
      </c>
      <c r="E151" s="57">
        <v>8.1</v>
      </c>
      <c r="F151" s="57">
        <v>3.66</v>
      </c>
      <c r="G151" s="57">
        <v>0.112</v>
      </c>
      <c r="H151" s="57"/>
      <c r="I151" s="37">
        <v>296</v>
      </c>
      <c r="J151" s="22">
        <f t="shared" si="13"/>
        <v>4.1460720000000002</v>
      </c>
      <c r="K151" s="37">
        <v>2.19</v>
      </c>
      <c r="L151" s="22">
        <f t="shared" si="14"/>
        <v>6.782429999999999E-2</v>
      </c>
      <c r="M151" s="22"/>
      <c r="N151" s="57">
        <v>3</v>
      </c>
      <c r="O151" s="57">
        <v>3</v>
      </c>
      <c r="P151" s="57">
        <v>1</v>
      </c>
      <c r="Q151" s="57">
        <v>1</v>
      </c>
      <c r="R151" s="57">
        <v>9</v>
      </c>
      <c r="S151" s="57">
        <v>2</v>
      </c>
      <c r="T151" s="57">
        <f t="shared" si="18"/>
        <v>15.555555555555555</v>
      </c>
      <c r="U151" s="57">
        <f t="shared" si="18"/>
        <v>15.555555555555555</v>
      </c>
      <c r="V151" s="57">
        <v>0.5</v>
      </c>
      <c r="W151" s="57">
        <v>1</v>
      </c>
      <c r="X151" s="57"/>
      <c r="Y151" s="57" t="s">
        <v>45</v>
      </c>
      <c r="Z151" s="57">
        <v>60</v>
      </c>
      <c r="AA151" s="57">
        <v>60</v>
      </c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</row>
    <row r="152" spans="1:38">
      <c r="A152" s="59"/>
      <c r="B152" s="57"/>
      <c r="C152" s="57"/>
      <c r="D152" s="57"/>
      <c r="E152" s="57"/>
      <c r="F152" s="57"/>
      <c r="G152" s="57"/>
      <c r="H152" s="57"/>
      <c r="I152" s="37"/>
      <c r="J152" s="22"/>
      <c r="K152" s="37"/>
      <c r="L152" s="22"/>
      <c r="M152" s="22"/>
      <c r="N152" s="57"/>
      <c r="O152" s="57"/>
      <c r="P152" s="57"/>
      <c r="Q152" s="57"/>
      <c r="R152" s="57"/>
      <c r="S152" s="57"/>
      <c r="T152" s="57" t="str">
        <f t="shared" si="18"/>
        <v xml:space="preserve"> </v>
      </c>
      <c r="U152" s="57" t="str">
        <f t="shared" si="18"/>
        <v xml:space="preserve"> </v>
      </c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</row>
    <row r="153" spans="1:38">
      <c r="A153" s="59"/>
      <c r="B153" s="57"/>
      <c r="C153" s="57"/>
      <c r="D153" s="57"/>
      <c r="E153" s="57"/>
      <c r="F153" s="57"/>
      <c r="G153" s="57"/>
      <c r="H153" s="57"/>
      <c r="I153" s="30"/>
      <c r="J153" s="22"/>
      <c r="K153" s="30"/>
      <c r="L153" s="22"/>
      <c r="M153" s="22"/>
      <c r="N153" s="57"/>
      <c r="O153" s="57"/>
      <c r="P153" s="57"/>
      <c r="Q153" s="57"/>
      <c r="R153" s="57"/>
      <c r="S153" s="57"/>
      <c r="T153" s="57" t="str">
        <f t="shared" si="18"/>
        <v xml:space="preserve"> </v>
      </c>
      <c r="U153" s="57" t="str">
        <f t="shared" si="18"/>
        <v xml:space="preserve"> </v>
      </c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</row>
    <row r="154" spans="1:38">
      <c r="A154" s="59"/>
      <c r="B154" s="57"/>
      <c r="C154" s="57"/>
      <c r="D154" s="57"/>
      <c r="E154" s="57"/>
      <c r="F154" s="57"/>
      <c r="G154" s="57"/>
      <c r="H154" s="57"/>
      <c r="I154" s="30"/>
      <c r="J154" s="22"/>
      <c r="K154" s="30"/>
      <c r="L154" s="22"/>
      <c r="M154" s="22"/>
      <c r="N154" s="57"/>
      <c r="O154" s="57"/>
      <c r="P154" s="57"/>
      <c r="Q154" s="57"/>
      <c r="R154" s="57"/>
      <c r="S154" s="57"/>
      <c r="T154" s="57" t="str">
        <f t="shared" si="18"/>
        <v xml:space="preserve"> </v>
      </c>
      <c r="U154" s="57" t="str">
        <f t="shared" si="18"/>
        <v xml:space="preserve"> </v>
      </c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</row>
    <row r="155" spans="1:38">
      <c r="A155" s="59"/>
      <c r="B155" s="57"/>
      <c r="C155" s="57"/>
      <c r="D155" s="57"/>
      <c r="E155" s="57"/>
      <c r="F155" s="57"/>
      <c r="G155" s="57"/>
      <c r="H155" s="57"/>
      <c r="I155" s="30"/>
      <c r="J155" s="22"/>
      <c r="K155" s="30"/>
      <c r="L155" s="22"/>
      <c r="M155" s="22"/>
      <c r="N155" s="57"/>
      <c r="O155" s="57"/>
      <c r="P155" s="57"/>
      <c r="Q155" s="57"/>
      <c r="R155" s="57"/>
      <c r="S155" s="57"/>
      <c r="T155" s="57" t="str">
        <f t="shared" si="18"/>
        <v xml:space="preserve"> </v>
      </c>
      <c r="U155" s="57" t="str">
        <f t="shared" si="18"/>
        <v xml:space="preserve"> </v>
      </c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</row>
    <row r="156" spans="1:38">
      <c r="A156" s="112">
        <f>A134</f>
        <v>42437</v>
      </c>
      <c r="B156" s="57">
        <v>12</v>
      </c>
      <c r="C156" s="57"/>
      <c r="D156" s="57"/>
      <c r="E156" s="57"/>
      <c r="F156" s="57"/>
      <c r="G156" s="57"/>
      <c r="H156" s="57"/>
      <c r="I156" s="30"/>
      <c r="J156" s="22"/>
      <c r="K156" s="30"/>
      <c r="L156" s="22"/>
      <c r="M156" s="22"/>
      <c r="N156" s="57"/>
      <c r="O156" s="57"/>
      <c r="P156" s="57"/>
      <c r="Q156" s="57"/>
      <c r="R156" s="57"/>
      <c r="S156" s="57"/>
      <c r="T156" s="57" t="str">
        <f t="shared" si="18"/>
        <v xml:space="preserve"> </v>
      </c>
      <c r="U156" s="57" t="str">
        <f t="shared" si="18"/>
        <v xml:space="preserve"> </v>
      </c>
      <c r="V156" s="58"/>
      <c r="W156" s="57"/>
      <c r="X156" s="57" t="s">
        <v>47</v>
      </c>
      <c r="Y156" s="57" t="s">
        <v>156</v>
      </c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</row>
    <row r="157" spans="1:38">
      <c r="A157" s="112">
        <f t="shared" ref="A157:A173" si="20">A135</f>
        <v>42451</v>
      </c>
      <c r="B157" s="57">
        <v>12</v>
      </c>
      <c r="C157" s="57"/>
      <c r="D157" s="57"/>
      <c r="E157" s="57"/>
      <c r="F157" s="57"/>
      <c r="G157" s="57"/>
      <c r="H157" s="57"/>
      <c r="I157" s="30"/>
      <c r="J157" s="22"/>
      <c r="K157" s="30"/>
      <c r="L157" s="22"/>
      <c r="M157" s="22"/>
      <c r="N157" s="57"/>
      <c r="O157" s="57"/>
      <c r="P157" s="57"/>
      <c r="Q157" s="57"/>
      <c r="R157" s="57"/>
      <c r="S157" s="57"/>
      <c r="T157" s="57" t="str">
        <f t="shared" si="18"/>
        <v xml:space="preserve"> </v>
      </c>
      <c r="U157" s="57" t="str">
        <f t="shared" si="18"/>
        <v xml:space="preserve"> </v>
      </c>
      <c r="V157" s="58"/>
      <c r="W157" s="57"/>
      <c r="X157" s="57"/>
      <c r="Y157" s="57" t="s">
        <v>156</v>
      </c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</row>
    <row r="158" spans="1:38">
      <c r="A158" s="112">
        <f t="shared" si="20"/>
        <v>42465</v>
      </c>
      <c r="B158" s="57">
        <v>12</v>
      </c>
      <c r="C158" s="57">
        <v>7.0000000000000007E-2</v>
      </c>
      <c r="D158" s="57">
        <v>6.13</v>
      </c>
      <c r="E158" s="57">
        <v>8.6999999999999993</v>
      </c>
      <c r="F158" s="57">
        <v>2.0699999999999998</v>
      </c>
      <c r="G158" s="61">
        <v>0.13600000000000001</v>
      </c>
      <c r="H158" s="61"/>
      <c r="I158" s="31">
        <v>187</v>
      </c>
      <c r="J158" s="22">
        <f t="shared" si="13"/>
        <v>2.6193089999999999</v>
      </c>
      <c r="K158" s="32">
        <v>0.97</v>
      </c>
      <c r="L158" s="22">
        <f t="shared" si="14"/>
        <v>3.0040899999999999E-2</v>
      </c>
      <c r="M158" s="22"/>
      <c r="N158" s="57">
        <v>5</v>
      </c>
      <c r="O158" s="57">
        <v>1</v>
      </c>
      <c r="P158" s="57">
        <v>2</v>
      </c>
      <c r="Q158" s="57">
        <v>2</v>
      </c>
      <c r="R158" s="57">
        <v>6</v>
      </c>
      <c r="S158" s="57">
        <v>3</v>
      </c>
      <c r="T158" s="57">
        <f t="shared" si="18"/>
        <v>16.111111111111111</v>
      </c>
      <c r="U158" s="57">
        <f t="shared" si="18"/>
        <v>12.222222222222221</v>
      </c>
      <c r="V158" s="58">
        <v>0.2</v>
      </c>
      <c r="W158" s="57">
        <v>2</v>
      </c>
      <c r="X158" s="57"/>
      <c r="Y158" s="57" t="s">
        <v>213</v>
      </c>
      <c r="Z158" s="57">
        <v>61</v>
      </c>
      <c r="AA158" s="57">
        <v>54</v>
      </c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</row>
    <row r="159" spans="1:38">
      <c r="A159" s="112">
        <f t="shared" si="20"/>
        <v>42479</v>
      </c>
      <c r="B159" s="57">
        <v>12</v>
      </c>
      <c r="C159" s="57">
        <v>0.05</v>
      </c>
      <c r="D159" s="57">
        <v>6.94</v>
      </c>
      <c r="E159" s="57">
        <v>3.9</v>
      </c>
      <c r="F159" s="57"/>
      <c r="G159" s="57">
        <v>0.12</v>
      </c>
      <c r="H159" s="57"/>
      <c r="I159" s="31">
        <v>232</v>
      </c>
      <c r="J159" s="22">
        <f t="shared" si="13"/>
        <v>3.2496239999999998</v>
      </c>
      <c r="K159" s="32">
        <v>0.74</v>
      </c>
      <c r="L159" s="22">
        <f t="shared" si="14"/>
        <v>2.2917799999999999E-2</v>
      </c>
      <c r="M159" s="22"/>
      <c r="N159" s="57">
        <v>5</v>
      </c>
      <c r="O159" s="57">
        <v>2</v>
      </c>
      <c r="P159" s="57">
        <v>1</v>
      </c>
      <c r="Q159" s="57">
        <v>2</v>
      </c>
      <c r="R159" s="57">
        <v>5</v>
      </c>
      <c r="S159" s="57">
        <v>1</v>
      </c>
      <c r="T159" s="57">
        <f t="shared" si="18"/>
        <v>29.444444444444443</v>
      </c>
      <c r="U159" s="57">
        <f t="shared" si="18"/>
        <v>18.888888888888889</v>
      </c>
      <c r="V159" s="58">
        <v>0.25</v>
      </c>
      <c r="W159" s="57">
        <v>2</v>
      </c>
      <c r="X159" s="57"/>
      <c r="Y159" s="57" t="s">
        <v>213</v>
      </c>
      <c r="Z159" s="57">
        <v>85</v>
      </c>
      <c r="AA159" s="57">
        <v>66</v>
      </c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</row>
    <row r="160" spans="1:38">
      <c r="A160" s="112">
        <f t="shared" si="20"/>
        <v>42493</v>
      </c>
      <c r="B160" s="57">
        <v>12</v>
      </c>
      <c r="C160" s="57">
        <v>0.04</v>
      </c>
      <c r="D160" s="57">
        <v>6.48</v>
      </c>
      <c r="E160" s="57"/>
      <c r="F160" s="57">
        <v>3</v>
      </c>
      <c r="G160" s="57">
        <v>7.0999999999999994E-2</v>
      </c>
      <c r="H160" s="57"/>
      <c r="I160" s="31">
        <v>276</v>
      </c>
      <c r="J160" s="22">
        <f t="shared" si="13"/>
        <v>3.8659319999999999</v>
      </c>
      <c r="K160" s="32">
        <v>0.68</v>
      </c>
      <c r="L160" s="22">
        <f t="shared" si="14"/>
        <v>2.1059600000000001E-2</v>
      </c>
      <c r="M160" s="22"/>
      <c r="N160" s="57">
        <v>5</v>
      </c>
      <c r="O160" s="57">
        <v>3</v>
      </c>
      <c r="P160" s="57">
        <v>1</v>
      </c>
      <c r="Q160" s="57">
        <v>1</v>
      </c>
      <c r="R160" s="57">
        <v>5</v>
      </c>
      <c r="S160" s="57">
        <v>3</v>
      </c>
      <c r="T160" s="57">
        <f t="shared" si="18"/>
        <v>27.222222222222221</v>
      </c>
      <c r="U160" s="57">
        <f t="shared" si="18"/>
        <v>20.555555555555557</v>
      </c>
      <c r="V160" s="58">
        <v>0.3</v>
      </c>
      <c r="W160" s="57">
        <v>2</v>
      </c>
      <c r="X160" s="57"/>
      <c r="Y160" s="57" t="s">
        <v>213</v>
      </c>
      <c r="Z160" s="57">
        <v>81</v>
      </c>
      <c r="AA160" s="57">
        <v>69</v>
      </c>
      <c r="AB160" s="57"/>
      <c r="AC160" s="57"/>
      <c r="AD160" s="57"/>
      <c r="AF160" s="57"/>
      <c r="AG160" s="57"/>
      <c r="AH160" s="57"/>
      <c r="AI160" s="57"/>
      <c r="AJ160" s="57"/>
      <c r="AK160" s="57"/>
      <c r="AL160" s="57"/>
    </row>
    <row r="161" spans="1:38">
      <c r="A161" s="112">
        <f t="shared" si="20"/>
        <v>42507</v>
      </c>
      <c r="B161" s="57">
        <v>12</v>
      </c>
      <c r="C161" s="57">
        <v>0.7</v>
      </c>
      <c r="D161" s="57">
        <v>6.49</v>
      </c>
      <c r="E161" s="57"/>
      <c r="F161" s="57"/>
      <c r="G161" s="57">
        <v>9.9000000000000005E-2</v>
      </c>
      <c r="H161" s="57"/>
      <c r="I161" s="31">
        <v>271</v>
      </c>
      <c r="J161" s="22">
        <f t="shared" si="13"/>
        <v>3.7958970000000001</v>
      </c>
      <c r="K161" s="32">
        <v>1.03</v>
      </c>
      <c r="L161" s="22">
        <f t="shared" si="14"/>
        <v>3.18991E-2</v>
      </c>
      <c r="M161" s="22"/>
      <c r="N161" s="57">
        <v>5</v>
      </c>
      <c r="O161" s="57">
        <v>5</v>
      </c>
      <c r="P161" s="57">
        <v>1</v>
      </c>
      <c r="Q161" s="57">
        <v>1</v>
      </c>
      <c r="R161" s="57">
        <v>5</v>
      </c>
      <c r="S161" s="57">
        <v>3</v>
      </c>
      <c r="T161" s="57">
        <f t="shared" si="18"/>
        <v>17.777777777777779</v>
      </c>
      <c r="U161" s="57">
        <f t="shared" si="18"/>
        <v>16.666666666666668</v>
      </c>
      <c r="V161" s="58">
        <v>0.35</v>
      </c>
      <c r="W161" s="57">
        <v>2</v>
      </c>
      <c r="X161" s="57"/>
      <c r="Y161" s="57" t="s">
        <v>213</v>
      </c>
      <c r="Z161" s="57">
        <v>64</v>
      </c>
      <c r="AA161" s="57">
        <v>62</v>
      </c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</row>
    <row r="162" spans="1:38">
      <c r="A162" s="112">
        <f t="shared" si="20"/>
        <v>42521</v>
      </c>
      <c r="B162" s="57">
        <v>12</v>
      </c>
      <c r="C162" s="57">
        <v>0.08</v>
      </c>
      <c r="D162" s="57">
        <v>6.74</v>
      </c>
      <c r="E162" s="57"/>
      <c r="F162" s="57"/>
      <c r="G162" s="57">
        <v>8.4000000000000005E-2</v>
      </c>
      <c r="H162" s="57"/>
      <c r="I162" s="30">
        <v>254</v>
      </c>
      <c r="J162" s="22">
        <f t="shared" si="13"/>
        <v>3.5577779999999999</v>
      </c>
      <c r="K162" s="30">
        <v>1.21</v>
      </c>
      <c r="L162" s="22">
        <f t="shared" si="14"/>
        <v>3.7473699999999999E-2</v>
      </c>
      <c r="M162" s="22"/>
      <c r="N162" s="57">
        <v>5</v>
      </c>
      <c r="O162" s="57">
        <v>2</v>
      </c>
      <c r="P162" s="57">
        <v>1</v>
      </c>
      <c r="Q162" s="57">
        <v>1</v>
      </c>
      <c r="R162" s="57">
        <v>5</v>
      </c>
      <c r="S162" s="57">
        <v>4</v>
      </c>
      <c r="T162" s="57">
        <f t="shared" si="18"/>
        <v>28.333333333333332</v>
      </c>
      <c r="U162" s="57">
        <f t="shared" si="18"/>
        <v>26.666666666666668</v>
      </c>
      <c r="V162" s="58">
        <v>0.3</v>
      </c>
      <c r="W162" s="57">
        <v>2</v>
      </c>
      <c r="X162" s="57"/>
      <c r="Y162" s="57" t="s">
        <v>213</v>
      </c>
      <c r="Z162" s="57">
        <v>83</v>
      </c>
      <c r="AA162" s="57">
        <v>80</v>
      </c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</row>
    <row r="163" spans="1:38">
      <c r="A163" s="112">
        <f t="shared" si="20"/>
        <v>42535</v>
      </c>
      <c r="B163" s="57">
        <v>12</v>
      </c>
      <c r="C163" s="57">
        <v>0.08</v>
      </c>
      <c r="D163" s="57">
        <v>7.46</v>
      </c>
      <c r="E163" s="57"/>
      <c r="F163" s="57"/>
      <c r="G163" s="57">
        <v>0.13500000000000001</v>
      </c>
      <c r="H163" s="57"/>
      <c r="I163" s="30">
        <v>251</v>
      </c>
      <c r="J163" s="22">
        <f t="shared" si="13"/>
        <v>3.5157570000000002</v>
      </c>
      <c r="K163" s="30">
        <v>2.76</v>
      </c>
      <c r="L163" s="22">
        <f t="shared" si="14"/>
        <v>8.5477200000000003E-2</v>
      </c>
      <c r="M163" s="22"/>
      <c r="N163" s="57">
        <v>5</v>
      </c>
      <c r="O163" s="57">
        <v>1</v>
      </c>
      <c r="P163" s="57">
        <v>2</v>
      </c>
      <c r="Q163" s="57">
        <v>2</v>
      </c>
      <c r="R163" s="57">
        <v>5</v>
      </c>
      <c r="S163" s="57">
        <v>1</v>
      </c>
      <c r="T163" s="57">
        <f t="shared" si="18"/>
        <v>28.333333333333332</v>
      </c>
      <c r="U163" s="57">
        <f t="shared" si="18"/>
        <v>26.111111111111111</v>
      </c>
      <c r="V163" s="58">
        <v>0.4</v>
      </c>
      <c r="W163" s="57">
        <v>2</v>
      </c>
      <c r="X163" s="57"/>
      <c r="Y163" s="57" t="s">
        <v>213</v>
      </c>
      <c r="Z163" s="57">
        <v>83</v>
      </c>
      <c r="AA163" s="57">
        <v>79</v>
      </c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</row>
    <row r="164" spans="1:38">
      <c r="A164" s="112">
        <f t="shared" si="20"/>
        <v>42549</v>
      </c>
      <c r="B164" s="57">
        <v>12</v>
      </c>
      <c r="C164" s="57">
        <v>7.0000000000000007E-2</v>
      </c>
      <c r="D164" s="58">
        <v>6.79</v>
      </c>
      <c r="E164" s="57">
        <v>7.6</v>
      </c>
      <c r="F164" s="57">
        <v>2.5099999999999998</v>
      </c>
      <c r="G164" s="57">
        <v>0.14899999999999999</v>
      </c>
      <c r="H164" s="57"/>
      <c r="I164" s="30">
        <v>248</v>
      </c>
      <c r="J164" s="22">
        <f>(I163*14.007)*(0.001)</f>
        <v>3.5157570000000002</v>
      </c>
      <c r="K164" s="30">
        <v>2.57</v>
      </c>
      <c r="L164" s="22">
        <f t="shared" si="14"/>
        <v>7.9592899999999994E-2</v>
      </c>
      <c r="M164" s="22"/>
      <c r="N164" s="57">
        <v>5</v>
      </c>
      <c r="O164" s="57">
        <v>3</v>
      </c>
      <c r="P164" s="57">
        <v>2</v>
      </c>
      <c r="Q164" s="57">
        <v>1</v>
      </c>
      <c r="R164" s="57">
        <v>5</v>
      </c>
      <c r="S164" s="57">
        <v>5</v>
      </c>
      <c r="T164" s="57">
        <f t="shared" si="18"/>
        <v>26.666666666666668</v>
      </c>
      <c r="U164" s="57">
        <f t="shared" si="18"/>
        <v>22.222222222222221</v>
      </c>
      <c r="V164" s="58">
        <v>0.2</v>
      </c>
      <c r="W164" s="57">
        <v>2</v>
      </c>
      <c r="X164" s="57"/>
      <c r="Y164" s="57" t="s">
        <v>213</v>
      </c>
      <c r="Z164" s="57">
        <v>80</v>
      </c>
      <c r="AA164" s="57">
        <v>72</v>
      </c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</row>
    <row r="165" spans="1:38">
      <c r="A165" s="112">
        <f t="shared" si="20"/>
        <v>42563</v>
      </c>
      <c r="B165" s="57">
        <v>12</v>
      </c>
      <c r="C165" s="57">
        <v>0.08</v>
      </c>
      <c r="D165" s="58">
        <v>7.14</v>
      </c>
      <c r="E165" s="57">
        <v>11.2</v>
      </c>
      <c r="F165" s="57">
        <v>2.71</v>
      </c>
      <c r="G165" s="57">
        <v>0.12</v>
      </c>
      <c r="H165" s="57"/>
      <c r="I165" s="37">
        <v>305</v>
      </c>
      <c r="J165" s="22">
        <f>(I164*14.007)*(0.001)</f>
        <v>3.4737360000000002</v>
      </c>
      <c r="K165" s="30">
        <v>0.98</v>
      </c>
      <c r="L165" s="22">
        <f t="shared" si="14"/>
        <v>3.0350600000000002E-2</v>
      </c>
      <c r="M165" s="22"/>
      <c r="N165" s="57">
        <v>5</v>
      </c>
      <c r="O165" s="57">
        <v>1</v>
      </c>
      <c r="P165" s="57">
        <v>1</v>
      </c>
      <c r="Q165" s="57">
        <v>1</v>
      </c>
      <c r="R165" s="57">
        <v>5</v>
      </c>
      <c r="S165" s="57">
        <v>1</v>
      </c>
      <c r="T165" s="57">
        <f t="shared" si="18"/>
        <v>30</v>
      </c>
      <c r="U165" s="57">
        <f t="shared" si="18"/>
        <v>28.333333333333332</v>
      </c>
      <c r="V165" s="58">
        <v>0.3</v>
      </c>
      <c r="W165" s="57">
        <v>2</v>
      </c>
      <c r="X165" s="57"/>
      <c r="Y165" s="57" t="s">
        <v>213</v>
      </c>
      <c r="Z165" s="57">
        <v>86</v>
      </c>
      <c r="AA165" s="57">
        <v>83</v>
      </c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</row>
    <row r="166" spans="1:38">
      <c r="A166" s="112">
        <f t="shared" si="20"/>
        <v>42577</v>
      </c>
      <c r="B166" s="57">
        <v>12</v>
      </c>
      <c r="C166" s="57">
        <v>0.08</v>
      </c>
      <c r="D166" s="58">
        <v>7.19</v>
      </c>
      <c r="E166" s="57">
        <v>6.8</v>
      </c>
      <c r="F166" s="57">
        <v>2.31</v>
      </c>
      <c r="G166" s="57">
        <v>7.1999999999999995E-2</v>
      </c>
      <c r="H166" s="57"/>
      <c r="I166" s="30">
        <v>181</v>
      </c>
      <c r="J166" s="22">
        <f t="shared" si="13"/>
        <v>2.5352669999999997</v>
      </c>
      <c r="K166" s="30">
        <v>1.0900000000000001</v>
      </c>
      <c r="L166" s="22">
        <f t="shared" si="14"/>
        <v>3.3757300000000004E-2</v>
      </c>
      <c r="M166" s="22"/>
      <c r="N166" s="57">
        <v>5</v>
      </c>
      <c r="O166" s="57">
        <v>2</v>
      </c>
      <c r="P166" s="57">
        <v>2</v>
      </c>
      <c r="Q166" s="57">
        <v>2</v>
      </c>
      <c r="R166" s="57">
        <v>1</v>
      </c>
      <c r="S166" s="57">
        <v>3</v>
      </c>
      <c r="T166" s="57">
        <f t="shared" si="18"/>
        <v>32.777777777777779</v>
      </c>
      <c r="U166" s="57">
        <f t="shared" si="18"/>
        <v>32.222222222222221</v>
      </c>
      <c r="V166" s="58">
        <v>0.2</v>
      </c>
      <c r="W166" s="57">
        <v>2</v>
      </c>
      <c r="X166" s="57"/>
      <c r="Y166" s="57" t="s">
        <v>213</v>
      </c>
      <c r="Z166" s="57">
        <v>91</v>
      </c>
      <c r="AA166" s="57">
        <v>90</v>
      </c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</row>
    <row r="167" spans="1:38">
      <c r="A167" s="112">
        <f t="shared" si="20"/>
        <v>42591</v>
      </c>
      <c r="B167" s="57">
        <v>12</v>
      </c>
      <c r="C167" s="57">
        <v>0.09</v>
      </c>
      <c r="D167" s="57">
        <v>7.3</v>
      </c>
      <c r="E167" s="57">
        <v>6.1</v>
      </c>
      <c r="F167" s="57">
        <v>2.4300000000000002</v>
      </c>
      <c r="G167" s="57">
        <v>0.16500000000000001</v>
      </c>
      <c r="H167" s="57"/>
      <c r="I167" s="37">
        <v>191</v>
      </c>
      <c r="J167" s="22">
        <f t="shared" ref="J167:J173" si="21">(I167*14.007)*(0.001)</f>
        <v>2.6753369999999999</v>
      </c>
      <c r="K167" s="37">
        <v>0.61</v>
      </c>
      <c r="L167" s="22">
        <f t="shared" si="14"/>
        <v>1.8891700000000001E-2</v>
      </c>
      <c r="M167" s="22"/>
      <c r="N167" s="57">
        <v>5</v>
      </c>
      <c r="O167" s="57">
        <v>3</v>
      </c>
      <c r="P167" s="57">
        <v>1</v>
      </c>
      <c r="Q167" s="57">
        <v>1</v>
      </c>
      <c r="R167" s="57">
        <v>1</v>
      </c>
      <c r="S167" s="57">
        <v>1</v>
      </c>
      <c r="T167" s="57">
        <f t="shared" si="18"/>
        <v>29.444444444444443</v>
      </c>
      <c r="U167" s="57">
        <f t="shared" si="18"/>
        <v>27.222222222222221</v>
      </c>
      <c r="V167" s="58">
        <v>0.25</v>
      </c>
      <c r="W167" s="57">
        <v>2</v>
      </c>
      <c r="X167" s="57"/>
      <c r="Y167" s="57" t="s">
        <v>213</v>
      </c>
      <c r="Z167" s="57">
        <v>85</v>
      </c>
      <c r="AA167" s="57">
        <v>81</v>
      </c>
      <c r="AB167" s="57" t="s">
        <v>341</v>
      </c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</row>
    <row r="168" spans="1:38">
      <c r="A168" s="112">
        <f t="shared" si="20"/>
        <v>42605</v>
      </c>
      <c r="B168" s="57">
        <v>12</v>
      </c>
      <c r="C168" s="57">
        <v>7.0000000000000007E-2</v>
      </c>
      <c r="D168" s="57">
        <v>7.64</v>
      </c>
      <c r="E168" s="57">
        <v>4.4000000000000004</v>
      </c>
      <c r="F168" s="57">
        <v>1.28</v>
      </c>
      <c r="G168" s="57">
        <v>0.53100000000000003</v>
      </c>
      <c r="H168" s="57"/>
      <c r="I168" s="37">
        <v>147</v>
      </c>
      <c r="J168" s="22">
        <f t="shared" si="21"/>
        <v>2.0590290000000002</v>
      </c>
      <c r="K168" s="37">
        <v>0.93</v>
      </c>
      <c r="L168" s="22">
        <f t="shared" si="14"/>
        <v>2.8802100000000001E-2</v>
      </c>
      <c r="M168" s="22"/>
      <c r="N168" s="57">
        <v>5</v>
      </c>
      <c r="O168" s="57">
        <v>1</v>
      </c>
      <c r="P168" s="57">
        <v>2</v>
      </c>
      <c r="Q168" s="57">
        <v>2</v>
      </c>
      <c r="R168" s="57">
        <v>1</v>
      </c>
      <c r="S168" s="57">
        <v>2</v>
      </c>
      <c r="T168" s="57">
        <f t="shared" si="18"/>
        <v>28.333333333333332</v>
      </c>
      <c r="U168" s="57">
        <f t="shared" si="18"/>
        <v>26.111111111111111</v>
      </c>
      <c r="V168" s="58">
        <v>0.3</v>
      </c>
      <c r="W168" s="57">
        <v>2</v>
      </c>
      <c r="X168" s="57"/>
      <c r="Y168" s="57" t="s">
        <v>213</v>
      </c>
      <c r="Z168" s="57">
        <v>83</v>
      </c>
      <c r="AA168" s="57">
        <v>79</v>
      </c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</row>
    <row r="169" spans="1:38">
      <c r="A169" s="112">
        <f t="shared" si="20"/>
        <v>42619</v>
      </c>
      <c r="B169" s="57">
        <v>12</v>
      </c>
      <c r="C169" s="57">
        <v>0.05</v>
      </c>
      <c r="D169" s="57">
        <v>7.38</v>
      </c>
      <c r="E169" s="57">
        <v>4.8</v>
      </c>
      <c r="F169" s="57">
        <v>1.89</v>
      </c>
      <c r="G169" s="61">
        <v>0.2</v>
      </c>
      <c r="H169" s="61"/>
      <c r="I169" s="37">
        <v>157</v>
      </c>
      <c r="J169" s="22">
        <f t="shared" si="21"/>
        <v>2.1990990000000004</v>
      </c>
      <c r="K169" s="37">
        <v>0.94</v>
      </c>
      <c r="L169" s="22">
        <f t="shared" si="14"/>
        <v>2.91118E-2</v>
      </c>
      <c r="M169" s="22"/>
      <c r="N169" s="57">
        <v>5</v>
      </c>
      <c r="O169" s="57">
        <v>1</v>
      </c>
      <c r="P169" s="57">
        <v>1</v>
      </c>
      <c r="Q169" s="57">
        <v>2</v>
      </c>
      <c r="R169" s="57">
        <v>1</v>
      </c>
      <c r="S169" s="57">
        <v>1</v>
      </c>
      <c r="T169" s="57">
        <f t="shared" si="18"/>
        <v>30.555555555555557</v>
      </c>
      <c r="U169" s="57">
        <f t="shared" si="18"/>
        <v>26.111111111111111</v>
      </c>
      <c r="V169" s="58">
        <v>0.25</v>
      </c>
      <c r="W169" s="57">
        <v>2</v>
      </c>
      <c r="X169" s="57"/>
      <c r="Y169" s="57" t="s">
        <v>213</v>
      </c>
      <c r="Z169" s="57">
        <v>87</v>
      </c>
      <c r="AA169" s="57">
        <v>79</v>
      </c>
      <c r="AB169" s="57"/>
      <c r="AC169" s="113"/>
      <c r="AD169" s="113"/>
      <c r="AE169" s="113"/>
      <c r="AF169" s="113"/>
      <c r="AG169" s="113"/>
      <c r="AH169" s="113"/>
      <c r="AI169" s="113"/>
      <c r="AJ169" s="113"/>
      <c r="AK169" s="113"/>
      <c r="AL169" s="113"/>
    </row>
    <row r="170" spans="1:38">
      <c r="A170" s="112">
        <f t="shared" si="20"/>
        <v>42633</v>
      </c>
      <c r="B170" s="57">
        <v>12</v>
      </c>
      <c r="C170" s="57"/>
      <c r="D170" s="57">
        <v>6.69</v>
      </c>
      <c r="E170" s="57">
        <v>4.9000000000000004</v>
      </c>
      <c r="F170" s="59">
        <v>1.95</v>
      </c>
      <c r="G170" s="59">
        <v>0.128</v>
      </c>
      <c r="H170" s="59"/>
      <c r="I170" s="37">
        <v>158</v>
      </c>
      <c r="J170" s="22">
        <f t="shared" si="21"/>
        <v>2.2131059999999998</v>
      </c>
      <c r="K170" s="37">
        <v>1.01</v>
      </c>
      <c r="L170" s="22">
        <f t="shared" si="14"/>
        <v>3.1279700000000001E-2</v>
      </c>
      <c r="M170" s="22"/>
      <c r="N170" s="57">
        <v>5</v>
      </c>
      <c r="O170" s="57">
        <v>3</v>
      </c>
      <c r="P170" s="57">
        <v>2</v>
      </c>
      <c r="Q170" s="57">
        <v>1</v>
      </c>
      <c r="R170" s="57">
        <v>2</v>
      </c>
      <c r="S170" s="57">
        <v>5</v>
      </c>
      <c r="T170" s="57">
        <f t="shared" si="18"/>
        <v>23.888888888888889</v>
      </c>
      <c r="U170" s="57">
        <f t="shared" si="18"/>
        <v>23.333333333333332</v>
      </c>
      <c r="V170" s="58">
        <v>0.3</v>
      </c>
      <c r="W170" s="57">
        <v>2</v>
      </c>
      <c r="X170" s="57"/>
      <c r="Y170" s="57" t="s">
        <v>213</v>
      </c>
      <c r="Z170" s="57">
        <v>75</v>
      </c>
      <c r="AA170" s="57">
        <v>74</v>
      </c>
      <c r="AB170" s="57"/>
      <c r="AC170" s="113"/>
      <c r="AD170" s="113"/>
      <c r="AE170" s="113"/>
      <c r="AF170" s="113"/>
      <c r="AG170" s="113"/>
      <c r="AH170" s="121"/>
      <c r="AI170" s="113"/>
      <c r="AJ170" s="113"/>
      <c r="AK170" s="113"/>
      <c r="AL170" s="113"/>
    </row>
    <row r="171" spans="1:38">
      <c r="A171" s="112">
        <f t="shared" si="20"/>
        <v>42647</v>
      </c>
      <c r="B171" s="57">
        <v>12</v>
      </c>
      <c r="C171" s="57">
        <v>0.06</v>
      </c>
      <c r="D171" s="57">
        <v>5.91</v>
      </c>
      <c r="E171" s="57">
        <v>10.4</v>
      </c>
      <c r="F171" s="57">
        <v>1.43</v>
      </c>
      <c r="G171" s="57">
        <v>0.36799999999999999</v>
      </c>
      <c r="H171" s="57"/>
      <c r="I171" s="37">
        <v>178</v>
      </c>
      <c r="J171" s="22">
        <f t="shared" si="21"/>
        <v>2.4932460000000001</v>
      </c>
      <c r="K171" s="37">
        <v>3.28</v>
      </c>
      <c r="L171" s="22">
        <f t="shared" si="14"/>
        <v>0.10158159999999999</v>
      </c>
      <c r="M171" s="22"/>
      <c r="N171" s="57">
        <v>5</v>
      </c>
      <c r="O171" s="57">
        <v>3</v>
      </c>
      <c r="P171" s="57">
        <v>2</v>
      </c>
      <c r="Q171" s="57">
        <v>2</v>
      </c>
      <c r="R171" s="57">
        <v>1</v>
      </c>
      <c r="S171" s="57">
        <v>3</v>
      </c>
      <c r="T171" s="57">
        <f t="shared" si="18"/>
        <v>26.111111111111111</v>
      </c>
      <c r="U171" s="57">
        <f t="shared" si="18"/>
        <v>22.222222222222221</v>
      </c>
      <c r="V171" s="58">
        <v>0.25</v>
      </c>
      <c r="W171" s="57">
        <v>2</v>
      </c>
      <c r="X171" s="57"/>
      <c r="Y171" s="57" t="s">
        <v>213</v>
      </c>
      <c r="Z171" s="57">
        <v>79</v>
      </c>
      <c r="AA171" s="57">
        <v>72</v>
      </c>
      <c r="AB171" s="57" t="s">
        <v>234</v>
      </c>
      <c r="AC171" s="57"/>
      <c r="AD171" s="57"/>
      <c r="AE171" s="57"/>
      <c r="AF171" s="57"/>
      <c r="AG171" s="57"/>
      <c r="AI171" s="57"/>
      <c r="AJ171" s="57"/>
      <c r="AK171" s="57"/>
      <c r="AL171" s="57"/>
    </row>
    <row r="172" spans="1:38">
      <c r="A172" s="112">
        <f t="shared" si="20"/>
        <v>42661</v>
      </c>
      <c r="B172" s="57">
        <v>12</v>
      </c>
      <c r="C172" s="57">
        <v>0</v>
      </c>
      <c r="D172" s="57">
        <v>6.12</v>
      </c>
      <c r="E172" s="57">
        <v>3.3</v>
      </c>
      <c r="F172" s="57">
        <v>3.41</v>
      </c>
      <c r="G172" s="57">
        <v>0.23599999999999999</v>
      </c>
      <c r="H172" s="57"/>
      <c r="I172" s="37">
        <v>286</v>
      </c>
      <c r="J172" s="22">
        <f t="shared" si="21"/>
        <v>4.0060019999999996</v>
      </c>
      <c r="K172" s="37">
        <v>0.95</v>
      </c>
      <c r="L172" s="22">
        <f t="shared" si="14"/>
        <v>2.94215E-2</v>
      </c>
      <c r="M172" s="22"/>
      <c r="N172" s="57">
        <v>5</v>
      </c>
      <c r="O172" s="57">
        <v>1</v>
      </c>
      <c r="P172" s="57">
        <v>3</v>
      </c>
      <c r="Q172" s="57">
        <v>2</v>
      </c>
      <c r="R172" s="57">
        <v>3</v>
      </c>
      <c r="S172" s="57">
        <v>1</v>
      </c>
      <c r="T172" s="57">
        <f t="shared" si="18"/>
        <v>27.222222222222221</v>
      </c>
      <c r="U172" s="57">
        <f t="shared" si="18"/>
        <v>20.555555555555557</v>
      </c>
      <c r="V172" s="58">
        <v>0.3</v>
      </c>
      <c r="W172" s="57">
        <v>2</v>
      </c>
      <c r="X172" s="57"/>
      <c r="Y172" s="57" t="s">
        <v>213</v>
      </c>
      <c r="Z172" s="57">
        <v>81</v>
      </c>
      <c r="AA172" s="57">
        <v>69</v>
      </c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</row>
    <row r="173" spans="1:38">
      <c r="A173" s="112">
        <f t="shared" si="20"/>
        <v>42675</v>
      </c>
      <c r="B173" s="57">
        <v>12</v>
      </c>
      <c r="C173" s="57">
        <v>0.05</v>
      </c>
      <c r="D173" s="57">
        <v>6.24</v>
      </c>
      <c r="E173" s="57">
        <v>2.2000000000000002</v>
      </c>
      <c r="F173" s="57">
        <v>3.79</v>
      </c>
      <c r="G173" s="57">
        <v>0.11</v>
      </c>
      <c r="H173" s="57"/>
      <c r="I173" s="37">
        <v>282</v>
      </c>
      <c r="J173" s="22">
        <f t="shared" si="21"/>
        <v>3.9499739999999997</v>
      </c>
      <c r="K173" s="37">
        <v>0.61</v>
      </c>
      <c r="L173" s="22">
        <f t="shared" si="14"/>
        <v>1.8891700000000001E-2</v>
      </c>
      <c r="M173" s="22"/>
      <c r="N173" s="57">
        <v>5</v>
      </c>
      <c r="O173" s="57">
        <v>3</v>
      </c>
      <c r="P173" s="57">
        <v>1</v>
      </c>
      <c r="Q173" s="57">
        <v>1</v>
      </c>
      <c r="R173" s="57">
        <v>1</v>
      </c>
      <c r="S173" s="57">
        <v>2</v>
      </c>
      <c r="T173" s="57">
        <f t="shared" si="18"/>
        <v>16.111111111111111</v>
      </c>
      <c r="U173" s="57">
        <f t="shared" si="18"/>
        <v>15</v>
      </c>
      <c r="V173" s="58">
        <v>0.3</v>
      </c>
      <c r="W173" s="57">
        <v>2</v>
      </c>
      <c r="X173" s="57"/>
      <c r="Y173" s="57" t="s">
        <v>213</v>
      </c>
      <c r="Z173" s="57">
        <v>61</v>
      </c>
      <c r="AA173" s="57">
        <v>59</v>
      </c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</row>
    <row r="174" spans="1:38">
      <c r="A174" s="59"/>
      <c r="B174" s="57"/>
      <c r="C174" s="57"/>
      <c r="D174" s="57"/>
      <c r="E174" s="57"/>
      <c r="F174" s="57"/>
      <c r="G174" s="57"/>
      <c r="H174" s="57"/>
      <c r="I174" s="37"/>
      <c r="J174" s="22"/>
      <c r="K174" s="37"/>
      <c r="L174" s="22"/>
      <c r="M174" s="22"/>
      <c r="N174" s="57"/>
      <c r="O174" s="57"/>
      <c r="P174" s="57"/>
      <c r="Q174" s="57"/>
      <c r="R174" s="57"/>
      <c r="S174" s="57"/>
      <c r="T174" s="57" t="str">
        <f t="shared" si="18"/>
        <v xml:space="preserve"> </v>
      </c>
      <c r="U174" s="57" t="str">
        <f t="shared" si="18"/>
        <v xml:space="preserve"> </v>
      </c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</row>
    <row r="175" spans="1:38">
      <c r="A175" s="59"/>
      <c r="B175" s="57"/>
      <c r="C175" s="57"/>
      <c r="D175" s="57"/>
      <c r="E175" s="57"/>
      <c r="F175" s="57"/>
      <c r="G175" s="57"/>
      <c r="H175" s="57"/>
      <c r="I175" s="37"/>
      <c r="J175" s="22"/>
      <c r="K175" s="37"/>
      <c r="L175" s="22"/>
      <c r="M175" s="22"/>
      <c r="N175" s="57"/>
      <c r="O175" s="57"/>
      <c r="P175" s="57"/>
      <c r="Q175" s="57"/>
      <c r="R175" s="57"/>
      <c r="S175" s="57"/>
      <c r="T175" s="57" t="str">
        <f t="shared" si="18"/>
        <v xml:space="preserve"> </v>
      </c>
      <c r="U175" s="57" t="str">
        <f t="shared" si="18"/>
        <v xml:space="preserve"> </v>
      </c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</row>
    <row r="176" spans="1:38">
      <c r="A176" s="59"/>
      <c r="B176" s="57"/>
      <c r="C176" s="57"/>
      <c r="D176" s="57"/>
      <c r="E176" s="57"/>
      <c r="F176" s="57"/>
      <c r="G176" s="57"/>
      <c r="H176" s="57"/>
      <c r="I176" s="37"/>
      <c r="J176" s="22"/>
      <c r="K176" s="37"/>
      <c r="L176" s="22"/>
      <c r="M176" s="22"/>
      <c r="N176" s="57"/>
      <c r="O176" s="57"/>
      <c r="P176" s="57"/>
      <c r="Q176" s="57"/>
      <c r="R176" s="57"/>
      <c r="S176" s="57"/>
      <c r="T176" s="57" t="str">
        <f t="shared" si="18"/>
        <v xml:space="preserve"> </v>
      </c>
      <c r="U176" s="57" t="str">
        <f t="shared" si="18"/>
        <v xml:space="preserve"> </v>
      </c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</row>
    <row r="177" spans="1:38">
      <c r="A177" s="59"/>
      <c r="B177" s="57"/>
      <c r="C177" s="57"/>
      <c r="D177" s="57"/>
      <c r="E177" s="57"/>
      <c r="F177" s="57"/>
      <c r="G177" s="57"/>
      <c r="H177" s="57"/>
      <c r="I177" s="37"/>
      <c r="J177" s="22"/>
      <c r="K177" s="37"/>
      <c r="L177" s="22"/>
      <c r="M177" s="22"/>
      <c r="N177" s="57"/>
      <c r="O177" s="57"/>
      <c r="P177" s="57"/>
      <c r="Q177" s="57"/>
      <c r="R177" s="57"/>
      <c r="S177" s="57"/>
      <c r="T177" s="57" t="str">
        <f t="shared" si="18"/>
        <v xml:space="preserve"> </v>
      </c>
      <c r="U177" s="57" t="str">
        <f t="shared" si="18"/>
        <v xml:space="preserve"> </v>
      </c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</row>
    <row r="178" spans="1:38">
      <c r="A178" s="112">
        <f>A156</f>
        <v>42437</v>
      </c>
      <c r="B178" s="57">
        <v>13</v>
      </c>
      <c r="C178" s="57">
        <v>0.09</v>
      </c>
      <c r="D178" s="57">
        <v>6.54</v>
      </c>
      <c r="E178" s="59">
        <v>2.6</v>
      </c>
      <c r="F178" s="57">
        <v>1.54</v>
      </c>
      <c r="G178" s="57">
        <v>0.152</v>
      </c>
      <c r="H178" s="57"/>
      <c r="I178" s="30">
        <v>129</v>
      </c>
      <c r="J178" s="22">
        <f t="shared" ref="J178:J280" si="22">(I178*14.007)*(0.001)</f>
        <v>1.8069030000000001</v>
      </c>
      <c r="K178" s="30">
        <v>0.97</v>
      </c>
      <c r="L178" s="22">
        <f t="shared" si="14"/>
        <v>3.0040899999999999E-2</v>
      </c>
      <c r="M178" s="22"/>
      <c r="N178" s="57">
        <v>5</v>
      </c>
      <c r="O178" s="57">
        <v>1</v>
      </c>
      <c r="P178" s="57">
        <v>2</v>
      </c>
      <c r="Q178" s="57">
        <v>1</v>
      </c>
      <c r="R178" s="57">
        <v>5</v>
      </c>
      <c r="S178" s="57">
        <v>1</v>
      </c>
      <c r="T178" s="57">
        <f t="shared" si="18"/>
        <v>24.444444444444443</v>
      </c>
      <c r="U178" s="57">
        <f t="shared" si="18"/>
        <v>15.555555555555555</v>
      </c>
      <c r="V178" s="57">
        <v>0.95</v>
      </c>
      <c r="W178" s="57">
        <v>1</v>
      </c>
      <c r="X178" s="57" t="s">
        <v>49</v>
      </c>
      <c r="Y178" s="57" t="s">
        <v>255</v>
      </c>
      <c r="Z178" s="57">
        <v>76</v>
      </c>
      <c r="AA178" s="57">
        <v>60</v>
      </c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</row>
    <row r="179" spans="1:38">
      <c r="A179" s="112">
        <f t="shared" ref="A179:A195" si="23">A157</f>
        <v>42451</v>
      </c>
      <c r="B179" s="57">
        <v>13</v>
      </c>
      <c r="C179" s="57">
        <v>0.09</v>
      </c>
      <c r="D179" s="51">
        <v>6.28</v>
      </c>
      <c r="E179" s="57">
        <v>21.4</v>
      </c>
      <c r="F179" s="57">
        <v>0.96199999999999997</v>
      </c>
      <c r="G179" s="57">
        <v>0.03</v>
      </c>
      <c r="H179" s="57"/>
      <c r="I179" s="30">
        <v>109</v>
      </c>
      <c r="J179" s="22">
        <f t="shared" si="22"/>
        <v>1.5267629999999999</v>
      </c>
      <c r="K179" s="30">
        <v>1.23</v>
      </c>
      <c r="L179" s="22">
        <f t="shared" si="14"/>
        <v>3.8093099999999998E-2</v>
      </c>
      <c r="M179" s="22"/>
      <c r="N179" s="57">
        <v>4</v>
      </c>
      <c r="O179" s="57">
        <v>1</v>
      </c>
      <c r="P179" s="57">
        <v>1</v>
      </c>
      <c r="Q179" s="57">
        <v>1</v>
      </c>
      <c r="R179" s="57">
        <v>10</v>
      </c>
      <c r="S179" s="57">
        <v>3</v>
      </c>
      <c r="T179" s="57">
        <f t="shared" si="18"/>
        <v>10</v>
      </c>
      <c r="U179" s="57">
        <f t="shared" si="18"/>
        <v>10</v>
      </c>
      <c r="V179" s="57">
        <v>0.57999999999999996</v>
      </c>
      <c r="W179" s="57" t="s">
        <v>21</v>
      </c>
      <c r="X179" s="57"/>
      <c r="Y179" s="57" t="s">
        <v>261</v>
      </c>
      <c r="Z179" s="57">
        <v>50</v>
      </c>
      <c r="AA179" s="57">
        <v>50</v>
      </c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</row>
    <row r="180" spans="1:38">
      <c r="A180" s="112">
        <f t="shared" si="23"/>
        <v>42465</v>
      </c>
      <c r="B180" s="57">
        <v>13</v>
      </c>
      <c r="C180" s="57"/>
      <c r="D180" s="57"/>
      <c r="E180" s="57"/>
      <c r="F180" s="57"/>
      <c r="G180" s="57"/>
      <c r="H180" s="57"/>
      <c r="I180" s="30"/>
      <c r="J180" s="22"/>
      <c r="K180" s="30"/>
      <c r="L180" s="22"/>
      <c r="M180" s="22"/>
      <c r="N180" s="57"/>
      <c r="O180" s="57"/>
      <c r="P180" s="57"/>
      <c r="Q180" s="57"/>
      <c r="R180" s="57"/>
      <c r="S180" s="57"/>
      <c r="T180" s="57" t="str">
        <f t="shared" si="18"/>
        <v xml:space="preserve"> </v>
      </c>
      <c r="U180" s="57" t="str">
        <f t="shared" si="18"/>
        <v xml:space="preserve"> </v>
      </c>
      <c r="V180" s="57"/>
      <c r="W180" s="57"/>
      <c r="X180" s="57"/>
      <c r="Y180" s="57" t="s">
        <v>156</v>
      </c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</row>
    <row r="181" spans="1:38">
      <c r="A181" s="112">
        <f t="shared" si="23"/>
        <v>42479</v>
      </c>
      <c r="B181" s="57">
        <v>13</v>
      </c>
      <c r="C181" s="57">
        <v>0.3</v>
      </c>
      <c r="D181" s="57">
        <v>6.61</v>
      </c>
      <c r="E181" s="57">
        <v>11.5</v>
      </c>
      <c r="F181" s="57"/>
      <c r="G181" s="57">
        <v>0.15</v>
      </c>
      <c r="H181" s="57"/>
      <c r="I181" s="37">
        <v>324</v>
      </c>
      <c r="J181" s="22">
        <f t="shared" si="22"/>
        <v>4.5382680000000004</v>
      </c>
      <c r="K181" s="30">
        <v>1.7</v>
      </c>
      <c r="L181" s="22">
        <f t="shared" si="14"/>
        <v>5.2648999999999994E-2</v>
      </c>
      <c r="M181" s="22"/>
      <c r="N181" s="82"/>
      <c r="O181" s="82"/>
      <c r="P181" s="82"/>
      <c r="Q181" s="82"/>
      <c r="R181" s="82"/>
      <c r="S181" s="82"/>
      <c r="T181" s="57" t="str">
        <f t="shared" si="18"/>
        <v xml:space="preserve"> </v>
      </c>
      <c r="U181" s="57" t="str">
        <f t="shared" si="18"/>
        <v xml:space="preserve"> </v>
      </c>
      <c r="V181" s="82"/>
      <c r="W181" s="82"/>
      <c r="X181" s="57"/>
      <c r="Y181" s="57" t="s">
        <v>276</v>
      </c>
      <c r="Z181" s="82"/>
      <c r="AA181" s="82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</row>
    <row r="182" spans="1:38">
      <c r="A182" s="112">
        <f t="shared" si="23"/>
        <v>42493</v>
      </c>
      <c r="B182" s="57">
        <v>13</v>
      </c>
      <c r="C182" s="57">
        <v>0.04</v>
      </c>
      <c r="D182" s="57">
        <v>6.68</v>
      </c>
      <c r="E182" s="57"/>
      <c r="F182" s="57">
        <v>0.97499999999999998</v>
      </c>
      <c r="G182" s="57">
        <v>0.154</v>
      </c>
      <c r="H182" s="57"/>
      <c r="I182" s="31">
        <v>92.9</v>
      </c>
      <c r="J182" s="22">
        <f t="shared" si="22"/>
        <v>1.3012503000000002</v>
      </c>
      <c r="K182" s="32">
        <v>2.5</v>
      </c>
      <c r="L182" s="22">
        <f t="shared" si="14"/>
        <v>7.7424999999999994E-2</v>
      </c>
      <c r="M182" s="22"/>
      <c r="N182" s="57">
        <v>5</v>
      </c>
      <c r="O182" s="57">
        <v>3</v>
      </c>
      <c r="P182" s="57">
        <v>1</v>
      </c>
      <c r="Q182" s="57">
        <v>1</v>
      </c>
      <c r="R182" s="57">
        <v>5</v>
      </c>
      <c r="S182" s="57">
        <v>4</v>
      </c>
      <c r="T182" s="57">
        <f t="shared" si="18"/>
        <v>21.111111111111111</v>
      </c>
      <c r="U182" s="57">
        <f t="shared" si="18"/>
        <v>21.111111111111111</v>
      </c>
      <c r="V182" s="57">
        <v>1.1000000000000001</v>
      </c>
      <c r="W182" s="57">
        <v>1</v>
      </c>
      <c r="X182" s="57"/>
      <c r="Y182" s="57" t="s">
        <v>255</v>
      </c>
      <c r="Z182" s="57">
        <v>70</v>
      </c>
      <c r="AA182" s="57">
        <v>70</v>
      </c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</row>
    <row r="183" spans="1:38">
      <c r="A183" s="112">
        <f t="shared" si="23"/>
        <v>42507</v>
      </c>
      <c r="B183" s="57">
        <v>13</v>
      </c>
      <c r="C183" s="57"/>
      <c r="D183" s="57"/>
      <c r="E183" s="57"/>
      <c r="F183" s="57"/>
      <c r="G183" s="57"/>
      <c r="H183" s="57"/>
      <c r="I183" s="33">
        <v>59.8</v>
      </c>
      <c r="J183" s="22">
        <f t="shared" si="22"/>
        <v>0.83761859999999988</v>
      </c>
      <c r="K183" s="32">
        <v>2.2599999999999998</v>
      </c>
      <c r="L183" s="22">
        <f t="shared" si="14"/>
        <v>6.9992200000000004E-2</v>
      </c>
      <c r="M183" s="22"/>
      <c r="N183" s="57"/>
      <c r="O183" s="57"/>
      <c r="P183" s="57"/>
      <c r="Q183" s="57"/>
      <c r="R183" s="57"/>
      <c r="S183" s="57"/>
      <c r="T183" s="57" t="str">
        <f t="shared" si="18"/>
        <v xml:space="preserve"> </v>
      </c>
      <c r="U183" s="57" t="str">
        <f t="shared" si="18"/>
        <v xml:space="preserve"> </v>
      </c>
      <c r="V183" s="57"/>
      <c r="W183" s="57"/>
      <c r="X183" s="57"/>
      <c r="Y183" s="57" t="s">
        <v>156</v>
      </c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</row>
    <row r="184" spans="1:38">
      <c r="A184" s="112">
        <f t="shared" si="23"/>
        <v>42521</v>
      </c>
      <c r="B184" s="57">
        <v>13</v>
      </c>
      <c r="C184" s="57">
        <v>0.08</v>
      </c>
      <c r="D184" s="57">
        <v>6.74</v>
      </c>
      <c r="E184" s="57"/>
      <c r="F184" s="57"/>
      <c r="G184" s="57">
        <v>0.21099999999999999</v>
      </c>
      <c r="H184" s="57"/>
      <c r="I184" s="30">
        <v>77.400000000000006</v>
      </c>
      <c r="J184" s="22">
        <f t="shared" si="22"/>
        <v>1.0841418</v>
      </c>
      <c r="K184" s="30">
        <v>3.54</v>
      </c>
      <c r="L184" s="22">
        <f t="shared" si="14"/>
        <v>0.10963379999999999</v>
      </c>
      <c r="M184" s="22"/>
      <c r="N184" s="57">
        <v>5</v>
      </c>
      <c r="O184" s="57">
        <v>2</v>
      </c>
      <c r="P184" s="57">
        <v>2</v>
      </c>
      <c r="Q184" s="57">
        <v>1</v>
      </c>
      <c r="R184" s="57">
        <v>6</v>
      </c>
      <c r="S184" s="57">
        <v>5</v>
      </c>
      <c r="T184" s="57">
        <f t="shared" si="18"/>
        <v>29.444444444444443</v>
      </c>
      <c r="U184" s="57">
        <f t="shared" si="18"/>
        <v>25.833333333333332</v>
      </c>
      <c r="V184" s="57">
        <v>0.8</v>
      </c>
      <c r="W184" s="57">
        <v>1</v>
      </c>
      <c r="X184" s="57"/>
      <c r="Y184" s="57" t="s">
        <v>218</v>
      </c>
      <c r="Z184" s="57">
        <v>85</v>
      </c>
      <c r="AA184" s="57">
        <v>78.5</v>
      </c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</row>
    <row r="185" spans="1:38">
      <c r="A185" s="112">
        <f t="shared" si="23"/>
        <v>42535</v>
      </c>
      <c r="B185" s="57">
        <v>13</v>
      </c>
      <c r="C185" s="57">
        <v>0.08</v>
      </c>
      <c r="D185" s="57">
        <v>7.22</v>
      </c>
      <c r="E185" s="57"/>
      <c r="F185" s="57"/>
      <c r="G185" s="57">
        <v>0.39800000000000002</v>
      </c>
      <c r="H185" s="57"/>
      <c r="I185" s="30"/>
      <c r="J185" s="22"/>
      <c r="K185" s="30"/>
      <c r="L185" s="22"/>
      <c r="M185" s="22"/>
      <c r="N185" s="57">
        <v>5</v>
      </c>
      <c r="O185" s="57">
        <v>1</v>
      </c>
      <c r="P185" s="57">
        <v>2</v>
      </c>
      <c r="Q185" s="57">
        <v>1</v>
      </c>
      <c r="R185" s="57">
        <v>8</v>
      </c>
      <c r="S185" s="57">
        <v>1</v>
      </c>
      <c r="T185" s="57">
        <f t="shared" si="18"/>
        <v>26.666666666666668</v>
      </c>
      <c r="U185" s="57">
        <f t="shared" si="18"/>
        <v>25</v>
      </c>
      <c r="V185" s="57">
        <v>0.57999999999999996</v>
      </c>
      <c r="W185" s="57">
        <v>1</v>
      </c>
      <c r="X185" s="57"/>
      <c r="Y185" s="57" t="s">
        <v>255</v>
      </c>
      <c r="Z185" s="57">
        <v>80</v>
      </c>
      <c r="AA185" s="57">
        <v>77</v>
      </c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</row>
    <row r="186" spans="1:38">
      <c r="A186" s="112">
        <f t="shared" si="23"/>
        <v>42549</v>
      </c>
      <c r="B186" s="57">
        <v>13</v>
      </c>
      <c r="C186" s="57"/>
      <c r="D186" s="57"/>
      <c r="E186" s="57"/>
      <c r="F186" s="57"/>
      <c r="G186" s="57"/>
      <c r="H186" s="57"/>
      <c r="I186" s="37">
        <v>86.1</v>
      </c>
      <c r="J186" s="22">
        <f t="shared" si="22"/>
        <v>1.2060027</v>
      </c>
      <c r="K186" s="37">
        <v>3.14</v>
      </c>
      <c r="L186" s="22">
        <f t="shared" si="14"/>
        <v>9.7245800000000007E-2</v>
      </c>
      <c r="M186" s="22"/>
      <c r="N186" s="57"/>
      <c r="O186" s="57"/>
      <c r="P186" s="57"/>
      <c r="Q186" s="57"/>
      <c r="R186" s="57"/>
      <c r="S186" s="57"/>
      <c r="T186" s="57" t="str">
        <f t="shared" si="18"/>
        <v xml:space="preserve"> </v>
      </c>
      <c r="U186" s="57" t="str">
        <f t="shared" si="18"/>
        <v xml:space="preserve"> </v>
      </c>
      <c r="V186" s="57"/>
      <c r="W186" s="57"/>
      <c r="X186" s="57"/>
      <c r="Y186" s="57" t="s">
        <v>156</v>
      </c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</row>
    <row r="187" spans="1:38">
      <c r="A187" s="112">
        <f t="shared" si="23"/>
        <v>42563</v>
      </c>
      <c r="B187" s="57">
        <v>13</v>
      </c>
      <c r="C187" s="57"/>
      <c r="D187" s="57"/>
      <c r="E187" s="57"/>
      <c r="F187" s="57"/>
      <c r="G187" s="61"/>
      <c r="H187" s="61"/>
      <c r="I187" s="37">
        <v>40.299999999999997</v>
      </c>
      <c r="J187" s="22">
        <f t="shared" si="22"/>
        <v>0.56448209999999999</v>
      </c>
      <c r="K187" s="37">
        <v>3.34</v>
      </c>
      <c r="L187" s="22">
        <f t="shared" si="14"/>
        <v>0.1034398</v>
      </c>
      <c r="M187" s="22"/>
      <c r="N187" s="57"/>
      <c r="O187" s="57"/>
      <c r="P187" s="57"/>
      <c r="Q187" s="57"/>
      <c r="R187" s="57"/>
      <c r="S187" s="57"/>
      <c r="T187" s="57" t="str">
        <f t="shared" si="18"/>
        <v xml:space="preserve"> </v>
      </c>
      <c r="U187" s="57" t="str">
        <f t="shared" si="18"/>
        <v xml:space="preserve"> </v>
      </c>
      <c r="V187" s="57"/>
      <c r="W187" s="57"/>
      <c r="X187" s="57"/>
      <c r="Y187" s="57" t="s">
        <v>156</v>
      </c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</row>
    <row r="188" spans="1:38">
      <c r="A188" s="112">
        <f t="shared" si="23"/>
        <v>42577</v>
      </c>
      <c r="B188" s="57">
        <v>13</v>
      </c>
      <c r="C188" s="57">
        <v>0.08</v>
      </c>
      <c r="D188" s="57">
        <v>7.7</v>
      </c>
      <c r="E188" s="57">
        <v>12.2</v>
      </c>
      <c r="F188" s="57">
        <v>0.76400000000000001</v>
      </c>
      <c r="G188" s="57">
        <v>0.36499999999999999</v>
      </c>
      <c r="H188" s="57"/>
      <c r="I188" s="37">
        <v>67</v>
      </c>
      <c r="J188" s="22">
        <f t="shared" si="22"/>
        <v>0.938469</v>
      </c>
      <c r="K188" s="37">
        <v>2.57</v>
      </c>
      <c r="L188" s="22">
        <f t="shared" si="14"/>
        <v>7.9592899999999994E-2</v>
      </c>
      <c r="M188" s="22"/>
      <c r="N188" s="57">
        <v>3</v>
      </c>
      <c r="O188" s="57">
        <v>1</v>
      </c>
      <c r="P188" s="57">
        <v>1</v>
      </c>
      <c r="Q188" s="57">
        <v>1</v>
      </c>
      <c r="R188" s="57">
        <v>13</v>
      </c>
      <c r="S188" s="57">
        <v>1</v>
      </c>
      <c r="T188" s="57">
        <f t="shared" si="18"/>
        <v>32.777777777777779</v>
      </c>
      <c r="U188" s="57">
        <f t="shared" si="18"/>
        <v>26.666666666666668</v>
      </c>
      <c r="V188" s="58">
        <v>0.85</v>
      </c>
      <c r="W188" s="57">
        <v>1</v>
      </c>
      <c r="X188" s="57"/>
      <c r="Y188" s="57" t="s">
        <v>157</v>
      </c>
      <c r="Z188" s="57">
        <v>91</v>
      </c>
      <c r="AA188" s="57">
        <v>80</v>
      </c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</row>
    <row r="189" spans="1:38">
      <c r="A189" s="112">
        <f t="shared" si="23"/>
        <v>42591</v>
      </c>
      <c r="B189" s="57">
        <v>13</v>
      </c>
      <c r="C189" s="57">
        <v>0.09</v>
      </c>
      <c r="D189" s="57">
        <v>7.15</v>
      </c>
      <c r="E189" s="57">
        <v>5.6</v>
      </c>
      <c r="F189" s="57">
        <v>0.88800000000000001</v>
      </c>
      <c r="G189" s="57">
        <v>0.17399999999999999</v>
      </c>
      <c r="H189" s="57"/>
      <c r="I189" s="37">
        <v>83.6</v>
      </c>
      <c r="J189" s="22">
        <f t="shared" si="22"/>
        <v>1.1709851999999998</v>
      </c>
      <c r="K189" s="37">
        <v>1.8</v>
      </c>
      <c r="L189" s="22">
        <f t="shared" si="14"/>
        <v>5.5746000000000004E-2</v>
      </c>
      <c r="M189" s="22"/>
      <c r="N189" s="57">
        <v>3</v>
      </c>
      <c r="O189" s="57">
        <v>3</v>
      </c>
      <c r="P189" s="57">
        <v>2</v>
      </c>
      <c r="Q189" s="57">
        <v>1</v>
      </c>
      <c r="R189" s="57">
        <v>2</v>
      </c>
      <c r="S189" s="57">
        <v>2</v>
      </c>
      <c r="T189" s="57">
        <f t="shared" si="18"/>
        <v>28.888888888888889</v>
      </c>
      <c r="U189" s="57">
        <f t="shared" si="18"/>
        <v>26.111111111111111</v>
      </c>
      <c r="V189" s="57">
        <v>1.2</v>
      </c>
      <c r="W189" s="57">
        <v>1</v>
      </c>
      <c r="X189" s="57"/>
      <c r="Y189" s="57" t="s">
        <v>157</v>
      </c>
      <c r="Z189" s="57">
        <v>84</v>
      </c>
      <c r="AA189" s="57">
        <v>79</v>
      </c>
      <c r="AB189" s="57" t="s">
        <v>342</v>
      </c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</row>
    <row r="190" spans="1:38">
      <c r="A190" s="112">
        <f t="shared" si="23"/>
        <v>42605</v>
      </c>
      <c r="B190" s="57">
        <v>13</v>
      </c>
      <c r="C190" s="57"/>
      <c r="D190" s="57"/>
      <c r="E190" s="57"/>
      <c r="F190" s="57"/>
      <c r="G190" s="57"/>
      <c r="H190" s="57"/>
      <c r="I190" s="37"/>
      <c r="J190" s="22"/>
      <c r="K190" s="37"/>
      <c r="L190" s="22"/>
      <c r="M190" s="22"/>
      <c r="N190" s="57"/>
      <c r="O190" s="57"/>
      <c r="P190" s="57"/>
      <c r="Q190" s="57"/>
      <c r="R190" s="57"/>
      <c r="S190" s="57"/>
      <c r="T190" s="57" t="str">
        <f t="shared" si="18"/>
        <v xml:space="preserve"> </v>
      </c>
      <c r="U190" s="57" t="str">
        <f t="shared" si="18"/>
        <v xml:space="preserve"> </v>
      </c>
      <c r="V190" s="58"/>
      <c r="W190" s="57"/>
      <c r="X190" s="57"/>
      <c r="Y190" s="57" t="s">
        <v>156</v>
      </c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</row>
    <row r="191" spans="1:38">
      <c r="A191" s="112">
        <f t="shared" si="23"/>
        <v>42619</v>
      </c>
      <c r="B191" s="57">
        <v>13</v>
      </c>
      <c r="C191" s="57">
        <v>0.05</v>
      </c>
      <c r="D191" s="57">
        <v>7.9</v>
      </c>
      <c r="E191" s="62">
        <v>8.6</v>
      </c>
      <c r="F191" s="57">
        <v>0.83899999999999997</v>
      </c>
      <c r="G191" s="57">
        <v>0.121</v>
      </c>
      <c r="H191" s="57"/>
      <c r="I191" s="37">
        <v>63.8</v>
      </c>
      <c r="J191" s="22">
        <f t="shared" si="22"/>
        <v>0.89364659999999996</v>
      </c>
      <c r="K191" s="37">
        <v>1.1599999999999999</v>
      </c>
      <c r="L191" s="22">
        <f t="shared" si="14"/>
        <v>3.5925199999999997E-2</v>
      </c>
      <c r="M191" s="22"/>
      <c r="N191" s="57">
        <v>3</v>
      </c>
      <c r="O191" s="57">
        <v>1</v>
      </c>
      <c r="P191" s="57">
        <v>1</v>
      </c>
      <c r="Q191" s="57">
        <v>1</v>
      </c>
      <c r="R191" s="57">
        <v>13</v>
      </c>
      <c r="S191" s="57">
        <v>2</v>
      </c>
      <c r="T191" s="57">
        <f t="shared" si="18"/>
        <v>25.555555555555557</v>
      </c>
      <c r="U191" s="57">
        <f t="shared" si="18"/>
        <v>22.777777777777779</v>
      </c>
      <c r="V191" s="57">
        <v>0.75</v>
      </c>
      <c r="W191" s="57">
        <v>1</v>
      </c>
      <c r="X191" s="57"/>
      <c r="Y191" s="57" t="s">
        <v>157</v>
      </c>
      <c r="Z191" s="57">
        <v>78</v>
      </c>
      <c r="AA191" s="57">
        <v>73</v>
      </c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</row>
    <row r="192" spans="1:38">
      <c r="A192" s="112">
        <f t="shared" si="23"/>
        <v>42633</v>
      </c>
      <c r="B192" s="57">
        <v>13</v>
      </c>
      <c r="C192" s="58"/>
      <c r="D192" s="57"/>
      <c r="E192" s="57"/>
      <c r="F192" s="57"/>
      <c r="G192" s="57"/>
      <c r="H192" s="57"/>
      <c r="I192" s="37"/>
      <c r="J192" s="22"/>
      <c r="K192" s="37"/>
      <c r="L192" s="22"/>
      <c r="M192" s="22"/>
      <c r="N192" s="57"/>
      <c r="O192" s="57"/>
      <c r="P192" s="57"/>
      <c r="Q192" s="57"/>
      <c r="R192" s="57"/>
      <c r="S192" s="57"/>
      <c r="T192" s="57" t="str">
        <f t="shared" si="18"/>
        <v xml:space="preserve"> </v>
      </c>
      <c r="U192" s="57" t="str">
        <f t="shared" si="18"/>
        <v xml:space="preserve"> </v>
      </c>
      <c r="V192" s="57"/>
      <c r="W192" s="57"/>
      <c r="X192" s="57"/>
      <c r="Y192" s="57" t="s">
        <v>156</v>
      </c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</row>
    <row r="193" spans="1:38">
      <c r="A193" s="112">
        <f t="shared" si="23"/>
        <v>42647</v>
      </c>
      <c r="B193" s="57">
        <v>13</v>
      </c>
      <c r="C193" s="57">
        <v>0.06</v>
      </c>
      <c r="D193" s="57">
        <v>5.93</v>
      </c>
      <c r="E193" s="57">
        <v>9.5</v>
      </c>
      <c r="F193" s="57">
        <v>0.76500000000000001</v>
      </c>
      <c r="G193" s="57">
        <v>0.35899999999999999</v>
      </c>
      <c r="H193" s="57"/>
      <c r="I193" s="37">
        <v>112</v>
      </c>
      <c r="J193" s="22">
        <f t="shared" si="22"/>
        <v>1.568784</v>
      </c>
      <c r="K193" s="37">
        <v>4.6500000000000004</v>
      </c>
      <c r="L193" s="22">
        <f t="shared" si="14"/>
        <v>0.14401050000000001</v>
      </c>
      <c r="M193" s="22"/>
      <c r="N193" s="57">
        <v>3</v>
      </c>
      <c r="O193" s="57">
        <v>2</v>
      </c>
      <c r="P193" s="57">
        <v>7</v>
      </c>
      <c r="Q193" s="57">
        <v>2</v>
      </c>
      <c r="R193" s="57">
        <v>3</v>
      </c>
      <c r="S193" s="57">
        <v>2</v>
      </c>
      <c r="T193" s="57">
        <f t="shared" si="18"/>
        <v>22.222222222222221</v>
      </c>
      <c r="U193" s="57">
        <f t="shared" si="18"/>
        <v>20</v>
      </c>
      <c r="V193" s="57">
        <v>0.75</v>
      </c>
      <c r="W193" s="57">
        <v>1</v>
      </c>
      <c r="X193" s="57"/>
      <c r="Y193" s="57" t="s">
        <v>157</v>
      </c>
      <c r="Z193" s="57">
        <v>72</v>
      </c>
      <c r="AA193" s="57">
        <v>68</v>
      </c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</row>
    <row r="194" spans="1:38">
      <c r="A194" s="112">
        <f t="shared" si="23"/>
        <v>42661</v>
      </c>
      <c r="B194" s="57">
        <v>13</v>
      </c>
      <c r="C194" s="57">
        <v>0.03</v>
      </c>
      <c r="D194" s="57">
        <v>6.23</v>
      </c>
      <c r="E194" s="57">
        <v>5</v>
      </c>
      <c r="F194" s="57">
        <v>1.59</v>
      </c>
      <c r="G194" s="57">
        <v>0.247</v>
      </c>
      <c r="H194" s="57"/>
      <c r="I194" s="37">
        <v>151</v>
      </c>
      <c r="J194" s="22">
        <f t="shared" si="22"/>
        <v>2.1150569999999997</v>
      </c>
      <c r="K194" s="37">
        <v>2.6949999999999998</v>
      </c>
      <c r="L194" s="22">
        <f t="shared" si="14"/>
        <v>8.3464149999999987E-2</v>
      </c>
      <c r="M194" s="22"/>
      <c r="N194" s="57">
        <v>3</v>
      </c>
      <c r="O194" s="57">
        <v>1</v>
      </c>
      <c r="P194" s="57">
        <v>1</v>
      </c>
      <c r="Q194" s="57">
        <v>2</v>
      </c>
      <c r="R194" s="57">
        <v>2</v>
      </c>
      <c r="S194" s="57">
        <v>2</v>
      </c>
      <c r="T194" s="57">
        <f t="shared" si="18"/>
        <v>23.333333333333332</v>
      </c>
      <c r="U194" s="57">
        <f t="shared" si="18"/>
        <v>18.333333333333332</v>
      </c>
      <c r="V194" s="57">
        <v>0.54</v>
      </c>
      <c r="W194" s="57">
        <v>1</v>
      </c>
      <c r="X194" s="57"/>
      <c r="Y194" s="57" t="s">
        <v>384</v>
      </c>
      <c r="Z194" s="57">
        <v>74</v>
      </c>
      <c r="AA194" s="57">
        <v>65</v>
      </c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</row>
    <row r="195" spans="1:38">
      <c r="A195" s="112">
        <f t="shared" si="23"/>
        <v>42675</v>
      </c>
      <c r="B195" s="57">
        <v>13</v>
      </c>
      <c r="C195" s="57"/>
      <c r="D195" s="57"/>
      <c r="E195" s="57"/>
      <c r="F195" s="57"/>
      <c r="G195" s="57"/>
      <c r="H195" s="57"/>
      <c r="I195" s="37">
        <v>142</v>
      </c>
      <c r="J195" s="22">
        <f t="shared" si="22"/>
        <v>1.9889939999999999</v>
      </c>
      <c r="K195" s="37">
        <v>2.62</v>
      </c>
      <c r="L195" s="22">
        <f t="shared" si="14"/>
        <v>8.1141400000000002E-2</v>
      </c>
      <c r="M195" s="22"/>
      <c r="N195" s="57">
        <v>5</v>
      </c>
      <c r="O195" s="57">
        <v>3</v>
      </c>
      <c r="P195" s="57">
        <v>2</v>
      </c>
      <c r="Q195" s="57">
        <v>1</v>
      </c>
      <c r="R195" s="57">
        <v>6</v>
      </c>
      <c r="S195" s="57">
        <v>1</v>
      </c>
      <c r="T195" s="57">
        <f t="shared" si="18"/>
        <v>17.777777777777779</v>
      </c>
      <c r="U195" s="57">
        <f t="shared" si="18"/>
        <v>13.333333333333334</v>
      </c>
      <c r="V195" s="57">
        <v>0.72399999999999998</v>
      </c>
      <c r="W195" s="57">
        <v>1</v>
      </c>
      <c r="X195" s="57"/>
      <c r="Y195" s="57" t="s">
        <v>391</v>
      </c>
      <c r="Z195" s="57">
        <v>64</v>
      </c>
      <c r="AA195" s="57">
        <v>56</v>
      </c>
      <c r="AB195" s="57" t="s">
        <v>392</v>
      </c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</row>
    <row r="196" spans="1:38">
      <c r="A196" s="59"/>
      <c r="B196" s="57"/>
      <c r="C196" s="57"/>
      <c r="D196" s="57"/>
      <c r="E196" s="57"/>
      <c r="F196" s="57"/>
      <c r="G196" s="57"/>
      <c r="H196" s="57"/>
      <c r="I196" s="37"/>
      <c r="J196" s="22"/>
      <c r="K196" s="37"/>
      <c r="L196" s="22"/>
      <c r="M196" s="22"/>
      <c r="N196" s="57"/>
      <c r="O196" s="57"/>
      <c r="P196" s="57"/>
      <c r="Q196" s="57"/>
      <c r="R196" s="57"/>
      <c r="S196" s="57"/>
      <c r="T196" s="57" t="str">
        <f t="shared" ref="T196:U259" si="24">IF(Z196&gt;0,(Z196-32)*5/9," ")</f>
        <v xml:space="preserve"> </v>
      </c>
      <c r="U196" s="57" t="str">
        <f t="shared" si="24"/>
        <v xml:space="preserve"> </v>
      </c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</row>
    <row r="197" spans="1:38">
      <c r="A197" s="59"/>
      <c r="B197" s="57"/>
      <c r="C197" s="57"/>
      <c r="D197" s="57"/>
      <c r="E197" s="57"/>
      <c r="F197" s="57"/>
      <c r="G197" s="57"/>
      <c r="H197" s="57"/>
      <c r="I197" s="37"/>
      <c r="J197" s="22"/>
      <c r="K197" s="37"/>
      <c r="L197" s="22"/>
      <c r="M197" s="22"/>
      <c r="N197" s="57"/>
      <c r="O197" s="57"/>
      <c r="P197" s="57"/>
      <c r="Q197" s="57"/>
      <c r="R197" s="57"/>
      <c r="S197" s="57"/>
      <c r="T197" s="57" t="str">
        <f t="shared" si="24"/>
        <v xml:space="preserve"> </v>
      </c>
      <c r="U197" s="57" t="str">
        <f t="shared" si="24"/>
        <v xml:space="preserve"> </v>
      </c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</row>
    <row r="198" spans="1:38">
      <c r="A198" s="59"/>
      <c r="B198" s="57"/>
      <c r="C198" s="57"/>
      <c r="D198" s="57"/>
      <c r="E198" s="57"/>
      <c r="F198" s="57"/>
      <c r="G198" s="57"/>
      <c r="H198" s="57"/>
      <c r="I198" s="37"/>
      <c r="J198" s="22"/>
      <c r="K198" s="37"/>
      <c r="L198" s="22"/>
      <c r="M198" s="22"/>
      <c r="N198" s="57"/>
      <c r="O198" s="57"/>
      <c r="P198" s="57"/>
      <c r="Q198" s="57"/>
      <c r="R198" s="57"/>
      <c r="S198" s="57"/>
      <c r="T198" s="57" t="str">
        <f t="shared" si="24"/>
        <v xml:space="preserve"> </v>
      </c>
      <c r="U198" s="57" t="str">
        <f t="shared" si="24"/>
        <v xml:space="preserve"> </v>
      </c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</row>
    <row r="199" spans="1:38">
      <c r="A199" s="59"/>
      <c r="B199" s="57"/>
      <c r="C199" s="57"/>
      <c r="D199" s="57"/>
      <c r="E199" s="57"/>
      <c r="F199" s="57"/>
      <c r="G199" s="57"/>
      <c r="H199" s="57"/>
      <c r="I199" s="37"/>
      <c r="J199" s="22"/>
      <c r="K199" s="37"/>
      <c r="L199" s="22"/>
      <c r="M199" s="22"/>
      <c r="N199" s="57"/>
      <c r="O199" s="57"/>
      <c r="P199" s="57"/>
      <c r="Q199" s="57"/>
      <c r="R199" s="57"/>
      <c r="S199" s="57"/>
      <c r="T199" s="57" t="str">
        <f t="shared" si="24"/>
        <v xml:space="preserve"> </v>
      </c>
      <c r="U199" s="57" t="str">
        <f t="shared" si="24"/>
        <v xml:space="preserve"> </v>
      </c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</row>
    <row r="200" spans="1:38">
      <c r="A200" s="112">
        <f>A178</f>
        <v>42437</v>
      </c>
      <c r="B200" s="57">
        <v>15</v>
      </c>
      <c r="C200" s="57">
        <v>0.1</v>
      </c>
      <c r="D200" s="57">
        <v>6.55</v>
      </c>
      <c r="E200" s="62">
        <v>4.0999999999999996</v>
      </c>
      <c r="F200" s="57">
        <v>2.78</v>
      </c>
      <c r="G200" s="61">
        <v>0.03</v>
      </c>
      <c r="H200" s="61"/>
      <c r="I200" s="30">
        <v>180</v>
      </c>
      <c r="J200" s="22">
        <f t="shared" si="22"/>
        <v>2.5212599999999998</v>
      </c>
      <c r="K200" s="30">
        <v>0.81</v>
      </c>
      <c r="L200" s="22">
        <f t="shared" ref="L200:L298" si="25">(K200*30.97)*(0.001)</f>
        <v>2.5085699999999999E-2</v>
      </c>
      <c r="M200" s="22"/>
      <c r="N200" s="57">
        <v>5</v>
      </c>
      <c r="O200" s="57">
        <v>1</v>
      </c>
      <c r="P200" s="57">
        <v>2</v>
      </c>
      <c r="Q200" s="57">
        <v>2</v>
      </c>
      <c r="R200" s="57">
        <v>9</v>
      </c>
      <c r="S200" s="57">
        <v>1</v>
      </c>
      <c r="T200" s="57">
        <f t="shared" si="24"/>
        <v>26.111111111111111</v>
      </c>
      <c r="U200" s="57">
        <f t="shared" si="24"/>
        <v>11.111111111111111</v>
      </c>
      <c r="V200" s="57">
        <v>1</v>
      </c>
      <c r="W200" s="57">
        <v>2</v>
      </c>
      <c r="X200" s="57" t="s">
        <v>51</v>
      </c>
      <c r="Y200" s="57" t="s">
        <v>134</v>
      </c>
      <c r="Z200" s="57">
        <v>79</v>
      </c>
      <c r="AA200" s="57">
        <v>52</v>
      </c>
      <c r="AB200" s="62" t="s">
        <v>256</v>
      </c>
      <c r="AC200" s="57"/>
      <c r="AD200" s="57"/>
      <c r="AE200" s="57"/>
      <c r="AF200" s="57"/>
      <c r="AG200" s="62"/>
      <c r="AH200" s="57"/>
      <c r="AI200" s="57"/>
      <c r="AJ200" s="57"/>
      <c r="AK200" s="57"/>
      <c r="AL200" s="57"/>
    </row>
    <row r="201" spans="1:38">
      <c r="A201" s="112">
        <f t="shared" ref="A201:A217" si="26">A179</f>
        <v>42451</v>
      </c>
      <c r="B201" s="57">
        <v>15</v>
      </c>
      <c r="C201" s="57">
        <v>0.09</v>
      </c>
      <c r="D201" s="57">
        <v>6.42</v>
      </c>
      <c r="E201" s="57">
        <v>5.0999999999999996</v>
      </c>
      <c r="F201" s="57">
        <v>1.56</v>
      </c>
      <c r="G201" s="57">
        <v>3.5999999999999997E-2</v>
      </c>
      <c r="H201" s="57"/>
      <c r="I201" s="30">
        <v>157</v>
      </c>
      <c r="J201" s="22">
        <f>(I201*14.007)*(0.001)</f>
        <v>2.1990990000000004</v>
      </c>
      <c r="K201" s="32">
        <v>0.87</v>
      </c>
      <c r="L201" s="22">
        <f t="shared" si="25"/>
        <v>2.69439E-2</v>
      </c>
      <c r="M201" s="22"/>
      <c r="N201" s="57">
        <v>5</v>
      </c>
      <c r="O201" s="57">
        <v>1</v>
      </c>
      <c r="P201" s="57">
        <v>3</v>
      </c>
      <c r="Q201" s="57">
        <v>3</v>
      </c>
      <c r="R201" s="57">
        <v>6</v>
      </c>
      <c r="S201" s="57">
        <v>1</v>
      </c>
      <c r="T201" s="57">
        <f t="shared" si="24"/>
        <v>16.666666666666668</v>
      </c>
      <c r="U201" s="57">
        <f t="shared" si="24"/>
        <v>13.333333333333334</v>
      </c>
      <c r="V201" s="58">
        <v>1</v>
      </c>
      <c r="W201" s="57">
        <v>2</v>
      </c>
      <c r="X201" s="57"/>
      <c r="Y201" s="57" t="s">
        <v>134</v>
      </c>
      <c r="Z201" s="57">
        <v>62</v>
      </c>
      <c r="AA201" s="57">
        <v>56</v>
      </c>
      <c r="AB201" s="57" t="s">
        <v>262</v>
      </c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</row>
    <row r="202" spans="1:38">
      <c r="A202" s="112">
        <f t="shared" si="26"/>
        <v>42465</v>
      </c>
      <c r="B202" s="57">
        <v>15</v>
      </c>
      <c r="C202" s="57">
        <v>0.09</v>
      </c>
      <c r="D202" s="57">
        <v>6.57</v>
      </c>
      <c r="E202" s="57">
        <v>15.7</v>
      </c>
      <c r="F202" s="57">
        <v>1.3</v>
      </c>
      <c r="G202" s="57"/>
      <c r="H202" s="57"/>
      <c r="I202" s="37">
        <v>128</v>
      </c>
      <c r="J202" s="22">
        <f t="shared" si="22"/>
        <v>1.792896</v>
      </c>
      <c r="K202" s="37">
        <v>0.99</v>
      </c>
      <c r="L202" s="22">
        <f t="shared" si="25"/>
        <v>3.0660300000000001E-2</v>
      </c>
      <c r="M202" s="22"/>
      <c r="N202" s="57">
        <v>5</v>
      </c>
      <c r="O202" s="57">
        <v>1</v>
      </c>
      <c r="P202" s="57">
        <v>3</v>
      </c>
      <c r="Q202" s="57">
        <v>2</v>
      </c>
      <c r="R202" s="57">
        <v>8</v>
      </c>
      <c r="S202" s="57">
        <v>4</v>
      </c>
      <c r="T202" s="57">
        <f t="shared" si="24"/>
        <v>13.333333333333334</v>
      </c>
      <c r="U202" s="57">
        <f t="shared" si="24"/>
        <v>13.888888888888889</v>
      </c>
      <c r="V202" s="58">
        <v>0.95</v>
      </c>
      <c r="W202" s="57">
        <v>2</v>
      </c>
      <c r="X202" s="57"/>
      <c r="Y202" s="57" t="s">
        <v>134</v>
      </c>
      <c r="Z202" s="57">
        <v>56</v>
      </c>
      <c r="AA202" s="57">
        <v>57</v>
      </c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</row>
    <row r="203" spans="1:38">
      <c r="A203" s="112">
        <f t="shared" si="26"/>
        <v>42479</v>
      </c>
      <c r="B203" s="57">
        <v>15</v>
      </c>
      <c r="C203" s="57">
        <v>0.09</v>
      </c>
      <c r="D203" s="57">
        <v>6.56</v>
      </c>
      <c r="E203" s="57">
        <v>6.2</v>
      </c>
      <c r="F203" s="57"/>
      <c r="G203" s="57">
        <v>0.106</v>
      </c>
      <c r="H203" s="57"/>
      <c r="I203" s="33">
        <v>132</v>
      </c>
      <c r="J203" s="22">
        <f t="shared" si="22"/>
        <v>1.848924</v>
      </c>
      <c r="K203" s="32">
        <v>0.94</v>
      </c>
      <c r="L203" s="22">
        <f t="shared" si="25"/>
        <v>2.91118E-2</v>
      </c>
      <c r="M203" s="22"/>
      <c r="N203" s="57">
        <v>5</v>
      </c>
      <c r="O203" s="57">
        <v>1</v>
      </c>
      <c r="P203" s="57">
        <v>2</v>
      </c>
      <c r="Q203" s="57">
        <v>2</v>
      </c>
      <c r="R203" s="57">
        <v>6</v>
      </c>
      <c r="S203" s="57">
        <v>1</v>
      </c>
      <c r="T203" s="57">
        <f t="shared" si="24"/>
        <v>26.666666666666668</v>
      </c>
      <c r="U203" s="57">
        <f t="shared" si="24"/>
        <v>19.444444444444443</v>
      </c>
      <c r="V203" s="58">
        <v>0.95</v>
      </c>
      <c r="W203" s="57">
        <v>2</v>
      </c>
      <c r="X203" s="57"/>
      <c r="Y203" s="57" t="s">
        <v>134</v>
      </c>
      <c r="Z203" s="57">
        <v>80</v>
      </c>
      <c r="AA203" s="57">
        <v>67</v>
      </c>
      <c r="AB203" s="57" t="s">
        <v>277</v>
      </c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</row>
    <row r="204" spans="1:38">
      <c r="A204" s="112">
        <f t="shared" si="26"/>
        <v>42493</v>
      </c>
      <c r="B204" s="57">
        <v>15</v>
      </c>
      <c r="C204" s="57">
        <v>0.03</v>
      </c>
      <c r="D204" s="57">
        <v>6.84</v>
      </c>
      <c r="E204" s="57"/>
      <c r="F204" s="58">
        <v>1.18</v>
      </c>
      <c r="G204" s="57">
        <v>0.16300000000000001</v>
      </c>
      <c r="H204" s="57"/>
      <c r="I204" s="30">
        <v>126</v>
      </c>
      <c r="J204" s="22">
        <f t="shared" si="22"/>
        <v>1.7648820000000001</v>
      </c>
      <c r="K204" s="30">
        <v>1.27</v>
      </c>
      <c r="L204" s="22">
        <f t="shared" si="25"/>
        <v>3.9331899999999996E-2</v>
      </c>
      <c r="M204" s="22"/>
      <c r="N204" s="57">
        <v>5</v>
      </c>
      <c r="O204" s="57">
        <v>3</v>
      </c>
      <c r="P204" s="57">
        <v>2</v>
      </c>
      <c r="Q204" s="57">
        <v>2</v>
      </c>
      <c r="R204" s="57">
        <v>9</v>
      </c>
      <c r="S204" s="57">
        <v>5</v>
      </c>
      <c r="T204" s="57">
        <f t="shared" si="24"/>
        <v>23.333333333333332</v>
      </c>
      <c r="U204" s="57">
        <f t="shared" si="24"/>
        <v>20</v>
      </c>
      <c r="V204" s="58">
        <v>0.95</v>
      </c>
      <c r="W204" s="57">
        <v>2</v>
      </c>
      <c r="X204" s="57"/>
      <c r="Y204" s="57" t="s">
        <v>134</v>
      </c>
      <c r="Z204" s="57">
        <v>74</v>
      </c>
      <c r="AA204" s="57">
        <v>68</v>
      </c>
      <c r="AB204" s="57" t="s">
        <v>287</v>
      </c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</row>
    <row r="205" spans="1:38">
      <c r="A205" s="112">
        <f t="shared" si="26"/>
        <v>42507</v>
      </c>
      <c r="B205" s="57">
        <v>15</v>
      </c>
      <c r="C205" s="57">
        <v>0.08</v>
      </c>
      <c r="D205" s="57">
        <v>6.6</v>
      </c>
      <c r="E205" s="59"/>
      <c r="F205" s="57"/>
      <c r="G205" s="57">
        <v>0.14299999999999999</v>
      </c>
      <c r="H205" s="57"/>
      <c r="I205" s="33">
        <v>96.2</v>
      </c>
      <c r="J205" s="22">
        <f t="shared" si="22"/>
        <v>1.3474734000000002</v>
      </c>
      <c r="K205" s="30">
        <v>1.53</v>
      </c>
      <c r="L205" s="22">
        <f t="shared" si="25"/>
        <v>4.7384099999999998E-2</v>
      </c>
      <c r="M205" s="22"/>
      <c r="N205" s="57">
        <v>5</v>
      </c>
      <c r="O205" s="57">
        <v>5</v>
      </c>
      <c r="P205" s="57">
        <v>2</v>
      </c>
      <c r="Q205" s="57">
        <v>2</v>
      </c>
      <c r="R205" s="57">
        <v>4</v>
      </c>
      <c r="S205" s="57">
        <v>4</v>
      </c>
      <c r="T205" s="57">
        <f t="shared" si="24"/>
        <v>15</v>
      </c>
      <c r="U205" s="57">
        <f t="shared" si="24"/>
        <v>15.555555555555555</v>
      </c>
      <c r="V205" s="58">
        <v>0.9</v>
      </c>
      <c r="W205" s="57">
        <v>1</v>
      </c>
      <c r="X205" s="57"/>
      <c r="Y205" s="57" t="s">
        <v>134</v>
      </c>
      <c r="Z205" s="57">
        <v>59</v>
      </c>
      <c r="AA205" s="57">
        <v>60</v>
      </c>
      <c r="AB205" s="57" t="s">
        <v>293</v>
      </c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</row>
    <row r="206" spans="1:38">
      <c r="A206" s="112">
        <f t="shared" si="26"/>
        <v>42521</v>
      </c>
      <c r="B206" s="57">
        <v>15</v>
      </c>
      <c r="C206" s="57">
        <v>0.09</v>
      </c>
      <c r="D206" s="57">
        <v>6.68</v>
      </c>
      <c r="E206" s="57"/>
      <c r="F206" s="57"/>
      <c r="G206" s="61">
        <v>0.12</v>
      </c>
      <c r="H206" s="61"/>
      <c r="I206" s="30">
        <v>74.900000000000006</v>
      </c>
      <c r="J206" s="22">
        <f t="shared" si="22"/>
        <v>1.0491242999999999</v>
      </c>
      <c r="K206" s="30">
        <v>1.89</v>
      </c>
      <c r="L206" s="22">
        <f t="shared" si="25"/>
        <v>5.8533299999999996E-2</v>
      </c>
      <c r="M206" s="22"/>
      <c r="N206" s="57">
        <v>5</v>
      </c>
      <c r="O206" s="57">
        <v>2</v>
      </c>
      <c r="P206" s="57">
        <v>2</v>
      </c>
      <c r="Q206" s="57">
        <v>2</v>
      </c>
      <c r="R206" s="57">
        <v>4</v>
      </c>
      <c r="S206" s="57">
        <v>5</v>
      </c>
      <c r="T206" s="57">
        <f t="shared" si="24"/>
        <v>30</v>
      </c>
      <c r="U206" s="57">
        <f t="shared" si="24"/>
        <v>26.666666666666668</v>
      </c>
      <c r="V206" s="58">
        <v>0.95</v>
      </c>
      <c r="W206" s="57">
        <v>2</v>
      </c>
      <c r="X206" s="57"/>
      <c r="Y206" s="57" t="s">
        <v>134</v>
      </c>
      <c r="Z206" s="57">
        <v>86</v>
      </c>
      <c r="AA206" s="57">
        <v>80</v>
      </c>
      <c r="AB206" s="57" t="s">
        <v>298</v>
      </c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</row>
    <row r="207" spans="1:38">
      <c r="A207" s="112">
        <f t="shared" si="26"/>
        <v>42535</v>
      </c>
      <c r="B207" s="57">
        <v>15</v>
      </c>
      <c r="C207" s="57">
        <v>0.21</v>
      </c>
      <c r="D207" s="58">
        <v>7.16</v>
      </c>
      <c r="E207" s="57"/>
      <c r="F207" s="57"/>
      <c r="G207" s="57">
        <v>0.47599999999999998</v>
      </c>
      <c r="H207" s="57"/>
      <c r="I207" s="30">
        <v>79.400000000000006</v>
      </c>
      <c r="J207" s="22">
        <f t="shared" si="22"/>
        <v>1.1121558</v>
      </c>
      <c r="K207" s="30">
        <v>1.62</v>
      </c>
      <c r="L207" s="22">
        <f t="shared" si="25"/>
        <v>5.0171399999999998E-2</v>
      </c>
      <c r="M207" s="22"/>
      <c r="N207" s="57">
        <v>5</v>
      </c>
      <c r="O207" s="57">
        <v>1</v>
      </c>
      <c r="P207" s="57">
        <v>2</v>
      </c>
      <c r="Q207" s="57">
        <v>2</v>
      </c>
      <c r="R207" s="57">
        <v>6</v>
      </c>
      <c r="S207" s="57">
        <v>1</v>
      </c>
      <c r="T207" s="57">
        <f t="shared" si="24"/>
        <v>29.444444444444443</v>
      </c>
      <c r="U207" s="57">
        <f t="shared" si="24"/>
        <v>26.666666666666668</v>
      </c>
      <c r="V207" s="58">
        <v>0.8</v>
      </c>
      <c r="W207" s="57">
        <v>1</v>
      </c>
      <c r="X207" s="57"/>
      <c r="Y207" s="57" t="s">
        <v>134</v>
      </c>
      <c r="Z207" s="95">
        <v>85</v>
      </c>
      <c r="AA207" s="95">
        <v>80</v>
      </c>
      <c r="AB207" s="57" t="s">
        <v>302</v>
      </c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</row>
    <row r="208" spans="1:38">
      <c r="A208" s="112">
        <f t="shared" si="26"/>
        <v>42549</v>
      </c>
      <c r="B208" s="57">
        <v>15</v>
      </c>
      <c r="C208" s="57">
        <v>0.04</v>
      </c>
      <c r="D208" s="57">
        <v>6.84</v>
      </c>
      <c r="E208" s="57">
        <v>9.8000000000000007</v>
      </c>
      <c r="F208" s="57">
        <v>0.90700000000000003</v>
      </c>
      <c r="G208" s="57">
        <v>0.14299999999999999</v>
      </c>
      <c r="H208" s="57"/>
      <c r="I208" s="37">
        <v>41.1</v>
      </c>
      <c r="J208" s="22">
        <f t="shared" si="22"/>
        <v>0.57568769999999991</v>
      </c>
      <c r="K208" s="37">
        <v>2.85</v>
      </c>
      <c r="L208" s="22">
        <f t="shared" si="25"/>
        <v>8.8264499999999996E-2</v>
      </c>
      <c r="M208" s="22"/>
      <c r="N208" s="57">
        <v>5</v>
      </c>
      <c r="O208" s="57">
        <v>3</v>
      </c>
      <c r="P208" s="57">
        <v>2</v>
      </c>
      <c r="Q208" s="57">
        <v>2</v>
      </c>
      <c r="R208" s="57">
        <v>4</v>
      </c>
      <c r="S208" s="57">
        <v>5</v>
      </c>
      <c r="T208" s="57">
        <f t="shared" si="24"/>
        <v>25</v>
      </c>
      <c r="U208" s="57">
        <f t="shared" si="24"/>
        <v>24.444444444444443</v>
      </c>
      <c r="V208" s="58">
        <v>0.6</v>
      </c>
      <c r="W208" s="57">
        <v>1</v>
      </c>
      <c r="X208" s="57"/>
      <c r="Y208" s="57" t="s">
        <v>134</v>
      </c>
      <c r="Z208" s="57">
        <v>77</v>
      </c>
      <c r="AA208" s="57">
        <v>76</v>
      </c>
      <c r="AB208" s="57" t="s">
        <v>309</v>
      </c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</row>
    <row r="209" spans="1:38">
      <c r="A209" s="112">
        <f t="shared" si="26"/>
        <v>42563</v>
      </c>
      <c r="B209" s="57">
        <v>15</v>
      </c>
      <c r="C209" s="57">
        <v>0.08</v>
      </c>
      <c r="D209" s="57">
        <v>7.34</v>
      </c>
      <c r="E209" s="57">
        <v>22</v>
      </c>
      <c r="F209" s="57">
        <v>1.22</v>
      </c>
      <c r="G209" s="57">
        <v>0.13100000000000001</v>
      </c>
      <c r="H209" s="57"/>
      <c r="I209" s="37">
        <v>61.5</v>
      </c>
      <c r="J209" s="22">
        <f t="shared" si="22"/>
        <v>0.86143049999999999</v>
      </c>
      <c r="K209" s="37">
        <v>1.83</v>
      </c>
      <c r="L209" s="22">
        <f t="shared" si="25"/>
        <v>5.6675099999999999E-2</v>
      </c>
      <c r="M209" s="22"/>
      <c r="N209" s="57">
        <v>5</v>
      </c>
      <c r="O209" s="57">
        <v>1</v>
      </c>
      <c r="P209" s="57">
        <v>3</v>
      </c>
      <c r="Q209" s="57">
        <v>2</v>
      </c>
      <c r="R209" s="57">
        <v>4</v>
      </c>
      <c r="S209" s="57">
        <v>1</v>
      </c>
      <c r="T209" s="57">
        <f t="shared" si="24"/>
        <v>28.888888888888889</v>
      </c>
      <c r="U209" s="57">
        <f t="shared" si="24"/>
        <v>27.777777777777779</v>
      </c>
      <c r="V209" s="58">
        <v>0.8</v>
      </c>
      <c r="W209" s="57">
        <v>1</v>
      </c>
      <c r="X209" s="57"/>
      <c r="Y209" s="57" t="s">
        <v>134</v>
      </c>
      <c r="Z209" s="57">
        <v>84</v>
      </c>
      <c r="AA209" s="57">
        <v>82</v>
      </c>
      <c r="AB209" s="57" t="s">
        <v>320</v>
      </c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</row>
    <row r="210" spans="1:38">
      <c r="A210" s="112">
        <f t="shared" si="26"/>
        <v>42577</v>
      </c>
      <c r="B210" s="57">
        <v>15</v>
      </c>
      <c r="C210" s="57">
        <v>0.08</v>
      </c>
      <c r="D210" s="57">
        <v>8.61</v>
      </c>
      <c r="E210" s="57">
        <v>13.9</v>
      </c>
      <c r="F210" s="57">
        <v>0.68400000000000005</v>
      </c>
      <c r="G210" s="57">
        <v>0.155</v>
      </c>
      <c r="H210" s="57"/>
      <c r="I210" s="37">
        <v>51.5</v>
      </c>
      <c r="J210" s="22">
        <f t="shared" si="22"/>
        <v>0.72136050000000007</v>
      </c>
      <c r="K210" s="37">
        <v>1.42</v>
      </c>
      <c r="L210" s="22">
        <f t="shared" si="25"/>
        <v>4.39774E-2</v>
      </c>
      <c r="M210" s="22"/>
      <c r="N210" s="57">
        <v>5</v>
      </c>
      <c r="O210" s="57">
        <v>3</v>
      </c>
      <c r="P210" s="57">
        <v>2</v>
      </c>
      <c r="Q210" s="57">
        <v>2</v>
      </c>
      <c r="R210" s="57">
        <v>5</v>
      </c>
      <c r="S210" s="57">
        <v>4</v>
      </c>
      <c r="T210" s="57">
        <f t="shared" si="24"/>
        <v>30</v>
      </c>
      <c r="U210" s="57">
        <f t="shared" si="24"/>
        <v>31.111111111111111</v>
      </c>
      <c r="V210" s="58">
        <v>0.75</v>
      </c>
      <c r="W210" s="57">
        <v>1</v>
      </c>
      <c r="X210" s="57"/>
      <c r="Y210" s="57" t="s">
        <v>134</v>
      </c>
      <c r="Z210" s="57">
        <v>86</v>
      </c>
      <c r="AA210" s="57">
        <v>88</v>
      </c>
      <c r="AB210" s="57" t="s">
        <v>332</v>
      </c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</row>
    <row r="211" spans="1:38">
      <c r="A211" s="112">
        <f t="shared" si="26"/>
        <v>42591</v>
      </c>
      <c r="B211" s="57">
        <v>15</v>
      </c>
      <c r="C211" s="57">
        <v>0.09</v>
      </c>
      <c r="D211" s="57">
        <v>7.58</v>
      </c>
      <c r="E211" s="57">
        <v>14.4</v>
      </c>
      <c r="F211" s="57">
        <v>0.48699999999999999</v>
      </c>
      <c r="G211" s="57">
        <v>0.36299999999999999</v>
      </c>
      <c r="H211" s="57"/>
      <c r="I211" s="37">
        <v>40</v>
      </c>
      <c r="J211" s="22">
        <f t="shared" si="22"/>
        <v>0.56028</v>
      </c>
      <c r="K211" s="37">
        <v>1.63</v>
      </c>
      <c r="L211" s="22">
        <f t="shared" si="25"/>
        <v>5.0481100000000001E-2</v>
      </c>
      <c r="M211" s="22"/>
      <c r="N211" s="57">
        <v>5</v>
      </c>
      <c r="O211" s="57">
        <v>3</v>
      </c>
      <c r="P211" s="57">
        <v>3</v>
      </c>
      <c r="Q211" s="57">
        <v>2</v>
      </c>
      <c r="R211" s="57">
        <v>4</v>
      </c>
      <c r="S211" s="57">
        <v>1</v>
      </c>
      <c r="T211" s="57">
        <f t="shared" si="24"/>
        <v>27.777777777777779</v>
      </c>
      <c r="U211" s="57">
        <f t="shared" si="24"/>
        <v>27.777777777777779</v>
      </c>
      <c r="V211" s="58">
        <v>0.8</v>
      </c>
      <c r="W211" s="57">
        <v>1</v>
      </c>
      <c r="X211" s="57"/>
      <c r="Y211" s="57" t="s">
        <v>134</v>
      </c>
      <c r="Z211" s="57">
        <v>82</v>
      </c>
      <c r="AA211" s="57">
        <v>82</v>
      </c>
      <c r="AB211" s="57" t="s">
        <v>343</v>
      </c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</row>
    <row r="212" spans="1:38">
      <c r="A212" s="112">
        <f t="shared" si="26"/>
        <v>42605</v>
      </c>
      <c r="B212" s="57">
        <v>15</v>
      </c>
      <c r="C212" s="57">
        <v>0.08</v>
      </c>
      <c r="D212" s="57">
        <v>8.81</v>
      </c>
      <c r="E212" s="57">
        <v>13</v>
      </c>
      <c r="F212" s="57">
        <v>0.374</v>
      </c>
      <c r="G212" s="57">
        <v>0.13600000000000001</v>
      </c>
      <c r="H212" s="57"/>
      <c r="I212" s="37">
        <v>41.7</v>
      </c>
      <c r="J212" s="22">
        <f t="shared" si="22"/>
        <v>0.5840919</v>
      </c>
      <c r="K212" s="37">
        <v>1.65</v>
      </c>
      <c r="L212" s="22">
        <f t="shared" si="25"/>
        <v>5.11005E-2</v>
      </c>
      <c r="M212" s="22"/>
      <c r="N212" s="57">
        <v>5</v>
      </c>
      <c r="O212" s="57">
        <v>1</v>
      </c>
      <c r="P212" s="51">
        <v>2</v>
      </c>
      <c r="Q212" s="57">
        <v>2</v>
      </c>
      <c r="R212" s="57">
        <v>4</v>
      </c>
      <c r="S212" s="57">
        <v>5</v>
      </c>
      <c r="T212" s="57">
        <f t="shared" si="24"/>
        <v>28.888888888888889</v>
      </c>
      <c r="U212" s="57">
        <f t="shared" si="24"/>
        <v>28.888888888888889</v>
      </c>
      <c r="V212" s="58">
        <v>0.9</v>
      </c>
      <c r="W212" s="57">
        <v>1</v>
      </c>
      <c r="X212" s="57"/>
      <c r="Y212" s="57" t="s">
        <v>134</v>
      </c>
      <c r="Z212" s="57">
        <v>84</v>
      </c>
      <c r="AA212" s="57">
        <v>84</v>
      </c>
      <c r="AB212" s="57" t="s">
        <v>351</v>
      </c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</row>
    <row r="213" spans="1:38">
      <c r="A213" s="112">
        <f t="shared" si="26"/>
        <v>42619</v>
      </c>
      <c r="B213" s="57">
        <v>15</v>
      </c>
      <c r="C213" s="57">
        <v>0.05</v>
      </c>
      <c r="D213" s="57">
        <v>7.99</v>
      </c>
      <c r="E213" s="57">
        <v>18.600000000000001</v>
      </c>
      <c r="F213" s="57">
        <v>0.53300000000000003</v>
      </c>
      <c r="G213" s="61">
        <v>6.6000000000000003E-2</v>
      </c>
      <c r="H213" s="61"/>
      <c r="I213" s="37">
        <v>42.8</v>
      </c>
      <c r="J213" s="22">
        <f t="shared" si="22"/>
        <v>0.59949960000000002</v>
      </c>
      <c r="K213" s="89">
        <v>1.81</v>
      </c>
      <c r="L213" s="22">
        <f t="shared" si="25"/>
        <v>5.60557E-2</v>
      </c>
      <c r="M213" s="22"/>
      <c r="N213" s="57">
        <v>5</v>
      </c>
      <c r="O213" s="57">
        <v>1</v>
      </c>
      <c r="P213" s="57">
        <v>3</v>
      </c>
      <c r="Q213" s="57">
        <v>2</v>
      </c>
      <c r="R213" s="57">
        <v>8</v>
      </c>
      <c r="S213" s="57">
        <v>1</v>
      </c>
      <c r="T213" s="57">
        <f t="shared" si="24"/>
        <v>31.666666666666668</v>
      </c>
      <c r="U213" s="57">
        <f t="shared" si="24"/>
        <v>25.555555555555557</v>
      </c>
      <c r="V213" s="58">
        <v>0.6</v>
      </c>
      <c r="W213" s="57">
        <v>1</v>
      </c>
      <c r="X213" s="57"/>
      <c r="Y213" s="57" t="s">
        <v>198</v>
      </c>
      <c r="Z213" s="57">
        <v>89</v>
      </c>
      <c r="AA213" s="57">
        <v>78</v>
      </c>
      <c r="AB213" s="57" t="s">
        <v>359</v>
      </c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</row>
    <row r="214" spans="1:38">
      <c r="A214" s="112">
        <f t="shared" si="26"/>
        <v>42633</v>
      </c>
      <c r="B214" s="57">
        <v>15</v>
      </c>
      <c r="C214" s="58"/>
      <c r="D214" s="57">
        <v>6.8</v>
      </c>
      <c r="E214" s="57">
        <v>12.3</v>
      </c>
      <c r="F214" s="57">
        <v>0.64100000000000001</v>
      </c>
      <c r="G214" s="57">
        <v>0.94</v>
      </c>
      <c r="H214" s="57"/>
      <c r="I214" s="37">
        <v>49.8</v>
      </c>
      <c r="J214" s="22">
        <f t="shared" si="22"/>
        <v>0.69754859999999996</v>
      </c>
      <c r="K214" s="89">
        <v>1.38</v>
      </c>
      <c r="L214" s="22">
        <f t="shared" si="25"/>
        <v>4.2738600000000002E-2</v>
      </c>
      <c r="M214" s="22"/>
      <c r="N214" s="57">
        <v>5</v>
      </c>
      <c r="O214" s="57">
        <v>3</v>
      </c>
      <c r="P214" s="57">
        <v>2</v>
      </c>
      <c r="Q214" s="57">
        <v>1</v>
      </c>
      <c r="R214" s="57">
        <v>4</v>
      </c>
      <c r="S214" s="57">
        <v>5</v>
      </c>
      <c r="T214" s="57">
        <f t="shared" si="24"/>
        <v>25.555555555555557</v>
      </c>
      <c r="U214" s="57">
        <f t="shared" si="24"/>
        <v>23.888888888888889</v>
      </c>
      <c r="V214" s="57">
        <v>0.8</v>
      </c>
      <c r="W214" s="57">
        <v>2</v>
      </c>
      <c r="X214" s="57"/>
      <c r="Y214" s="57" t="s">
        <v>198</v>
      </c>
      <c r="Z214" s="57">
        <v>78</v>
      </c>
      <c r="AA214" s="57">
        <v>75</v>
      </c>
      <c r="AB214" s="57" t="s">
        <v>369</v>
      </c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</row>
    <row r="215" spans="1:38">
      <c r="A215" s="112">
        <f t="shared" si="26"/>
        <v>42647</v>
      </c>
      <c r="B215" s="57">
        <v>15</v>
      </c>
      <c r="C215" s="57">
        <v>0.05</v>
      </c>
      <c r="D215" s="57">
        <v>5.84</v>
      </c>
      <c r="E215" s="57">
        <v>17.7</v>
      </c>
      <c r="F215" s="57">
        <v>0.69399999999999995</v>
      </c>
      <c r="G215" s="57">
        <v>0.45100000000000001</v>
      </c>
      <c r="H215" s="57"/>
      <c r="I215" s="37">
        <v>107</v>
      </c>
      <c r="J215" s="22">
        <f t="shared" si="22"/>
        <v>1.4987490000000001</v>
      </c>
      <c r="K215" s="89">
        <v>4.0199999999999996</v>
      </c>
      <c r="L215" s="22">
        <f t="shared" si="25"/>
        <v>0.12449939999999998</v>
      </c>
      <c r="M215" s="22"/>
      <c r="N215" s="57">
        <v>5</v>
      </c>
      <c r="O215" s="57">
        <v>2</v>
      </c>
      <c r="P215" s="57">
        <v>3</v>
      </c>
      <c r="Q215" s="57">
        <v>2</v>
      </c>
      <c r="R215" s="57">
        <v>6</v>
      </c>
      <c r="S215" s="57">
        <v>3</v>
      </c>
      <c r="T215" s="57">
        <f t="shared" si="24"/>
        <v>22.222222222222221</v>
      </c>
      <c r="U215" s="57">
        <f t="shared" si="24"/>
        <v>22.222222222222221</v>
      </c>
      <c r="V215" s="58">
        <v>0.45</v>
      </c>
      <c r="W215" s="57">
        <v>1</v>
      </c>
      <c r="X215" s="57"/>
      <c r="Y215" s="57" t="s">
        <v>134</v>
      </c>
      <c r="Z215" s="57">
        <v>72</v>
      </c>
      <c r="AA215" s="57">
        <v>72</v>
      </c>
      <c r="AB215" s="57" t="s">
        <v>378</v>
      </c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</row>
    <row r="216" spans="1:38">
      <c r="A216" s="112">
        <f t="shared" si="26"/>
        <v>42661</v>
      </c>
      <c r="B216" s="57">
        <v>15</v>
      </c>
      <c r="C216" s="51">
        <v>0</v>
      </c>
      <c r="D216" s="51">
        <v>6.23</v>
      </c>
      <c r="E216" s="51">
        <v>5.6</v>
      </c>
      <c r="F216" s="51">
        <v>1.87</v>
      </c>
      <c r="G216" s="51">
        <v>0.20599999999999999</v>
      </c>
      <c r="I216" s="37">
        <v>174</v>
      </c>
      <c r="J216" s="22">
        <f t="shared" si="22"/>
        <v>2.4372180000000001</v>
      </c>
      <c r="K216" s="89">
        <v>1.93</v>
      </c>
      <c r="L216" s="22">
        <f t="shared" si="25"/>
        <v>5.9772099999999995E-2</v>
      </c>
      <c r="M216" s="22"/>
      <c r="N216" s="51">
        <v>5</v>
      </c>
      <c r="O216" s="51">
        <v>1</v>
      </c>
      <c r="P216" s="51">
        <v>2</v>
      </c>
      <c r="Q216" s="51">
        <v>2</v>
      </c>
      <c r="R216" s="51">
        <v>6</v>
      </c>
      <c r="S216" s="51">
        <v>1</v>
      </c>
      <c r="T216" s="57">
        <f t="shared" si="24"/>
        <v>25.555555555555557</v>
      </c>
      <c r="U216" s="57">
        <f t="shared" si="24"/>
        <v>21.111111111111111</v>
      </c>
      <c r="V216" s="51">
        <v>0.7</v>
      </c>
      <c r="W216" s="51">
        <v>1</v>
      </c>
      <c r="Y216" s="51" t="s">
        <v>134</v>
      </c>
      <c r="Z216" s="51">
        <v>78</v>
      </c>
      <c r="AA216" s="51">
        <v>70</v>
      </c>
      <c r="AB216" s="51" t="s">
        <v>385</v>
      </c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</row>
    <row r="217" spans="1:38">
      <c r="A217" s="112">
        <f t="shared" si="26"/>
        <v>42675</v>
      </c>
      <c r="B217" s="57">
        <v>15</v>
      </c>
      <c r="C217" s="57">
        <v>0.05</v>
      </c>
      <c r="D217" s="57">
        <v>6.62</v>
      </c>
      <c r="E217" s="57">
        <v>16.600000000000001</v>
      </c>
      <c r="F217" s="57">
        <v>2.46</v>
      </c>
      <c r="G217" s="57"/>
      <c r="H217" s="57"/>
      <c r="I217" s="37">
        <v>184</v>
      </c>
      <c r="J217" s="22">
        <f t="shared" si="22"/>
        <v>2.5772880000000002</v>
      </c>
      <c r="K217" s="89">
        <v>1.24</v>
      </c>
      <c r="L217" s="22">
        <f t="shared" si="25"/>
        <v>3.8402800000000001E-2</v>
      </c>
      <c r="M217" s="22"/>
      <c r="N217" s="57">
        <v>5</v>
      </c>
      <c r="O217" s="57">
        <v>3</v>
      </c>
      <c r="P217" s="57">
        <v>1</v>
      </c>
      <c r="Q217" s="57">
        <v>1</v>
      </c>
      <c r="R217" s="57">
        <v>9</v>
      </c>
      <c r="S217" s="57">
        <v>1</v>
      </c>
      <c r="T217" s="57">
        <f t="shared" si="24"/>
        <v>20</v>
      </c>
      <c r="U217" s="57">
        <f t="shared" si="24"/>
        <v>14.444444444444445</v>
      </c>
      <c r="V217" s="58">
        <v>0.8</v>
      </c>
      <c r="W217" s="57">
        <v>1</v>
      </c>
      <c r="X217" s="57"/>
      <c r="Y217" s="57" t="s">
        <v>134</v>
      </c>
      <c r="Z217" s="57">
        <v>68</v>
      </c>
      <c r="AA217" s="57">
        <v>58</v>
      </c>
      <c r="AB217" s="57" t="s">
        <v>393</v>
      </c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</row>
    <row r="218" spans="1:38">
      <c r="A218" s="59"/>
      <c r="B218" s="57"/>
      <c r="C218" s="57"/>
      <c r="D218" s="57"/>
      <c r="E218" s="57"/>
      <c r="F218" s="57"/>
      <c r="G218" s="57"/>
      <c r="H218" s="57"/>
      <c r="I218" s="37"/>
      <c r="J218" s="22"/>
      <c r="K218" s="37"/>
      <c r="L218" s="22"/>
      <c r="M218" s="22"/>
      <c r="N218" s="57"/>
      <c r="O218" s="57"/>
      <c r="P218" s="57"/>
      <c r="Q218" s="57"/>
      <c r="R218" s="57"/>
      <c r="S218" s="57"/>
      <c r="T218" s="57" t="str">
        <f t="shared" si="24"/>
        <v xml:space="preserve"> </v>
      </c>
      <c r="U218" s="57" t="str">
        <f t="shared" si="24"/>
        <v xml:space="preserve"> </v>
      </c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</row>
    <row r="219" spans="1:38">
      <c r="A219" s="59"/>
      <c r="B219" s="57"/>
      <c r="C219" s="57"/>
      <c r="D219" s="57"/>
      <c r="E219" s="57"/>
      <c r="F219" s="57"/>
      <c r="G219" s="57"/>
      <c r="H219" s="57"/>
      <c r="I219" s="37"/>
      <c r="J219" s="22"/>
      <c r="K219" s="37"/>
      <c r="L219" s="22"/>
      <c r="M219" s="22"/>
      <c r="N219" s="57"/>
      <c r="O219" s="57"/>
      <c r="P219" s="57"/>
      <c r="Q219" s="57"/>
      <c r="R219" s="57"/>
      <c r="S219" s="57"/>
      <c r="T219" s="57" t="str">
        <f t="shared" si="24"/>
        <v xml:space="preserve"> </v>
      </c>
      <c r="U219" s="57" t="str">
        <f t="shared" si="24"/>
        <v xml:space="preserve"> </v>
      </c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</row>
    <row r="220" spans="1:38">
      <c r="A220" s="59"/>
      <c r="B220" s="57"/>
      <c r="C220" s="57"/>
      <c r="D220" s="57"/>
      <c r="E220" s="57"/>
      <c r="F220" s="57"/>
      <c r="G220" s="57"/>
      <c r="H220" s="57"/>
      <c r="I220" s="37"/>
      <c r="J220" s="22"/>
      <c r="K220" s="37"/>
      <c r="L220" s="22"/>
      <c r="M220" s="22"/>
      <c r="N220" s="57"/>
      <c r="O220" s="57"/>
      <c r="P220" s="57"/>
      <c r="Q220" s="57"/>
      <c r="R220" s="57"/>
      <c r="S220" s="57"/>
      <c r="T220" s="57" t="str">
        <f t="shared" si="24"/>
        <v xml:space="preserve"> </v>
      </c>
      <c r="U220" s="57" t="str">
        <f t="shared" si="24"/>
        <v xml:space="preserve"> </v>
      </c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</row>
    <row r="221" spans="1:38">
      <c r="A221" s="59"/>
      <c r="B221" s="57"/>
      <c r="C221" s="57"/>
      <c r="D221" s="57"/>
      <c r="E221" s="57"/>
      <c r="F221" s="57"/>
      <c r="G221" s="57"/>
      <c r="H221" s="57"/>
      <c r="I221" s="37"/>
      <c r="J221" s="22"/>
      <c r="K221" s="37"/>
      <c r="L221" s="22"/>
      <c r="M221" s="22"/>
      <c r="N221" s="57"/>
      <c r="O221" s="57"/>
      <c r="P221" s="57"/>
      <c r="Q221" s="57"/>
      <c r="R221" s="57"/>
      <c r="S221" s="57"/>
      <c r="T221" s="57" t="str">
        <f t="shared" si="24"/>
        <v xml:space="preserve"> </v>
      </c>
      <c r="U221" s="57" t="str">
        <f t="shared" si="24"/>
        <v xml:space="preserve"> </v>
      </c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</row>
    <row r="222" spans="1:38">
      <c r="A222" s="112">
        <f>A200</f>
        <v>42437</v>
      </c>
      <c r="B222" s="57">
        <v>16</v>
      </c>
      <c r="C222" s="57">
        <v>7.0000000000000007E-2</v>
      </c>
      <c r="D222" s="57">
        <v>6.4</v>
      </c>
      <c r="E222" s="62">
        <v>1.4</v>
      </c>
      <c r="F222" s="57">
        <v>1.1000000000000001</v>
      </c>
      <c r="G222" s="62">
        <v>0.106</v>
      </c>
      <c r="H222" s="62"/>
      <c r="I222" s="31">
        <v>117</v>
      </c>
      <c r="J222" s="22">
        <f t="shared" ref="J222:J224" si="27">(I222*14.007)*(0.001)</f>
        <v>1.638819</v>
      </c>
      <c r="K222" s="30">
        <v>1.1499999999999999</v>
      </c>
      <c r="L222" s="22">
        <f t="shared" ref="L222:L224" si="28">(K222*30.97)*(0.001)</f>
        <v>3.5615500000000001E-2</v>
      </c>
      <c r="M222" s="22"/>
      <c r="N222" s="57">
        <v>1</v>
      </c>
      <c r="O222" s="57">
        <v>1</v>
      </c>
      <c r="P222" s="57">
        <v>1</v>
      </c>
      <c r="Q222" s="57">
        <v>1</v>
      </c>
      <c r="R222" s="57">
        <v>13</v>
      </c>
      <c r="S222" s="57">
        <v>1</v>
      </c>
      <c r="T222" s="57">
        <f t="shared" si="24"/>
        <v>22.777777777777779</v>
      </c>
      <c r="U222" s="57">
        <f t="shared" si="24"/>
        <v>22.777777777777779</v>
      </c>
      <c r="V222" s="57">
        <v>0.57999999999999996</v>
      </c>
      <c r="W222" s="57">
        <v>1</v>
      </c>
      <c r="X222" s="57" t="s">
        <v>144</v>
      </c>
      <c r="Y222" s="57" t="s">
        <v>257</v>
      </c>
      <c r="Z222" s="57">
        <v>73</v>
      </c>
      <c r="AA222" s="57">
        <v>73</v>
      </c>
      <c r="AB222" s="62"/>
      <c r="AC222" s="57"/>
      <c r="AD222" s="57"/>
      <c r="AE222" s="57"/>
      <c r="AF222" s="57"/>
      <c r="AG222" s="62"/>
      <c r="AH222" s="57"/>
      <c r="AI222" s="57"/>
      <c r="AJ222" s="57"/>
      <c r="AK222" s="57"/>
      <c r="AL222" s="57"/>
    </row>
    <row r="223" spans="1:38">
      <c r="A223" s="112">
        <f t="shared" ref="A223:A239" si="29">A201</f>
        <v>42451</v>
      </c>
      <c r="B223" s="57">
        <v>16</v>
      </c>
      <c r="C223" s="57">
        <v>0.08</v>
      </c>
      <c r="D223" s="57">
        <v>6.15</v>
      </c>
      <c r="E223" s="57">
        <v>2.5</v>
      </c>
      <c r="F223" s="57">
        <v>0.59899999999999998</v>
      </c>
      <c r="G223" s="57">
        <v>5.8999999999999997E-2</v>
      </c>
      <c r="H223" s="57"/>
      <c r="I223" s="30">
        <v>93.5</v>
      </c>
      <c r="J223" s="22">
        <f>(I223*14.007)*(0.001)</f>
        <v>1.3096544999999999</v>
      </c>
      <c r="K223" s="32">
        <v>1.35</v>
      </c>
      <c r="L223" s="22">
        <f t="shared" si="28"/>
        <v>4.1809499999999999E-2</v>
      </c>
      <c r="M223" s="22"/>
      <c r="N223" s="57">
        <v>1</v>
      </c>
      <c r="O223" s="57">
        <v>1</v>
      </c>
      <c r="P223" s="57">
        <v>2</v>
      </c>
      <c r="Q223" s="57">
        <v>2</v>
      </c>
      <c r="R223" s="57">
        <v>6</v>
      </c>
      <c r="S223" s="57">
        <v>1</v>
      </c>
      <c r="T223" s="57">
        <f t="shared" si="24"/>
        <v>14.444444444444445</v>
      </c>
      <c r="U223" s="57">
        <f t="shared" si="24"/>
        <v>11.111111111111111</v>
      </c>
      <c r="V223" s="57">
        <v>0.79</v>
      </c>
      <c r="W223" s="57">
        <v>1</v>
      </c>
      <c r="X223" s="57"/>
      <c r="Y223" s="57" t="s">
        <v>263</v>
      </c>
      <c r="Z223" s="57">
        <v>58</v>
      </c>
      <c r="AA223" s="57">
        <v>52</v>
      </c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</row>
    <row r="224" spans="1:38">
      <c r="A224" s="112">
        <f t="shared" si="29"/>
        <v>42465</v>
      </c>
      <c r="B224" s="57">
        <v>16</v>
      </c>
      <c r="C224" s="57">
        <v>7.0000000000000007E-2</v>
      </c>
      <c r="D224" s="57">
        <v>5.96</v>
      </c>
      <c r="E224" s="57">
        <v>4.3</v>
      </c>
      <c r="F224" s="57">
        <v>0.496</v>
      </c>
      <c r="G224" s="57"/>
      <c r="H224" s="57"/>
      <c r="I224" s="37">
        <v>77.400000000000006</v>
      </c>
      <c r="J224" s="22">
        <f t="shared" si="27"/>
        <v>1.0841418</v>
      </c>
      <c r="K224" s="37">
        <v>1.8</v>
      </c>
      <c r="L224" s="22">
        <f t="shared" si="28"/>
        <v>5.5746000000000004E-2</v>
      </c>
      <c r="M224" s="22"/>
      <c r="N224" s="57">
        <v>2</v>
      </c>
      <c r="O224" s="57">
        <v>1</v>
      </c>
      <c r="P224" s="57">
        <v>3</v>
      </c>
      <c r="Q224" s="57">
        <v>1</v>
      </c>
      <c r="R224" s="57">
        <v>8</v>
      </c>
      <c r="S224" s="57">
        <v>3</v>
      </c>
      <c r="T224" s="57">
        <f t="shared" si="24"/>
        <v>6.1111111111111107</v>
      </c>
      <c r="U224" s="57">
        <f t="shared" si="24"/>
        <v>13.333333333333334</v>
      </c>
      <c r="V224" s="57">
        <v>0.54</v>
      </c>
      <c r="W224" s="57">
        <v>1</v>
      </c>
      <c r="X224" s="57"/>
      <c r="Y224" s="57" t="s">
        <v>257</v>
      </c>
      <c r="Z224" s="57">
        <v>43</v>
      </c>
      <c r="AA224" s="57">
        <v>56</v>
      </c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</row>
    <row r="225" spans="1:38">
      <c r="A225" s="112">
        <f t="shared" si="29"/>
        <v>42479</v>
      </c>
      <c r="B225" s="57">
        <v>16</v>
      </c>
      <c r="C225" s="57">
        <v>7.0000000000000007E-2</v>
      </c>
      <c r="D225" s="57">
        <v>6.19</v>
      </c>
      <c r="E225" s="62">
        <v>1.9</v>
      </c>
      <c r="F225" s="57"/>
      <c r="G225" s="57">
        <v>0.151</v>
      </c>
      <c r="H225" s="57"/>
      <c r="I225" s="30">
        <v>86.8</v>
      </c>
      <c r="J225" s="22">
        <f>(I225*14.007)*(0.001)</f>
        <v>1.2158076</v>
      </c>
      <c r="K225" s="32">
        <v>1.1000000000000001</v>
      </c>
      <c r="L225" s="22">
        <f>(K225*30.97)*(0.001)</f>
        <v>3.4067E-2</v>
      </c>
      <c r="M225" s="22"/>
      <c r="N225" s="57">
        <v>1</v>
      </c>
      <c r="O225" s="57">
        <v>2</v>
      </c>
      <c r="P225" s="57">
        <v>2</v>
      </c>
      <c r="Q225" s="57">
        <v>2</v>
      </c>
      <c r="R225" s="57">
        <v>10</v>
      </c>
      <c r="S225" s="57">
        <v>1</v>
      </c>
      <c r="T225" s="57">
        <f t="shared" si="24"/>
        <v>27.777777777777779</v>
      </c>
      <c r="U225" s="57">
        <f t="shared" si="24"/>
        <v>21.111111111111111</v>
      </c>
      <c r="V225" s="57">
        <v>1.06</v>
      </c>
      <c r="W225" s="57">
        <v>1</v>
      </c>
      <c r="X225" s="57"/>
      <c r="Y225" s="57" t="s">
        <v>263</v>
      </c>
      <c r="Z225" s="57">
        <v>82</v>
      </c>
      <c r="AA225" s="57">
        <v>70</v>
      </c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</row>
    <row r="226" spans="1:38">
      <c r="A226" s="112">
        <f t="shared" si="29"/>
        <v>42493</v>
      </c>
      <c r="B226" s="57">
        <v>16</v>
      </c>
      <c r="C226" s="57">
        <v>0.04</v>
      </c>
      <c r="D226" s="57">
        <v>6.57</v>
      </c>
      <c r="E226" s="57"/>
      <c r="F226" s="58">
        <v>0.53900000000000003</v>
      </c>
      <c r="G226" s="57">
        <v>0.24</v>
      </c>
      <c r="H226" s="57"/>
      <c r="I226" s="30">
        <v>68.7</v>
      </c>
      <c r="J226" s="22">
        <f>(I226*14.007)*(0.001)</f>
        <v>0.96228089999999999</v>
      </c>
      <c r="K226" s="30">
        <v>1.39</v>
      </c>
      <c r="L226" s="22">
        <f t="shared" ref="L226:L239" si="30">(K226*30.97)*(0.001)</f>
        <v>4.3048299999999998E-2</v>
      </c>
      <c r="M226" s="22"/>
      <c r="N226" s="57">
        <v>1</v>
      </c>
      <c r="O226" s="57">
        <v>3</v>
      </c>
      <c r="P226" s="57">
        <v>1</v>
      </c>
      <c r="Q226" s="57">
        <v>1</v>
      </c>
      <c r="R226" s="57">
        <v>6</v>
      </c>
      <c r="S226" s="57">
        <v>4</v>
      </c>
      <c r="T226" s="57">
        <f t="shared" si="24"/>
        <v>23.888888888888889</v>
      </c>
      <c r="U226" s="57">
        <f t="shared" si="24"/>
        <v>19.444444444444443</v>
      </c>
      <c r="V226" s="57">
        <v>0.51</v>
      </c>
      <c r="W226" s="57">
        <v>1</v>
      </c>
      <c r="X226" s="57"/>
      <c r="Y226" s="57" t="s">
        <v>257</v>
      </c>
      <c r="Z226" s="57">
        <v>75</v>
      </c>
      <c r="AA226" s="57">
        <v>67</v>
      </c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</row>
    <row r="227" spans="1:38">
      <c r="A227" s="112">
        <f t="shared" si="29"/>
        <v>42507</v>
      </c>
      <c r="B227" s="57">
        <v>16</v>
      </c>
      <c r="C227" s="57">
        <v>7.0000000000000007E-2</v>
      </c>
      <c r="D227" s="57">
        <v>5.96</v>
      </c>
      <c r="E227" s="57"/>
      <c r="F227" s="57"/>
      <c r="G227" s="57">
        <v>0.16900000000000001</v>
      </c>
      <c r="H227" s="57"/>
      <c r="I227" s="30"/>
      <c r="J227" s="22"/>
      <c r="K227" s="30"/>
      <c r="L227" s="22"/>
      <c r="M227" s="22"/>
      <c r="N227" s="57">
        <v>3</v>
      </c>
      <c r="O227" s="57">
        <v>4</v>
      </c>
      <c r="P227" s="57">
        <v>1</v>
      </c>
      <c r="Q227" s="57">
        <v>2</v>
      </c>
      <c r="R227" s="57">
        <v>9</v>
      </c>
      <c r="S227" s="57">
        <v>3</v>
      </c>
      <c r="T227" s="57">
        <f t="shared" si="24"/>
        <v>15.555555555555555</v>
      </c>
      <c r="U227" s="57">
        <f t="shared" si="24"/>
        <v>16.666666666666668</v>
      </c>
      <c r="V227" s="57">
        <v>0.63</v>
      </c>
      <c r="W227" s="57">
        <v>1</v>
      </c>
      <c r="X227" s="57"/>
      <c r="Y227" s="57" t="s">
        <v>263</v>
      </c>
      <c r="Z227" s="57">
        <v>60</v>
      </c>
      <c r="AA227" s="57">
        <v>62</v>
      </c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</row>
    <row r="228" spans="1:38">
      <c r="A228" s="112">
        <f t="shared" si="29"/>
        <v>42521</v>
      </c>
      <c r="B228" s="57">
        <v>16</v>
      </c>
      <c r="C228" s="57">
        <v>7.0000000000000007E-2</v>
      </c>
      <c r="D228" s="57">
        <v>6.63</v>
      </c>
      <c r="E228" s="57"/>
      <c r="F228" s="57"/>
      <c r="G228" s="61">
        <v>0.115</v>
      </c>
      <c r="H228" s="61"/>
      <c r="I228" s="30">
        <v>50.9</v>
      </c>
      <c r="J228" s="22">
        <f t="shared" ref="J228:J239" si="31">(I228*14.007)*(0.001)</f>
        <v>0.71295629999999999</v>
      </c>
      <c r="K228" s="30">
        <v>2.0099999999999998</v>
      </c>
      <c r="L228" s="22">
        <f t="shared" si="30"/>
        <v>6.2249699999999991E-2</v>
      </c>
      <c r="M228" s="22"/>
      <c r="N228" s="57">
        <v>3</v>
      </c>
      <c r="O228" s="57">
        <v>2</v>
      </c>
      <c r="P228" s="57">
        <v>1</v>
      </c>
      <c r="Q228" s="57">
        <v>1</v>
      </c>
      <c r="R228" s="57">
        <v>9</v>
      </c>
      <c r="S228" s="57">
        <v>5</v>
      </c>
      <c r="T228" s="57">
        <f t="shared" si="24"/>
        <v>27.777777777777779</v>
      </c>
      <c r="U228" s="57">
        <f t="shared" si="24"/>
        <v>23.888888888888889</v>
      </c>
      <c r="V228" s="57">
        <v>0.57999999999999996</v>
      </c>
      <c r="W228" s="57">
        <v>1</v>
      </c>
      <c r="X228" s="57"/>
      <c r="Y228" s="57" t="s">
        <v>257</v>
      </c>
      <c r="Z228" s="57">
        <v>82</v>
      </c>
      <c r="AA228" s="57">
        <v>75</v>
      </c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</row>
    <row r="229" spans="1:38">
      <c r="A229" s="112">
        <f t="shared" si="29"/>
        <v>42535</v>
      </c>
      <c r="B229" s="57">
        <v>16</v>
      </c>
      <c r="C229" s="57">
        <v>0.08</v>
      </c>
      <c r="D229" s="57">
        <v>7.18</v>
      </c>
      <c r="F229" s="57"/>
      <c r="G229" s="57">
        <v>0.29099999999999998</v>
      </c>
      <c r="H229" s="57"/>
      <c r="I229" s="30">
        <v>74</v>
      </c>
      <c r="J229" s="22">
        <f t="shared" si="31"/>
        <v>1.0365180000000001</v>
      </c>
      <c r="K229" s="30">
        <v>3.21</v>
      </c>
      <c r="L229" s="22">
        <f t="shared" si="30"/>
        <v>9.9413699999999994E-2</v>
      </c>
      <c r="M229" s="22"/>
      <c r="N229" s="57">
        <v>2</v>
      </c>
      <c r="O229" s="57">
        <v>2</v>
      </c>
      <c r="P229" s="57">
        <v>2</v>
      </c>
      <c r="Q229" s="57">
        <v>2</v>
      </c>
      <c r="R229" s="57">
        <v>4</v>
      </c>
      <c r="S229" s="57">
        <v>1</v>
      </c>
      <c r="T229" s="57">
        <f t="shared" si="24"/>
        <v>24.444444444444443</v>
      </c>
      <c r="U229" s="57">
        <f t="shared" si="24"/>
        <v>25.555555555555557</v>
      </c>
      <c r="V229" s="58">
        <v>0.76800000000000002</v>
      </c>
      <c r="W229" s="57">
        <v>1</v>
      </c>
      <c r="X229" s="57"/>
      <c r="Y229" s="57" t="s">
        <v>263</v>
      </c>
      <c r="Z229" s="57">
        <v>76</v>
      </c>
      <c r="AA229" s="57">
        <v>78</v>
      </c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</row>
    <row r="230" spans="1:38">
      <c r="A230" s="112">
        <f t="shared" si="29"/>
        <v>42549</v>
      </c>
      <c r="B230" s="57">
        <v>16</v>
      </c>
      <c r="C230" s="57">
        <v>0.02</v>
      </c>
      <c r="D230" s="57">
        <v>6.76</v>
      </c>
      <c r="E230" s="57">
        <v>5.8</v>
      </c>
      <c r="F230" s="57">
        <v>6.2</v>
      </c>
      <c r="G230" s="61">
        <v>0.28899999999999998</v>
      </c>
      <c r="H230" s="61"/>
      <c r="I230" s="37">
        <v>107</v>
      </c>
      <c r="J230" s="22">
        <f t="shared" si="31"/>
        <v>1.4987490000000001</v>
      </c>
      <c r="K230" s="37">
        <v>3.08</v>
      </c>
      <c r="L230" s="22">
        <f t="shared" si="30"/>
        <v>9.5387599999999989E-2</v>
      </c>
      <c r="M230" s="22"/>
      <c r="N230" s="57">
        <v>1</v>
      </c>
      <c r="O230" s="57">
        <v>4</v>
      </c>
      <c r="P230" s="57">
        <v>1</v>
      </c>
      <c r="Q230" s="57">
        <v>4</v>
      </c>
      <c r="R230" s="57">
        <v>9</v>
      </c>
      <c r="S230" s="57">
        <v>5</v>
      </c>
      <c r="T230" s="57">
        <f t="shared" si="24"/>
        <v>25.555555555555557</v>
      </c>
      <c r="U230" s="57">
        <f t="shared" si="24"/>
        <v>24.444444444444443</v>
      </c>
      <c r="V230" s="57">
        <v>6.5000000000000002E-2</v>
      </c>
      <c r="W230" s="57">
        <v>1</v>
      </c>
      <c r="X230" s="57"/>
      <c r="Y230" s="57" t="s">
        <v>263</v>
      </c>
      <c r="Z230" s="57">
        <v>78</v>
      </c>
      <c r="AA230" s="57">
        <v>76</v>
      </c>
      <c r="AB230" s="57" t="s">
        <v>310</v>
      </c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</row>
    <row r="231" spans="1:38">
      <c r="A231" s="112">
        <f t="shared" si="29"/>
        <v>42563</v>
      </c>
      <c r="B231" s="57">
        <v>16</v>
      </c>
      <c r="C231" s="57">
        <v>7.0000000000000007E-2</v>
      </c>
      <c r="D231" s="57">
        <v>6.71</v>
      </c>
      <c r="E231" s="57">
        <v>6.2</v>
      </c>
      <c r="F231" s="57">
        <v>0.63200000000000001</v>
      </c>
      <c r="G231" s="57">
        <v>0.16</v>
      </c>
      <c r="H231" s="57"/>
      <c r="I231" s="37">
        <v>54.3</v>
      </c>
      <c r="J231" s="22">
        <f t="shared" si="31"/>
        <v>0.76058009999999987</v>
      </c>
      <c r="K231" s="37">
        <v>2.02</v>
      </c>
      <c r="L231" s="22">
        <f t="shared" si="30"/>
        <v>6.2559400000000001E-2</v>
      </c>
      <c r="M231" s="22"/>
      <c r="N231" s="57">
        <v>4</v>
      </c>
      <c r="O231" s="57">
        <v>1</v>
      </c>
      <c r="P231" s="57">
        <v>1</v>
      </c>
      <c r="Q231" s="57">
        <v>2</v>
      </c>
      <c r="R231" s="57">
        <v>9</v>
      </c>
      <c r="S231" s="57">
        <v>1</v>
      </c>
      <c r="T231" s="57">
        <f t="shared" si="24"/>
        <v>28.333333333333332</v>
      </c>
      <c r="U231" s="57">
        <f t="shared" si="24"/>
        <v>27.222222222222221</v>
      </c>
      <c r="V231" s="58">
        <v>0.63</v>
      </c>
      <c r="W231" s="57">
        <v>1</v>
      </c>
      <c r="X231" s="57"/>
      <c r="Y231" s="57" t="s">
        <v>257</v>
      </c>
      <c r="Z231" s="57">
        <v>83</v>
      </c>
      <c r="AA231" s="57">
        <v>81</v>
      </c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</row>
    <row r="232" spans="1:38">
      <c r="A232" s="112">
        <f t="shared" si="29"/>
        <v>42577</v>
      </c>
      <c r="B232" s="57">
        <v>16</v>
      </c>
      <c r="C232" s="57">
        <v>7.0000000000000007E-2</v>
      </c>
      <c r="D232" s="57">
        <v>7.28</v>
      </c>
      <c r="E232" s="57">
        <v>6.5</v>
      </c>
      <c r="F232" s="57">
        <v>0.61599999999999999</v>
      </c>
      <c r="G232" s="57">
        <v>0.32300000000000001</v>
      </c>
      <c r="H232" s="57"/>
      <c r="I232" s="37">
        <v>54.5</v>
      </c>
      <c r="J232" s="22">
        <f t="shared" si="31"/>
        <v>0.76338149999999994</v>
      </c>
      <c r="K232" s="37">
        <v>2.16</v>
      </c>
      <c r="L232" s="22">
        <f t="shared" si="30"/>
        <v>6.6895200000000002E-2</v>
      </c>
      <c r="M232" s="22"/>
      <c r="N232" s="57">
        <v>3</v>
      </c>
      <c r="O232" s="57">
        <v>2</v>
      </c>
      <c r="P232" s="57">
        <v>2</v>
      </c>
      <c r="Q232" s="57">
        <v>2</v>
      </c>
      <c r="R232" s="57">
        <v>6</v>
      </c>
      <c r="S232" s="57">
        <v>1</v>
      </c>
      <c r="T232" s="57">
        <f t="shared" si="24"/>
        <v>33.888888888888886</v>
      </c>
      <c r="U232" s="57">
        <f t="shared" si="24"/>
        <v>34.444444444444443</v>
      </c>
      <c r="V232" s="58">
        <v>0.68500000000000005</v>
      </c>
      <c r="W232" s="57">
        <v>1</v>
      </c>
      <c r="X232" s="57"/>
      <c r="Y232" s="57" t="s">
        <v>263</v>
      </c>
      <c r="Z232" s="57">
        <v>93</v>
      </c>
      <c r="AA232" s="57">
        <v>94</v>
      </c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</row>
    <row r="233" spans="1:38">
      <c r="A233" s="112">
        <f t="shared" si="29"/>
        <v>42591</v>
      </c>
      <c r="B233" s="57">
        <v>16</v>
      </c>
      <c r="C233" s="57">
        <v>0.08</v>
      </c>
      <c r="D233" s="57">
        <v>7.14</v>
      </c>
      <c r="E233" s="57">
        <v>13</v>
      </c>
      <c r="F233" s="57">
        <v>0.42699999999999999</v>
      </c>
      <c r="G233" s="57">
        <v>0.182</v>
      </c>
      <c r="H233" s="57"/>
      <c r="I233" s="37">
        <v>32.9</v>
      </c>
      <c r="J233" s="22">
        <f t="shared" si="31"/>
        <v>0.46083029999999997</v>
      </c>
      <c r="K233" s="37">
        <v>1.62</v>
      </c>
      <c r="L233" s="22">
        <f t="shared" si="30"/>
        <v>5.0171399999999998E-2</v>
      </c>
      <c r="M233" s="22"/>
      <c r="N233" s="57">
        <v>3</v>
      </c>
      <c r="O233" s="57">
        <v>3</v>
      </c>
      <c r="P233" s="57">
        <v>2</v>
      </c>
      <c r="Q233" s="57">
        <v>2</v>
      </c>
      <c r="R233" s="57">
        <v>3</v>
      </c>
      <c r="S233" s="57">
        <v>1</v>
      </c>
      <c r="T233" s="57">
        <f t="shared" si="24"/>
        <v>30</v>
      </c>
      <c r="U233" s="57">
        <f t="shared" si="24"/>
        <v>26.666666666666668</v>
      </c>
      <c r="V233" s="57">
        <v>0.47</v>
      </c>
      <c r="W233" s="57">
        <v>1</v>
      </c>
      <c r="X233" s="57"/>
      <c r="Y233" s="57" t="s">
        <v>263</v>
      </c>
      <c r="Z233" s="57">
        <v>86</v>
      </c>
      <c r="AA233" s="57">
        <v>80</v>
      </c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</row>
    <row r="234" spans="1:38">
      <c r="A234" s="112">
        <f t="shared" si="29"/>
        <v>42605</v>
      </c>
      <c r="B234" s="57">
        <v>16</v>
      </c>
      <c r="C234" s="58">
        <v>0.09</v>
      </c>
      <c r="D234" s="57">
        <v>6.89</v>
      </c>
      <c r="E234" s="57">
        <v>4.7</v>
      </c>
      <c r="F234" s="57">
        <v>0.82199999999999995</v>
      </c>
      <c r="G234" s="57">
        <v>0.189</v>
      </c>
      <c r="H234" s="57"/>
      <c r="I234" s="37">
        <v>47</v>
      </c>
      <c r="J234" s="22">
        <f t="shared" si="31"/>
        <v>0.65832899999999994</v>
      </c>
      <c r="K234" s="37">
        <v>2.46</v>
      </c>
      <c r="L234" s="22">
        <f t="shared" si="30"/>
        <v>7.6186199999999996E-2</v>
      </c>
      <c r="M234" s="22"/>
      <c r="N234" s="57">
        <v>4</v>
      </c>
      <c r="O234" s="57">
        <v>1</v>
      </c>
      <c r="P234" s="57">
        <v>2</v>
      </c>
      <c r="Q234" s="57">
        <v>2</v>
      </c>
      <c r="R234" s="57">
        <v>2</v>
      </c>
      <c r="S234" s="57">
        <v>4</v>
      </c>
      <c r="T234" s="57">
        <f t="shared" si="24"/>
        <v>22.222222222222221</v>
      </c>
      <c r="U234" s="57">
        <f t="shared" si="24"/>
        <v>26.666666666666668</v>
      </c>
      <c r="V234" s="57">
        <v>0.42099999999999999</v>
      </c>
      <c r="W234" s="57">
        <v>1</v>
      </c>
      <c r="X234" s="57"/>
      <c r="Y234" s="57" t="s">
        <v>263</v>
      </c>
      <c r="Z234" s="57">
        <v>72</v>
      </c>
      <c r="AA234" s="57">
        <v>80</v>
      </c>
      <c r="AB234" s="57"/>
      <c r="AC234" s="57"/>
      <c r="AD234" s="57"/>
      <c r="AE234" s="57"/>
      <c r="AF234" s="57"/>
      <c r="AJ234" s="57"/>
      <c r="AK234" s="57"/>
      <c r="AL234" s="57"/>
    </row>
    <row r="235" spans="1:38">
      <c r="A235" s="112">
        <f t="shared" si="29"/>
        <v>42619</v>
      </c>
      <c r="B235" s="57">
        <v>16</v>
      </c>
      <c r="C235" s="57">
        <v>0.12</v>
      </c>
      <c r="D235" s="58">
        <v>7.74</v>
      </c>
      <c r="E235" s="59">
        <v>22.1</v>
      </c>
      <c r="F235" s="57">
        <v>0.64500000000000002</v>
      </c>
      <c r="G235" s="57">
        <v>0.14000000000000001</v>
      </c>
      <c r="H235" s="57"/>
      <c r="I235" s="37">
        <v>28.3</v>
      </c>
      <c r="J235" s="22">
        <f t="shared" si="31"/>
        <v>0.39639810000000003</v>
      </c>
      <c r="K235" s="37">
        <v>1.98</v>
      </c>
      <c r="L235" s="22">
        <f t="shared" si="30"/>
        <v>6.1320600000000003E-2</v>
      </c>
      <c r="M235" s="22"/>
      <c r="N235" s="57">
        <v>1</v>
      </c>
      <c r="O235" s="57">
        <v>1</v>
      </c>
      <c r="P235" s="57">
        <v>1</v>
      </c>
      <c r="Q235" s="57">
        <v>1</v>
      </c>
      <c r="R235" s="57">
        <v>2</v>
      </c>
      <c r="S235" s="57">
        <v>1</v>
      </c>
      <c r="T235" s="57">
        <f t="shared" si="24"/>
        <v>26.111111111111111</v>
      </c>
      <c r="U235" s="57">
        <f t="shared" si="24"/>
        <v>25.555555555555557</v>
      </c>
      <c r="V235" s="57">
        <v>0.61</v>
      </c>
      <c r="W235" s="57">
        <v>1</v>
      </c>
      <c r="X235" s="57"/>
      <c r="Y235" s="57" t="s">
        <v>257</v>
      </c>
      <c r="Z235" s="57">
        <v>79</v>
      </c>
      <c r="AA235" s="57">
        <v>78</v>
      </c>
      <c r="AB235" s="57" t="s">
        <v>360</v>
      </c>
      <c r="AC235" s="57"/>
      <c r="AD235" s="57"/>
      <c r="AE235" s="57"/>
      <c r="AF235" s="57"/>
      <c r="AH235" s="121"/>
      <c r="AI235" s="113"/>
      <c r="AJ235" s="59"/>
      <c r="AK235" s="57"/>
      <c r="AL235" s="57"/>
    </row>
    <row r="236" spans="1:38">
      <c r="A236" s="112">
        <f t="shared" si="29"/>
        <v>42633</v>
      </c>
      <c r="B236" s="57">
        <v>16</v>
      </c>
      <c r="C236" s="57"/>
      <c r="D236" s="57">
        <v>6.6</v>
      </c>
      <c r="E236" s="57">
        <v>8.6</v>
      </c>
      <c r="F236" s="57">
        <v>1.1299999999999999</v>
      </c>
      <c r="G236" s="57">
        <v>0.11700000000000001</v>
      </c>
      <c r="H236" s="57"/>
      <c r="I236" s="37">
        <v>38.4</v>
      </c>
      <c r="J236" s="22">
        <f t="shared" si="31"/>
        <v>0.53786879999999992</v>
      </c>
      <c r="K236" s="37">
        <v>2.71</v>
      </c>
      <c r="L236" s="22">
        <f t="shared" si="30"/>
        <v>8.3928699999999995E-2</v>
      </c>
      <c r="M236" s="22"/>
      <c r="N236" s="57">
        <v>3</v>
      </c>
      <c r="O236" s="57">
        <v>4</v>
      </c>
      <c r="P236" s="57">
        <v>1</v>
      </c>
      <c r="Q236" s="57">
        <v>1</v>
      </c>
      <c r="R236" s="57">
        <v>9</v>
      </c>
      <c r="S236" s="57">
        <v>5</v>
      </c>
      <c r="T236" s="57">
        <f t="shared" si="24"/>
        <v>25</v>
      </c>
      <c r="U236" s="57">
        <f t="shared" si="24"/>
        <v>25</v>
      </c>
      <c r="V236" s="57">
        <v>0.41</v>
      </c>
      <c r="W236" s="57">
        <v>1</v>
      </c>
      <c r="X236" s="57"/>
      <c r="Y236" s="57" t="s">
        <v>257</v>
      </c>
      <c r="Z236" s="57">
        <v>77</v>
      </c>
      <c r="AA236" s="57">
        <v>77</v>
      </c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</row>
    <row r="237" spans="1:38">
      <c r="A237" s="112">
        <f t="shared" si="29"/>
        <v>42647</v>
      </c>
      <c r="B237" s="57">
        <v>16</v>
      </c>
      <c r="C237" s="57">
        <v>0.1</v>
      </c>
      <c r="D237" s="57">
        <v>5.79</v>
      </c>
      <c r="E237" s="57">
        <v>7.1</v>
      </c>
      <c r="F237" s="57">
        <v>0.88300000000000001</v>
      </c>
      <c r="G237" s="57">
        <v>0.27100000000000002</v>
      </c>
      <c r="H237" s="57"/>
      <c r="I237" s="37">
        <v>125</v>
      </c>
      <c r="J237" s="22">
        <f t="shared" si="31"/>
        <v>1.750875</v>
      </c>
      <c r="K237" s="37">
        <v>2.6749999999999998</v>
      </c>
      <c r="L237" s="22">
        <f t="shared" si="30"/>
        <v>8.2844749999999995E-2</v>
      </c>
      <c r="M237" s="22"/>
      <c r="N237" s="57">
        <v>4</v>
      </c>
      <c r="O237" s="57">
        <v>3</v>
      </c>
      <c r="P237" s="57">
        <v>6</v>
      </c>
      <c r="Q237" s="57">
        <v>2</v>
      </c>
      <c r="R237" s="57">
        <v>1</v>
      </c>
      <c r="S237" s="57">
        <v>2</v>
      </c>
      <c r="T237" s="57">
        <f t="shared" si="24"/>
        <v>25</v>
      </c>
      <c r="U237" s="57">
        <f t="shared" si="24"/>
        <v>20.555555555555557</v>
      </c>
      <c r="V237" s="57">
        <v>0.52</v>
      </c>
      <c r="W237" s="57">
        <v>1</v>
      </c>
      <c r="X237" s="57"/>
      <c r="Y237" s="57" t="s">
        <v>257</v>
      </c>
      <c r="Z237" s="57">
        <v>77</v>
      </c>
      <c r="AA237" s="57">
        <v>69</v>
      </c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</row>
    <row r="238" spans="1:38">
      <c r="A238" s="112">
        <f t="shared" si="29"/>
        <v>42661</v>
      </c>
      <c r="B238" s="57">
        <v>16</v>
      </c>
      <c r="C238" s="57">
        <v>0</v>
      </c>
      <c r="D238" s="57">
        <v>6.7</v>
      </c>
      <c r="E238" s="113">
        <v>7.5</v>
      </c>
      <c r="F238" s="113">
        <v>1.25</v>
      </c>
      <c r="G238" s="113">
        <v>0.19500000000000001</v>
      </c>
      <c r="H238" s="113"/>
      <c r="I238" s="37">
        <v>137</v>
      </c>
      <c r="J238" s="22">
        <f t="shared" si="31"/>
        <v>1.9189590000000001</v>
      </c>
      <c r="K238" s="37">
        <v>2.41</v>
      </c>
      <c r="L238" s="22">
        <f t="shared" si="30"/>
        <v>7.4637700000000001E-2</v>
      </c>
      <c r="M238" s="22"/>
      <c r="N238" s="57">
        <v>1</v>
      </c>
      <c r="O238" s="57">
        <v>2</v>
      </c>
      <c r="P238" s="57">
        <v>9</v>
      </c>
      <c r="Q238" s="57">
        <v>1</v>
      </c>
      <c r="R238" s="57">
        <v>1</v>
      </c>
      <c r="S238" s="57">
        <v>2</v>
      </c>
      <c r="T238" s="57">
        <f t="shared" si="24"/>
        <v>22.222222222222221</v>
      </c>
      <c r="U238" s="57">
        <f t="shared" si="24"/>
        <v>20</v>
      </c>
      <c r="V238" s="57">
        <v>0.46600000000000003</v>
      </c>
      <c r="W238" s="57">
        <v>1</v>
      </c>
      <c r="X238" s="57"/>
      <c r="Y238" s="57" t="s">
        <v>263</v>
      </c>
      <c r="Z238" s="57">
        <v>72</v>
      </c>
      <c r="AA238" s="57">
        <v>68</v>
      </c>
      <c r="AB238" s="113"/>
      <c r="AC238" s="113"/>
      <c r="AD238" s="113"/>
      <c r="AE238" s="113"/>
      <c r="AF238" s="113"/>
      <c r="AG238" s="113"/>
      <c r="AH238" s="113"/>
      <c r="AI238" s="113"/>
      <c r="AJ238" s="57"/>
      <c r="AK238" s="57"/>
      <c r="AL238" s="57"/>
    </row>
    <row r="239" spans="1:38">
      <c r="A239" s="112">
        <f t="shared" si="29"/>
        <v>42675</v>
      </c>
      <c r="B239" s="57">
        <v>16</v>
      </c>
      <c r="C239" s="57">
        <v>0.06</v>
      </c>
      <c r="D239" s="57">
        <v>6.54</v>
      </c>
      <c r="E239" s="113">
        <v>13.4</v>
      </c>
      <c r="F239" s="113">
        <v>1.06</v>
      </c>
      <c r="G239" s="113"/>
      <c r="H239" s="113"/>
      <c r="I239" s="37">
        <v>103</v>
      </c>
      <c r="J239" s="22">
        <f t="shared" si="31"/>
        <v>1.4427210000000001</v>
      </c>
      <c r="K239" s="37">
        <v>2.09</v>
      </c>
      <c r="L239" s="22">
        <f t="shared" si="30"/>
        <v>6.4727300000000002E-2</v>
      </c>
      <c r="M239" s="22"/>
      <c r="N239" s="57">
        <v>1</v>
      </c>
      <c r="O239" s="57">
        <v>3</v>
      </c>
      <c r="P239" s="57">
        <v>1</v>
      </c>
      <c r="Q239" s="57">
        <v>1</v>
      </c>
      <c r="R239" s="57">
        <v>9</v>
      </c>
      <c r="S239" s="57">
        <v>3</v>
      </c>
      <c r="T239" s="57">
        <f t="shared" si="24"/>
        <v>16.666666666666668</v>
      </c>
      <c r="U239" s="57">
        <f t="shared" si="24"/>
        <v>14.444444444444445</v>
      </c>
      <c r="V239" s="57">
        <v>0.52600000000000002</v>
      </c>
      <c r="W239" s="57">
        <v>1</v>
      </c>
      <c r="X239" s="57"/>
      <c r="Y239" s="57" t="s">
        <v>263</v>
      </c>
      <c r="Z239" s="57">
        <v>62</v>
      </c>
      <c r="AA239" s="57">
        <v>58</v>
      </c>
      <c r="AB239" s="113"/>
      <c r="AC239" s="113"/>
      <c r="AD239" s="113"/>
      <c r="AE239" s="113"/>
      <c r="AF239" s="113"/>
      <c r="AG239" s="113"/>
      <c r="AH239" s="120"/>
      <c r="AI239" s="113"/>
      <c r="AJ239" s="57"/>
      <c r="AK239" s="57"/>
      <c r="AL239" s="57"/>
    </row>
    <row r="240" spans="1:38">
      <c r="A240" s="59"/>
      <c r="B240" s="57"/>
      <c r="C240" s="57"/>
      <c r="D240" s="57"/>
      <c r="E240" s="57"/>
      <c r="F240" s="57"/>
      <c r="G240" s="57"/>
      <c r="H240" s="57"/>
      <c r="I240" s="37"/>
      <c r="J240" s="22"/>
      <c r="K240" s="37"/>
      <c r="L240" s="22"/>
      <c r="M240" s="22"/>
      <c r="N240" s="57"/>
      <c r="O240" s="57"/>
      <c r="P240" s="57"/>
      <c r="Q240" s="57"/>
      <c r="R240" s="57"/>
      <c r="S240" s="57"/>
      <c r="T240" s="57" t="str">
        <f t="shared" si="24"/>
        <v xml:space="preserve"> </v>
      </c>
      <c r="U240" s="57" t="str">
        <f t="shared" si="24"/>
        <v xml:space="preserve"> </v>
      </c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</row>
    <row r="241" spans="1:38">
      <c r="A241" s="59"/>
      <c r="B241" s="57"/>
      <c r="C241" s="57"/>
      <c r="D241" s="57"/>
      <c r="E241" s="57"/>
      <c r="F241" s="57"/>
      <c r="G241" s="57"/>
      <c r="H241" s="57"/>
      <c r="I241" s="31"/>
      <c r="J241" s="22"/>
      <c r="K241" s="32"/>
      <c r="L241" s="22"/>
      <c r="M241" s="22"/>
      <c r="N241" s="57"/>
      <c r="O241" s="57"/>
      <c r="P241" s="57"/>
      <c r="Q241" s="57"/>
      <c r="R241" s="57"/>
      <c r="S241" s="57"/>
      <c r="T241" s="57" t="str">
        <f t="shared" si="24"/>
        <v xml:space="preserve"> </v>
      </c>
      <c r="U241" s="57" t="str">
        <f t="shared" si="24"/>
        <v xml:space="preserve"> </v>
      </c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</row>
    <row r="242" spans="1:38">
      <c r="A242" s="59"/>
      <c r="B242" s="57"/>
      <c r="C242" s="57"/>
      <c r="D242" s="57"/>
      <c r="E242" s="57"/>
      <c r="F242" s="57"/>
      <c r="G242" s="57"/>
      <c r="H242" s="57"/>
      <c r="I242" s="31"/>
      <c r="J242" s="22"/>
      <c r="K242" s="32"/>
      <c r="L242" s="22"/>
      <c r="M242" s="22"/>
      <c r="N242" s="57"/>
      <c r="O242" s="57"/>
      <c r="P242" s="57"/>
      <c r="Q242" s="57"/>
      <c r="R242" s="57"/>
      <c r="S242" s="57"/>
      <c r="T242" s="57" t="str">
        <f t="shared" si="24"/>
        <v xml:space="preserve"> </v>
      </c>
      <c r="U242" s="57" t="str">
        <f t="shared" si="24"/>
        <v xml:space="preserve"> </v>
      </c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</row>
    <row r="243" spans="1:38">
      <c r="A243" s="59"/>
      <c r="B243" s="57"/>
      <c r="C243" s="57"/>
      <c r="D243" s="57"/>
      <c r="E243" s="57"/>
      <c r="F243" s="57"/>
      <c r="G243" s="57"/>
      <c r="H243" s="57"/>
      <c r="I243" s="31"/>
      <c r="J243" s="22"/>
      <c r="K243" s="32"/>
      <c r="L243" s="22"/>
      <c r="M243" s="22"/>
      <c r="N243" s="57"/>
      <c r="O243" s="57"/>
      <c r="P243" s="57"/>
      <c r="Q243" s="57"/>
      <c r="R243" s="57"/>
      <c r="S243" s="57"/>
      <c r="T243" s="57" t="str">
        <f t="shared" si="24"/>
        <v xml:space="preserve"> </v>
      </c>
      <c r="U243" s="57" t="str">
        <f t="shared" si="24"/>
        <v xml:space="preserve"> </v>
      </c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</row>
    <row r="244" spans="1:38">
      <c r="A244" s="112">
        <f>A222</f>
        <v>42437</v>
      </c>
      <c r="B244" s="57">
        <v>17</v>
      </c>
      <c r="C244" s="57"/>
      <c r="D244" s="57"/>
      <c r="E244" s="57"/>
      <c r="F244" s="57"/>
      <c r="G244" s="57"/>
      <c r="H244" s="57"/>
      <c r="I244" s="31"/>
      <c r="J244" s="22"/>
      <c r="K244" s="32"/>
      <c r="L244" s="22"/>
      <c r="M244" s="22"/>
      <c r="N244" s="57"/>
      <c r="O244" s="57"/>
      <c r="P244" s="57"/>
      <c r="Q244" s="57"/>
      <c r="R244" s="57"/>
      <c r="S244" s="57"/>
      <c r="T244" s="57" t="str">
        <f t="shared" si="24"/>
        <v xml:space="preserve"> </v>
      </c>
      <c r="U244" s="57" t="str">
        <f t="shared" si="24"/>
        <v xml:space="preserve"> </v>
      </c>
      <c r="V244" s="57"/>
      <c r="W244" s="57"/>
      <c r="X244" s="57" t="s">
        <v>53</v>
      </c>
      <c r="Y244" s="57" t="s">
        <v>156</v>
      </c>
      <c r="Z244" s="57"/>
      <c r="AA244" s="57"/>
      <c r="AB244" s="57"/>
      <c r="AC244" s="57"/>
      <c r="AD244" s="57"/>
      <c r="AE244" s="57"/>
      <c r="AF244" s="57"/>
      <c r="AH244" s="57"/>
      <c r="AI244" s="57"/>
      <c r="AJ244" s="57"/>
      <c r="AK244" s="57"/>
      <c r="AL244" s="57"/>
    </row>
    <row r="245" spans="1:38">
      <c r="A245" s="112">
        <f t="shared" ref="A245:A261" si="32">A223</f>
        <v>42451</v>
      </c>
      <c r="B245" s="57">
        <v>17</v>
      </c>
      <c r="C245" s="57">
        <v>3.25</v>
      </c>
      <c r="D245" s="57">
        <v>6.11</v>
      </c>
      <c r="E245" s="57">
        <v>7.9</v>
      </c>
      <c r="F245" s="57">
        <v>4.49</v>
      </c>
      <c r="G245" s="57">
        <v>4.4999999999999998E-2</v>
      </c>
      <c r="H245" s="57"/>
      <c r="I245" s="30">
        <v>107</v>
      </c>
      <c r="J245" s="22">
        <f t="shared" si="22"/>
        <v>1.4987490000000001</v>
      </c>
      <c r="K245" s="32">
        <v>1.25</v>
      </c>
      <c r="L245" s="22">
        <f t="shared" si="25"/>
        <v>3.8712499999999997E-2</v>
      </c>
      <c r="M245" s="22"/>
      <c r="N245" s="57">
        <v>1</v>
      </c>
      <c r="O245" s="57">
        <v>1</v>
      </c>
      <c r="P245" s="57">
        <v>3</v>
      </c>
      <c r="Q245" s="57">
        <v>2</v>
      </c>
      <c r="R245" s="57">
        <v>10</v>
      </c>
      <c r="S245" s="57">
        <v>1</v>
      </c>
      <c r="T245" s="57">
        <f t="shared" si="24"/>
        <v>7.7777777777777777</v>
      </c>
      <c r="U245" s="57">
        <f t="shared" si="24"/>
        <v>5</v>
      </c>
      <c r="V245" s="57">
        <v>0.06</v>
      </c>
      <c r="W245" s="57">
        <v>1</v>
      </c>
      <c r="X245" s="57"/>
      <c r="Y245" s="57" t="s">
        <v>141</v>
      </c>
      <c r="Z245" s="57">
        <v>46</v>
      </c>
      <c r="AA245" s="57">
        <v>41</v>
      </c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</row>
    <row r="246" spans="1:38">
      <c r="A246" s="112">
        <f t="shared" si="32"/>
        <v>42465</v>
      </c>
      <c r="B246" s="57">
        <v>17</v>
      </c>
      <c r="C246" s="57">
        <v>2.13</v>
      </c>
      <c r="D246" s="57">
        <v>6.45</v>
      </c>
      <c r="E246" s="57">
        <v>24.3</v>
      </c>
      <c r="F246" s="57">
        <v>3.05</v>
      </c>
      <c r="G246" s="57">
        <v>4.4999999999999998E-2</v>
      </c>
      <c r="H246" s="57"/>
      <c r="I246" s="30">
        <v>96.8</v>
      </c>
      <c r="J246" s="22">
        <f t="shared" si="22"/>
        <v>1.3558776000000001</v>
      </c>
      <c r="K246" s="32">
        <v>1.97</v>
      </c>
      <c r="L246" s="22">
        <f t="shared" si="25"/>
        <v>6.10109E-2</v>
      </c>
      <c r="M246" s="22"/>
      <c r="N246" s="57">
        <v>4</v>
      </c>
      <c r="O246" s="57">
        <v>1</v>
      </c>
      <c r="P246" s="57">
        <v>2</v>
      </c>
      <c r="Q246" s="57">
        <v>2</v>
      </c>
      <c r="R246" s="57">
        <v>5</v>
      </c>
      <c r="S246" s="57">
        <v>3</v>
      </c>
      <c r="T246" s="57">
        <f t="shared" si="24"/>
        <v>14.000000000000002</v>
      </c>
      <c r="U246" s="57">
        <f t="shared" si="24"/>
        <v>5</v>
      </c>
      <c r="V246" s="57">
        <v>0.4</v>
      </c>
      <c r="W246" s="57">
        <v>1</v>
      </c>
      <c r="X246" s="57"/>
      <c r="Y246" s="57" t="s">
        <v>158</v>
      </c>
      <c r="Z246" s="57">
        <v>57.2</v>
      </c>
      <c r="AA246" s="57">
        <v>41</v>
      </c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</row>
    <row r="247" spans="1:38">
      <c r="A247" s="112">
        <f t="shared" si="32"/>
        <v>42479</v>
      </c>
      <c r="B247" s="57">
        <v>17</v>
      </c>
      <c r="C247" s="57">
        <v>4.47</v>
      </c>
      <c r="D247" s="58">
        <v>6.2</v>
      </c>
      <c r="E247" s="57">
        <v>15.1</v>
      </c>
      <c r="F247" s="57"/>
      <c r="G247" s="61">
        <v>7.9000000000000001E-2</v>
      </c>
      <c r="H247" s="61"/>
      <c r="I247" s="37">
        <v>90.7</v>
      </c>
      <c r="J247" s="22">
        <f t="shared" si="22"/>
        <v>1.2704348999999999</v>
      </c>
      <c r="K247" s="30">
        <v>1.4</v>
      </c>
      <c r="L247" s="22">
        <f>(K247*30.97)*(0.001)</f>
        <v>4.3358000000000001E-2</v>
      </c>
      <c r="M247" s="22"/>
      <c r="N247" s="57">
        <v>1</v>
      </c>
      <c r="O247" s="57">
        <v>2</v>
      </c>
      <c r="P247" s="57">
        <v>2</v>
      </c>
      <c r="Q247" s="57">
        <v>2</v>
      </c>
      <c r="R247" s="57">
        <v>7</v>
      </c>
      <c r="S247" s="57">
        <v>1</v>
      </c>
      <c r="T247" s="57">
        <f t="shared" si="24"/>
        <v>23.000000000000004</v>
      </c>
      <c r="U247" s="57">
        <f t="shared" si="24"/>
        <v>10.999999999999998</v>
      </c>
      <c r="V247" s="57">
        <v>7.0000000000000007E-2</v>
      </c>
      <c r="W247" s="57">
        <v>1</v>
      </c>
      <c r="X247" s="57"/>
      <c r="Y247" s="57" t="s">
        <v>141</v>
      </c>
      <c r="Z247" s="57">
        <v>73.400000000000006</v>
      </c>
      <c r="AA247" s="57">
        <v>51.8</v>
      </c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</row>
    <row r="248" spans="1:38">
      <c r="A248" s="112">
        <f t="shared" si="32"/>
        <v>42493</v>
      </c>
      <c r="B248" s="57">
        <v>17</v>
      </c>
      <c r="C248" s="57">
        <v>2.27</v>
      </c>
      <c r="D248" s="57">
        <v>6.41</v>
      </c>
      <c r="E248" s="62"/>
      <c r="F248" s="57">
        <v>7.66</v>
      </c>
      <c r="G248" s="57">
        <v>0.17699999999999999</v>
      </c>
      <c r="H248" s="57"/>
      <c r="I248" s="30">
        <v>106</v>
      </c>
      <c r="J248" s="22">
        <f t="shared" si="22"/>
        <v>1.484742</v>
      </c>
      <c r="K248" s="32">
        <v>2.38</v>
      </c>
      <c r="L248" s="22">
        <f>(K248*30.97)*(0.001)</f>
        <v>7.3708599999999985E-2</v>
      </c>
      <c r="M248" s="22"/>
      <c r="N248" s="57">
        <v>1</v>
      </c>
      <c r="O248" s="57">
        <v>3</v>
      </c>
      <c r="P248" s="57">
        <v>1</v>
      </c>
      <c r="Q248" s="57">
        <v>2</v>
      </c>
      <c r="R248" s="57">
        <v>11</v>
      </c>
      <c r="S248" s="57">
        <v>4</v>
      </c>
      <c r="T248" s="57">
        <f t="shared" si="24"/>
        <v>15</v>
      </c>
      <c r="U248" s="57">
        <f t="shared" si="24"/>
        <v>12</v>
      </c>
      <c r="V248" s="57">
        <v>7.0000000000000007E-2</v>
      </c>
      <c r="W248" s="57">
        <v>1</v>
      </c>
      <c r="X248" s="57"/>
      <c r="Y248" s="57" t="s">
        <v>141</v>
      </c>
      <c r="Z248" s="57">
        <v>59</v>
      </c>
      <c r="AA248" s="57">
        <v>53.6</v>
      </c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</row>
    <row r="249" spans="1:38">
      <c r="A249" s="112">
        <f t="shared" si="32"/>
        <v>42507</v>
      </c>
      <c r="B249" s="57">
        <v>17</v>
      </c>
      <c r="C249" s="57">
        <v>2.29</v>
      </c>
      <c r="D249" s="57">
        <v>6.5</v>
      </c>
      <c r="E249" s="57"/>
      <c r="F249" s="57"/>
      <c r="G249" s="57">
        <v>8.6999999999999994E-2</v>
      </c>
      <c r="H249" s="57"/>
      <c r="I249" s="30">
        <v>131</v>
      </c>
      <c r="J249" s="22">
        <f t="shared" si="22"/>
        <v>1.8349169999999999</v>
      </c>
      <c r="K249" s="32">
        <v>2.27</v>
      </c>
      <c r="L249" s="22">
        <f t="shared" si="25"/>
        <v>7.0301900000000001E-2</v>
      </c>
      <c r="M249" s="22"/>
      <c r="N249" s="57"/>
      <c r="O249" s="57">
        <v>5</v>
      </c>
      <c r="P249" s="57">
        <v>2</v>
      </c>
      <c r="Q249" s="57">
        <v>2</v>
      </c>
      <c r="R249" s="57">
        <v>5</v>
      </c>
      <c r="S249" s="57">
        <v>2</v>
      </c>
      <c r="T249" s="57">
        <f t="shared" si="24"/>
        <v>13.888888888888889</v>
      </c>
      <c r="U249" s="57">
        <f t="shared" si="24"/>
        <v>12</v>
      </c>
      <c r="V249" s="57">
        <v>0.28999999999999998</v>
      </c>
      <c r="W249" s="57">
        <v>1</v>
      </c>
      <c r="X249" s="57"/>
      <c r="Y249" s="57" t="s">
        <v>158</v>
      </c>
      <c r="Z249" s="57">
        <v>57</v>
      </c>
      <c r="AA249" s="57">
        <v>53.6</v>
      </c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</row>
    <row r="250" spans="1:38">
      <c r="A250" s="112">
        <f t="shared" si="32"/>
        <v>42521</v>
      </c>
      <c r="B250" s="57">
        <v>17</v>
      </c>
      <c r="C250" s="57">
        <v>3.4</v>
      </c>
      <c r="D250" s="57">
        <v>6.85</v>
      </c>
      <c r="E250" s="57"/>
      <c r="F250" s="57"/>
      <c r="G250" s="57">
        <v>0.182</v>
      </c>
      <c r="H250" s="57"/>
      <c r="I250" s="30">
        <v>77.7</v>
      </c>
      <c r="J250" s="22">
        <f t="shared" si="22"/>
        <v>1.0883439000000001</v>
      </c>
      <c r="K250" s="30">
        <v>2.0299999999999998</v>
      </c>
      <c r="L250" s="22">
        <f t="shared" si="25"/>
        <v>6.2869099999999983E-2</v>
      </c>
      <c r="M250" s="18">
        <v>80</v>
      </c>
      <c r="N250" s="57">
        <v>1</v>
      </c>
      <c r="O250" s="57">
        <v>2</v>
      </c>
      <c r="P250" s="57">
        <v>1</v>
      </c>
      <c r="Q250" s="57">
        <v>1</v>
      </c>
      <c r="R250" s="57">
        <v>9</v>
      </c>
      <c r="S250" s="57">
        <v>4</v>
      </c>
      <c r="T250" s="57">
        <f t="shared" si="24"/>
        <v>20</v>
      </c>
      <c r="U250" s="57">
        <f t="shared" si="24"/>
        <v>19</v>
      </c>
      <c r="V250" s="57">
        <v>0.06</v>
      </c>
      <c r="W250" s="57">
        <v>1</v>
      </c>
      <c r="X250" s="57"/>
      <c r="Y250" s="57" t="s">
        <v>141</v>
      </c>
      <c r="Z250" s="57">
        <v>68</v>
      </c>
      <c r="AA250" s="57">
        <v>66.2</v>
      </c>
      <c r="AB250" s="57"/>
      <c r="AC250" s="57"/>
      <c r="AD250" s="57"/>
      <c r="AE250" s="58"/>
      <c r="AF250" s="57"/>
      <c r="AG250" s="57"/>
      <c r="AH250" s="57"/>
      <c r="AI250" s="57"/>
      <c r="AJ250" s="58"/>
      <c r="AK250" s="58"/>
      <c r="AL250" s="58"/>
    </row>
    <row r="251" spans="1:38">
      <c r="A251" s="112">
        <f t="shared" si="32"/>
        <v>42535</v>
      </c>
      <c r="B251" s="57">
        <v>17</v>
      </c>
      <c r="C251" s="57">
        <v>2.61</v>
      </c>
      <c r="D251" s="57">
        <v>7.25</v>
      </c>
      <c r="E251" s="57"/>
      <c r="F251" s="57"/>
      <c r="G251" s="57">
        <v>0.156</v>
      </c>
      <c r="H251" s="57"/>
      <c r="I251" s="30">
        <v>93.9</v>
      </c>
      <c r="J251" s="22">
        <f t="shared" si="22"/>
        <v>1.3152573000000001</v>
      </c>
      <c r="K251" s="30">
        <v>3.88</v>
      </c>
      <c r="L251" s="22">
        <f t="shared" si="25"/>
        <v>0.1201636</v>
      </c>
      <c r="M251" s="118">
        <v>0.5</v>
      </c>
      <c r="N251" s="57">
        <v>3</v>
      </c>
      <c r="O251" s="57">
        <v>2</v>
      </c>
      <c r="P251" s="57">
        <v>2</v>
      </c>
      <c r="Q251" s="57">
        <v>2</v>
      </c>
      <c r="R251" s="57">
        <v>7</v>
      </c>
      <c r="S251" s="57">
        <v>1</v>
      </c>
      <c r="T251" s="57">
        <f t="shared" si="24"/>
        <v>25</v>
      </c>
      <c r="U251" s="57">
        <f t="shared" si="24"/>
        <v>21.999999999999996</v>
      </c>
      <c r="V251" s="57">
        <v>0.05</v>
      </c>
      <c r="W251" s="57">
        <v>1</v>
      </c>
      <c r="X251" s="57"/>
      <c r="Y251" s="57" t="s">
        <v>141</v>
      </c>
      <c r="Z251" s="57">
        <v>77</v>
      </c>
      <c r="AA251" s="57">
        <v>71.599999999999994</v>
      </c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</row>
    <row r="252" spans="1:38">
      <c r="A252" s="112">
        <f t="shared" si="32"/>
        <v>42549</v>
      </c>
      <c r="B252" s="57">
        <v>17</v>
      </c>
      <c r="C252" s="57">
        <v>2.8</v>
      </c>
      <c r="D252" s="57">
        <v>6.87</v>
      </c>
      <c r="E252" s="57">
        <v>24.8</v>
      </c>
      <c r="F252" s="57">
        <v>3.85</v>
      </c>
      <c r="G252" s="57">
        <v>0.158</v>
      </c>
      <c r="H252" s="57"/>
      <c r="I252" s="37"/>
      <c r="J252" s="22"/>
      <c r="K252" s="37"/>
      <c r="L252" s="22"/>
      <c r="M252" s="118">
        <v>1002.5</v>
      </c>
      <c r="N252" s="57">
        <v>3</v>
      </c>
      <c r="O252" s="57">
        <v>3</v>
      </c>
      <c r="P252" s="57">
        <v>2</v>
      </c>
      <c r="Q252" s="57">
        <v>2</v>
      </c>
      <c r="R252" s="57">
        <v>5</v>
      </c>
      <c r="S252" s="57">
        <v>6</v>
      </c>
      <c r="T252" s="57">
        <f t="shared" si="24"/>
        <v>20</v>
      </c>
      <c r="U252" s="57">
        <f t="shared" si="24"/>
        <v>21</v>
      </c>
      <c r="V252" s="57">
        <v>0.03</v>
      </c>
      <c r="W252" s="57">
        <v>1</v>
      </c>
      <c r="X252" s="57"/>
      <c r="Y252" s="57" t="s">
        <v>141</v>
      </c>
      <c r="Z252" s="57">
        <v>68</v>
      </c>
      <c r="AA252" s="57">
        <v>69.8</v>
      </c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</row>
    <row r="253" spans="1:38">
      <c r="A253" s="112">
        <f t="shared" si="32"/>
        <v>42563</v>
      </c>
      <c r="B253" s="57">
        <v>17</v>
      </c>
      <c r="C253" s="57">
        <v>1.77</v>
      </c>
      <c r="D253" s="57">
        <v>6.8</v>
      </c>
      <c r="E253" s="57">
        <v>32.4</v>
      </c>
      <c r="F253" s="57">
        <v>2.42</v>
      </c>
      <c r="G253" s="57">
        <v>1.4E-2</v>
      </c>
      <c r="H253" s="57"/>
      <c r="I253" s="37">
        <v>88.3</v>
      </c>
      <c r="J253" s="22">
        <f t="shared" si="22"/>
        <v>1.2368181</v>
      </c>
      <c r="K253" s="37">
        <v>3.2</v>
      </c>
      <c r="L253" s="22">
        <f t="shared" si="25"/>
        <v>9.9103999999999998E-2</v>
      </c>
      <c r="M253" s="18">
        <v>40.5</v>
      </c>
      <c r="N253" s="57">
        <v>2</v>
      </c>
      <c r="O253" s="57">
        <v>2</v>
      </c>
      <c r="P253" s="57">
        <v>3</v>
      </c>
      <c r="Q253" s="57">
        <v>2</v>
      </c>
      <c r="R253" s="57">
        <v>5</v>
      </c>
      <c r="S253" s="57">
        <v>2</v>
      </c>
      <c r="T253" s="57">
        <f t="shared" si="24"/>
        <v>27.777777777777779</v>
      </c>
      <c r="U253" s="57">
        <f t="shared" si="24"/>
        <v>25</v>
      </c>
      <c r="V253" s="58">
        <v>0.4</v>
      </c>
      <c r="W253" s="57">
        <v>1</v>
      </c>
      <c r="X253" s="57"/>
      <c r="Y253" s="57" t="s">
        <v>54</v>
      </c>
      <c r="Z253" s="57">
        <v>82</v>
      </c>
      <c r="AA253" s="57">
        <v>77</v>
      </c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</row>
    <row r="254" spans="1:38">
      <c r="A254" s="112">
        <f t="shared" si="32"/>
        <v>42577</v>
      </c>
      <c r="B254" s="57">
        <v>17</v>
      </c>
      <c r="C254" s="57">
        <v>2</v>
      </c>
      <c r="D254" s="57">
        <v>7.21</v>
      </c>
      <c r="E254" s="57">
        <v>26.4</v>
      </c>
      <c r="F254" s="57">
        <v>2.5299999999999998</v>
      </c>
      <c r="G254" s="57">
        <v>0.25</v>
      </c>
      <c r="H254" s="57"/>
      <c r="I254" s="37">
        <v>59.3</v>
      </c>
      <c r="J254" s="22">
        <f t="shared" si="22"/>
        <v>0.83061510000000005</v>
      </c>
      <c r="K254" s="37">
        <v>2.4500000000000002</v>
      </c>
      <c r="L254" s="22">
        <f t="shared" si="25"/>
        <v>7.5876500000000013E-2</v>
      </c>
      <c r="M254" s="18">
        <v>120</v>
      </c>
      <c r="N254" s="57">
        <v>2</v>
      </c>
      <c r="O254" s="57">
        <v>2</v>
      </c>
      <c r="P254" s="57">
        <v>3</v>
      </c>
      <c r="Q254" s="57">
        <v>2</v>
      </c>
      <c r="R254" s="57">
        <v>2</v>
      </c>
      <c r="S254" s="57" t="s">
        <v>333</v>
      </c>
      <c r="T254" s="57">
        <f t="shared" si="24"/>
        <v>30</v>
      </c>
      <c r="U254" s="57">
        <f t="shared" si="24"/>
        <v>29</v>
      </c>
      <c r="V254" s="58">
        <v>0.35</v>
      </c>
      <c r="W254" s="57">
        <v>1</v>
      </c>
      <c r="X254" s="57"/>
      <c r="Y254" s="57" t="s">
        <v>54</v>
      </c>
      <c r="Z254" s="57">
        <v>86</v>
      </c>
      <c r="AA254" s="57">
        <v>84.2</v>
      </c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</row>
    <row r="255" spans="1:38">
      <c r="A255" s="112">
        <f t="shared" si="32"/>
        <v>42591</v>
      </c>
      <c r="B255" s="57">
        <v>17</v>
      </c>
      <c r="C255" s="57">
        <v>4.47</v>
      </c>
      <c r="D255" s="57">
        <v>6.79</v>
      </c>
      <c r="E255" s="57">
        <v>15.1</v>
      </c>
      <c r="F255" s="57" t="s">
        <v>387</v>
      </c>
      <c r="G255" s="57">
        <v>0.13200000000000001</v>
      </c>
      <c r="H255" s="57"/>
      <c r="I255" s="37">
        <v>55.3</v>
      </c>
      <c r="J255" s="22">
        <f t="shared" si="22"/>
        <v>0.77458709999999997</v>
      </c>
      <c r="K255" s="37">
        <v>2.0499999999999998</v>
      </c>
      <c r="L255" s="22">
        <f t="shared" si="25"/>
        <v>6.3488499999999989E-2</v>
      </c>
      <c r="M255" s="18">
        <v>278</v>
      </c>
      <c r="N255" s="57">
        <v>1</v>
      </c>
      <c r="O255" s="57">
        <v>2</v>
      </c>
      <c r="P255" s="57">
        <v>1</v>
      </c>
      <c r="Q255" s="57">
        <v>1</v>
      </c>
      <c r="R255" s="57">
        <v>9</v>
      </c>
      <c r="S255" s="57">
        <v>2</v>
      </c>
      <c r="T255" s="57">
        <f t="shared" si="24"/>
        <v>18.888888888888889</v>
      </c>
      <c r="U255" s="57">
        <f t="shared" si="24"/>
        <v>23.000000000000004</v>
      </c>
      <c r="V255" s="57">
        <v>0.35</v>
      </c>
      <c r="W255" s="57">
        <v>1</v>
      </c>
      <c r="X255" s="57"/>
      <c r="Y255" s="57" t="s">
        <v>54</v>
      </c>
      <c r="Z255" s="57">
        <v>66</v>
      </c>
      <c r="AA255" s="57">
        <v>73.400000000000006</v>
      </c>
      <c r="AB255" s="57" t="s">
        <v>388</v>
      </c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</row>
    <row r="256" spans="1:38">
      <c r="A256" s="112">
        <f t="shared" si="32"/>
        <v>42605</v>
      </c>
      <c r="B256" s="57">
        <v>17</v>
      </c>
      <c r="C256" s="57">
        <v>4.2</v>
      </c>
      <c r="D256" s="57">
        <v>6.97</v>
      </c>
      <c r="E256" s="62">
        <v>18.399999999999999</v>
      </c>
      <c r="F256" s="57">
        <v>3.58</v>
      </c>
      <c r="G256" s="57">
        <v>0.21199999999999999</v>
      </c>
      <c r="H256" s="57"/>
      <c r="I256" s="37">
        <v>58.4</v>
      </c>
      <c r="J256" s="22">
        <f t="shared" si="22"/>
        <v>0.81800879999999998</v>
      </c>
      <c r="K256" s="37">
        <v>2.71</v>
      </c>
      <c r="L256" s="22">
        <f t="shared" si="25"/>
        <v>8.3928699999999995E-2</v>
      </c>
      <c r="M256" s="18">
        <v>382.5</v>
      </c>
      <c r="N256" s="57">
        <v>1</v>
      </c>
      <c r="O256" s="57">
        <v>2</v>
      </c>
      <c r="P256" s="57">
        <v>1</v>
      </c>
      <c r="Q256" s="57">
        <v>1</v>
      </c>
      <c r="R256" s="57">
        <v>9</v>
      </c>
      <c r="S256" s="57">
        <v>3</v>
      </c>
      <c r="T256" s="57">
        <f t="shared" si="24"/>
        <v>15</v>
      </c>
      <c r="U256" s="57">
        <f t="shared" si="24"/>
        <v>23.000000000000004</v>
      </c>
      <c r="V256" s="57">
        <v>0.45</v>
      </c>
      <c r="W256" s="57">
        <v>1</v>
      </c>
      <c r="X256" s="57"/>
      <c r="Y256" s="57" t="s">
        <v>54</v>
      </c>
      <c r="Z256" s="57">
        <v>59</v>
      </c>
      <c r="AA256" s="57">
        <v>73.400000000000006</v>
      </c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</row>
    <row r="257" spans="1:38">
      <c r="A257" s="112">
        <f t="shared" si="32"/>
        <v>42619</v>
      </c>
      <c r="B257" s="57">
        <v>17</v>
      </c>
      <c r="C257" s="57">
        <v>4.42</v>
      </c>
      <c r="D257" s="57">
        <v>6.81</v>
      </c>
      <c r="E257" s="57">
        <v>18.100000000000001</v>
      </c>
      <c r="F257" s="57">
        <v>7.75</v>
      </c>
      <c r="G257" s="61">
        <v>9.1999999999999998E-2</v>
      </c>
      <c r="H257" s="61"/>
      <c r="I257" s="37">
        <v>48.4</v>
      </c>
      <c r="J257" s="22">
        <f t="shared" si="22"/>
        <v>0.67793880000000006</v>
      </c>
      <c r="K257" s="37">
        <v>2.35</v>
      </c>
      <c r="L257" s="22">
        <f t="shared" si="25"/>
        <v>7.2779499999999997E-2</v>
      </c>
      <c r="M257" s="18">
        <v>227.5</v>
      </c>
      <c r="N257" s="57">
        <v>1</v>
      </c>
      <c r="O257" s="57">
        <v>2</v>
      </c>
      <c r="P257" s="57">
        <v>3</v>
      </c>
      <c r="Q257" s="57">
        <v>2</v>
      </c>
      <c r="R257" s="57">
        <v>8</v>
      </c>
      <c r="S257" s="57">
        <v>2</v>
      </c>
      <c r="T257" s="57">
        <f t="shared" si="24"/>
        <v>19.444444444444443</v>
      </c>
      <c r="U257" s="57">
        <f t="shared" si="24"/>
        <v>18.888888888888889</v>
      </c>
      <c r="V257" s="58">
        <v>0.4</v>
      </c>
      <c r="W257" s="57">
        <v>1</v>
      </c>
      <c r="X257" s="57"/>
      <c r="Y257" s="57" t="s">
        <v>54</v>
      </c>
      <c r="Z257" s="57">
        <v>67</v>
      </c>
      <c r="AA257" s="57">
        <v>66</v>
      </c>
      <c r="AB257" s="57" t="s">
        <v>362</v>
      </c>
      <c r="AC257" s="113"/>
      <c r="AD257" s="113"/>
      <c r="AE257" s="113"/>
      <c r="AF257" s="113"/>
      <c r="AG257" s="113"/>
      <c r="AH257" s="113"/>
      <c r="AI257" s="113"/>
      <c r="AJ257" s="113"/>
      <c r="AK257" s="113"/>
      <c r="AL257" s="113"/>
    </row>
    <row r="258" spans="1:38">
      <c r="A258" s="112">
        <f t="shared" si="32"/>
        <v>42633</v>
      </c>
      <c r="B258" s="57">
        <v>17</v>
      </c>
      <c r="C258" s="57"/>
      <c r="D258" s="57">
        <v>6.39</v>
      </c>
      <c r="E258" s="57">
        <v>14.9</v>
      </c>
      <c r="F258" s="57">
        <v>7.11</v>
      </c>
      <c r="G258" s="59">
        <v>0.13200000000000001</v>
      </c>
      <c r="H258" s="59"/>
      <c r="I258" s="37">
        <v>52.2</v>
      </c>
      <c r="J258" s="22">
        <f t="shared" si="22"/>
        <v>0.73116539999999997</v>
      </c>
      <c r="K258" s="37">
        <v>2.63</v>
      </c>
      <c r="L258" s="22">
        <f t="shared" si="25"/>
        <v>8.1451099999999999E-2</v>
      </c>
      <c r="M258" s="18">
        <v>825</v>
      </c>
      <c r="N258" s="57">
        <v>1</v>
      </c>
      <c r="O258" s="57">
        <v>3</v>
      </c>
      <c r="P258" s="57">
        <v>3</v>
      </c>
      <c r="Q258" s="57">
        <v>2</v>
      </c>
      <c r="R258" s="57">
        <v>2</v>
      </c>
      <c r="S258" s="57">
        <v>5</v>
      </c>
      <c r="T258" s="57">
        <f t="shared" si="24"/>
        <v>22.222222222222221</v>
      </c>
      <c r="U258" s="57">
        <f t="shared" si="24"/>
        <v>20</v>
      </c>
      <c r="V258" s="57">
        <v>0.4</v>
      </c>
      <c r="W258" s="57">
        <v>1</v>
      </c>
      <c r="X258" s="57"/>
      <c r="Y258" s="57" t="s">
        <v>54</v>
      </c>
      <c r="Z258" s="57">
        <v>72</v>
      </c>
      <c r="AA258" s="57">
        <v>68</v>
      </c>
      <c r="AB258" s="57"/>
      <c r="AC258" s="113"/>
      <c r="AD258" s="121"/>
      <c r="AE258" s="113"/>
      <c r="AF258" s="113"/>
      <c r="AG258" s="113"/>
      <c r="AH258" s="121"/>
      <c r="AI258" s="113"/>
      <c r="AJ258" s="113"/>
      <c r="AK258" s="113"/>
      <c r="AL258" s="113"/>
    </row>
    <row r="259" spans="1:38">
      <c r="A259" s="112">
        <f t="shared" si="32"/>
        <v>42647</v>
      </c>
      <c r="B259" s="57">
        <v>17</v>
      </c>
      <c r="C259" s="57">
        <v>0.2</v>
      </c>
      <c r="D259" s="57">
        <v>5.82</v>
      </c>
      <c r="E259" s="57">
        <v>13.7</v>
      </c>
      <c r="F259" s="57">
        <v>0.80100000000000005</v>
      </c>
      <c r="G259" s="57">
        <v>0.27400000000000002</v>
      </c>
      <c r="H259" s="57"/>
      <c r="I259" s="37">
        <v>103</v>
      </c>
      <c r="J259" s="22">
        <f t="shared" si="22"/>
        <v>1.4427210000000001</v>
      </c>
      <c r="K259" s="37">
        <v>3.24</v>
      </c>
      <c r="L259" s="22">
        <f t="shared" si="25"/>
        <v>0.1003428</v>
      </c>
      <c r="M259" s="18">
        <v>382.5</v>
      </c>
      <c r="N259" s="57">
        <v>4</v>
      </c>
      <c r="O259" s="57">
        <v>2</v>
      </c>
      <c r="P259" s="57">
        <v>2</v>
      </c>
      <c r="Q259" s="57">
        <v>2</v>
      </c>
      <c r="R259" s="57">
        <v>3</v>
      </c>
      <c r="S259" s="57">
        <v>1</v>
      </c>
      <c r="T259" s="57">
        <f t="shared" si="24"/>
        <v>14.000000000000002</v>
      </c>
      <c r="U259" s="57">
        <f t="shared" si="24"/>
        <v>16</v>
      </c>
      <c r="V259" s="57">
        <v>3.5000000000000003E-2</v>
      </c>
      <c r="W259" s="57">
        <v>1</v>
      </c>
      <c r="X259" s="57"/>
      <c r="Y259" s="57" t="s">
        <v>141</v>
      </c>
      <c r="Z259" s="57">
        <v>57.2</v>
      </c>
      <c r="AA259" s="57">
        <v>60.8</v>
      </c>
      <c r="AB259" s="57"/>
      <c r="AC259" s="113"/>
      <c r="AD259" s="113"/>
      <c r="AE259" s="113"/>
      <c r="AF259" s="113"/>
      <c r="AG259" s="113"/>
      <c r="AH259" s="113"/>
      <c r="AI259" s="113"/>
      <c r="AJ259" s="113"/>
      <c r="AK259" s="113"/>
      <c r="AL259" s="113"/>
    </row>
    <row r="260" spans="1:38">
      <c r="A260" s="112">
        <f t="shared" si="32"/>
        <v>42661</v>
      </c>
      <c r="B260" s="57">
        <v>17</v>
      </c>
      <c r="C260" s="57">
        <v>1.2</v>
      </c>
      <c r="D260" s="57">
        <v>6.16</v>
      </c>
      <c r="E260" s="57">
        <v>11</v>
      </c>
      <c r="F260" s="57">
        <v>2.25</v>
      </c>
      <c r="G260" s="57">
        <v>0.16600000000000001</v>
      </c>
      <c r="H260" s="57"/>
      <c r="I260" s="37">
        <v>106</v>
      </c>
      <c r="J260" s="22">
        <f t="shared" si="22"/>
        <v>1.484742</v>
      </c>
      <c r="K260" s="37">
        <v>2.2000000000000002</v>
      </c>
      <c r="L260" s="22">
        <f t="shared" si="25"/>
        <v>6.8134E-2</v>
      </c>
      <c r="M260" s="22"/>
      <c r="N260" s="57">
        <v>4</v>
      </c>
      <c r="O260" s="57">
        <v>1</v>
      </c>
      <c r="P260" s="57">
        <v>3</v>
      </c>
      <c r="Q260" s="57">
        <v>2</v>
      </c>
      <c r="R260" s="57">
        <v>5</v>
      </c>
      <c r="S260" s="57">
        <v>1</v>
      </c>
      <c r="T260" s="57">
        <f t="shared" ref="T260:U323" si="33">IF(Z260&gt;0,(Z260-32)*5/9," ")</f>
        <v>20</v>
      </c>
      <c r="U260" s="57">
        <f t="shared" si="33"/>
        <v>14.000000000000002</v>
      </c>
      <c r="V260" s="58">
        <v>0.03</v>
      </c>
      <c r="W260" s="57">
        <v>1</v>
      </c>
      <c r="X260" s="57"/>
      <c r="Y260" s="57" t="s">
        <v>141</v>
      </c>
      <c r="Z260" s="57">
        <v>68</v>
      </c>
      <c r="AA260" s="57">
        <v>57.2</v>
      </c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</row>
    <row r="261" spans="1:38">
      <c r="A261" s="112">
        <f t="shared" si="32"/>
        <v>42675</v>
      </c>
      <c r="B261" s="57">
        <v>17</v>
      </c>
      <c r="C261" s="57"/>
      <c r="D261" s="57"/>
      <c r="E261" s="57"/>
      <c r="F261" s="57"/>
      <c r="G261" s="57"/>
      <c r="H261" s="57"/>
      <c r="I261" s="37"/>
      <c r="J261" s="22"/>
      <c r="K261" s="37"/>
      <c r="L261" s="22"/>
      <c r="M261" s="22"/>
      <c r="N261" s="57"/>
      <c r="O261" s="57"/>
      <c r="P261" s="57"/>
      <c r="Q261" s="57"/>
      <c r="R261" s="57"/>
      <c r="S261" s="57"/>
      <c r="T261" s="57" t="str">
        <f t="shared" si="33"/>
        <v xml:space="preserve"> </v>
      </c>
      <c r="U261" s="57" t="str">
        <f t="shared" si="33"/>
        <v xml:space="preserve"> </v>
      </c>
      <c r="V261" s="57"/>
      <c r="W261" s="57"/>
      <c r="X261" s="57"/>
      <c r="Y261" s="57" t="s">
        <v>156</v>
      </c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</row>
    <row r="262" spans="1:38">
      <c r="A262" s="59"/>
      <c r="B262" s="57"/>
      <c r="C262" s="57"/>
      <c r="D262" s="57"/>
      <c r="E262" s="57"/>
      <c r="F262" s="57"/>
      <c r="G262" s="57"/>
      <c r="H262" s="57"/>
      <c r="I262" s="37"/>
      <c r="J262" s="22"/>
      <c r="K262" s="37"/>
      <c r="L262" s="22"/>
      <c r="M262" s="22"/>
      <c r="N262" s="57"/>
      <c r="O262" s="57"/>
      <c r="P262" s="57"/>
      <c r="Q262" s="57"/>
      <c r="R262" s="57"/>
      <c r="S262" s="57"/>
      <c r="T262" s="57" t="str">
        <f t="shared" si="33"/>
        <v xml:space="preserve"> </v>
      </c>
      <c r="U262" s="57" t="str">
        <f t="shared" si="33"/>
        <v xml:space="preserve"> </v>
      </c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</row>
    <row r="263" spans="1:38">
      <c r="A263" s="59"/>
      <c r="B263" s="57"/>
      <c r="C263" s="57"/>
      <c r="D263" s="57"/>
      <c r="E263" s="57"/>
      <c r="G263" s="57"/>
      <c r="H263" s="57"/>
      <c r="I263" s="30"/>
      <c r="J263" s="22"/>
      <c r="K263" s="32"/>
      <c r="L263" s="22"/>
      <c r="M263" s="22"/>
      <c r="N263" s="57"/>
      <c r="O263" s="57"/>
      <c r="P263" s="57"/>
      <c r="Q263" s="57"/>
      <c r="R263" s="57"/>
      <c r="S263" s="57"/>
      <c r="T263" s="57" t="str">
        <f t="shared" si="33"/>
        <v xml:space="preserve"> </v>
      </c>
      <c r="U263" s="57" t="str">
        <f t="shared" si="33"/>
        <v xml:space="preserve"> </v>
      </c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</row>
    <row r="264" spans="1:38">
      <c r="A264" s="59"/>
      <c r="B264" s="57"/>
      <c r="C264" s="57"/>
      <c r="D264" s="57"/>
      <c r="E264" s="57"/>
      <c r="F264" s="57"/>
      <c r="G264" s="57"/>
      <c r="H264" s="57"/>
      <c r="I264" s="30"/>
      <c r="J264" s="22"/>
      <c r="K264" s="32"/>
      <c r="L264" s="22"/>
      <c r="M264" s="22"/>
      <c r="N264" s="57"/>
      <c r="O264" s="57"/>
      <c r="P264" s="57"/>
      <c r="Q264" s="57"/>
      <c r="R264" s="57"/>
      <c r="S264" s="57"/>
      <c r="T264" s="57" t="str">
        <f t="shared" si="33"/>
        <v xml:space="preserve"> </v>
      </c>
      <c r="U264" s="57" t="str">
        <f t="shared" si="33"/>
        <v xml:space="preserve"> </v>
      </c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</row>
    <row r="265" spans="1:38">
      <c r="A265" s="59"/>
      <c r="B265" s="57"/>
      <c r="C265" s="57"/>
      <c r="D265" s="57"/>
      <c r="E265" s="57"/>
      <c r="F265" s="57"/>
      <c r="G265" s="57"/>
      <c r="H265" s="57"/>
      <c r="I265" s="30"/>
      <c r="J265" s="22"/>
      <c r="K265" s="32"/>
      <c r="L265" s="22"/>
      <c r="M265" s="22"/>
      <c r="N265" s="57"/>
      <c r="O265" s="57"/>
      <c r="P265" s="57"/>
      <c r="Q265" s="57"/>
      <c r="R265" s="57"/>
      <c r="S265" s="57"/>
      <c r="T265" s="57" t="str">
        <f t="shared" si="33"/>
        <v xml:space="preserve"> </v>
      </c>
      <c r="U265" s="57" t="str">
        <f t="shared" si="33"/>
        <v xml:space="preserve"> </v>
      </c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</row>
    <row r="266" spans="1:38">
      <c r="A266" s="112">
        <f>A244</f>
        <v>42437</v>
      </c>
      <c r="B266" s="57">
        <v>18</v>
      </c>
      <c r="C266" s="57"/>
      <c r="D266" s="57"/>
      <c r="E266" s="57"/>
      <c r="F266" s="57"/>
      <c r="G266" s="57"/>
      <c r="H266" s="57"/>
      <c r="I266" s="30"/>
      <c r="J266" s="22"/>
      <c r="K266" s="32"/>
      <c r="L266" s="22"/>
      <c r="M266" s="22"/>
      <c r="N266" s="57"/>
      <c r="O266" s="57"/>
      <c r="P266" s="57"/>
      <c r="Q266" s="57"/>
      <c r="R266" s="57"/>
      <c r="S266" s="57"/>
      <c r="T266" s="57" t="str">
        <f t="shared" si="33"/>
        <v xml:space="preserve"> </v>
      </c>
      <c r="U266" s="57" t="str">
        <f t="shared" si="33"/>
        <v xml:space="preserve"> </v>
      </c>
      <c r="V266" s="57"/>
      <c r="W266" s="57"/>
      <c r="X266" s="57" t="s">
        <v>56</v>
      </c>
      <c r="Y266" s="57" t="s">
        <v>156</v>
      </c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</row>
    <row r="267" spans="1:38">
      <c r="A267" s="112">
        <f t="shared" ref="A267:A283" si="34">A245</f>
        <v>42451</v>
      </c>
      <c r="B267" s="57">
        <v>18</v>
      </c>
      <c r="C267" s="57">
        <v>5</v>
      </c>
      <c r="D267" s="57">
        <v>6.11</v>
      </c>
      <c r="E267" s="57">
        <v>4.4000000000000004</v>
      </c>
      <c r="F267" s="57">
        <f>82.9*1/0.2258*14.007*0.001</f>
        <v>5.1425168290522585</v>
      </c>
      <c r="G267" s="57"/>
      <c r="H267" s="57"/>
      <c r="I267" s="30">
        <v>109</v>
      </c>
      <c r="J267" s="22">
        <f t="shared" si="22"/>
        <v>1.5267629999999999</v>
      </c>
      <c r="K267" s="32">
        <v>1.1599999999999999</v>
      </c>
      <c r="L267" s="22">
        <f t="shared" si="25"/>
        <v>3.5925199999999997E-2</v>
      </c>
      <c r="M267" s="22"/>
      <c r="N267" s="57">
        <v>4</v>
      </c>
      <c r="O267" s="57">
        <v>2</v>
      </c>
      <c r="P267" s="57">
        <v>3</v>
      </c>
      <c r="Q267" s="57">
        <v>2</v>
      </c>
      <c r="R267" s="57">
        <v>10</v>
      </c>
      <c r="S267" s="57">
        <v>2</v>
      </c>
      <c r="T267" s="57">
        <f t="shared" si="33"/>
        <v>11.111111111111111</v>
      </c>
      <c r="U267" s="57">
        <f t="shared" si="33"/>
        <v>12.222222222222221</v>
      </c>
      <c r="V267" s="58">
        <v>0.4</v>
      </c>
      <c r="W267" s="57">
        <v>1</v>
      </c>
      <c r="X267" s="57"/>
      <c r="Y267" s="57" t="s">
        <v>264</v>
      </c>
      <c r="Z267" s="57">
        <v>52</v>
      </c>
      <c r="AA267" s="57">
        <v>54</v>
      </c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</row>
    <row r="268" spans="1:38">
      <c r="A268" s="112">
        <f t="shared" si="34"/>
        <v>42465</v>
      </c>
      <c r="B268" s="57">
        <v>18</v>
      </c>
      <c r="C268" s="57">
        <v>3.68</v>
      </c>
      <c r="D268" s="57">
        <v>6.56</v>
      </c>
      <c r="E268" s="57">
        <v>11.5</v>
      </c>
      <c r="F268" s="58">
        <v>7.62</v>
      </c>
      <c r="G268" s="57">
        <v>0.156</v>
      </c>
      <c r="H268" s="57"/>
      <c r="I268" s="33">
        <v>125</v>
      </c>
      <c r="J268" s="22">
        <f t="shared" si="22"/>
        <v>1.750875</v>
      </c>
      <c r="K268" s="30">
        <v>1.82</v>
      </c>
      <c r="L268" s="22">
        <f t="shared" si="25"/>
        <v>5.6365400000000003E-2</v>
      </c>
      <c r="M268" s="22"/>
      <c r="N268" s="57">
        <v>2</v>
      </c>
      <c r="O268" s="57">
        <v>2</v>
      </c>
      <c r="P268" s="57">
        <v>4</v>
      </c>
      <c r="Q268" s="57">
        <v>2</v>
      </c>
      <c r="R268" s="57">
        <v>1</v>
      </c>
      <c r="S268" s="57">
        <v>4</v>
      </c>
      <c r="T268" s="57">
        <f t="shared" si="33"/>
        <v>3.8888888888888888</v>
      </c>
      <c r="U268" s="57">
        <f t="shared" si="33"/>
        <v>15</v>
      </c>
      <c r="V268" s="58">
        <v>0.5</v>
      </c>
      <c r="W268" s="57">
        <v>1</v>
      </c>
      <c r="X268" s="57"/>
      <c r="Y268" s="57" t="s">
        <v>264</v>
      </c>
      <c r="Z268" s="57">
        <v>39</v>
      </c>
      <c r="AA268" s="57">
        <v>59</v>
      </c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</row>
    <row r="269" spans="1:38">
      <c r="A269" s="112">
        <f t="shared" si="34"/>
        <v>42479</v>
      </c>
      <c r="B269" s="57">
        <v>18</v>
      </c>
      <c r="C269" s="57">
        <v>7.11</v>
      </c>
      <c r="D269" s="57">
        <v>6.45</v>
      </c>
      <c r="E269" s="57">
        <v>7.9</v>
      </c>
      <c r="F269" s="57"/>
      <c r="G269" s="57">
        <v>0.22600000000000001</v>
      </c>
      <c r="H269" s="57"/>
      <c r="I269" s="31">
        <v>73.900000000000006</v>
      </c>
      <c r="J269" s="22">
        <f t="shared" si="22"/>
        <v>1.0351173000000002</v>
      </c>
      <c r="K269" s="30">
        <v>1.1200000000000001</v>
      </c>
      <c r="L269" s="22">
        <f t="shared" si="25"/>
        <v>3.4686399999999999E-2</v>
      </c>
      <c r="M269" s="22"/>
      <c r="N269" s="57">
        <v>1</v>
      </c>
      <c r="O269" s="57">
        <v>2</v>
      </c>
      <c r="P269" s="57">
        <v>3</v>
      </c>
      <c r="Q269" s="57">
        <v>2</v>
      </c>
      <c r="R269" s="57">
        <v>8</v>
      </c>
      <c r="S269" s="57">
        <v>1</v>
      </c>
      <c r="T269" s="57">
        <f t="shared" si="33"/>
        <v>26.111111111111111</v>
      </c>
      <c r="U269" s="57">
        <f t="shared" si="33"/>
        <v>16.666666666666668</v>
      </c>
      <c r="V269" s="57">
        <v>0.6</v>
      </c>
      <c r="W269" s="57">
        <v>1</v>
      </c>
      <c r="X269" s="57"/>
      <c r="Y269" s="57" t="s">
        <v>264</v>
      </c>
      <c r="Z269" s="57">
        <v>79</v>
      </c>
      <c r="AA269" s="57">
        <v>62</v>
      </c>
      <c r="AB269" s="57" t="s">
        <v>278</v>
      </c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</row>
    <row r="270" spans="1:38">
      <c r="A270" s="112">
        <f t="shared" si="34"/>
        <v>42493</v>
      </c>
      <c r="B270" s="57">
        <v>18</v>
      </c>
      <c r="C270" s="57">
        <v>3.12</v>
      </c>
      <c r="D270" s="58">
        <v>6.6</v>
      </c>
      <c r="E270" s="57"/>
      <c r="F270" s="57">
        <v>10.9</v>
      </c>
      <c r="G270" s="57">
        <v>0.107</v>
      </c>
      <c r="H270" s="57"/>
      <c r="I270" s="30">
        <v>86.9</v>
      </c>
      <c r="J270" s="22">
        <f t="shared" si="22"/>
        <v>1.2172083</v>
      </c>
      <c r="K270" s="32">
        <v>1.81</v>
      </c>
      <c r="L270" s="22">
        <f t="shared" si="25"/>
        <v>5.60557E-2</v>
      </c>
      <c r="M270" s="22"/>
      <c r="N270" s="57">
        <v>1</v>
      </c>
      <c r="O270" s="57">
        <v>2</v>
      </c>
      <c r="P270" s="57">
        <v>1</v>
      </c>
      <c r="Q270" s="57">
        <v>2</v>
      </c>
      <c r="R270" s="57">
        <v>8</v>
      </c>
      <c r="S270" s="57">
        <v>4</v>
      </c>
      <c r="T270" s="57">
        <f t="shared" si="33"/>
        <v>22.777777777777779</v>
      </c>
      <c r="U270" s="57">
        <f t="shared" si="33"/>
        <v>18.333333333333332</v>
      </c>
      <c r="V270" s="58">
        <v>0.5</v>
      </c>
      <c r="W270" s="57">
        <v>1</v>
      </c>
      <c r="X270" s="57"/>
      <c r="Y270" s="57" t="s">
        <v>264</v>
      </c>
      <c r="Z270" s="57">
        <v>73</v>
      </c>
      <c r="AA270" s="57">
        <v>65</v>
      </c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</row>
    <row r="271" spans="1:38">
      <c r="A271" s="112">
        <f t="shared" si="34"/>
        <v>42507</v>
      </c>
      <c r="B271" s="57">
        <v>18</v>
      </c>
      <c r="C271" s="57">
        <v>3.83</v>
      </c>
      <c r="D271" s="57">
        <v>6.15</v>
      </c>
      <c r="E271" s="57"/>
      <c r="F271" s="57"/>
      <c r="G271" s="57">
        <v>0.03</v>
      </c>
      <c r="H271" s="57"/>
      <c r="I271" s="33">
        <v>77.95</v>
      </c>
      <c r="J271" s="22">
        <f>(I271*14.007)*(0.001)</f>
        <v>1.09184565</v>
      </c>
      <c r="K271" s="30">
        <v>2.15</v>
      </c>
      <c r="L271" s="22">
        <f t="shared" si="25"/>
        <v>6.6585499999999992E-2</v>
      </c>
      <c r="M271" s="22"/>
      <c r="N271" s="57">
        <v>1</v>
      </c>
      <c r="O271" s="57">
        <v>4</v>
      </c>
      <c r="P271" s="57">
        <v>1</v>
      </c>
      <c r="Q271" s="57">
        <v>1</v>
      </c>
      <c r="R271" s="57">
        <v>9</v>
      </c>
      <c r="S271" s="57">
        <v>3</v>
      </c>
      <c r="T271" s="57">
        <f t="shared" si="33"/>
        <v>16.111111111111111</v>
      </c>
      <c r="U271" s="57">
        <f t="shared" si="33"/>
        <v>18.333333333333332</v>
      </c>
      <c r="V271" s="58">
        <v>0.5</v>
      </c>
      <c r="W271" s="57">
        <v>1</v>
      </c>
      <c r="X271" s="57"/>
      <c r="Y271" s="57" t="s">
        <v>264</v>
      </c>
      <c r="Z271" s="57">
        <v>61</v>
      </c>
      <c r="AA271" s="57">
        <v>65</v>
      </c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</row>
    <row r="272" spans="1:38">
      <c r="A272" s="112">
        <f t="shared" si="34"/>
        <v>42521</v>
      </c>
      <c r="B272" s="57">
        <v>18</v>
      </c>
      <c r="C272" s="57">
        <v>4.8</v>
      </c>
      <c r="D272" s="57">
        <v>6.88</v>
      </c>
      <c r="E272" s="57"/>
      <c r="F272" s="58"/>
      <c r="G272" s="57">
        <v>0.17299999999999999</v>
      </c>
      <c r="H272" s="57"/>
      <c r="I272" s="30">
        <v>70.45</v>
      </c>
      <c r="J272" s="22">
        <f>(I272*14.007)*(0.001)</f>
        <v>0.98679315000000001</v>
      </c>
      <c r="K272" s="30">
        <v>1.81</v>
      </c>
      <c r="L272" s="22">
        <f t="shared" si="25"/>
        <v>5.60557E-2</v>
      </c>
      <c r="M272" s="22"/>
      <c r="N272" s="57">
        <v>1</v>
      </c>
      <c r="O272" s="57">
        <v>3</v>
      </c>
      <c r="P272" s="57">
        <v>1</v>
      </c>
      <c r="Q272" s="57">
        <v>1</v>
      </c>
      <c r="R272" s="57">
        <v>9</v>
      </c>
      <c r="S272" s="57">
        <v>5</v>
      </c>
      <c r="T272" s="57">
        <f t="shared" si="33"/>
        <v>22.222222222222221</v>
      </c>
      <c r="U272" s="57">
        <f t="shared" si="33"/>
        <v>24.444444444444443</v>
      </c>
      <c r="V272" s="58">
        <v>0.4</v>
      </c>
      <c r="W272" s="57">
        <v>1</v>
      </c>
      <c r="X272" s="57"/>
      <c r="Y272" s="57" t="s">
        <v>264</v>
      </c>
      <c r="Z272" s="57">
        <v>72</v>
      </c>
      <c r="AA272" s="57">
        <v>76</v>
      </c>
      <c r="AB272" s="57" t="s">
        <v>299</v>
      </c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</row>
    <row r="273" spans="1:38">
      <c r="A273" s="112">
        <f t="shared" si="34"/>
        <v>42535</v>
      </c>
      <c r="B273" s="57">
        <v>18</v>
      </c>
      <c r="C273" s="57">
        <v>5.14</v>
      </c>
      <c r="D273" s="57">
        <v>7.11</v>
      </c>
      <c r="E273" s="57"/>
      <c r="F273" s="57"/>
      <c r="G273" s="61">
        <v>0.504</v>
      </c>
      <c r="H273" s="61"/>
      <c r="I273" s="30">
        <v>60.7</v>
      </c>
      <c r="J273" s="22">
        <f>(I273*14.007)*(0.001)</f>
        <v>0.85022490000000006</v>
      </c>
      <c r="K273" s="30">
        <v>2.38</v>
      </c>
      <c r="L273" s="22">
        <f>(K273*30.97)*(0.001)</f>
        <v>7.3708599999999985E-2</v>
      </c>
      <c r="M273" s="22"/>
      <c r="N273" s="57">
        <v>1</v>
      </c>
      <c r="O273" s="57">
        <v>2</v>
      </c>
      <c r="P273" s="57">
        <v>2</v>
      </c>
      <c r="Q273" s="57">
        <v>2</v>
      </c>
      <c r="R273" s="57">
        <v>2</v>
      </c>
      <c r="S273" s="57">
        <v>1</v>
      </c>
      <c r="T273" s="57">
        <f t="shared" si="33"/>
        <v>24.444444444444443</v>
      </c>
      <c r="U273" s="57">
        <f t="shared" si="33"/>
        <v>27.777777777777779</v>
      </c>
      <c r="V273" s="57">
        <v>0.45</v>
      </c>
      <c r="W273" s="57">
        <v>1</v>
      </c>
      <c r="X273" s="57"/>
      <c r="Y273" s="57" t="s">
        <v>264</v>
      </c>
      <c r="Z273" s="57">
        <v>76</v>
      </c>
      <c r="AA273" s="57">
        <v>82</v>
      </c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</row>
    <row r="274" spans="1:38">
      <c r="A274" s="112">
        <f t="shared" si="34"/>
        <v>42549</v>
      </c>
      <c r="B274" s="57">
        <v>18</v>
      </c>
      <c r="C274" s="57">
        <v>3.48</v>
      </c>
      <c r="D274" s="57">
        <v>6.89</v>
      </c>
      <c r="E274" s="57">
        <v>20.3</v>
      </c>
      <c r="F274" s="57">
        <v>4.33</v>
      </c>
      <c r="G274" s="57">
        <v>0.36</v>
      </c>
      <c r="H274" s="57"/>
      <c r="I274" s="37">
        <v>36.1</v>
      </c>
      <c r="J274" s="22">
        <f t="shared" si="22"/>
        <v>0.50565269999999995</v>
      </c>
      <c r="K274" s="37">
        <v>2.2799999999999998</v>
      </c>
      <c r="L274" s="22">
        <f t="shared" si="25"/>
        <v>7.0611599999999997E-2</v>
      </c>
      <c r="M274" s="22"/>
      <c r="N274" s="57">
        <v>2</v>
      </c>
      <c r="O274" s="57">
        <v>3</v>
      </c>
      <c r="P274" s="57">
        <v>2</v>
      </c>
      <c r="Q274" s="57">
        <v>1</v>
      </c>
      <c r="R274" s="57">
        <v>4</v>
      </c>
      <c r="S274" s="57">
        <v>5</v>
      </c>
      <c r="T274" s="57">
        <f t="shared" si="33"/>
        <v>22.222222222222221</v>
      </c>
      <c r="U274" s="57">
        <f t="shared" si="33"/>
        <v>26.666666666666668</v>
      </c>
      <c r="V274" s="57">
        <v>0.3</v>
      </c>
      <c r="W274" s="57">
        <v>1</v>
      </c>
      <c r="X274" s="57"/>
      <c r="Y274" s="57" t="s">
        <v>264</v>
      </c>
      <c r="Z274" s="57">
        <v>72</v>
      </c>
      <c r="AA274" s="57">
        <v>80</v>
      </c>
      <c r="AB274" s="57" t="s">
        <v>311</v>
      </c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</row>
    <row r="275" spans="1:38">
      <c r="A275" s="112">
        <f t="shared" si="34"/>
        <v>42563</v>
      </c>
      <c r="B275" s="57">
        <v>18</v>
      </c>
      <c r="C275" s="57">
        <v>2.96</v>
      </c>
      <c r="D275" s="57">
        <v>6.82</v>
      </c>
      <c r="E275" s="57">
        <v>26.8</v>
      </c>
      <c r="F275" s="57">
        <v>3.63</v>
      </c>
      <c r="G275" s="57">
        <v>2.7E-2</v>
      </c>
      <c r="H275" s="57"/>
      <c r="I275" s="37"/>
      <c r="J275" s="22"/>
      <c r="K275" s="37"/>
      <c r="L275" s="22"/>
      <c r="M275" s="22"/>
      <c r="N275" s="57">
        <v>2</v>
      </c>
      <c r="O275" s="57">
        <v>2</v>
      </c>
      <c r="P275" s="57">
        <v>3</v>
      </c>
      <c r="Q275" s="57">
        <v>2</v>
      </c>
      <c r="R275" s="57">
        <v>4</v>
      </c>
      <c r="S275" s="57">
        <v>1</v>
      </c>
      <c r="T275" s="57">
        <f t="shared" si="33"/>
        <v>28.333333333333332</v>
      </c>
      <c r="U275" s="57">
        <f t="shared" si="33"/>
        <v>28.055555555555557</v>
      </c>
      <c r="V275" s="57">
        <v>0.5</v>
      </c>
      <c r="W275" s="57">
        <v>1</v>
      </c>
      <c r="X275" s="57"/>
      <c r="Y275" s="57" t="s">
        <v>264</v>
      </c>
      <c r="Z275" s="57">
        <v>83</v>
      </c>
      <c r="AA275" s="57">
        <v>82.5</v>
      </c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</row>
    <row r="276" spans="1:38">
      <c r="A276" s="112">
        <f t="shared" si="34"/>
        <v>42577</v>
      </c>
      <c r="B276" s="57">
        <v>18</v>
      </c>
      <c r="C276" s="57">
        <v>3.53</v>
      </c>
      <c r="D276" s="57">
        <v>7.26</v>
      </c>
      <c r="E276" s="57">
        <v>17.600000000000001</v>
      </c>
      <c r="F276" s="58">
        <v>3.91</v>
      </c>
      <c r="G276" s="57">
        <v>0.251</v>
      </c>
      <c r="H276" s="57"/>
      <c r="I276" s="37">
        <v>56.4</v>
      </c>
      <c r="J276" s="22">
        <f t="shared" si="22"/>
        <v>0.7899948</v>
      </c>
      <c r="K276" s="37">
        <v>2.34</v>
      </c>
      <c r="L276" s="22">
        <f t="shared" si="25"/>
        <v>7.2469799999999987E-2</v>
      </c>
      <c r="M276" s="22"/>
      <c r="N276" s="57">
        <v>2</v>
      </c>
      <c r="O276" s="57">
        <v>2</v>
      </c>
      <c r="P276" s="57">
        <v>2</v>
      </c>
      <c r="Q276" s="57">
        <v>2</v>
      </c>
      <c r="R276" s="57">
        <v>2</v>
      </c>
      <c r="S276" s="57">
        <v>3</v>
      </c>
      <c r="T276" s="57">
        <f t="shared" si="33"/>
        <v>31.111111111111111</v>
      </c>
      <c r="U276" s="57">
        <f t="shared" si="33"/>
        <v>32.222222222222221</v>
      </c>
      <c r="V276" s="58">
        <v>0.4</v>
      </c>
      <c r="W276" s="57">
        <v>1</v>
      </c>
      <c r="X276" s="57"/>
      <c r="Y276" s="57" t="s">
        <v>264</v>
      </c>
      <c r="Z276" s="57">
        <v>88</v>
      </c>
      <c r="AA276" s="57">
        <v>90</v>
      </c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</row>
    <row r="277" spans="1:38">
      <c r="A277" s="112">
        <f t="shared" si="34"/>
        <v>42591</v>
      </c>
      <c r="B277" s="57">
        <v>18</v>
      </c>
      <c r="C277" s="57">
        <v>4.87</v>
      </c>
      <c r="D277" s="57">
        <v>6.81</v>
      </c>
      <c r="E277" s="57">
        <v>20.9</v>
      </c>
      <c r="F277" s="57">
        <v>0.107</v>
      </c>
      <c r="G277" s="57">
        <v>0.20200000000000001</v>
      </c>
      <c r="H277" s="57"/>
      <c r="I277" s="37">
        <v>52.9</v>
      </c>
      <c r="J277" s="22">
        <f t="shared" si="22"/>
        <v>0.74097029999999997</v>
      </c>
      <c r="K277" s="37">
        <v>2.33</v>
      </c>
      <c r="L277" s="22">
        <f t="shared" si="25"/>
        <v>7.2160100000000005E-2</v>
      </c>
      <c r="M277" s="22"/>
      <c r="N277" s="57">
        <v>3</v>
      </c>
      <c r="O277" s="57">
        <v>3</v>
      </c>
      <c r="P277" s="57">
        <v>2</v>
      </c>
      <c r="Q277" s="57">
        <v>2</v>
      </c>
      <c r="R277" s="57">
        <v>4</v>
      </c>
      <c r="S277" s="57">
        <v>2</v>
      </c>
      <c r="T277" s="57">
        <f t="shared" si="33"/>
        <v>27.222222222222221</v>
      </c>
      <c r="U277" s="57">
        <f t="shared" si="33"/>
        <v>28.888888888888889</v>
      </c>
      <c r="V277" s="58">
        <v>0.4</v>
      </c>
      <c r="W277" s="57">
        <v>1</v>
      </c>
      <c r="X277" s="57"/>
      <c r="Y277" s="57" t="s">
        <v>264</v>
      </c>
      <c r="Z277" s="57">
        <v>81</v>
      </c>
      <c r="AA277" s="57">
        <v>84</v>
      </c>
      <c r="AB277" s="57" t="s">
        <v>344</v>
      </c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</row>
    <row r="278" spans="1:38">
      <c r="A278" s="112">
        <f t="shared" si="34"/>
        <v>42605</v>
      </c>
      <c r="B278" s="57">
        <v>18</v>
      </c>
      <c r="C278" s="57">
        <v>4.6500000000000004</v>
      </c>
      <c r="D278" s="57">
        <v>7.07</v>
      </c>
      <c r="E278" s="57">
        <v>24.3</v>
      </c>
      <c r="F278" s="57">
        <v>4.37</v>
      </c>
      <c r="G278" s="57">
        <v>0.32900000000000001</v>
      </c>
      <c r="H278" s="57"/>
      <c r="I278" s="37">
        <v>58.9</v>
      </c>
      <c r="J278" s="22">
        <f t="shared" si="22"/>
        <v>0.82501230000000003</v>
      </c>
      <c r="K278" s="37">
        <v>3.36</v>
      </c>
      <c r="L278" s="22">
        <f t="shared" si="25"/>
        <v>0.10405919999999999</v>
      </c>
      <c r="M278" s="22"/>
      <c r="N278" s="57">
        <v>3</v>
      </c>
      <c r="O278" s="57">
        <v>1</v>
      </c>
      <c r="P278" s="57">
        <v>2</v>
      </c>
      <c r="Q278" s="57">
        <v>2</v>
      </c>
      <c r="R278" s="57">
        <v>2</v>
      </c>
      <c r="S278" s="57">
        <v>1</v>
      </c>
      <c r="T278" s="57">
        <f t="shared" si="33"/>
        <v>26.666666666666668</v>
      </c>
      <c r="U278" s="57">
        <f t="shared" si="33"/>
        <v>30</v>
      </c>
      <c r="V278" s="57">
        <v>0.3</v>
      </c>
      <c r="W278" s="57">
        <v>1</v>
      </c>
      <c r="X278" s="57"/>
      <c r="Y278" s="57" t="s">
        <v>264</v>
      </c>
      <c r="Z278" s="57">
        <v>80</v>
      </c>
      <c r="AA278" s="57">
        <v>86</v>
      </c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</row>
    <row r="279" spans="1:38">
      <c r="A279" s="112">
        <f t="shared" si="34"/>
        <v>42619</v>
      </c>
      <c r="B279" s="57">
        <v>18</v>
      </c>
      <c r="C279" s="57">
        <v>4.17</v>
      </c>
      <c r="D279" s="57">
        <v>6.98</v>
      </c>
      <c r="E279" s="57">
        <v>18.8</v>
      </c>
      <c r="F279" s="57">
        <v>7.71</v>
      </c>
      <c r="G279" s="61">
        <v>0.38200000000000001</v>
      </c>
      <c r="H279" s="61"/>
      <c r="I279" s="37">
        <v>51.6</v>
      </c>
      <c r="J279" s="22">
        <f t="shared" si="22"/>
        <v>0.72276119999999999</v>
      </c>
      <c r="K279" s="37">
        <v>2.78</v>
      </c>
      <c r="L279" s="22">
        <f t="shared" si="25"/>
        <v>8.6096599999999995E-2</v>
      </c>
      <c r="M279" s="22"/>
      <c r="N279" s="57">
        <v>2</v>
      </c>
      <c r="O279" s="57">
        <v>1</v>
      </c>
      <c r="P279" s="57">
        <v>3</v>
      </c>
      <c r="Q279" s="57">
        <v>2</v>
      </c>
      <c r="R279" s="57">
        <v>8</v>
      </c>
      <c r="S279" s="57">
        <v>1</v>
      </c>
      <c r="T279" s="57">
        <f t="shared" si="33"/>
        <v>27.222222222222221</v>
      </c>
      <c r="U279" s="57">
        <f t="shared" si="33"/>
        <v>26.666666666666668</v>
      </c>
      <c r="V279" s="57">
        <v>0.4</v>
      </c>
      <c r="W279" s="57">
        <v>1</v>
      </c>
      <c r="X279" s="57"/>
      <c r="Y279" s="57" t="s">
        <v>264</v>
      </c>
      <c r="Z279" s="57">
        <v>81</v>
      </c>
      <c r="AA279" s="57">
        <v>80</v>
      </c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</row>
    <row r="280" spans="1:38">
      <c r="A280" s="112">
        <f t="shared" si="34"/>
        <v>42633</v>
      </c>
      <c r="B280" s="57">
        <v>18</v>
      </c>
      <c r="C280" s="57"/>
      <c r="D280" s="57">
        <v>6.72</v>
      </c>
      <c r="E280" s="57">
        <v>16.3</v>
      </c>
      <c r="F280" s="57">
        <v>6.99</v>
      </c>
      <c r="G280" s="57">
        <v>0.35399999999999998</v>
      </c>
      <c r="H280" s="57"/>
      <c r="I280" s="37">
        <v>55.3</v>
      </c>
      <c r="J280" s="22">
        <f t="shared" si="22"/>
        <v>0.77458709999999997</v>
      </c>
      <c r="K280" s="37">
        <v>2.65</v>
      </c>
      <c r="L280" s="22">
        <f t="shared" si="25"/>
        <v>8.2070499999999991E-2</v>
      </c>
      <c r="M280" s="22"/>
      <c r="N280" s="57">
        <v>4</v>
      </c>
      <c r="O280" s="57">
        <v>4</v>
      </c>
      <c r="P280" s="57">
        <v>2</v>
      </c>
      <c r="Q280" s="57">
        <v>1</v>
      </c>
      <c r="R280" s="57">
        <v>2</v>
      </c>
      <c r="S280" s="57">
        <v>5</v>
      </c>
      <c r="T280" s="57">
        <f t="shared" si="33"/>
        <v>22.222222222222221</v>
      </c>
      <c r="U280" s="57">
        <f t="shared" si="33"/>
        <v>25.555555555555557</v>
      </c>
      <c r="V280" s="58">
        <v>0.4</v>
      </c>
      <c r="W280" s="57">
        <v>1</v>
      </c>
      <c r="X280" s="57"/>
      <c r="Y280" s="57" t="s">
        <v>264</v>
      </c>
      <c r="Z280" s="57">
        <v>72</v>
      </c>
      <c r="AA280" s="57">
        <v>78</v>
      </c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</row>
    <row r="281" spans="1:38">
      <c r="A281" s="112">
        <f t="shared" si="34"/>
        <v>42647</v>
      </c>
      <c r="B281" s="57">
        <v>18</v>
      </c>
      <c r="C281" s="57">
        <v>0.2</v>
      </c>
      <c r="D281" s="57">
        <v>6.66</v>
      </c>
      <c r="E281" s="57">
        <v>13.5</v>
      </c>
      <c r="F281" s="57">
        <v>0.88500000000000001</v>
      </c>
      <c r="G281" s="57">
        <v>3</v>
      </c>
      <c r="H281" s="57"/>
      <c r="I281" s="37">
        <v>80.099999999999994</v>
      </c>
      <c r="J281" s="22">
        <f t="shared" ref="J281:J283" si="35">(I281*14.007)*(0.001)</f>
        <v>1.1219606999999998</v>
      </c>
      <c r="K281" s="37">
        <v>4.0999999999999996</v>
      </c>
      <c r="L281" s="22">
        <f t="shared" si="25"/>
        <v>0.12697699999999998</v>
      </c>
      <c r="M281" s="22"/>
      <c r="N281" s="57">
        <v>4</v>
      </c>
      <c r="O281" s="57">
        <v>2</v>
      </c>
      <c r="P281" s="57">
        <v>3</v>
      </c>
      <c r="Q281" s="57">
        <v>3</v>
      </c>
      <c r="R281" s="57">
        <v>2</v>
      </c>
      <c r="S281" s="57">
        <v>2</v>
      </c>
      <c r="T281" s="57">
        <f t="shared" si="33"/>
        <v>21.111111111111111</v>
      </c>
      <c r="U281" s="57">
        <f t="shared" si="33"/>
        <v>22.222222222222221</v>
      </c>
      <c r="V281" s="58">
        <v>0.35</v>
      </c>
      <c r="W281" s="57">
        <v>1</v>
      </c>
      <c r="X281" s="57"/>
      <c r="Y281" s="57" t="s">
        <v>264</v>
      </c>
      <c r="Z281" s="57">
        <v>70</v>
      </c>
      <c r="AA281" s="57">
        <v>72</v>
      </c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</row>
    <row r="282" spans="1:38">
      <c r="A282" s="112">
        <f t="shared" si="34"/>
        <v>42661</v>
      </c>
      <c r="B282" s="57">
        <v>18</v>
      </c>
      <c r="C282" s="57">
        <v>1</v>
      </c>
      <c r="D282" s="57">
        <v>6.29</v>
      </c>
      <c r="E282" s="57">
        <v>8.3000000000000007</v>
      </c>
      <c r="F282" s="57">
        <v>2.11</v>
      </c>
      <c r="G282" s="57">
        <v>0.23100000000000001</v>
      </c>
      <c r="H282" s="57"/>
      <c r="I282" s="37">
        <v>120</v>
      </c>
      <c r="J282" s="22">
        <f t="shared" si="35"/>
        <v>1.6808399999999999</v>
      </c>
      <c r="K282" s="37">
        <v>2.5499999999999998</v>
      </c>
      <c r="L282" s="22">
        <f t="shared" si="25"/>
        <v>7.8973499999999988E-2</v>
      </c>
      <c r="M282" s="22"/>
      <c r="N282" s="57">
        <v>3</v>
      </c>
      <c r="O282" s="57">
        <v>1</v>
      </c>
      <c r="P282" s="57">
        <v>3</v>
      </c>
      <c r="Q282" s="57">
        <v>2</v>
      </c>
      <c r="R282" s="57">
        <v>6</v>
      </c>
      <c r="S282" s="57">
        <v>1</v>
      </c>
      <c r="T282" s="57">
        <f t="shared" si="33"/>
        <v>25</v>
      </c>
      <c r="U282" s="57">
        <f t="shared" si="33"/>
        <v>20</v>
      </c>
      <c r="V282" s="58">
        <v>0.3</v>
      </c>
      <c r="W282" s="57">
        <v>1</v>
      </c>
      <c r="X282" s="57"/>
      <c r="Y282" s="57" t="s">
        <v>264</v>
      </c>
      <c r="Z282" s="57">
        <v>77</v>
      </c>
      <c r="AA282" s="57">
        <v>68</v>
      </c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</row>
    <row r="283" spans="1:38">
      <c r="A283" s="112">
        <f t="shared" si="34"/>
        <v>42675</v>
      </c>
      <c r="B283" s="57">
        <v>18</v>
      </c>
      <c r="C283" s="57">
        <v>4.4800000000000004</v>
      </c>
      <c r="D283" s="57">
        <v>6.49</v>
      </c>
      <c r="E283" s="57">
        <v>9.6</v>
      </c>
      <c r="F283" s="57">
        <v>6.4</v>
      </c>
      <c r="G283" s="57">
        <v>0.13300000000000001</v>
      </c>
      <c r="H283" s="57"/>
      <c r="I283" s="37">
        <v>86.5</v>
      </c>
      <c r="J283" s="22">
        <f t="shared" si="35"/>
        <v>1.2116054999999999</v>
      </c>
      <c r="K283" s="37">
        <v>1.56</v>
      </c>
      <c r="L283" s="22">
        <f t="shared" si="25"/>
        <v>4.8313200000000001E-2</v>
      </c>
      <c r="M283" s="22"/>
      <c r="N283" s="57">
        <v>4</v>
      </c>
      <c r="O283" s="57">
        <v>3</v>
      </c>
      <c r="P283" s="57">
        <v>2</v>
      </c>
      <c r="Q283" s="57">
        <v>1</v>
      </c>
      <c r="R283" s="57">
        <v>6</v>
      </c>
      <c r="S283" s="57">
        <v>1</v>
      </c>
      <c r="T283" s="57">
        <f t="shared" si="33"/>
        <v>14.444444444444445</v>
      </c>
      <c r="U283" s="57">
        <f t="shared" si="33"/>
        <v>15.555555555555555</v>
      </c>
      <c r="V283" s="58">
        <v>0.5</v>
      </c>
      <c r="W283" s="57">
        <v>1</v>
      </c>
      <c r="X283" s="57"/>
      <c r="Y283" s="57" t="s">
        <v>264</v>
      </c>
      <c r="Z283" s="57">
        <v>58</v>
      </c>
      <c r="AA283" s="57">
        <v>60</v>
      </c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</row>
    <row r="284" spans="1:38">
      <c r="A284" s="59"/>
      <c r="B284" s="57"/>
      <c r="C284" s="57"/>
      <c r="D284" s="57"/>
      <c r="E284" s="57"/>
      <c r="F284" s="57"/>
      <c r="G284" s="57"/>
      <c r="H284" s="57"/>
      <c r="I284" s="37"/>
      <c r="J284" s="22"/>
      <c r="K284" s="37"/>
      <c r="L284" s="22"/>
      <c r="M284" s="22"/>
      <c r="N284" s="57"/>
      <c r="O284" s="57"/>
      <c r="P284" s="57"/>
      <c r="Q284" s="57"/>
      <c r="R284" s="57"/>
      <c r="S284" s="57"/>
      <c r="T284" s="57" t="str">
        <f t="shared" si="33"/>
        <v xml:space="preserve"> </v>
      </c>
      <c r="U284" s="57" t="str">
        <f t="shared" si="33"/>
        <v xml:space="preserve"> </v>
      </c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</row>
    <row r="285" spans="1:38">
      <c r="A285" s="59"/>
      <c r="B285" s="57"/>
      <c r="C285" s="57"/>
      <c r="D285" s="57"/>
      <c r="E285" s="57"/>
      <c r="F285" s="57"/>
      <c r="G285" s="57"/>
      <c r="H285" s="57"/>
      <c r="I285" s="37"/>
      <c r="J285" s="22"/>
      <c r="K285" s="37"/>
      <c r="L285" s="22"/>
      <c r="M285" s="22"/>
      <c r="N285" s="57"/>
      <c r="O285" s="57"/>
      <c r="P285" s="57"/>
      <c r="Q285" s="57"/>
      <c r="R285" s="57"/>
      <c r="S285" s="57"/>
      <c r="T285" s="57" t="str">
        <f t="shared" si="33"/>
        <v xml:space="preserve"> </v>
      </c>
      <c r="U285" s="57" t="str">
        <f t="shared" si="33"/>
        <v xml:space="preserve"> </v>
      </c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</row>
    <row r="286" spans="1:38">
      <c r="A286" s="59"/>
      <c r="B286" s="57"/>
      <c r="C286" s="57"/>
      <c r="D286" s="57"/>
      <c r="E286" s="57"/>
      <c r="F286" s="57"/>
      <c r="G286" s="57"/>
      <c r="H286" s="57"/>
      <c r="I286" s="37"/>
      <c r="J286" s="22"/>
      <c r="K286" s="37"/>
      <c r="L286" s="22"/>
      <c r="M286" s="22"/>
      <c r="N286" s="57"/>
      <c r="O286" s="57"/>
      <c r="P286" s="57"/>
      <c r="Q286" s="57"/>
      <c r="R286" s="57"/>
      <c r="S286" s="57"/>
      <c r="T286" s="57" t="str">
        <f t="shared" si="33"/>
        <v xml:space="preserve"> </v>
      </c>
      <c r="U286" s="57" t="str">
        <f t="shared" si="33"/>
        <v xml:space="preserve"> </v>
      </c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</row>
    <row r="287" spans="1:38">
      <c r="A287" s="59"/>
      <c r="B287" s="57"/>
      <c r="C287" s="57"/>
      <c r="D287" s="57"/>
      <c r="E287" s="57"/>
      <c r="F287" s="57"/>
      <c r="G287" s="57"/>
      <c r="H287" s="57"/>
      <c r="I287" s="37"/>
      <c r="J287" s="22"/>
      <c r="K287" s="37"/>
      <c r="L287" s="22"/>
      <c r="M287" s="22"/>
      <c r="N287" s="57"/>
      <c r="O287" s="57"/>
      <c r="P287" s="57"/>
      <c r="Q287" s="57"/>
      <c r="R287" s="57"/>
      <c r="S287" s="57"/>
      <c r="T287" s="57" t="str">
        <f t="shared" si="33"/>
        <v xml:space="preserve"> </v>
      </c>
      <c r="U287" s="57" t="str">
        <f t="shared" si="33"/>
        <v xml:space="preserve"> </v>
      </c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</row>
    <row r="288" spans="1:38">
      <c r="A288" s="112">
        <f>A266</f>
        <v>42437</v>
      </c>
      <c r="B288" s="57">
        <v>19</v>
      </c>
      <c r="C288" s="57">
        <v>0.13</v>
      </c>
      <c r="D288" s="57">
        <v>6.36</v>
      </c>
      <c r="E288" s="57">
        <v>3.8</v>
      </c>
      <c r="F288" s="57">
        <v>5.46</v>
      </c>
      <c r="G288" s="61">
        <v>7.4999999999999997E-2</v>
      </c>
      <c r="H288" s="61"/>
      <c r="I288" s="44">
        <v>276</v>
      </c>
      <c r="J288" s="22">
        <f t="shared" ref="J288:J393" si="36">(I288*14.007)*(0.001)</f>
        <v>3.8659319999999999</v>
      </c>
      <c r="K288" s="32">
        <v>1.43</v>
      </c>
      <c r="L288" s="22">
        <f t="shared" si="25"/>
        <v>4.4287099999999996E-2</v>
      </c>
      <c r="M288" s="22"/>
      <c r="N288" s="57">
        <v>4</v>
      </c>
      <c r="O288" s="57">
        <v>1</v>
      </c>
      <c r="P288" s="57">
        <v>1</v>
      </c>
      <c r="Q288" s="57">
        <v>2</v>
      </c>
      <c r="R288" s="57">
        <v>13</v>
      </c>
      <c r="S288" s="57">
        <v>1</v>
      </c>
      <c r="T288" s="57">
        <f t="shared" si="33"/>
        <v>18.888888888888889</v>
      </c>
      <c r="U288" s="57">
        <f t="shared" si="33"/>
        <v>10</v>
      </c>
      <c r="V288" s="57">
        <v>0.6</v>
      </c>
      <c r="W288" s="57">
        <v>1</v>
      </c>
      <c r="X288" s="57" t="s">
        <v>58</v>
      </c>
      <c r="Y288" s="57" t="s">
        <v>238</v>
      </c>
      <c r="Z288" s="57">
        <v>66</v>
      </c>
      <c r="AA288" s="57">
        <v>50</v>
      </c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</row>
    <row r="289" spans="1:38">
      <c r="A289" s="112">
        <f t="shared" ref="A289:A305" si="37">A267</f>
        <v>42451</v>
      </c>
      <c r="B289" s="57">
        <v>19</v>
      </c>
      <c r="C289" s="59">
        <v>0.21</v>
      </c>
      <c r="D289" s="59">
        <v>6.57</v>
      </c>
      <c r="E289" s="59">
        <v>8.4</v>
      </c>
      <c r="F289" s="59">
        <v>4.63</v>
      </c>
      <c r="G289" s="59">
        <v>0.123</v>
      </c>
      <c r="H289" s="59"/>
      <c r="I289" s="44"/>
      <c r="J289" s="22"/>
      <c r="K289" s="32"/>
      <c r="L289" s="22"/>
      <c r="M289" s="22"/>
      <c r="N289" s="59">
        <v>3</v>
      </c>
      <c r="O289" s="117">
        <v>1</v>
      </c>
      <c r="P289" s="59">
        <v>3</v>
      </c>
      <c r="Q289" s="59">
        <v>2</v>
      </c>
      <c r="R289" s="59">
        <v>11</v>
      </c>
      <c r="S289" s="59">
        <v>3</v>
      </c>
      <c r="T289" s="57">
        <f t="shared" si="33"/>
        <v>10.555555555555555</v>
      </c>
      <c r="U289" s="57">
        <f t="shared" si="33"/>
        <v>15</v>
      </c>
      <c r="V289" s="59">
        <v>0.01</v>
      </c>
      <c r="W289" s="59">
        <v>2</v>
      </c>
      <c r="X289" s="57"/>
      <c r="Y289" s="59" t="s">
        <v>147</v>
      </c>
      <c r="Z289" s="59">
        <v>51</v>
      </c>
      <c r="AA289" s="59">
        <v>59</v>
      </c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</row>
    <row r="290" spans="1:38">
      <c r="A290" s="112">
        <f t="shared" si="37"/>
        <v>42465</v>
      </c>
      <c r="B290" s="57">
        <v>19</v>
      </c>
      <c r="C290" s="57">
        <v>0.11</v>
      </c>
      <c r="D290" s="57">
        <v>6.35</v>
      </c>
      <c r="E290" s="57">
        <v>12.2</v>
      </c>
      <c r="F290" s="57">
        <v>4.42</v>
      </c>
      <c r="G290" s="57"/>
      <c r="H290" s="57"/>
      <c r="I290" s="30">
        <v>129</v>
      </c>
      <c r="J290" s="22">
        <f t="shared" si="36"/>
        <v>1.8069030000000001</v>
      </c>
      <c r="K290" s="32">
        <v>0.86</v>
      </c>
      <c r="L290" s="22">
        <f t="shared" si="25"/>
        <v>2.66342E-2</v>
      </c>
      <c r="M290" s="22"/>
      <c r="N290" s="57">
        <v>4</v>
      </c>
      <c r="O290" s="57">
        <v>2</v>
      </c>
      <c r="P290" s="57">
        <v>4</v>
      </c>
      <c r="Q290" s="57">
        <v>3</v>
      </c>
      <c r="R290" s="57">
        <v>8</v>
      </c>
      <c r="S290" s="57">
        <v>4</v>
      </c>
      <c r="T290" s="57">
        <f t="shared" si="33"/>
        <v>2.7777777777777777</v>
      </c>
      <c r="U290" s="57">
        <f t="shared" si="33"/>
        <v>6.1111111111111107</v>
      </c>
      <c r="V290" s="57">
        <v>0.9</v>
      </c>
      <c r="W290" s="57">
        <v>1</v>
      </c>
      <c r="X290" s="57"/>
      <c r="Y290" s="57" t="s">
        <v>268</v>
      </c>
      <c r="Z290" s="57">
        <v>37</v>
      </c>
      <c r="AA290" s="57">
        <v>43</v>
      </c>
      <c r="AB290" s="57" t="s">
        <v>269</v>
      </c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</row>
    <row r="291" spans="1:38">
      <c r="A291" s="112">
        <f t="shared" si="37"/>
        <v>42479</v>
      </c>
      <c r="B291" s="57">
        <v>19</v>
      </c>
      <c r="C291" s="57">
        <v>0.24</v>
      </c>
      <c r="D291" s="57">
        <v>7.24</v>
      </c>
      <c r="E291" s="57">
        <v>3</v>
      </c>
      <c r="F291" s="57"/>
      <c r="G291" s="57">
        <v>0.19900000000000001</v>
      </c>
      <c r="H291" s="57"/>
      <c r="I291" s="30">
        <v>266</v>
      </c>
      <c r="J291" s="22">
        <f t="shared" si="36"/>
        <v>3.7258620000000002</v>
      </c>
      <c r="K291" s="32">
        <v>2.2200000000000002</v>
      </c>
      <c r="L291" s="22">
        <f t="shared" si="25"/>
        <v>6.8753400000000006E-2</v>
      </c>
      <c r="M291" s="22"/>
      <c r="N291" s="57">
        <v>2</v>
      </c>
      <c r="O291" s="57">
        <v>1</v>
      </c>
      <c r="P291" s="57">
        <v>2</v>
      </c>
      <c r="Q291" s="57">
        <v>2</v>
      </c>
      <c r="R291" s="57">
        <v>6</v>
      </c>
      <c r="S291" s="57">
        <v>1</v>
      </c>
      <c r="T291" s="57">
        <f t="shared" si="33"/>
        <v>23.333333333333332</v>
      </c>
      <c r="U291" s="57">
        <f t="shared" si="33"/>
        <v>20</v>
      </c>
      <c r="V291" s="57">
        <v>1</v>
      </c>
      <c r="W291" s="57">
        <v>1</v>
      </c>
      <c r="X291" s="57"/>
      <c r="Y291" s="57" t="s">
        <v>96</v>
      </c>
      <c r="Z291" s="57">
        <v>74</v>
      </c>
      <c r="AA291" s="57">
        <v>68</v>
      </c>
      <c r="AB291" s="57" t="s">
        <v>279</v>
      </c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</row>
    <row r="292" spans="1:38">
      <c r="A292" s="112">
        <f t="shared" si="37"/>
        <v>42493</v>
      </c>
      <c r="B292" s="57">
        <v>19</v>
      </c>
      <c r="C292" s="57">
        <v>0.11</v>
      </c>
      <c r="D292" s="57">
        <v>7.33</v>
      </c>
      <c r="E292" s="57"/>
      <c r="F292" s="57">
        <v>10.98</v>
      </c>
      <c r="G292" s="57">
        <v>0.06</v>
      </c>
      <c r="H292" s="57"/>
      <c r="I292" s="37">
        <v>190</v>
      </c>
      <c r="J292" s="22">
        <f t="shared" si="36"/>
        <v>2.66133</v>
      </c>
      <c r="K292" s="37">
        <v>2.89</v>
      </c>
      <c r="L292" s="22">
        <f t="shared" si="25"/>
        <v>8.9503299999999994E-2</v>
      </c>
      <c r="M292" s="22"/>
      <c r="N292" s="57">
        <v>1</v>
      </c>
      <c r="O292" s="57">
        <v>4</v>
      </c>
      <c r="P292" s="57">
        <v>2</v>
      </c>
      <c r="Q292" s="57">
        <v>2</v>
      </c>
      <c r="R292" s="57">
        <v>7</v>
      </c>
      <c r="S292" s="57">
        <v>5</v>
      </c>
      <c r="T292" s="57">
        <f t="shared" si="33"/>
        <v>19.444444444444443</v>
      </c>
      <c r="U292" s="57">
        <f t="shared" si="33"/>
        <v>17.777777777777779</v>
      </c>
      <c r="V292" s="57">
        <v>0.6</v>
      </c>
      <c r="W292" s="57">
        <v>1</v>
      </c>
      <c r="X292" s="57"/>
      <c r="Y292" s="57" t="s">
        <v>238</v>
      </c>
      <c r="Z292" s="57">
        <v>67</v>
      </c>
      <c r="AA292" s="57">
        <v>64</v>
      </c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</row>
    <row r="293" spans="1:38">
      <c r="A293" s="112">
        <f t="shared" si="37"/>
        <v>42507</v>
      </c>
      <c r="B293" s="57">
        <v>19</v>
      </c>
      <c r="C293" s="57">
        <v>0.12</v>
      </c>
      <c r="D293" s="58">
        <v>6.63</v>
      </c>
      <c r="E293" s="57"/>
      <c r="F293" s="57"/>
      <c r="G293" s="57">
        <v>0.16800000000000001</v>
      </c>
      <c r="H293" s="57"/>
      <c r="I293" s="37">
        <v>174</v>
      </c>
      <c r="J293" s="22">
        <f t="shared" si="36"/>
        <v>2.4372180000000001</v>
      </c>
      <c r="K293" s="37">
        <v>2.79</v>
      </c>
      <c r="L293" s="22">
        <f t="shared" si="25"/>
        <v>8.6406300000000005E-2</v>
      </c>
      <c r="M293" s="22"/>
      <c r="N293" s="57">
        <v>4</v>
      </c>
      <c r="O293" s="57">
        <v>3</v>
      </c>
      <c r="P293" s="57">
        <v>1</v>
      </c>
      <c r="Q293" s="57">
        <v>1</v>
      </c>
      <c r="R293" s="57">
        <v>9</v>
      </c>
      <c r="S293" s="57">
        <v>2</v>
      </c>
      <c r="T293" s="57">
        <f t="shared" si="33"/>
        <v>15.555555555555555</v>
      </c>
      <c r="U293" s="57">
        <f t="shared" si="33"/>
        <v>17.222222222222221</v>
      </c>
      <c r="V293" s="57">
        <v>0.6</v>
      </c>
      <c r="W293" s="57">
        <v>1</v>
      </c>
      <c r="X293" s="57"/>
      <c r="Y293" s="57" t="s">
        <v>169</v>
      </c>
      <c r="Z293" s="57">
        <v>60</v>
      </c>
      <c r="AA293" s="57">
        <v>63</v>
      </c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</row>
    <row r="294" spans="1:38">
      <c r="A294" s="112">
        <f t="shared" si="37"/>
        <v>42521</v>
      </c>
      <c r="B294" s="57">
        <v>19</v>
      </c>
      <c r="C294" s="57">
        <v>0.3</v>
      </c>
      <c r="D294" s="57">
        <v>6.91</v>
      </c>
      <c r="E294" s="57"/>
      <c r="F294" s="57"/>
      <c r="G294" s="57">
        <v>0.20899999999999999</v>
      </c>
      <c r="H294" s="57"/>
      <c r="I294" s="31">
        <v>188</v>
      </c>
      <c r="J294" s="22">
        <f t="shared" si="36"/>
        <v>2.6333159999999998</v>
      </c>
      <c r="K294" s="32">
        <v>3.39</v>
      </c>
      <c r="L294" s="22">
        <f t="shared" si="25"/>
        <v>0.10498829999999999</v>
      </c>
      <c r="M294" s="22"/>
      <c r="N294" s="57">
        <v>2</v>
      </c>
      <c r="O294" s="57">
        <v>2</v>
      </c>
      <c r="P294" s="57">
        <v>1</v>
      </c>
      <c r="Q294" s="57">
        <v>1</v>
      </c>
      <c r="R294" s="57">
        <v>9</v>
      </c>
      <c r="S294" s="57">
        <v>5</v>
      </c>
      <c r="T294" s="57">
        <f t="shared" si="33"/>
        <v>23.888888888888889</v>
      </c>
      <c r="U294" s="57">
        <f t="shared" si="33"/>
        <v>24.444444444444443</v>
      </c>
      <c r="V294" s="57">
        <v>0.06</v>
      </c>
      <c r="W294" s="57">
        <v>1</v>
      </c>
      <c r="X294" s="57"/>
      <c r="Y294" s="57" t="s">
        <v>147</v>
      </c>
      <c r="Z294" s="57">
        <v>75</v>
      </c>
      <c r="AA294" s="57">
        <v>76</v>
      </c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</row>
    <row r="295" spans="1:38">
      <c r="A295" s="112">
        <f t="shared" si="37"/>
        <v>42535</v>
      </c>
      <c r="B295" s="57">
        <v>19</v>
      </c>
      <c r="C295" s="57">
        <v>0.16</v>
      </c>
      <c r="D295" s="57">
        <v>7.21</v>
      </c>
      <c r="E295" s="57"/>
      <c r="F295" s="58"/>
      <c r="G295" s="57">
        <v>7.3999999999999996E-2</v>
      </c>
      <c r="H295" s="57"/>
      <c r="I295" s="30">
        <v>161</v>
      </c>
      <c r="J295" s="22">
        <f t="shared" si="36"/>
        <v>2.2551269999999999</v>
      </c>
      <c r="K295" s="32">
        <v>3.18</v>
      </c>
      <c r="L295" s="22">
        <f t="shared" si="25"/>
        <v>9.8484600000000005E-2</v>
      </c>
      <c r="M295" s="22"/>
      <c r="N295" s="57">
        <v>1</v>
      </c>
      <c r="O295" s="57">
        <v>1</v>
      </c>
      <c r="P295" s="57">
        <v>2</v>
      </c>
      <c r="Q295" s="57">
        <v>2</v>
      </c>
      <c r="R295" s="57">
        <v>2</v>
      </c>
      <c r="S295" s="57">
        <v>1</v>
      </c>
      <c r="T295" s="57">
        <f t="shared" si="33"/>
        <v>22.222222222222221</v>
      </c>
      <c r="U295" s="57">
        <f t="shared" si="33"/>
        <v>20.555555555555557</v>
      </c>
      <c r="V295" s="57">
        <v>0.08</v>
      </c>
      <c r="W295" s="57">
        <v>2</v>
      </c>
      <c r="X295" s="57"/>
      <c r="Y295" s="57" t="s">
        <v>178</v>
      </c>
      <c r="Z295" s="57">
        <v>72</v>
      </c>
      <c r="AA295" s="57">
        <v>69</v>
      </c>
      <c r="AB295" s="57" t="s">
        <v>303</v>
      </c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</row>
    <row r="296" spans="1:38">
      <c r="A296" s="112">
        <f t="shared" si="37"/>
        <v>42549</v>
      </c>
      <c r="B296" s="57">
        <v>19</v>
      </c>
      <c r="C296" s="57">
        <v>0.11</v>
      </c>
      <c r="D296" s="57">
        <v>7.03</v>
      </c>
      <c r="E296" s="57">
        <v>33.4</v>
      </c>
      <c r="F296" s="57">
        <v>2.04</v>
      </c>
      <c r="G296" s="57">
        <v>0.191</v>
      </c>
      <c r="H296" s="57"/>
      <c r="I296" s="30"/>
      <c r="J296" s="22"/>
      <c r="K296" s="30"/>
      <c r="L296" s="22"/>
      <c r="M296" s="22"/>
      <c r="N296" s="57">
        <v>3</v>
      </c>
      <c r="O296" s="57">
        <v>2</v>
      </c>
      <c r="P296" s="57">
        <v>1</v>
      </c>
      <c r="Q296" s="57">
        <v>2</v>
      </c>
      <c r="R296" s="57">
        <v>9</v>
      </c>
      <c r="S296" s="57">
        <v>5</v>
      </c>
      <c r="T296" s="57">
        <f t="shared" si="33"/>
        <v>24.444444444444443</v>
      </c>
      <c r="U296" s="57">
        <f t="shared" si="33"/>
        <v>25.555555555555557</v>
      </c>
      <c r="V296" s="57">
        <v>0.45</v>
      </c>
      <c r="W296" s="57">
        <v>1</v>
      </c>
      <c r="X296" s="57"/>
      <c r="Y296" s="57" t="s">
        <v>238</v>
      </c>
      <c r="Z296" s="57">
        <v>76</v>
      </c>
      <c r="AA296" s="57">
        <v>78</v>
      </c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</row>
    <row r="297" spans="1:38">
      <c r="A297" s="112">
        <f t="shared" si="37"/>
        <v>42563</v>
      </c>
      <c r="B297" s="57">
        <v>19</v>
      </c>
      <c r="C297" s="57">
        <v>0.17</v>
      </c>
      <c r="D297" s="57">
        <v>6.85</v>
      </c>
      <c r="E297" s="62">
        <v>17</v>
      </c>
      <c r="F297" s="57">
        <v>2.1</v>
      </c>
      <c r="G297" s="57">
        <v>7.6999999999999999E-2</v>
      </c>
      <c r="H297" s="57"/>
      <c r="I297" s="30">
        <v>172</v>
      </c>
      <c r="J297" s="22">
        <f t="shared" si="36"/>
        <v>2.4092039999999999</v>
      </c>
      <c r="K297" s="30">
        <v>3.47</v>
      </c>
      <c r="L297" s="22">
        <f t="shared" si="25"/>
        <v>0.1074659</v>
      </c>
      <c r="M297" s="22"/>
      <c r="N297" s="57">
        <v>2</v>
      </c>
      <c r="O297" s="57">
        <v>1</v>
      </c>
      <c r="P297" s="57">
        <v>2</v>
      </c>
      <c r="Q297" s="57">
        <v>2</v>
      </c>
      <c r="R297" s="57">
        <v>3</v>
      </c>
      <c r="S297" s="57">
        <v>1</v>
      </c>
      <c r="T297" s="57">
        <f t="shared" si="33"/>
        <v>26.111111111111111</v>
      </c>
      <c r="U297" s="57">
        <f t="shared" si="33"/>
        <v>26.666666666666668</v>
      </c>
      <c r="V297" s="57">
        <v>0.7</v>
      </c>
      <c r="W297" s="57">
        <v>1</v>
      </c>
      <c r="X297" s="57"/>
      <c r="Y297" s="57" t="s">
        <v>321</v>
      </c>
      <c r="Z297" s="57">
        <v>79</v>
      </c>
      <c r="AA297" s="57">
        <v>80</v>
      </c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</row>
    <row r="298" spans="1:38">
      <c r="A298" s="112">
        <f t="shared" si="37"/>
        <v>42577</v>
      </c>
      <c r="B298" s="57">
        <v>19</v>
      </c>
      <c r="C298" s="57">
        <v>0.19</v>
      </c>
      <c r="D298" s="57">
        <v>7.39</v>
      </c>
      <c r="E298" s="62">
        <v>21.2</v>
      </c>
      <c r="F298" s="57">
        <v>1.64</v>
      </c>
      <c r="G298" s="57">
        <v>0.188</v>
      </c>
      <c r="H298" s="57"/>
      <c r="I298" s="30">
        <v>160</v>
      </c>
      <c r="J298" s="22">
        <f t="shared" si="36"/>
        <v>2.24112</v>
      </c>
      <c r="K298" s="30">
        <v>2.78</v>
      </c>
      <c r="L298" s="22">
        <f t="shared" si="25"/>
        <v>8.6096599999999995E-2</v>
      </c>
      <c r="M298" s="22"/>
      <c r="N298" s="57">
        <v>4</v>
      </c>
      <c r="O298" s="57">
        <v>2</v>
      </c>
      <c r="P298" s="57">
        <v>2</v>
      </c>
      <c r="Q298" s="57">
        <v>1</v>
      </c>
      <c r="R298" s="57">
        <v>1</v>
      </c>
      <c r="S298" s="57">
        <v>6</v>
      </c>
      <c r="T298" s="57">
        <f t="shared" si="33"/>
        <v>25</v>
      </c>
      <c r="U298" s="57">
        <f t="shared" si="33"/>
        <v>28.888888888888889</v>
      </c>
      <c r="V298" s="58">
        <v>0.5</v>
      </c>
      <c r="W298" s="57">
        <v>1</v>
      </c>
      <c r="X298" s="57"/>
      <c r="Y298" s="57" t="s">
        <v>169</v>
      </c>
      <c r="Z298" s="57">
        <v>77</v>
      </c>
      <c r="AA298" s="57">
        <v>84</v>
      </c>
      <c r="AB298" s="57" t="s">
        <v>334</v>
      </c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</row>
    <row r="299" spans="1:38">
      <c r="A299" s="112">
        <f t="shared" si="37"/>
        <v>42591</v>
      </c>
      <c r="B299" s="57">
        <v>19</v>
      </c>
      <c r="C299" s="57">
        <v>0.31</v>
      </c>
      <c r="D299" s="57">
        <v>7.37</v>
      </c>
      <c r="E299" s="57">
        <v>16</v>
      </c>
      <c r="F299" s="57">
        <v>1.46</v>
      </c>
      <c r="G299" s="57">
        <v>0.215</v>
      </c>
      <c r="H299" s="57"/>
      <c r="I299" s="37">
        <v>157</v>
      </c>
      <c r="J299" s="22">
        <f t="shared" si="36"/>
        <v>2.1990990000000004</v>
      </c>
      <c r="K299" s="37">
        <v>2.4500000000000002</v>
      </c>
      <c r="L299" s="22">
        <f t="shared" ref="L299:L304" si="38">(K299*30.97)*(0.001)</f>
        <v>7.5876500000000013E-2</v>
      </c>
      <c r="M299" s="22"/>
      <c r="N299" s="57">
        <v>2</v>
      </c>
      <c r="O299" s="57">
        <v>2</v>
      </c>
      <c r="P299" s="57">
        <v>2</v>
      </c>
      <c r="Q299" s="57">
        <v>1</v>
      </c>
      <c r="R299" s="57">
        <v>9</v>
      </c>
      <c r="S299" s="57">
        <v>1</v>
      </c>
      <c r="T299" s="57">
        <f t="shared" si="33"/>
        <v>25.555555555555557</v>
      </c>
      <c r="U299" s="57">
        <f t="shared" si="33"/>
        <v>24.444444444444443</v>
      </c>
      <c r="V299" s="73">
        <v>0.81</v>
      </c>
      <c r="W299" s="57">
        <v>2</v>
      </c>
      <c r="X299" s="57"/>
      <c r="Y299" s="57" t="s">
        <v>178</v>
      </c>
      <c r="Z299" s="57">
        <v>78</v>
      </c>
      <c r="AA299" s="57">
        <v>76</v>
      </c>
      <c r="AB299" s="57" t="s">
        <v>345</v>
      </c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</row>
    <row r="300" spans="1:38">
      <c r="A300" s="112">
        <f t="shared" si="37"/>
        <v>42605</v>
      </c>
      <c r="B300" s="57">
        <v>19</v>
      </c>
      <c r="C300" s="57">
        <v>0.13</v>
      </c>
      <c r="D300" s="51">
        <v>8.19</v>
      </c>
      <c r="E300" s="57">
        <v>22.9</v>
      </c>
      <c r="F300" s="57">
        <v>1.28</v>
      </c>
      <c r="G300" s="57">
        <v>0.27900000000000003</v>
      </c>
      <c r="H300" s="57"/>
      <c r="I300" s="37">
        <v>163</v>
      </c>
      <c r="J300" s="22">
        <f t="shared" si="36"/>
        <v>2.2831410000000001</v>
      </c>
      <c r="K300" s="37">
        <v>2.99</v>
      </c>
      <c r="L300" s="22">
        <f t="shared" si="38"/>
        <v>9.260030000000001E-2</v>
      </c>
      <c r="M300" s="22"/>
      <c r="N300" s="57">
        <v>3</v>
      </c>
      <c r="O300" s="57">
        <v>1</v>
      </c>
      <c r="P300" s="57">
        <v>1</v>
      </c>
      <c r="Q300" s="57">
        <v>1</v>
      </c>
      <c r="R300" s="57">
        <v>9</v>
      </c>
      <c r="S300" s="57">
        <v>1</v>
      </c>
      <c r="T300" s="57">
        <f t="shared" si="33"/>
        <v>27.222222222222221</v>
      </c>
      <c r="U300" s="57">
        <f t="shared" si="33"/>
        <v>27.222222222222221</v>
      </c>
      <c r="V300" s="57">
        <v>0.3</v>
      </c>
      <c r="W300" s="57">
        <v>1</v>
      </c>
      <c r="X300" s="57"/>
      <c r="Y300" s="57" t="s">
        <v>352</v>
      </c>
      <c r="Z300" s="57">
        <v>81</v>
      </c>
      <c r="AA300" s="57">
        <v>81</v>
      </c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</row>
    <row r="301" spans="1:38">
      <c r="A301" s="112">
        <f t="shared" si="37"/>
        <v>42619</v>
      </c>
      <c r="B301" s="57">
        <v>19</v>
      </c>
      <c r="C301" s="57">
        <v>0.14000000000000001</v>
      </c>
      <c r="D301" s="57">
        <v>8.0299999999999994</v>
      </c>
      <c r="E301" s="57">
        <v>31.5</v>
      </c>
      <c r="F301" s="57">
        <v>2.9</v>
      </c>
      <c r="G301" s="57">
        <v>0.41799999999999998</v>
      </c>
      <c r="H301" s="57"/>
      <c r="I301" s="37">
        <v>266</v>
      </c>
      <c r="J301" s="22">
        <f t="shared" si="36"/>
        <v>3.7258620000000002</v>
      </c>
      <c r="K301" s="37">
        <v>3.36</v>
      </c>
      <c r="L301" s="22">
        <f t="shared" si="38"/>
        <v>0.10405919999999999</v>
      </c>
      <c r="M301" s="22"/>
      <c r="N301" s="57">
        <v>4</v>
      </c>
      <c r="O301" s="57">
        <v>1</v>
      </c>
      <c r="P301" s="57">
        <v>3</v>
      </c>
      <c r="Q301" s="57">
        <v>3</v>
      </c>
      <c r="R301" s="57">
        <v>8</v>
      </c>
      <c r="S301" s="57">
        <v>1</v>
      </c>
      <c r="T301" s="57">
        <f t="shared" si="33"/>
        <v>28.888888888888889</v>
      </c>
      <c r="U301" s="57">
        <f t="shared" si="33"/>
        <v>29.444444444444443</v>
      </c>
      <c r="V301" s="57">
        <v>0.5</v>
      </c>
      <c r="W301" s="57">
        <v>1</v>
      </c>
      <c r="X301" s="57"/>
      <c r="Y301" s="57" t="s">
        <v>169</v>
      </c>
      <c r="Z301" s="57">
        <v>84</v>
      </c>
      <c r="AA301" s="57">
        <v>85</v>
      </c>
      <c r="AB301" s="57" t="s">
        <v>363</v>
      </c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</row>
    <row r="302" spans="1:38">
      <c r="A302" s="112">
        <f t="shared" si="37"/>
        <v>42633</v>
      </c>
      <c r="B302" s="57">
        <v>19</v>
      </c>
      <c r="C302" s="57"/>
      <c r="D302" s="57">
        <v>7.47</v>
      </c>
      <c r="E302" s="57">
        <v>22.7</v>
      </c>
      <c r="F302" s="57">
        <v>2.56</v>
      </c>
      <c r="G302" s="57">
        <v>0.26200000000000001</v>
      </c>
      <c r="H302" s="57"/>
      <c r="I302" s="37">
        <v>248</v>
      </c>
      <c r="J302" s="22">
        <f t="shared" si="36"/>
        <v>3.4737360000000002</v>
      </c>
      <c r="K302" s="37">
        <v>2.79</v>
      </c>
      <c r="L302" s="22">
        <f t="shared" si="38"/>
        <v>8.6406300000000005E-2</v>
      </c>
      <c r="M302" s="22"/>
      <c r="N302" s="57">
        <v>4</v>
      </c>
      <c r="O302" s="57">
        <v>3</v>
      </c>
      <c r="P302" s="57">
        <v>2</v>
      </c>
      <c r="Q302" s="57">
        <v>2</v>
      </c>
      <c r="R302" s="57">
        <v>2</v>
      </c>
      <c r="S302" s="57">
        <v>5</v>
      </c>
      <c r="T302" s="57">
        <f t="shared" si="33"/>
        <v>23.333333333333332</v>
      </c>
      <c r="U302" s="57">
        <f t="shared" si="33"/>
        <v>23.888888888888889</v>
      </c>
      <c r="V302" s="58">
        <v>0.5</v>
      </c>
      <c r="W302" s="57">
        <v>1</v>
      </c>
      <c r="X302" s="57"/>
      <c r="Y302" s="57" t="s">
        <v>169</v>
      </c>
      <c r="Z302" s="57">
        <v>74</v>
      </c>
      <c r="AA302" s="57">
        <v>75</v>
      </c>
      <c r="AB302" s="57" t="s">
        <v>370</v>
      </c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</row>
    <row r="303" spans="1:38">
      <c r="A303" s="112">
        <f t="shared" si="37"/>
        <v>42647</v>
      </c>
      <c r="B303" s="57">
        <v>19</v>
      </c>
      <c r="C303" s="57">
        <v>0.1</v>
      </c>
      <c r="D303" s="57">
        <v>6.45</v>
      </c>
      <c r="E303" s="57">
        <v>12.6</v>
      </c>
      <c r="F303" s="57">
        <v>1.1100000000000001</v>
      </c>
      <c r="G303" s="57">
        <v>1.9970000000000001</v>
      </c>
      <c r="H303" s="57"/>
      <c r="I303" s="37">
        <v>160</v>
      </c>
      <c r="J303" s="22">
        <f t="shared" si="36"/>
        <v>2.24112</v>
      </c>
      <c r="K303" s="37">
        <v>5.79</v>
      </c>
      <c r="L303" s="22">
        <f t="shared" si="38"/>
        <v>0.17931629999999998</v>
      </c>
      <c r="M303" s="22"/>
      <c r="N303" s="57">
        <v>3</v>
      </c>
      <c r="O303" s="57">
        <v>2</v>
      </c>
      <c r="P303" s="57">
        <v>2</v>
      </c>
      <c r="Q303" s="57">
        <v>2</v>
      </c>
      <c r="R303" s="57">
        <v>2</v>
      </c>
      <c r="S303" s="57">
        <v>2</v>
      </c>
      <c r="T303" s="57">
        <f t="shared" si="33"/>
        <v>21.666666666666668</v>
      </c>
      <c r="U303" s="57">
        <f t="shared" si="33"/>
        <v>20</v>
      </c>
      <c r="V303" s="58">
        <v>0.31</v>
      </c>
      <c r="W303" s="57">
        <v>2</v>
      </c>
      <c r="X303" s="57"/>
      <c r="Y303" s="57" t="s">
        <v>178</v>
      </c>
      <c r="Z303" s="57">
        <v>71</v>
      </c>
      <c r="AA303" s="57">
        <v>68</v>
      </c>
      <c r="AB303" s="57" t="s">
        <v>379</v>
      </c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</row>
    <row r="304" spans="1:38">
      <c r="A304" s="112">
        <f t="shared" si="37"/>
        <v>42661</v>
      </c>
      <c r="B304" s="57">
        <v>19</v>
      </c>
      <c r="C304" s="57">
        <v>0.1</v>
      </c>
      <c r="D304" s="57">
        <v>6.6</v>
      </c>
      <c r="E304" s="57">
        <v>17.7</v>
      </c>
      <c r="F304" s="57">
        <v>2.19</v>
      </c>
      <c r="G304" s="57">
        <v>0.38800000000000001</v>
      </c>
      <c r="H304" s="57"/>
      <c r="I304" s="37">
        <v>243</v>
      </c>
      <c r="J304" s="22">
        <f t="shared" si="36"/>
        <v>3.4037010000000003</v>
      </c>
      <c r="K304" s="37">
        <v>3.55</v>
      </c>
      <c r="L304" s="22">
        <f t="shared" si="38"/>
        <v>0.10994349999999999</v>
      </c>
      <c r="M304" s="22"/>
      <c r="N304" s="57">
        <v>1</v>
      </c>
      <c r="O304" s="57">
        <v>1</v>
      </c>
      <c r="P304" s="57">
        <v>2</v>
      </c>
      <c r="Q304" s="57">
        <v>2</v>
      </c>
      <c r="R304" s="57">
        <v>8</v>
      </c>
      <c r="S304" s="57">
        <v>1</v>
      </c>
      <c r="T304" s="57">
        <f t="shared" si="33"/>
        <v>25</v>
      </c>
      <c r="U304" s="57">
        <f t="shared" si="33"/>
        <v>21.111111111111111</v>
      </c>
      <c r="V304" s="58">
        <v>0.5</v>
      </c>
      <c r="W304" s="57">
        <v>1</v>
      </c>
      <c r="X304" s="57"/>
      <c r="Y304" s="57" t="s">
        <v>238</v>
      </c>
      <c r="Z304" s="57">
        <v>77</v>
      </c>
      <c r="AA304" s="57">
        <v>70</v>
      </c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</row>
    <row r="305" spans="1:38">
      <c r="A305" s="112">
        <f t="shared" si="37"/>
        <v>42675</v>
      </c>
      <c r="B305" s="57">
        <v>19</v>
      </c>
      <c r="C305" s="57"/>
      <c r="D305" s="57"/>
      <c r="E305" s="57"/>
      <c r="F305" s="57"/>
      <c r="G305" s="57"/>
      <c r="H305" s="57"/>
      <c r="I305" s="37"/>
      <c r="J305" s="22"/>
      <c r="K305" s="37"/>
      <c r="L305" s="22"/>
      <c r="M305" s="22"/>
      <c r="N305" s="57"/>
      <c r="O305" s="57"/>
      <c r="P305" s="57"/>
      <c r="Q305" s="57"/>
      <c r="R305" s="57"/>
      <c r="S305" s="57"/>
      <c r="T305" s="57" t="str">
        <f t="shared" si="33"/>
        <v xml:space="preserve"> </v>
      </c>
      <c r="U305" s="57" t="str">
        <f t="shared" si="33"/>
        <v xml:space="preserve"> </v>
      </c>
      <c r="V305" s="58"/>
      <c r="W305" s="57"/>
      <c r="X305" s="57"/>
      <c r="Y305" s="57" t="s">
        <v>156</v>
      </c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</row>
    <row r="306" spans="1:38">
      <c r="A306" s="59"/>
      <c r="B306" s="57"/>
      <c r="C306" s="57"/>
      <c r="D306" s="57"/>
      <c r="E306" s="57"/>
      <c r="F306" s="57"/>
      <c r="G306" s="57"/>
      <c r="H306" s="57"/>
      <c r="I306" s="37"/>
      <c r="J306" s="22"/>
      <c r="K306" s="37"/>
      <c r="L306" s="22"/>
      <c r="M306" s="22"/>
      <c r="N306" s="57"/>
      <c r="O306" s="57"/>
      <c r="P306" s="57"/>
      <c r="Q306" s="57"/>
      <c r="R306" s="57"/>
      <c r="S306" s="57"/>
      <c r="T306" s="57" t="str">
        <f t="shared" si="33"/>
        <v xml:space="preserve"> </v>
      </c>
      <c r="U306" s="57" t="str">
        <f t="shared" si="33"/>
        <v xml:space="preserve"> </v>
      </c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</row>
    <row r="307" spans="1:38">
      <c r="A307" s="59"/>
      <c r="B307" s="57"/>
      <c r="C307" s="57"/>
      <c r="D307" s="57"/>
      <c r="E307" s="57"/>
      <c r="F307" s="57"/>
      <c r="G307" s="57"/>
      <c r="H307" s="57"/>
      <c r="I307" s="37"/>
      <c r="J307" s="22"/>
      <c r="K307" s="37"/>
      <c r="L307" s="22"/>
      <c r="M307" s="22"/>
      <c r="N307" s="57"/>
      <c r="O307" s="57"/>
      <c r="P307" s="57"/>
      <c r="Q307" s="57"/>
      <c r="R307" s="57"/>
      <c r="S307" s="57"/>
      <c r="T307" s="57" t="str">
        <f t="shared" si="33"/>
        <v xml:space="preserve"> </v>
      </c>
      <c r="U307" s="57" t="str">
        <f t="shared" si="33"/>
        <v xml:space="preserve"> </v>
      </c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</row>
    <row r="308" spans="1:38">
      <c r="A308" s="59"/>
      <c r="B308" s="57"/>
      <c r="C308" s="57"/>
      <c r="D308" s="57"/>
      <c r="E308" s="57"/>
      <c r="F308" s="57"/>
      <c r="G308" s="57"/>
      <c r="H308" s="57"/>
      <c r="I308" s="37"/>
      <c r="J308" s="22"/>
      <c r="K308" s="37"/>
      <c r="L308" s="22"/>
      <c r="M308" s="22"/>
      <c r="N308" s="57"/>
      <c r="O308" s="57"/>
      <c r="P308" s="57"/>
      <c r="Q308" s="57"/>
      <c r="R308" s="57"/>
      <c r="S308" s="57"/>
      <c r="T308" s="57" t="str">
        <f t="shared" si="33"/>
        <v xml:space="preserve"> </v>
      </c>
      <c r="U308" s="57" t="str">
        <f t="shared" si="33"/>
        <v xml:space="preserve"> </v>
      </c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</row>
    <row r="309" spans="1:38">
      <c r="A309" s="59"/>
      <c r="B309" s="57"/>
      <c r="C309" s="57"/>
      <c r="D309" s="57"/>
      <c r="E309" s="57"/>
      <c r="F309" s="57"/>
      <c r="G309" s="57"/>
      <c r="H309" s="57"/>
      <c r="I309" s="37"/>
      <c r="J309" s="22"/>
      <c r="K309" s="37"/>
      <c r="L309" s="22"/>
      <c r="M309" s="22"/>
      <c r="N309" s="57"/>
      <c r="O309" s="57"/>
      <c r="P309" s="57"/>
      <c r="Q309" s="57"/>
      <c r="R309" s="57"/>
      <c r="S309" s="57"/>
      <c r="T309" s="57" t="str">
        <f t="shared" si="33"/>
        <v xml:space="preserve"> </v>
      </c>
      <c r="U309" s="57" t="str">
        <f t="shared" si="33"/>
        <v xml:space="preserve"> </v>
      </c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</row>
    <row r="310" spans="1:38">
      <c r="A310" s="112">
        <f>A288</f>
        <v>42437</v>
      </c>
      <c r="B310" s="57">
        <v>21</v>
      </c>
      <c r="C310" s="57">
        <v>0.14000000000000001</v>
      </c>
      <c r="D310" s="57">
        <v>6.48</v>
      </c>
      <c r="E310" s="57">
        <v>6.2</v>
      </c>
      <c r="F310" s="58">
        <v>3.72</v>
      </c>
      <c r="G310" s="57">
        <v>0.156</v>
      </c>
      <c r="H310" s="57"/>
      <c r="I310" s="30">
        <v>234</v>
      </c>
      <c r="J310" s="22">
        <f t="shared" si="36"/>
        <v>3.2776380000000001</v>
      </c>
      <c r="K310" s="30">
        <v>1.82</v>
      </c>
      <c r="L310" s="22">
        <f t="shared" ref="L310:L404" si="39">(K310*30.97)*(0.001)</f>
        <v>5.6365400000000003E-2</v>
      </c>
      <c r="M310" s="22"/>
      <c r="N310" s="57">
        <v>4</v>
      </c>
      <c r="O310" s="57">
        <v>1</v>
      </c>
      <c r="P310" s="57">
        <v>1</v>
      </c>
      <c r="Q310" s="57">
        <v>1</v>
      </c>
      <c r="R310" s="57">
        <v>13</v>
      </c>
      <c r="S310" s="57">
        <v>1</v>
      </c>
      <c r="T310" s="57">
        <f t="shared" si="33"/>
        <v>17.777777777777779</v>
      </c>
      <c r="U310" s="57">
        <f t="shared" si="33"/>
        <v>7.7777777777777777</v>
      </c>
      <c r="V310" s="58">
        <v>0.45</v>
      </c>
      <c r="W310" s="57">
        <v>1</v>
      </c>
      <c r="X310" s="57" t="s">
        <v>60</v>
      </c>
      <c r="Y310" s="57" t="s">
        <v>132</v>
      </c>
      <c r="Z310" s="57">
        <v>64</v>
      </c>
      <c r="AA310" s="57">
        <v>46</v>
      </c>
      <c r="AB310" s="57"/>
      <c r="AC310" s="57"/>
      <c r="AD310" s="57"/>
      <c r="AE310" s="57"/>
      <c r="AF310" s="57"/>
      <c r="AH310" s="57"/>
      <c r="AI310" s="57"/>
      <c r="AJ310" s="57"/>
      <c r="AK310" s="57"/>
      <c r="AL310" s="57"/>
    </row>
    <row r="311" spans="1:38">
      <c r="A311" s="112">
        <f t="shared" ref="A311:A327" si="40">A289</f>
        <v>42451</v>
      </c>
      <c r="B311" s="57">
        <v>21</v>
      </c>
      <c r="C311" s="57">
        <v>0.28999999999999998</v>
      </c>
      <c r="D311" s="57">
        <v>6.58</v>
      </c>
      <c r="E311" s="57">
        <v>11.4</v>
      </c>
      <c r="F311" s="57">
        <v>2.0099999999999998</v>
      </c>
      <c r="G311" s="57">
        <v>0.183</v>
      </c>
      <c r="H311" s="57"/>
      <c r="I311" s="31">
        <v>236</v>
      </c>
      <c r="J311" s="22">
        <f t="shared" si="36"/>
        <v>3.3056520000000003</v>
      </c>
      <c r="K311" s="32">
        <v>1.73</v>
      </c>
      <c r="L311" s="22">
        <f t="shared" si="39"/>
        <v>5.3578100000000003E-2</v>
      </c>
      <c r="M311" s="22"/>
      <c r="N311" s="57">
        <v>2</v>
      </c>
      <c r="O311" s="57">
        <v>1</v>
      </c>
      <c r="P311" s="57">
        <v>1</v>
      </c>
      <c r="Q311" s="57">
        <v>1</v>
      </c>
      <c r="R311" s="57">
        <v>13</v>
      </c>
      <c r="S311" s="57">
        <v>4</v>
      </c>
      <c r="T311" s="57">
        <f t="shared" si="33"/>
        <v>1.6666666666666667</v>
      </c>
      <c r="U311" s="57">
        <f t="shared" si="33"/>
        <v>9.4444444444444446</v>
      </c>
      <c r="V311" s="57">
        <v>0.45</v>
      </c>
      <c r="W311" s="57">
        <v>1</v>
      </c>
      <c r="X311" s="57"/>
      <c r="Y311" s="57" t="s">
        <v>132</v>
      </c>
      <c r="Z311" s="57">
        <v>35</v>
      </c>
      <c r="AA311" s="57">
        <v>49</v>
      </c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</row>
    <row r="312" spans="1:38">
      <c r="A312" s="112">
        <f t="shared" si="40"/>
        <v>42465</v>
      </c>
      <c r="B312" s="57">
        <v>21</v>
      </c>
      <c r="C312" s="57">
        <v>0.17</v>
      </c>
      <c r="D312" s="57">
        <v>6.73</v>
      </c>
      <c r="E312" s="57">
        <v>21.2</v>
      </c>
      <c r="F312" s="58">
        <v>3.49</v>
      </c>
      <c r="G312" s="57"/>
      <c r="H312" s="57"/>
      <c r="I312" s="30">
        <v>232</v>
      </c>
      <c r="J312" s="22">
        <f t="shared" si="36"/>
        <v>3.2496239999999998</v>
      </c>
      <c r="K312" s="30">
        <v>2.06</v>
      </c>
      <c r="L312" s="22">
        <f t="shared" si="39"/>
        <v>6.3798199999999999E-2</v>
      </c>
      <c r="M312" s="22"/>
      <c r="N312" s="57">
        <v>4</v>
      </c>
      <c r="O312" s="57">
        <v>3</v>
      </c>
      <c r="P312" s="57">
        <v>4</v>
      </c>
      <c r="Q312" s="57">
        <v>3</v>
      </c>
      <c r="R312" s="57">
        <v>1</v>
      </c>
      <c r="S312" s="57">
        <v>4</v>
      </c>
      <c r="T312" s="57">
        <f t="shared" si="33"/>
        <v>1.6666666666666667</v>
      </c>
      <c r="U312" s="57">
        <f t="shared" si="33"/>
        <v>10</v>
      </c>
      <c r="V312" s="58">
        <v>0.4</v>
      </c>
      <c r="W312" s="57">
        <v>1</v>
      </c>
      <c r="X312" s="57"/>
      <c r="Y312" s="57" t="s">
        <v>132</v>
      </c>
      <c r="Z312" s="57">
        <v>35</v>
      </c>
      <c r="AA312" s="57">
        <v>50</v>
      </c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</row>
    <row r="313" spans="1:38">
      <c r="A313" s="112">
        <f t="shared" si="40"/>
        <v>42479</v>
      </c>
      <c r="B313" s="57">
        <v>21</v>
      </c>
      <c r="C313" s="57">
        <v>0.26</v>
      </c>
      <c r="D313" s="57">
        <v>6.57</v>
      </c>
      <c r="E313" s="57">
        <v>19.7</v>
      </c>
      <c r="F313" s="57"/>
      <c r="G313" s="57">
        <v>0.20699999999999999</v>
      </c>
      <c r="H313" s="57"/>
      <c r="I313" s="30">
        <v>180.5</v>
      </c>
      <c r="J313" s="22">
        <f t="shared" si="36"/>
        <v>2.5282635</v>
      </c>
      <c r="K313" s="32">
        <v>1.875</v>
      </c>
      <c r="L313" s="22">
        <f t="shared" si="39"/>
        <v>5.8068749999999995E-2</v>
      </c>
      <c r="M313" s="22"/>
      <c r="N313" s="57">
        <v>3</v>
      </c>
      <c r="O313" s="57">
        <v>2</v>
      </c>
      <c r="P313" s="57">
        <v>1</v>
      </c>
      <c r="Q313" s="57">
        <v>1</v>
      </c>
      <c r="R313" s="57">
        <v>9</v>
      </c>
      <c r="S313" s="57">
        <v>1</v>
      </c>
      <c r="T313" s="57">
        <f t="shared" si="33"/>
        <v>12.222222222222221</v>
      </c>
      <c r="U313" s="57">
        <f t="shared" si="33"/>
        <v>14.444444444444445</v>
      </c>
      <c r="V313" s="58">
        <v>0.45</v>
      </c>
      <c r="W313" s="57">
        <v>1</v>
      </c>
      <c r="X313" s="57"/>
      <c r="Y313" s="57" t="s">
        <v>132</v>
      </c>
      <c r="Z313" s="57">
        <v>54</v>
      </c>
      <c r="AA313" s="57">
        <v>58</v>
      </c>
      <c r="AB313" s="57" t="s">
        <v>280</v>
      </c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</row>
    <row r="314" spans="1:38">
      <c r="A314" s="112">
        <f t="shared" si="40"/>
        <v>42493</v>
      </c>
      <c r="B314" s="57">
        <v>21</v>
      </c>
      <c r="C314" s="57">
        <v>0.37</v>
      </c>
      <c r="D314" s="57">
        <v>7.02</v>
      </c>
      <c r="E314" s="57"/>
      <c r="F314" s="57">
        <v>2.4300000000000002</v>
      </c>
      <c r="G314" s="57">
        <v>0.08</v>
      </c>
      <c r="H314" s="57"/>
      <c r="I314" s="30">
        <v>127</v>
      </c>
      <c r="J314" s="22">
        <f t="shared" si="36"/>
        <v>1.7788889999999999</v>
      </c>
      <c r="K314" s="32">
        <v>2.2200000000000002</v>
      </c>
      <c r="L314" s="22">
        <f t="shared" si="39"/>
        <v>6.8753400000000006E-2</v>
      </c>
      <c r="M314" s="22"/>
      <c r="N314" s="57">
        <v>4</v>
      </c>
      <c r="O314" s="57">
        <v>3</v>
      </c>
      <c r="P314" s="57">
        <v>2</v>
      </c>
      <c r="Q314" s="57">
        <v>2</v>
      </c>
      <c r="R314" s="57">
        <v>8</v>
      </c>
      <c r="S314" s="57">
        <v>5</v>
      </c>
      <c r="T314" s="57">
        <f t="shared" si="33"/>
        <v>16.666666666666668</v>
      </c>
      <c r="U314" s="57">
        <f t="shared" si="33"/>
        <v>15.555555555555555</v>
      </c>
      <c r="V314" s="58">
        <v>0.3</v>
      </c>
      <c r="W314" s="57">
        <v>1</v>
      </c>
      <c r="X314" s="57"/>
      <c r="Y314" s="57" t="s">
        <v>132</v>
      </c>
      <c r="Z314" s="57">
        <v>62</v>
      </c>
      <c r="AA314" s="57">
        <v>60</v>
      </c>
      <c r="AB314" s="57"/>
      <c r="AC314" s="57"/>
      <c r="AD314" s="57"/>
      <c r="AF314" s="57"/>
      <c r="AG314" s="57"/>
      <c r="AH314" s="57"/>
      <c r="AI314" s="57"/>
      <c r="AJ314" s="57"/>
      <c r="AK314" s="57"/>
      <c r="AL314" s="57"/>
    </row>
    <row r="315" spans="1:38">
      <c r="A315" s="112">
        <f t="shared" si="40"/>
        <v>42507</v>
      </c>
      <c r="B315" s="57">
        <v>21</v>
      </c>
      <c r="C315" s="57">
        <v>0.2</v>
      </c>
      <c r="D315" s="57">
        <v>6.63</v>
      </c>
      <c r="E315" s="57"/>
      <c r="F315" s="57"/>
      <c r="G315" s="57">
        <v>0.105</v>
      </c>
      <c r="H315" s="57"/>
      <c r="I315" s="30">
        <v>139</v>
      </c>
      <c r="J315" s="22">
        <f t="shared" si="36"/>
        <v>1.9469730000000001</v>
      </c>
      <c r="K315" s="32">
        <v>2.65</v>
      </c>
      <c r="L315" s="22">
        <f t="shared" si="39"/>
        <v>8.2070499999999991E-2</v>
      </c>
      <c r="M315" s="22"/>
      <c r="N315" s="57">
        <v>4</v>
      </c>
      <c r="O315" s="57">
        <v>3</v>
      </c>
      <c r="P315" s="57">
        <v>1</v>
      </c>
      <c r="Q315" s="57">
        <v>1</v>
      </c>
      <c r="R315" s="57">
        <v>9</v>
      </c>
      <c r="S315" s="57">
        <v>1</v>
      </c>
      <c r="T315" s="57">
        <f t="shared" si="33"/>
        <v>15.555555555555555</v>
      </c>
      <c r="U315" s="57">
        <f t="shared" si="33"/>
        <v>15.555555555555555</v>
      </c>
      <c r="V315" s="58">
        <v>0.4</v>
      </c>
      <c r="W315" s="57">
        <v>1</v>
      </c>
      <c r="X315" s="57"/>
      <c r="Y315" s="57" t="s">
        <v>132</v>
      </c>
      <c r="Z315" s="57">
        <v>60</v>
      </c>
      <c r="AA315" s="57">
        <v>60</v>
      </c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</row>
    <row r="316" spans="1:38">
      <c r="A316" s="112">
        <f t="shared" si="40"/>
        <v>42521</v>
      </c>
      <c r="B316" s="57">
        <v>21</v>
      </c>
      <c r="C316" s="57">
        <v>0.53</v>
      </c>
      <c r="D316" s="91">
        <v>6.87</v>
      </c>
      <c r="E316" s="57"/>
      <c r="F316" s="57"/>
      <c r="G316" s="57">
        <v>0.14199999999999999</v>
      </c>
      <c r="H316" s="57"/>
      <c r="I316" s="30">
        <v>129</v>
      </c>
      <c r="J316" s="22">
        <f t="shared" si="36"/>
        <v>1.8069030000000001</v>
      </c>
      <c r="K316" s="30">
        <v>2.42</v>
      </c>
      <c r="L316" s="22">
        <f t="shared" si="39"/>
        <v>7.4947399999999997E-2</v>
      </c>
      <c r="M316" s="18">
        <v>354</v>
      </c>
      <c r="N316" s="57"/>
      <c r="O316" s="57">
        <v>2</v>
      </c>
      <c r="P316" s="57">
        <v>2</v>
      </c>
      <c r="Q316" s="57">
        <v>1</v>
      </c>
      <c r="R316" s="57">
        <v>7</v>
      </c>
      <c r="S316" s="57">
        <v>5</v>
      </c>
      <c r="T316" s="57">
        <f t="shared" si="33"/>
        <v>21.111111111111111</v>
      </c>
      <c r="U316" s="57">
        <f t="shared" si="33"/>
        <v>22.222222222222221</v>
      </c>
      <c r="V316" s="58">
        <v>0.45</v>
      </c>
      <c r="W316" s="57">
        <v>1</v>
      </c>
      <c r="X316" s="57"/>
      <c r="Y316" s="57" t="s">
        <v>132</v>
      </c>
      <c r="Z316" s="57">
        <v>70</v>
      </c>
      <c r="AA316" s="57">
        <v>72</v>
      </c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</row>
    <row r="317" spans="1:38">
      <c r="A317" s="112">
        <f t="shared" si="40"/>
        <v>42535</v>
      </c>
      <c r="B317" s="57">
        <v>21</v>
      </c>
      <c r="C317" s="58">
        <v>0.83</v>
      </c>
      <c r="D317" s="57">
        <v>7.18</v>
      </c>
      <c r="F317" s="57"/>
      <c r="G317" s="57">
        <v>0.14299999999999999</v>
      </c>
      <c r="H317" s="57"/>
      <c r="I317" s="33">
        <v>111</v>
      </c>
      <c r="J317" s="22">
        <f t="shared" si="36"/>
        <v>1.5547770000000001</v>
      </c>
      <c r="K317" s="30">
        <v>2.2000000000000002</v>
      </c>
      <c r="L317" s="22">
        <f t="shared" si="39"/>
        <v>6.8134E-2</v>
      </c>
      <c r="M317" s="18">
        <v>166.5</v>
      </c>
      <c r="N317" s="57">
        <v>1</v>
      </c>
      <c r="O317" s="57">
        <v>1</v>
      </c>
      <c r="P317" s="57">
        <v>2</v>
      </c>
      <c r="Q317" s="57">
        <v>2</v>
      </c>
      <c r="R317" s="57">
        <v>3</v>
      </c>
      <c r="S317" s="57">
        <v>1</v>
      </c>
      <c r="T317" s="57">
        <f t="shared" si="33"/>
        <v>22.777777777777779</v>
      </c>
      <c r="U317" s="57">
        <f t="shared" si="33"/>
        <v>25</v>
      </c>
      <c r="V317" s="58">
        <v>0.45</v>
      </c>
      <c r="W317" s="57">
        <v>1</v>
      </c>
      <c r="X317" s="57"/>
      <c r="Y317" s="57" t="s">
        <v>132</v>
      </c>
      <c r="Z317" s="57">
        <v>73</v>
      </c>
      <c r="AA317" s="57">
        <v>77</v>
      </c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</row>
    <row r="318" spans="1:38">
      <c r="A318" s="112">
        <f t="shared" si="40"/>
        <v>42549</v>
      </c>
      <c r="B318" s="57">
        <v>21</v>
      </c>
      <c r="C318" s="57">
        <v>0.16</v>
      </c>
      <c r="D318" s="57">
        <v>6.93</v>
      </c>
      <c r="E318" s="57">
        <v>17.7</v>
      </c>
      <c r="F318" s="57">
        <v>1.56</v>
      </c>
      <c r="G318" s="57">
        <v>0.186</v>
      </c>
      <c r="H318" s="57"/>
      <c r="I318" s="37">
        <v>98.3</v>
      </c>
      <c r="J318" s="22">
        <f t="shared" si="36"/>
        <v>1.3768880999999999</v>
      </c>
      <c r="K318" s="37">
        <v>3.12</v>
      </c>
      <c r="L318" s="22">
        <f t="shared" si="39"/>
        <v>9.6626400000000001E-2</v>
      </c>
      <c r="M318" s="18">
        <v>2551</v>
      </c>
      <c r="N318" s="57">
        <v>2</v>
      </c>
      <c r="O318" s="57">
        <v>3</v>
      </c>
      <c r="P318" s="57">
        <v>1</v>
      </c>
      <c r="Q318" s="57">
        <v>1</v>
      </c>
      <c r="R318" s="57">
        <v>9</v>
      </c>
      <c r="S318" s="57">
        <v>6</v>
      </c>
      <c r="T318" s="57">
        <f t="shared" si="33"/>
        <v>24.444444444444443</v>
      </c>
      <c r="U318" s="57">
        <f t="shared" si="33"/>
        <v>25</v>
      </c>
      <c r="V318" s="58">
        <v>0.3</v>
      </c>
      <c r="W318" s="57">
        <v>1</v>
      </c>
      <c r="X318" s="57"/>
      <c r="Y318" s="57" t="s">
        <v>132</v>
      </c>
      <c r="Z318" s="57">
        <v>76</v>
      </c>
      <c r="AA318" s="57">
        <v>77</v>
      </c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</row>
    <row r="319" spans="1:38">
      <c r="A319" s="112">
        <f t="shared" si="40"/>
        <v>42563</v>
      </c>
      <c r="B319" s="57">
        <v>21</v>
      </c>
      <c r="C319" s="57">
        <v>0.26</v>
      </c>
      <c r="D319" s="57">
        <v>6.65</v>
      </c>
      <c r="E319" s="57">
        <v>10.8</v>
      </c>
      <c r="F319" s="57">
        <v>1.41</v>
      </c>
      <c r="G319" s="57">
        <v>9.6000000000000002E-2</v>
      </c>
      <c r="H319" s="57"/>
      <c r="I319" s="37">
        <v>120</v>
      </c>
      <c r="J319" s="22">
        <f t="shared" si="36"/>
        <v>1.6808399999999999</v>
      </c>
      <c r="K319" s="37">
        <v>3.18</v>
      </c>
      <c r="L319" s="22">
        <f t="shared" si="39"/>
        <v>9.8484600000000005E-2</v>
      </c>
      <c r="M319" s="18">
        <v>138.5</v>
      </c>
      <c r="N319" s="57">
        <v>2</v>
      </c>
      <c r="O319" s="57">
        <v>2</v>
      </c>
      <c r="P319" s="57">
        <v>2</v>
      </c>
      <c r="Q319" s="57">
        <v>1</v>
      </c>
      <c r="R319" s="57">
        <v>8</v>
      </c>
      <c r="S319" s="57">
        <v>1</v>
      </c>
      <c r="T319" s="57">
        <f t="shared" si="33"/>
        <v>28.888888888888889</v>
      </c>
      <c r="U319" s="57">
        <f t="shared" si="33"/>
        <v>26.666666666666668</v>
      </c>
      <c r="V319" s="58">
        <v>0.5</v>
      </c>
      <c r="W319" s="57">
        <v>1</v>
      </c>
      <c r="X319" s="57"/>
      <c r="Y319" s="57" t="s">
        <v>132</v>
      </c>
      <c r="Z319" s="57">
        <v>84</v>
      </c>
      <c r="AA319" s="57">
        <v>80</v>
      </c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</row>
    <row r="320" spans="1:38">
      <c r="A320" s="112">
        <f t="shared" si="40"/>
        <v>42577</v>
      </c>
      <c r="B320" s="57">
        <v>21</v>
      </c>
      <c r="C320" s="57">
        <v>0.24</v>
      </c>
      <c r="D320" s="57">
        <v>7.34</v>
      </c>
      <c r="E320" s="57">
        <v>18.399999999999999</v>
      </c>
      <c r="F320" s="57">
        <v>1.34</v>
      </c>
      <c r="G320" s="61">
        <v>0.23400000000000001</v>
      </c>
      <c r="H320" s="61"/>
      <c r="I320" s="37">
        <v>93.2</v>
      </c>
      <c r="J320" s="22">
        <f t="shared" si="36"/>
        <v>1.3054523999999998</v>
      </c>
      <c r="K320" s="37">
        <v>2.4500000000000002</v>
      </c>
      <c r="L320" s="22">
        <f t="shared" si="39"/>
        <v>7.5876500000000013E-2</v>
      </c>
      <c r="M320" s="18">
        <v>293.5</v>
      </c>
      <c r="N320" s="57">
        <v>2</v>
      </c>
      <c r="O320" s="57">
        <v>1</v>
      </c>
      <c r="P320" s="57">
        <v>2</v>
      </c>
      <c r="Q320" s="57">
        <v>1</v>
      </c>
      <c r="R320" s="57">
        <v>3</v>
      </c>
      <c r="S320" s="57">
        <v>3</v>
      </c>
      <c r="T320" s="57">
        <f t="shared" si="33"/>
        <v>31.111111111111111</v>
      </c>
      <c r="U320" s="57">
        <f t="shared" si="33"/>
        <v>28.888888888888889</v>
      </c>
      <c r="V320" s="58">
        <v>0.4</v>
      </c>
      <c r="W320" s="57">
        <v>1</v>
      </c>
      <c r="X320" s="57"/>
      <c r="Y320" s="57" t="s">
        <v>132</v>
      </c>
      <c r="Z320" s="57">
        <v>88</v>
      </c>
      <c r="AA320" s="57">
        <v>84</v>
      </c>
      <c r="AB320" s="57" t="s">
        <v>335</v>
      </c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</row>
    <row r="321" spans="1:38">
      <c r="A321" s="112">
        <f t="shared" si="40"/>
        <v>42591</v>
      </c>
      <c r="B321" s="57">
        <v>21</v>
      </c>
      <c r="C321" s="57">
        <v>0.46</v>
      </c>
      <c r="D321" s="57">
        <v>6.99</v>
      </c>
      <c r="E321" s="57">
        <v>17.399999999999999</v>
      </c>
      <c r="F321" s="57">
        <v>1.05</v>
      </c>
      <c r="G321" s="57">
        <v>0.121</v>
      </c>
      <c r="H321" s="57"/>
      <c r="I321" s="37">
        <v>67.95</v>
      </c>
      <c r="J321" s="22">
        <f t="shared" si="36"/>
        <v>0.95177565000000008</v>
      </c>
      <c r="K321" s="37">
        <v>1.925</v>
      </c>
      <c r="L321" s="22">
        <f t="shared" si="39"/>
        <v>5.9617249999999997E-2</v>
      </c>
      <c r="M321" s="18">
        <v>170.5</v>
      </c>
      <c r="N321" s="57">
        <v>2</v>
      </c>
      <c r="O321" s="57">
        <v>3</v>
      </c>
      <c r="P321" s="57">
        <v>1</v>
      </c>
      <c r="Q321" s="57">
        <v>1</v>
      </c>
      <c r="R321" s="57">
        <v>9</v>
      </c>
      <c r="S321" s="57">
        <v>1</v>
      </c>
      <c r="T321" s="57">
        <f t="shared" si="33"/>
        <v>26.666666666666668</v>
      </c>
      <c r="U321" s="57">
        <f t="shared" si="33"/>
        <v>25.555555555555557</v>
      </c>
      <c r="V321" s="58">
        <v>0.5</v>
      </c>
      <c r="W321" s="57">
        <v>1</v>
      </c>
      <c r="X321" s="57"/>
      <c r="Y321" s="57" t="s">
        <v>132</v>
      </c>
      <c r="Z321" s="57">
        <v>80</v>
      </c>
      <c r="AA321" s="57">
        <v>78</v>
      </c>
      <c r="AB321" s="57" t="s">
        <v>346</v>
      </c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</row>
    <row r="322" spans="1:38">
      <c r="A322" s="112">
        <f t="shared" si="40"/>
        <v>42605</v>
      </c>
      <c r="B322" s="57">
        <v>21</v>
      </c>
      <c r="C322" s="57">
        <v>0.39</v>
      </c>
      <c r="D322" s="57">
        <v>7.19</v>
      </c>
      <c r="E322" s="57">
        <v>20.2</v>
      </c>
      <c r="F322" s="57">
        <v>1.06</v>
      </c>
      <c r="G322" s="57">
        <v>0.156</v>
      </c>
      <c r="H322" s="57"/>
      <c r="I322" s="37">
        <v>84.1</v>
      </c>
      <c r="J322" s="22">
        <f t="shared" si="36"/>
        <v>1.1779887</v>
      </c>
      <c r="K322" s="37">
        <v>2.68</v>
      </c>
      <c r="L322" s="22">
        <f t="shared" si="39"/>
        <v>8.2999600000000007E-2</v>
      </c>
      <c r="M322" s="18">
        <v>92</v>
      </c>
      <c r="N322" s="57">
        <v>3</v>
      </c>
      <c r="O322" s="57">
        <v>1</v>
      </c>
      <c r="P322" s="57">
        <v>2</v>
      </c>
      <c r="Q322" s="57">
        <v>1</v>
      </c>
      <c r="R322" s="57">
        <v>1</v>
      </c>
      <c r="S322" s="57">
        <v>4</v>
      </c>
      <c r="T322" s="57">
        <f t="shared" si="33"/>
        <v>27.777777777777779</v>
      </c>
      <c r="U322" s="57">
        <f t="shared" si="33"/>
        <v>26.666666666666668</v>
      </c>
      <c r="V322" s="57">
        <v>0.4</v>
      </c>
      <c r="W322" s="57">
        <v>2</v>
      </c>
      <c r="X322" s="57"/>
      <c r="Y322" s="57" t="s">
        <v>132</v>
      </c>
      <c r="Z322" s="57">
        <v>82</v>
      </c>
      <c r="AA322" s="57">
        <v>80</v>
      </c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</row>
    <row r="323" spans="1:38">
      <c r="A323" s="112">
        <f t="shared" si="40"/>
        <v>42619</v>
      </c>
      <c r="B323" s="57">
        <v>21</v>
      </c>
      <c r="C323" s="57">
        <v>0.76</v>
      </c>
      <c r="D323" s="57">
        <v>7.49</v>
      </c>
      <c r="E323" s="57">
        <v>26.3</v>
      </c>
      <c r="F323" s="57">
        <v>2.7</v>
      </c>
      <c r="G323" s="57">
        <v>0.36699999999999999</v>
      </c>
      <c r="H323" s="57"/>
      <c r="I323" s="37">
        <v>68.400000000000006</v>
      </c>
      <c r="J323" s="22">
        <f t="shared" si="36"/>
        <v>0.95807880000000001</v>
      </c>
      <c r="K323" s="37">
        <v>2.3199999999999998</v>
      </c>
      <c r="L323" s="22">
        <f t="shared" si="39"/>
        <v>7.1850399999999995E-2</v>
      </c>
      <c r="M323" s="18">
        <v>63</v>
      </c>
      <c r="N323" s="57">
        <v>4</v>
      </c>
      <c r="O323" s="57">
        <v>1</v>
      </c>
      <c r="P323" s="57">
        <v>4</v>
      </c>
      <c r="Q323" s="57">
        <v>3</v>
      </c>
      <c r="R323" s="57">
        <v>8</v>
      </c>
      <c r="S323" s="57">
        <v>1</v>
      </c>
      <c r="T323" s="57">
        <f t="shared" si="33"/>
        <v>25.555555555555557</v>
      </c>
      <c r="U323" s="57">
        <f t="shared" si="33"/>
        <v>22.222222222222221</v>
      </c>
      <c r="V323" s="58">
        <v>0.45</v>
      </c>
      <c r="W323" s="57">
        <v>1</v>
      </c>
      <c r="X323" s="57"/>
      <c r="Y323" s="57" t="s">
        <v>132</v>
      </c>
      <c r="Z323" s="57">
        <v>78</v>
      </c>
      <c r="AA323" s="57">
        <v>72</v>
      </c>
      <c r="AB323" s="57" t="s">
        <v>364</v>
      </c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</row>
    <row r="324" spans="1:38">
      <c r="A324" s="112">
        <f t="shared" si="40"/>
        <v>42633</v>
      </c>
      <c r="B324" s="57">
        <v>21</v>
      </c>
      <c r="C324" s="57"/>
      <c r="D324" s="57">
        <v>7.11</v>
      </c>
      <c r="E324" s="57">
        <v>13.5</v>
      </c>
      <c r="F324" s="57">
        <v>1.84</v>
      </c>
      <c r="G324" s="57">
        <v>0.32800000000000001</v>
      </c>
      <c r="H324" s="57"/>
      <c r="I324" s="37">
        <v>104</v>
      </c>
      <c r="J324" s="22">
        <f t="shared" si="36"/>
        <v>1.456728</v>
      </c>
      <c r="K324" s="37">
        <v>2.54</v>
      </c>
      <c r="L324" s="22">
        <f t="shared" si="39"/>
        <v>7.8663799999999992E-2</v>
      </c>
      <c r="M324" s="18">
        <v>526</v>
      </c>
      <c r="N324" s="57">
        <v>3</v>
      </c>
      <c r="O324" s="57">
        <v>4</v>
      </c>
      <c r="P324" s="57">
        <v>2</v>
      </c>
      <c r="Q324" s="57">
        <v>2</v>
      </c>
      <c r="R324" s="57">
        <v>1</v>
      </c>
      <c r="S324" s="57">
        <v>5</v>
      </c>
      <c r="T324" s="57">
        <f t="shared" ref="T324:U387" si="41">IF(Z324&gt;0,(Z324-32)*5/9," ")</f>
        <v>21.111111111111111</v>
      </c>
      <c r="U324" s="57">
        <f t="shared" si="41"/>
        <v>23.333333333333332</v>
      </c>
      <c r="V324" s="58">
        <v>0.35</v>
      </c>
      <c r="W324" s="57">
        <v>1</v>
      </c>
      <c r="X324" s="57"/>
      <c r="Y324" s="57" t="s">
        <v>132</v>
      </c>
      <c r="Z324" s="57">
        <v>70</v>
      </c>
      <c r="AA324" s="57">
        <v>74</v>
      </c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</row>
    <row r="325" spans="1:38">
      <c r="A325" s="112">
        <f t="shared" si="40"/>
        <v>42647</v>
      </c>
      <c r="B325" s="57">
        <v>21</v>
      </c>
      <c r="C325" s="57">
        <v>0</v>
      </c>
      <c r="D325" s="57">
        <v>6.18</v>
      </c>
      <c r="E325" s="57">
        <v>14.3</v>
      </c>
      <c r="F325" s="57">
        <v>0.67100000000000004</v>
      </c>
      <c r="G325" s="57">
        <v>0.99199999999999999</v>
      </c>
      <c r="H325" s="57"/>
      <c r="I325" s="37">
        <v>98.9</v>
      </c>
      <c r="J325" s="22">
        <f t="shared" si="36"/>
        <v>1.3852923000000001</v>
      </c>
      <c r="K325" s="37">
        <v>5.56</v>
      </c>
      <c r="L325" s="22">
        <f t="shared" si="39"/>
        <v>0.17219319999999999</v>
      </c>
      <c r="M325" s="18">
        <v>284.5</v>
      </c>
      <c r="N325" s="57">
        <v>3</v>
      </c>
      <c r="O325" s="57">
        <v>3</v>
      </c>
      <c r="P325" s="57">
        <v>3</v>
      </c>
      <c r="Q325" s="57">
        <v>2</v>
      </c>
      <c r="R325" s="57">
        <v>2</v>
      </c>
      <c r="S325" s="57">
        <v>1</v>
      </c>
      <c r="T325" s="57">
        <f t="shared" si="41"/>
        <v>20</v>
      </c>
      <c r="U325" s="57">
        <f t="shared" si="41"/>
        <v>18.888888888888889</v>
      </c>
      <c r="V325" s="58">
        <v>0.4</v>
      </c>
      <c r="W325" s="57">
        <v>1</v>
      </c>
      <c r="X325" s="57"/>
      <c r="Y325" s="57" t="s">
        <v>132</v>
      </c>
      <c r="Z325" s="57">
        <v>68</v>
      </c>
      <c r="AA325" s="57">
        <v>66</v>
      </c>
      <c r="AB325" s="57" t="s">
        <v>380</v>
      </c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</row>
    <row r="326" spans="1:38">
      <c r="A326" s="112">
        <f t="shared" si="40"/>
        <v>42661</v>
      </c>
      <c r="B326" s="57">
        <v>21</v>
      </c>
      <c r="C326" s="57">
        <v>0.1</v>
      </c>
      <c r="D326" s="57">
        <v>6.44</v>
      </c>
      <c r="E326" s="57">
        <v>9.4</v>
      </c>
      <c r="F326" s="57">
        <v>1.32</v>
      </c>
      <c r="G326" s="57">
        <v>0.32400000000000001</v>
      </c>
      <c r="H326" s="57"/>
      <c r="I326" s="37">
        <v>155</v>
      </c>
      <c r="J326" s="22">
        <f t="shared" si="36"/>
        <v>2.1710850000000002</v>
      </c>
      <c r="K326" s="37">
        <v>3.37</v>
      </c>
      <c r="L326" s="22">
        <f t="shared" si="39"/>
        <v>0.1043689</v>
      </c>
      <c r="M326" s="22"/>
      <c r="N326" s="57">
        <v>2</v>
      </c>
      <c r="O326" s="57">
        <v>1</v>
      </c>
      <c r="P326" s="57">
        <v>1</v>
      </c>
      <c r="Q326" s="57">
        <v>1</v>
      </c>
      <c r="R326" s="57">
        <v>9</v>
      </c>
      <c r="S326" s="57">
        <v>1</v>
      </c>
      <c r="T326" s="57">
        <f t="shared" si="41"/>
        <v>17.777777777777779</v>
      </c>
      <c r="U326" s="57">
        <f t="shared" si="41"/>
        <v>15.555555555555555</v>
      </c>
      <c r="V326" s="58">
        <v>0.4</v>
      </c>
      <c r="W326" s="57">
        <v>1</v>
      </c>
      <c r="X326" s="57"/>
      <c r="Y326" s="57" t="s">
        <v>132</v>
      </c>
      <c r="Z326" s="57">
        <v>64</v>
      </c>
      <c r="AA326" s="57">
        <v>60</v>
      </c>
      <c r="AB326" s="57" t="s">
        <v>98</v>
      </c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</row>
    <row r="327" spans="1:38">
      <c r="A327" s="112">
        <f t="shared" si="40"/>
        <v>42675</v>
      </c>
      <c r="B327" s="57">
        <v>21</v>
      </c>
      <c r="C327" s="57">
        <v>0.15</v>
      </c>
      <c r="D327" s="57">
        <v>7.29</v>
      </c>
      <c r="E327" s="57">
        <v>6.9</v>
      </c>
      <c r="F327" s="57">
        <v>2.6</v>
      </c>
      <c r="G327" s="57"/>
      <c r="H327" s="57"/>
      <c r="I327" s="37">
        <v>237</v>
      </c>
      <c r="J327" s="22">
        <f t="shared" si="36"/>
        <v>3.3196590000000001</v>
      </c>
      <c r="K327" s="37">
        <v>2.68</v>
      </c>
      <c r="L327" s="22">
        <f t="shared" si="39"/>
        <v>8.2999600000000007E-2</v>
      </c>
      <c r="M327" s="22"/>
      <c r="N327" s="57">
        <v>2</v>
      </c>
      <c r="O327" s="57">
        <v>2</v>
      </c>
      <c r="P327" s="57">
        <v>1</v>
      </c>
      <c r="Q327" s="57">
        <v>1</v>
      </c>
      <c r="R327" s="57">
        <v>9</v>
      </c>
      <c r="S327" s="57">
        <v>1</v>
      </c>
      <c r="T327" s="57">
        <f t="shared" si="41"/>
        <v>7.7777777777777777</v>
      </c>
      <c r="U327" s="57">
        <f t="shared" si="41"/>
        <v>13.333333333333334</v>
      </c>
      <c r="V327" s="58">
        <v>0.4</v>
      </c>
      <c r="W327" s="57">
        <v>1</v>
      </c>
      <c r="X327" s="57"/>
      <c r="Y327" s="57" t="s">
        <v>132</v>
      </c>
      <c r="Z327" s="57">
        <v>46</v>
      </c>
      <c r="AA327" s="57">
        <v>56</v>
      </c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</row>
    <row r="328" spans="1:38">
      <c r="A328" s="59"/>
      <c r="B328" s="57"/>
      <c r="C328" s="57"/>
      <c r="D328" s="57"/>
      <c r="E328" s="57"/>
      <c r="F328" s="57"/>
      <c r="G328" s="57"/>
      <c r="H328" s="57"/>
      <c r="I328" s="37"/>
      <c r="J328" s="22"/>
      <c r="K328" s="37"/>
      <c r="L328" s="22"/>
      <c r="M328" s="22"/>
      <c r="N328" s="57"/>
      <c r="O328" s="57"/>
      <c r="P328" s="57"/>
      <c r="Q328" s="57"/>
      <c r="R328" s="57"/>
      <c r="S328" s="57"/>
      <c r="T328" s="57" t="str">
        <f t="shared" si="41"/>
        <v xml:space="preserve"> </v>
      </c>
      <c r="U328" s="57" t="str">
        <f t="shared" si="41"/>
        <v xml:space="preserve"> </v>
      </c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</row>
    <row r="329" spans="1:38">
      <c r="A329" s="59"/>
      <c r="B329" s="57"/>
      <c r="C329" s="57"/>
      <c r="D329" s="57"/>
      <c r="E329" s="57"/>
      <c r="F329" s="57"/>
      <c r="G329" s="57"/>
      <c r="H329" s="57"/>
      <c r="I329" s="37"/>
      <c r="J329" s="22"/>
      <c r="K329" s="37"/>
      <c r="L329" s="22"/>
      <c r="M329" s="22"/>
      <c r="N329" s="57"/>
      <c r="O329" s="57"/>
      <c r="P329" s="57"/>
      <c r="Q329" s="57"/>
      <c r="R329" s="57"/>
      <c r="S329" s="57"/>
      <c r="T329" s="57" t="str">
        <f t="shared" si="41"/>
        <v xml:space="preserve"> </v>
      </c>
      <c r="U329" s="57" t="str">
        <f t="shared" si="41"/>
        <v xml:space="preserve"> </v>
      </c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</row>
    <row r="330" spans="1:38">
      <c r="A330" s="59"/>
      <c r="B330" s="57"/>
      <c r="C330" s="57"/>
      <c r="D330" s="57"/>
      <c r="E330" s="57"/>
      <c r="F330" s="57"/>
      <c r="G330" s="57"/>
      <c r="H330" s="57"/>
      <c r="I330" s="37"/>
      <c r="J330" s="22"/>
      <c r="K330" s="37"/>
      <c r="L330" s="22"/>
      <c r="M330" s="22"/>
      <c r="N330" s="57"/>
      <c r="O330" s="57"/>
      <c r="P330" s="57"/>
      <c r="Q330" s="57"/>
      <c r="R330" s="57"/>
      <c r="S330" s="57"/>
      <c r="T330" s="57" t="str">
        <f t="shared" si="41"/>
        <v xml:space="preserve"> </v>
      </c>
      <c r="U330" s="57" t="str">
        <f t="shared" si="41"/>
        <v xml:space="preserve"> </v>
      </c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</row>
    <row r="331" spans="1:38">
      <c r="A331" s="59"/>
      <c r="B331" s="57"/>
      <c r="C331" s="57"/>
      <c r="D331" s="57"/>
      <c r="E331" s="57"/>
      <c r="F331" s="57"/>
      <c r="G331" s="57"/>
      <c r="H331" s="57"/>
      <c r="I331" s="37"/>
      <c r="J331" s="22"/>
      <c r="K331" s="37"/>
      <c r="L331" s="22"/>
      <c r="M331" s="22"/>
      <c r="N331" s="57"/>
      <c r="O331" s="57"/>
      <c r="P331" s="57"/>
      <c r="Q331" s="57"/>
      <c r="R331" s="57"/>
      <c r="S331" s="57"/>
      <c r="T331" s="57" t="str">
        <f t="shared" si="41"/>
        <v xml:space="preserve"> </v>
      </c>
      <c r="U331" s="57" t="str">
        <f t="shared" si="41"/>
        <v xml:space="preserve"> </v>
      </c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</row>
    <row r="332" spans="1:38">
      <c r="A332" s="112">
        <f>A310</f>
        <v>42437</v>
      </c>
      <c r="B332" s="57">
        <v>22</v>
      </c>
      <c r="C332" s="57">
        <v>0.16</v>
      </c>
      <c r="D332" s="57">
        <v>6.61</v>
      </c>
      <c r="E332" s="57">
        <v>8.8000000000000007</v>
      </c>
      <c r="F332" s="57">
        <v>3.68</v>
      </c>
      <c r="G332" s="57">
        <v>0.154</v>
      </c>
      <c r="H332" s="57"/>
      <c r="I332" s="34">
        <v>216</v>
      </c>
      <c r="J332" s="22">
        <f t="shared" si="36"/>
        <v>3.025512</v>
      </c>
      <c r="K332" s="30">
        <v>1.72</v>
      </c>
      <c r="L332" s="22">
        <f t="shared" si="39"/>
        <v>5.32684E-2</v>
      </c>
      <c r="M332" s="22"/>
      <c r="N332" s="57">
        <v>3</v>
      </c>
      <c r="O332" s="57">
        <v>2</v>
      </c>
      <c r="P332" s="57">
        <v>1</v>
      </c>
      <c r="Q332" s="57">
        <v>1</v>
      </c>
      <c r="R332" s="57">
        <v>13</v>
      </c>
      <c r="S332" s="57">
        <v>1</v>
      </c>
      <c r="T332" s="57">
        <f t="shared" si="41"/>
        <v>10</v>
      </c>
      <c r="U332" s="57">
        <f t="shared" si="41"/>
        <v>8.3333333333333339</v>
      </c>
      <c r="V332" s="57">
        <v>0.48</v>
      </c>
      <c r="W332" s="51">
        <v>1</v>
      </c>
      <c r="X332" s="57" t="s">
        <v>62</v>
      </c>
      <c r="Y332" s="57" t="s">
        <v>63</v>
      </c>
      <c r="Z332" s="57">
        <v>50</v>
      </c>
      <c r="AA332" s="57">
        <v>47</v>
      </c>
      <c r="AB332" s="57" t="s">
        <v>258</v>
      </c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</row>
    <row r="333" spans="1:38">
      <c r="A333" s="112">
        <f t="shared" ref="A333:A348" si="42">A311</f>
        <v>42451</v>
      </c>
      <c r="B333" s="57">
        <v>22</v>
      </c>
      <c r="C333" s="57">
        <v>0.5</v>
      </c>
      <c r="D333" s="57">
        <v>6.39</v>
      </c>
      <c r="E333" s="57">
        <v>6.5</v>
      </c>
      <c r="F333" s="57">
        <v>2.91</v>
      </c>
      <c r="G333" s="57">
        <v>0.215</v>
      </c>
      <c r="H333" s="57"/>
      <c r="I333" s="35">
        <v>210</v>
      </c>
      <c r="J333" s="22">
        <f t="shared" si="36"/>
        <v>2.9414699999999998</v>
      </c>
      <c r="K333" s="32">
        <v>1.62</v>
      </c>
      <c r="L333" s="22">
        <f t="shared" si="39"/>
        <v>5.0171399999999998E-2</v>
      </c>
      <c r="M333" s="22"/>
      <c r="N333" s="57">
        <v>2</v>
      </c>
      <c r="O333" s="57">
        <v>1</v>
      </c>
      <c r="P333" s="57">
        <v>2</v>
      </c>
      <c r="Q333" s="57">
        <v>1</v>
      </c>
      <c r="R333" s="57">
        <v>8</v>
      </c>
      <c r="S333" s="57">
        <v>4</v>
      </c>
      <c r="T333" s="57">
        <f t="shared" si="41"/>
        <v>3.8888888888888888</v>
      </c>
      <c r="U333" s="57">
        <f t="shared" si="41"/>
        <v>10</v>
      </c>
      <c r="V333" s="57">
        <v>0.4</v>
      </c>
      <c r="W333" s="57">
        <v>1</v>
      </c>
      <c r="X333" s="57"/>
      <c r="Y333" s="57" t="s">
        <v>132</v>
      </c>
      <c r="Z333" s="57">
        <v>39</v>
      </c>
      <c r="AA333" s="57">
        <v>50</v>
      </c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</row>
    <row r="334" spans="1:38">
      <c r="A334" s="112">
        <f t="shared" si="42"/>
        <v>42465</v>
      </c>
      <c r="B334" s="57">
        <v>22</v>
      </c>
      <c r="C334" s="57">
        <v>0.21</v>
      </c>
      <c r="D334" s="57">
        <v>6.53</v>
      </c>
      <c r="E334" s="57">
        <v>16.8</v>
      </c>
      <c r="F334" s="57">
        <v>3.36</v>
      </c>
      <c r="G334" s="57"/>
      <c r="H334" s="57"/>
      <c r="I334" s="30">
        <v>226</v>
      </c>
      <c r="J334" s="22">
        <f t="shared" si="36"/>
        <v>3.1655820000000001</v>
      </c>
      <c r="K334" s="32">
        <v>2.2149999999999999</v>
      </c>
      <c r="L334" s="22">
        <f t="shared" si="39"/>
        <v>6.8598549999999994E-2</v>
      </c>
      <c r="M334" s="22"/>
      <c r="N334" s="57">
        <v>4</v>
      </c>
      <c r="O334" s="57">
        <v>2</v>
      </c>
      <c r="P334" s="57">
        <v>4</v>
      </c>
      <c r="Q334" s="57">
        <v>4</v>
      </c>
      <c r="R334" s="57">
        <v>8</v>
      </c>
      <c r="S334" s="57">
        <v>4</v>
      </c>
      <c r="T334" s="57">
        <f t="shared" si="41"/>
        <v>1.1111111111111112</v>
      </c>
      <c r="U334" s="57">
        <f t="shared" si="41"/>
        <v>12.222222222222221</v>
      </c>
      <c r="V334" s="57">
        <v>0.4</v>
      </c>
      <c r="W334" s="57">
        <v>1</v>
      </c>
      <c r="X334" s="57"/>
      <c r="Y334" s="57" t="s">
        <v>63</v>
      </c>
      <c r="Z334" s="57">
        <v>34</v>
      </c>
      <c r="AA334" s="57">
        <v>54</v>
      </c>
      <c r="AB334" s="57" t="s">
        <v>270</v>
      </c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</row>
    <row r="335" spans="1:38">
      <c r="A335" s="112">
        <f t="shared" si="42"/>
        <v>42479</v>
      </c>
      <c r="B335" s="57">
        <v>22</v>
      </c>
      <c r="C335" s="57">
        <v>1.03</v>
      </c>
      <c r="D335" s="57">
        <v>6.47</v>
      </c>
      <c r="E335" s="57">
        <v>13.6</v>
      </c>
      <c r="F335" s="57"/>
      <c r="G335" s="57">
        <v>0.19</v>
      </c>
      <c r="H335" s="57"/>
      <c r="I335" s="36">
        <v>157</v>
      </c>
      <c r="J335" s="22">
        <f t="shared" si="36"/>
        <v>2.1990990000000004</v>
      </c>
      <c r="K335" s="32">
        <v>1.69</v>
      </c>
      <c r="L335" s="22">
        <f t="shared" si="39"/>
        <v>5.2339299999999998E-2</v>
      </c>
      <c r="M335" s="22"/>
      <c r="N335" s="57">
        <v>2</v>
      </c>
      <c r="O335" s="57">
        <v>2</v>
      </c>
      <c r="P335" s="57">
        <v>1</v>
      </c>
      <c r="Q335" s="57">
        <v>1</v>
      </c>
      <c r="R335" s="57">
        <v>9</v>
      </c>
      <c r="S335" s="57">
        <v>1</v>
      </c>
      <c r="T335" s="57">
        <f t="shared" si="41"/>
        <v>14.444444444444445</v>
      </c>
      <c r="U335" s="57">
        <f t="shared" si="41"/>
        <v>15.555555555555555</v>
      </c>
      <c r="V335" s="57">
        <v>0.45</v>
      </c>
      <c r="W335" s="57">
        <v>1</v>
      </c>
      <c r="X335" s="57"/>
      <c r="Y335" s="57" t="s">
        <v>63</v>
      </c>
      <c r="Z335" s="57">
        <v>58</v>
      </c>
      <c r="AA335" s="57">
        <v>60</v>
      </c>
      <c r="AB335" s="57" t="s">
        <v>281</v>
      </c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</row>
    <row r="336" spans="1:38">
      <c r="A336" s="112">
        <f t="shared" si="42"/>
        <v>42493</v>
      </c>
      <c r="B336" s="57">
        <v>22</v>
      </c>
      <c r="C336" s="57">
        <v>0.64</v>
      </c>
      <c r="D336" s="57">
        <v>6.91</v>
      </c>
      <c r="E336" s="57"/>
      <c r="F336" s="57">
        <v>3.14</v>
      </c>
      <c r="G336" s="61">
        <v>0.16500000000000001</v>
      </c>
      <c r="H336" s="61"/>
      <c r="I336" s="30">
        <v>120</v>
      </c>
      <c r="J336" s="22">
        <f t="shared" si="36"/>
        <v>1.6808399999999999</v>
      </c>
      <c r="K336" s="32">
        <v>2.0099999999999998</v>
      </c>
      <c r="L336" s="22">
        <f t="shared" si="39"/>
        <v>6.2249699999999991E-2</v>
      </c>
      <c r="M336" s="22"/>
      <c r="N336" s="57">
        <v>4</v>
      </c>
      <c r="O336" s="57">
        <v>3</v>
      </c>
      <c r="P336" s="57">
        <v>2</v>
      </c>
      <c r="Q336" s="57">
        <v>2</v>
      </c>
      <c r="R336" s="57">
        <v>6</v>
      </c>
      <c r="S336" s="57">
        <v>5</v>
      </c>
      <c r="T336" s="57">
        <f t="shared" si="41"/>
        <v>18.333333333333332</v>
      </c>
      <c r="U336" s="57">
        <f t="shared" si="41"/>
        <v>17.222222222222221</v>
      </c>
      <c r="V336" s="57">
        <v>0.5</v>
      </c>
      <c r="W336" s="57">
        <v>1</v>
      </c>
      <c r="X336" s="57"/>
      <c r="Y336" s="57" t="s">
        <v>63</v>
      </c>
      <c r="Z336" s="57">
        <v>65</v>
      </c>
      <c r="AA336" s="57">
        <v>63</v>
      </c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</row>
    <row r="337" spans="1:38">
      <c r="A337" s="112">
        <f t="shared" si="42"/>
        <v>42507</v>
      </c>
      <c r="B337" s="57">
        <v>22</v>
      </c>
      <c r="C337" s="58">
        <v>0.46</v>
      </c>
      <c r="D337" s="57">
        <v>6.23</v>
      </c>
      <c r="E337" s="57"/>
      <c r="F337" s="57"/>
      <c r="G337" s="57">
        <v>0.17299999999999999</v>
      </c>
      <c r="H337" s="57"/>
      <c r="I337" s="30">
        <v>135</v>
      </c>
      <c r="J337" s="22">
        <f t="shared" si="36"/>
        <v>1.8909449999999999</v>
      </c>
      <c r="K337" s="30">
        <v>3.88</v>
      </c>
      <c r="L337" s="22">
        <f t="shared" si="39"/>
        <v>0.1201636</v>
      </c>
      <c r="M337" s="22"/>
      <c r="N337" s="57">
        <v>4</v>
      </c>
      <c r="O337" s="57">
        <v>3</v>
      </c>
      <c r="P337" s="57">
        <v>1</v>
      </c>
      <c r="Q337" s="57">
        <v>1</v>
      </c>
      <c r="R337" s="57">
        <v>13</v>
      </c>
      <c r="S337" s="57">
        <v>1</v>
      </c>
      <c r="T337" s="57">
        <f t="shared" si="41"/>
        <v>16.111111111111111</v>
      </c>
      <c r="U337" s="57">
        <f t="shared" si="41"/>
        <v>17.222222222222221</v>
      </c>
      <c r="V337" s="57">
        <v>0.4</v>
      </c>
      <c r="W337" s="57">
        <v>1</v>
      </c>
      <c r="X337" s="57"/>
      <c r="Y337" s="57" t="s">
        <v>133</v>
      </c>
      <c r="Z337" s="57">
        <v>61</v>
      </c>
      <c r="AA337" s="57">
        <v>63</v>
      </c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</row>
    <row r="338" spans="1:38">
      <c r="A338" s="112">
        <f t="shared" si="42"/>
        <v>42521</v>
      </c>
      <c r="B338" s="57">
        <v>22</v>
      </c>
      <c r="C338" s="57">
        <v>0.81</v>
      </c>
      <c r="D338" s="57">
        <v>6.84</v>
      </c>
      <c r="E338" s="57"/>
      <c r="F338" s="58"/>
      <c r="G338" s="57">
        <v>0.185</v>
      </c>
      <c r="H338" s="57"/>
      <c r="I338" s="30">
        <v>119</v>
      </c>
      <c r="J338" s="22">
        <f t="shared" si="36"/>
        <v>1.6668329999999998</v>
      </c>
      <c r="K338" s="30">
        <v>2.54</v>
      </c>
      <c r="L338" s="22">
        <f t="shared" si="39"/>
        <v>7.8663799999999992E-2</v>
      </c>
      <c r="M338" s="22"/>
      <c r="N338" s="57">
        <v>1</v>
      </c>
      <c r="O338" s="57">
        <v>2</v>
      </c>
      <c r="P338" s="57">
        <v>1</v>
      </c>
      <c r="Q338" s="57">
        <v>1</v>
      </c>
      <c r="R338" s="57">
        <v>9</v>
      </c>
      <c r="S338" s="57">
        <v>4</v>
      </c>
      <c r="T338" s="57">
        <f t="shared" si="41"/>
        <v>21.111111111111111</v>
      </c>
      <c r="U338" s="57">
        <f t="shared" si="41"/>
        <v>23.333333333333332</v>
      </c>
      <c r="V338" s="57">
        <v>0.5</v>
      </c>
      <c r="W338" s="57">
        <v>1</v>
      </c>
      <c r="X338" s="57"/>
      <c r="Y338" s="57" t="s">
        <v>63</v>
      </c>
      <c r="Z338" s="57">
        <v>70</v>
      </c>
      <c r="AA338" s="57">
        <v>74</v>
      </c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</row>
    <row r="339" spans="1:38">
      <c r="A339" s="112">
        <f t="shared" si="42"/>
        <v>42535</v>
      </c>
      <c r="B339" s="57">
        <v>22</v>
      </c>
      <c r="C339" s="57">
        <v>1.89</v>
      </c>
      <c r="D339" s="57">
        <v>7.19</v>
      </c>
      <c r="E339" s="57"/>
      <c r="F339" s="57"/>
      <c r="G339" s="57">
        <v>0.29299999999999998</v>
      </c>
      <c r="H339" s="57"/>
      <c r="I339" s="30">
        <v>105</v>
      </c>
      <c r="J339" s="22">
        <f t="shared" si="36"/>
        <v>1.4707349999999999</v>
      </c>
      <c r="K339" s="30">
        <v>2.7949999999999999</v>
      </c>
      <c r="L339" s="22">
        <f t="shared" si="39"/>
        <v>8.6561150000000003E-2</v>
      </c>
      <c r="M339" s="22"/>
      <c r="N339" s="57">
        <v>1</v>
      </c>
      <c r="O339" s="57">
        <v>3</v>
      </c>
      <c r="P339" s="57">
        <v>2</v>
      </c>
      <c r="Q339" s="57">
        <v>2</v>
      </c>
      <c r="R339" s="57">
        <v>5</v>
      </c>
      <c r="S339" s="57">
        <v>1</v>
      </c>
      <c r="T339" s="57">
        <f t="shared" si="41"/>
        <v>18.333333333333332</v>
      </c>
      <c r="U339" s="57">
        <f t="shared" si="41"/>
        <v>23.333333333333332</v>
      </c>
      <c r="V339" s="57">
        <v>0.53</v>
      </c>
      <c r="W339" s="57">
        <v>1</v>
      </c>
      <c r="X339" s="57"/>
      <c r="Y339" s="57" t="s">
        <v>63</v>
      </c>
      <c r="Z339" s="57">
        <v>65</v>
      </c>
      <c r="AA339" s="57">
        <v>74</v>
      </c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</row>
    <row r="340" spans="1:38">
      <c r="A340" s="112">
        <f t="shared" si="42"/>
        <v>42549</v>
      </c>
      <c r="B340" s="57">
        <v>22</v>
      </c>
      <c r="C340" s="57">
        <v>3.45</v>
      </c>
      <c r="D340" s="57">
        <v>6.9</v>
      </c>
      <c r="E340" s="57">
        <v>8.1999999999999993</v>
      </c>
      <c r="F340" s="57">
        <v>4.92</v>
      </c>
      <c r="G340" s="57">
        <v>0.187</v>
      </c>
      <c r="H340" s="57"/>
      <c r="I340" s="37">
        <v>103</v>
      </c>
      <c r="J340" s="22">
        <f t="shared" si="36"/>
        <v>1.4427210000000001</v>
      </c>
      <c r="K340" s="37">
        <v>3.42</v>
      </c>
      <c r="L340" s="22">
        <f t="shared" si="39"/>
        <v>0.10591740000000001</v>
      </c>
      <c r="M340" s="22"/>
      <c r="N340" s="57">
        <v>1</v>
      </c>
      <c r="O340" s="57">
        <v>4</v>
      </c>
      <c r="P340" s="57">
        <v>2</v>
      </c>
      <c r="Q340" s="57">
        <v>2</v>
      </c>
      <c r="R340" s="57">
        <v>1</v>
      </c>
      <c r="S340" s="57">
        <v>4</v>
      </c>
      <c r="T340" s="57">
        <f t="shared" si="41"/>
        <v>22.222222222222221</v>
      </c>
      <c r="U340" s="57">
        <f t="shared" si="41"/>
        <v>26.666666666666668</v>
      </c>
      <c r="V340" s="58">
        <v>0.55000000000000004</v>
      </c>
      <c r="W340" s="57">
        <v>1</v>
      </c>
      <c r="X340" s="57"/>
      <c r="Y340" s="57" t="s">
        <v>63</v>
      </c>
      <c r="Z340" s="57">
        <v>72</v>
      </c>
      <c r="AA340" s="57">
        <v>80</v>
      </c>
      <c r="AB340" s="57" t="s">
        <v>312</v>
      </c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</row>
    <row r="341" spans="1:38">
      <c r="A341" s="112">
        <f t="shared" si="42"/>
        <v>42563</v>
      </c>
      <c r="B341" s="57">
        <v>22</v>
      </c>
      <c r="C341" s="57">
        <v>1.56</v>
      </c>
      <c r="D341" s="57">
        <v>6.49</v>
      </c>
      <c r="E341" s="57">
        <v>11.3</v>
      </c>
      <c r="F341" s="57">
        <v>2.82</v>
      </c>
      <c r="G341" s="57">
        <v>0.23</v>
      </c>
      <c r="H341" s="57"/>
      <c r="I341" s="37">
        <v>93.8</v>
      </c>
      <c r="J341" s="22">
        <f t="shared" si="36"/>
        <v>1.3138565999999998</v>
      </c>
      <c r="K341" s="37">
        <v>3.12</v>
      </c>
      <c r="L341" s="22">
        <f t="shared" si="39"/>
        <v>9.6626400000000001E-2</v>
      </c>
      <c r="M341" s="22"/>
      <c r="N341" s="57">
        <v>1</v>
      </c>
      <c r="O341" s="57">
        <v>1</v>
      </c>
      <c r="P341" s="57">
        <v>1</v>
      </c>
      <c r="Q341" s="57">
        <v>1</v>
      </c>
      <c r="R341" s="51">
        <v>3</v>
      </c>
      <c r="S341" s="57">
        <v>1</v>
      </c>
      <c r="T341" s="57">
        <f t="shared" si="41"/>
        <v>28.888888888888889</v>
      </c>
      <c r="U341" s="57">
        <f t="shared" si="41"/>
        <v>24.444444444444443</v>
      </c>
      <c r="V341" s="58">
        <v>0.5</v>
      </c>
      <c r="W341" s="57">
        <v>1</v>
      </c>
      <c r="X341" s="57"/>
      <c r="Y341" s="57" t="s">
        <v>63</v>
      </c>
      <c r="Z341" s="57">
        <v>84</v>
      </c>
      <c r="AA341" s="57">
        <v>76</v>
      </c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</row>
    <row r="342" spans="1:38">
      <c r="A342" s="112">
        <f t="shared" si="42"/>
        <v>42577</v>
      </c>
      <c r="B342" s="57">
        <v>22</v>
      </c>
      <c r="C342" s="57">
        <v>2.1</v>
      </c>
      <c r="D342" s="57">
        <v>7.15</v>
      </c>
      <c r="E342" s="57">
        <v>13.6</v>
      </c>
      <c r="F342" s="57">
        <v>3.16</v>
      </c>
      <c r="G342" s="57">
        <v>0.23200000000000001</v>
      </c>
      <c r="H342" s="57"/>
      <c r="I342" s="37">
        <v>64.400000000000006</v>
      </c>
      <c r="J342" s="22">
        <f t="shared" si="36"/>
        <v>0.90205080000000015</v>
      </c>
      <c r="K342" s="37">
        <v>2.61</v>
      </c>
      <c r="L342" s="22">
        <f t="shared" si="39"/>
        <v>8.0831700000000006E-2</v>
      </c>
      <c r="M342" s="22"/>
      <c r="N342" s="57">
        <v>1</v>
      </c>
      <c r="O342" s="57">
        <v>2</v>
      </c>
      <c r="P342" s="57">
        <v>2</v>
      </c>
      <c r="Q342" s="57">
        <v>2</v>
      </c>
      <c r="R342" s="57">
        <v>7</v>
      </c>
      <c r="S342" s="57">
        <v>3</v>
      </c>
      <c r="T342" s="57">
        <f t="shared" si="41"/>
        <v>26.666666666666668</v>
      </c>
      <c r="U342" s="57">
        <f t="shared" si="41"/>
        <v>30.555555555555557</v>
      </c>
      <c r="V342" s="57">
        <v>0.49</v>
      </c>
      <c r="W342" s="51">
        <v>1</v>
      </c>
      <c r="X342" s="57"/>
      <c r="Y342" s="57" t="s">
        <v>63</v>
      </c>
      <c r="Z342" s="57">
        <v>80</v>
      </c>
      <c r="AA342" s="57">
        <v>87</v>
      </c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</row>
    <row r="343" spans="1:38">
      <c r="A343" s="112">
        <f t="shared" si="42"/>
        <v>42591</v>
      </c>
      <c r="B343" s="57">
        <v>22</v>
      </c>
      <c r="C343" s="57">
        <v>1.71</v>
      </c>
      <c r="D343" s="57">
        <v>6.91</v>
      </c>
      <c r="E343" s="57">
        <v>16.7</v>
      </c>
      <c r="F343" s="57">
        <v>2.09</v>
      </c>
      <c r="G343" s="57">
        <v>0.19700000000000001</v>
      </c>
      <c r="H343" s="57"/>
      <c r="I343" s="37">
        <v>58.7</v>
      </c>
      <c r="J343" s="22">
        <f t="shared" si="36"/>
        <v>0.82221090000000008</v>
      </c>
      <c r="K343" s="37">
        <v>2.06</v>
      </c>
      <c r="L343" s="22">
        <f t="shared" si="39"/>
        <v>6.3798199999999999E-2</v>
      </c>
      <c r="M343" s="22"/>
      <c r="N343" s="57">
        <v>1</v>
      </c>
      <c r="O343" s="57">
        <v>3</v>
      </c>
      <c r="P343" s="57">
        <v>2</v>
      </c>
      <c r="Q343" s="57">
        <v>2</v>
      </c>
      <c r="R343" s="57">
        <v>3</v>
      </c>
      <c r="S343" s="57">
        <v>1</v>
      </c>
      <c r="T343" s="57">
        <f t="shared" si="41"/>
        <v>26.666666666666668</v>
      </c>
      <c r="U343" s="57">
        <f t="shared" si="41"/>
        <v>27.777777777777779</v>
      </c>
      <c r="V343" s="58">
        <v>0.5</v>
      </c>
      <c r="W343" s="57">
        <v>1</v>
      </c>
      <c r="X343" s="57"/>
      <c r="Y343" s="57" t="s">
        <v>63</v>
      </c>
      <c r="Z343" s="57">
        <v>80</v>
      </c>
      <c r="AA343" s="57">
        <v>82</v>
      </c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</row>
    <row r="344" spans="1:38">
      <c r="A344" s="112">
        <f t="shared" si="42"/>
        <v>42605</v>
      </c>
      <c r="B344" s="57">
        <v>22</v>
      </c>
      <c r="C344" s="57">
        <v>2.62</v>
      </c>
      <c r="D344" s="57">
        <v>6.9</v>
      </c>
      <c r="E344" s="62">
        <v>14.3</v>
      </c>
      <c r="F344" s="57">
        <v>2.72</v>
      </c>
      <c r="G344" s="57">
        <v>0.27700000000000002</v>
      </c>
      <c r="H344" s="57"/>
      <c r="I344" s="37">
        <v>62.6</v>
      </c>
      <c r="J344" s="22">
        <f t="shared" si="36"/>
        <v>0.87683820000000001</v>
      </c>
      <c r="K344" s="37">
        <v>2.66</v>
      </c>
      <c r="L344" s="22">
        <f t="shared" si="39"/>
        <v>8.2380200000000001E-2</v>
      </c>
      <c r="M344" s="22"/>
      <c r="N344" s="57">
        <v>2</v>
      </c>
      <c r="O344" s="57">
        <v>1</v>
      </c>
      <c r="P344" s="57">
        <v>2</v>
      </c>
      <c r="Q344" s="57">
        <v>2</v>
      </c>
      <c r="R344" s="57">
        <v>3</v>
      </c>
      <c r="S344" s="57">
        <v>5</v>
      </c>
      <c r="T344" s="57">
        <f t="shared" si="41"/>
        <v>22.222222222222221</v>
      </c>
      <c r="U344" s="57">
        <f t="shared" si="41"/>
        <v>28.888888888888889</v>
      </c>
      <c r="V344" s="57">
        <v>0.45</v>
      </c>
      <c r="W344" s="57">
        <v>1</v>
      </c>
      <c r="X344" s="57"/>
      <c r="Y344" s="57" t="s">
        <v>63</v>
      </c>
      <c r="Z344" s="57">
        <v>72</v>
      </c>
      <c r="AA344" s="57">
        <v>84</v>
      </c>
      <c r="AB344" s="57" t="s">
        <v>353</v>
      </c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</row>
    <row r="345" spans="1:38">
      <c r="A345" s="112">
        <f t="shared" si="42"/>
        <v>42619</v>
      </c>
      <c r="B345" s="57">
        <v>22</v>
      </c>
      <c r="C345" s="57">
        <v>3.27</v>
      </c>
      <c r="D345" s="57">
        <v>6.97</v>
      </c>
      <c r="E345" s="57">
        <v>18.8</v>
      </c>
      <c r="F345" s="58">
        <v>0.24099999999999999</v>
      </c>
      <c r="G345" s="57">
        <v>0.14699999999999999</v>
      </c>
      <c r="H345" s="57"/>
      <c r="I345" s="37">
        <v>49.5</v>
      </c>
      <c r="J345" s="22">
        <f t="shared" si="36"/>
        <v>0.69334649999999998</v>
      </c>
      <c r="K345" s="37">
        <v>2.37</v>
      </c>
      <c r="L345" s="22">
        <f t="shared" si="39"/>
        <v>7.3398900000000003E-2</v>
      </c>
      <c r="M345" s="22"/>
      <c r="N345" s="57">
        <v>3</v>
      </c>
      <c r="O345" s="57">
        <v>1</v>
      </c>
      <c r="P345" s="57">
        <v>1</v>
      </c>
      <c r="Q345" s="57">
        <v>1</v>
      </c>
      <c r="R345" s="57">
        <v>13</v>
      </c>
      <c r="S345" s="57">
        <v>1</v>
      </c>
      <c r="T345" s="57">
        <f t="shared" si="41"/>
        <v>23.333333333333332</v>
      </c>
      <c r="U345" s="57">
        <f t="shared" si="41"/>
        <v>26.666666666666668</v>
      </c>
      <c r="V345" s="58">
        <v>0.5</v>
      </c>
      <c r="W345" s="57">
        <v>1</v>
      </c>
      <c r="X345" s="57"/>
      <c r="Y345" s="57" t="s">
        <v>220</v>
      </c>
      <c r="Z345" s="57">
        <v>74</v>
      </c>
      <c r="AA345" s="57">
        <v>80</v>
      </c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</row>
    <row r="346" spans="1:38">
      <c r="A346" s="112">
        <f t="shared" si="42"/>
        <v>42633</v>
      </c>
      <c r="B346" s="57">
        <v>22</v>
      </c>
      <c r="C346" s="57">
        <v>5.5</v>
      </c>
      <c r="D346" s="57">
        <v>6.82</v>
      </c>
      <c r="E346" s="57">
        <v>16</v>
      </c>
      <c r="F346" s="57">
        <v>5.08</v>
      </c>
      <c r="G346" s="57">
        <v>0.218</v>
      </c>
      <c r="H346" s="57"/>
      <c r="I346" s="37">
        <v>56.6</v>
      </c>
      <c r="J346" s="22">
        <f t="shared" si="36"/>
        <v>0.79279620000000006</v>
      </c>
      <c r="K346" s="37">
        <v>2.57</v>
      </c>
      <c r="L346" s="22">
        <f t="shared" si="39"/>
        <v>7.9592899999999994E-2</v>
      </c>
      <c r="M346" s="22"/>
      <c r="N346" s="57">
        <v>2</v>
      </c>
      <c r="O346" s="57">
        <v>4</v>
      </c>
      <c r="P346" s="57">
        <v>2</v>
      </c>
      <c r="Q346" s="57">
        <v>2</v>
      </c>
      <c r="R346" s="57">
        <v>1</v>
      </c>
      <c r="S346" s="57">
        <v>5</v>
      </c>
      <c r="T346" s="57">
        <f t="shared" si="41"/>
        <v>23.888888888888889</v>
      </c>
      <c r="U346" s="57">
        <f t="shared" si="41"/>
        <v>25.555555555555557</v>
      </c>
      <c r="V346" s="58">
        <v>0.5</v>
      </c>
      <c r="W346" s="57">
        <v>1</v>
      </c>
      <c r="X346" s="57"/>
      <c r="Y346" s="57" t="s">
        <v>63</v>
      </c>
      <c r="Z346" s="57">
        <v>75</v>
      </c>
      <c r="AA346" s="57">
        <v>78</v>
      </c>
      <c r="AB346" s="57" t="s">
        <v>371</v>
      </c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</row>
    <row r="347" spans="1:38">
      <c r="A347" s="112">
        <f t="shared" si="42"/>
        <v>42647</v>
      </c>
      <c r="B347" s="57">
        <v>22</v>
      </c>
      <c r="C347" s="57">
        <v>0.1</v>
      </c>
      <c r="D347" s="57">
        <v>6.16</v>
      </c>
      <c r="E347" s="57">
        <v>10.1</v>
      </c>
      <c r="F347" s="57">
        <v>0.66800000000000004</v>
      </c>
      <c r="G347" s="57">
        <v>0.64</v>
      </c>
      <c r="H347" s="57"/>
      <c r="I347" s="37">
        <v>84.9</v>
      </c>
      <c r="J347" s="22">
        <f t="shared" si="36"/>
        <v>1.1891943</v>
      </c>
      <c r="K347" s="37">
        <v>5.08</v>
      </c>
      <c r="L347" s="22">
        <f t="shared" si="39"/>
        <v>0.15732759999999998</v>
      </c>
      <c r="M347" s="22"/>
      <c r="N347" s="57">
        <v>2</v>
      </c>
      <c r="O347" s="57">
        <v>7</v>
      </c>
      <c r="P347" s="57">
        <v>2</v>
      </c>
      <c r="Q347" s="57">
        <v>1</v>
      </c>
      <c r="R347" s="57">
        <v>1</v>
      </c>
      <c r="S347" s="57">
        <v>1</v>
      </c>
      <c r="T347" s="57">
        <f t="shared" si="41"/>
        <v>16.666666666666668</v>
      </c>
      <c r="U347" s="57">
        <f t="shared" si="41"/>
        <v>21.111111111111111</v>
      </c>
      <c r="V347" s="58">
        <v>0.48</v>
      </c>
      <c r="W347" s="57">
        <v>1</v>
      </c>
      <c r="X347" s="57"/>
      <c r="Y347" s="57" t="s">
        <v>63</v>
      </c>
      <c r="Z347" s="57">
        <v>62</v>
      </c>
      <c r="AA347" s="57">
        <v>70</v>
      </c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</row>
    <row r="348" spans="1:38">
      <c r="A348" s="112">
        <f t="shared" si="42"/>
        <v>42661</v>
      </c>
      <c r="B348" s="57">
        <v>22</v>
      </c>
      <c r="C348" s="57">
        <v>0.6</v>
      </c>
      <c r="D348" s="57">
        <v>6.3</v>
      </c>
      <c r="E348" s="57">
        <v>11.9</v>
      </c>
      <c r="F348" s="57">
        <v>1.81</v>
      </c>
      <c r="G348" s="57">
        <v>0.31</v>
      </c>
      <c r="H348" s="57"/>
      <c r="I348" s="37">
        <v>125</v>
      </c>
      <c r="J348" s="22">
        <f t="shared" si="36"/>
        <v>1.750875</v>
      </c>
      <c r="K348" s="37">
        <v>2.5499999999999998</v>
      </c>
      <c r="L348" s="22">
        <f t="shared" si="39"/>
        <v>7.8973499999999988E-2</v>
      </c>
      <c r="M348" s="22"/>
      <c r="N348" s="57">
        <v>2</v>
      </c>
      <c r="O348" s="57">
        <v>1</v>
      </c>
      <c r="P348" s="57">
        <v>1</v>
      </c>
      <c r="Q348" s="57">
        <v>1</v>
      </c>
      <c r="R348" s="57">
        <v>9</v>
      </c>
      <c r="S348" s="57">
        <v>1</v>
      </c>
      <c r="T348" s="57">
        <f t="shared" si="41"/>
        <v>17.777777777777779</v>
      </c>
      <c r="U348" s="57">
        <f t="shared" si="41"/>
        <v>18.333333333333332</v>
      </c>
      <c r="V348" s="58">
        <v>0.4</v>
      </c>
      <c r="W348" s="57">
        <v>1</v>
      </c>
      <c r="X348" s="57"/>
      <c r="Y348" s="57" t="s">
        <v>63</v>
      </c>
      <c r="Z348" s="57">
        <v>64</v>
      </c>
      <c r="AA348" s="57">
        <v>65</v>
      </c>
      <c r="AB348" s="57" t="s">
        <v>386</v>
      </c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</row>
    <row r="349" spans="1:38">
      <c r="A349" s="112">
        <f>A327</f>
        <v>42675</v>
      </c>
      <c r="B349" s="57">
        <v>22</v>
      </c>
      <c r="C349" s="57">
        <v>0.47</v>
      </c>
      <c r="D349" s="57">
        <v>7.31</v>
      </c>
      <c r="E349" s="57">
        <v>9.3000000000000007</v>
      </c>
      <c r="F349" s="57">
        <v>2.69</v>
      </c>
      <c r="G349" s="57"/>
      <c r="H349" s="57"/>
      <c r="I349" s="37">
        <v>172</v>
      </c>
      <c r="J349" s="22">
        <f t="shared" si="36"/>
        <v>2.4092039999999999</v>
      </c>
      <c r="K349" s="37">
        <v>2.44</v>
      </c>
      <c r="L349" s="22">
        <f t="shared" si="39"/>
        <v>7.5566800000000003E-2</v>
      </c>
      <c r="M349" s="22"/>
      <c r="N349" s="57">
        <v>1</v>
      </c>
      <c r="O349" s="57">
        <v>1</v>
      </c>
      <c r="P349" s="57">
        <v>1</v>
      </c>
      <c r="Q349" s="57">
        <v>1</v>
      </c>
      <c r="R349" s="57">
        <v>9</v>
      </c>
      <c r="S349" s="57">
        <v>1</v>
      </c>
      <c r="T349" s="57">
        <f t="shared" si="41"/>
        <v>6.1111111111111107</v>
      </c>
      <c r="U349" s="57">
        <f t="shared" si="41"/>
        <v>15.555555555555555</v>
      </c>
      <c r="V349" s="58">
        <v>0.25</v>
      </c>
      <c r="W349" s="57">
        <v>1</v>
      </c>
      <c r="X349" s="57"/>
      <c r="Y349" s="57" t="s">
        <v>133</v>
      </c>
      <c r="Z349" s="57">
        <v>43</v>
      </c>
      <c r="AA349" s="57">
        <v>60</v>
      </c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</row>
    <row r="350" spans="1:38">
      <c r="A350" s="59"/>
      <c r="B350" s="57"/>
      <c r="C350" s="57"/>
      <c r="D350" s="57"/>
      <c r="E350" s="57"/>
      <c r="F350" s="57"/>
      <c r="G350" s="57"/>
      <c r="H350" s="57"/>
      <c r="I350" s="37"/>
      <c r="J350" s="22"/>
      <c r="K350" s="37"/>
      <c r="L350" s="22"/>
      <c r="M350" s="22"/>
      <c r="N350" s="57"/>
      <c r="O350" s="57"/>
      <c r="P350" s="57"/>
      <c r="Q350" s="57"/>
      <c r="R350" s="57"/>
      <c r="S350" s="57"/>
      <c r="T350" s="57" t="str">
        <f t="shared" si="41"/>
        <v xml:space="preserve"> </v>
      </c>
      <c r="U350" s="57" t="str">
        <f t="shared" si="41"/>
        <v xml:space="preserve"> </v>
      </c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</row>
    <row r="351" spans="1:38">
      <c r="A351" s="59"/>
      <c r="B351" s="57"/>
      <c r="C351" s="57"/>
      <c r="D351" s="57"/>
      <c r="E351" s="57"/>
      <c r="F351" s="57"/>
      <c r="G351" s="57"/>
      <c r="H351" s="57"/>
      <c r="I351" s="31"/>
      <c r="J351" s="22"/>
      <c r="K351" s="30"/>
      <c r="L351" s="22"/>
      <c r="M351" s="22"/>
      <c r="N351" s="57"/>
      <c r="O351" s="57"/>
      <c r="P351" s="57"/>
      <c r="Q351" s="57"/>
      <c r="R351" s="57"/>
      <c r="S351" s="57"/>
      <c r="T351" s="57" t="str">
        <f t="shared" si="41"/>
        <v xml:space="preserve"> </v>
      </c>
      <c r="U351" s="57" t="str">
        <f t="shared" si="41"/>
        <v xml:space="preserve"> </v>
      </c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</row>
    <row r="352" spans="1:38">
      <c r="A352" s="59"/>
      <c r="B352" s="57"/>
      <c r="C352" s="57"/>
      <c r="D352" s="57"/>
      <c r="E352" s="57"/>
      <c r="F352" s="57"/>
      <c r="G352" s="57"/>
      <c r="H352" s="57"/>
      <c r="I352" s="31"/>
      <c r="J352" s="22"/>
      <c r="K352" s="30"/>
      <c r="L352" s="22"/>
      <c r="M352" s="22"/>
      <c r="N352" s="57"/>
      <c r="O352" s="57"/>
      <c r="P352" s="57"/>
      <c r="Q352" s="57"/>
      <c r="R352" s="57"/>
      <c r="S352" s="57"/>
      <c r="T352" s="57" t="str">
        <f t="shared" si="41"/>
        <v xml:space="preserve"> </v>
      </c>
      <c r="U352" s="57" t="str">
        <f t="shared" si="41"/>
        <v xml:space="preserve"> </v>
      </c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</row>
    <row r="353" spans="1:38">
      <c r="A353" s="59"/>
      <c r="B353" s="57"/>
      <c r="C353" s="57"/>
      <c r="D353" s="57"/>
      <c r="E353" s="57"/>
      <c r="F353" s="57"/>
      <c r="G353" s="57"/>
      <c r="H353" s="57"/>
      <c r="I353" s="31"/>
      <c r="J353" s="22"/>
      <c r="K353" s="30"/>
      <c r="L353" s="22"/>
      <c r="M353" s="22"/>
      <c r="N353" s="57"/>
      <c r="O353" s="57"/>
      <c r="P353" s="57"/>
      <c r="Q353" s="57"/>
      <c r="R353" s="57"/>
      <c r="S353" s="57"/>
      <c r="T353" s="57" t="str">
        <f t="shared" si="41"/>
        <v xml:space="preserve"> </v>
      </c>
      <c r="U353" s="57" t="str">
        <f t="shared" si="41"/>
        <v xml:space="preserve"> </v>
      </c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</row>
    <row r="354" spans="1:38">
      <c r="A354" s="112">
        <f>A332</f>
        <v>42437</v>
      </c>
      <c r="B354" s="57">
        <v>23</v>
      </c>
      <c r="C354" s="57"/>
      <c r="D354" s="57"/>
      <c r="E354" s="57"/>
      <c r="F354" s="57"/>
      <c r="G354" s="57"/>
      <c r="H354" s="57"/>
      <c r="I354" s="31"/>
      <c r="J354" s="22"/>
      <c r="K354" s="30"/>
      <c r="L354" s="22"/>
      <c r="M354" s="22"/>
      <c r="N354" s="57"/>
      <c r="O354" s="57"/>
      <c r="P354" s="57"/>
      <c r="Q354" s="57"/>
      <c r="R354" s="57"/>
      <c r="S354" s="57"/>
      <c r="T354" s="57" t="str">
        <f t="shared" si="41"/>
        <v xml:space="preserve"> </v>
      </c>
      <c r="U354" s="57" t="str">
        <f t="shared" si="41"/>
        <v xml:space="preserve"> </v>
      </c>
      <c r="V354" s="57"/>
      <c r="W354" s="57"/>
      <c r="X354" s="57" t="s">
        <v>143</v>
      </c>
      <c r="Y354" s="57" t="s">
        <v>156</v>
      </c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</row>
    <row r="355" spans="1:38">
      <c r="A355" s="112">
        <f t="shared" ref="A355:A371" si="43">A333</f>
        <v>42451</v>
      </c>
      <c r="B355" s="57">
        <v>23</v>
      </c>
      <c r="C355" s="57">
        <v>3.18</v>
      </c>
      <c r="D355" s="57">
        <v>6.17</v>
      </c>
      <c r="E355" s="57">
        <v>3.8</v>
      </c>
      <c r="F355" s="57">
        <v>5.49</v>
      </c>
      <c r="G355" s="57">
        <v>0.25600000000000001</v>
      </c>
      <c r="H355" s="57"/>
      <c r="I355" s="30">
        <v>152</v>
      </c>
      <c r="J355" s="22">
        <f t="shared" si="36"/>
        <v>2.1290640000000001</v>
      </c>
      <c r="K355" s="30">
        <v>1.43</v>
      </c>
      <c r="L355" s="22">
        <f t="shared" si="39"/>
        <v>4.4287099999999996E-2</v>
      </c>
      <c r="M355" s="22"/>
      <c r="N355" s="57">
        <v>4</v>
      </c>
      <c r="O355" s="57">
        <v>2</v>
      </c>
      <c r="P355" s="57">
        <v>3</v>
      </c>
      <c r="Q355" s="57">
        <v>3</v>
      </c>
      <c r="R355" s="57">
        <v>10</v>
      </c>
      <c r="S355" s="57">
        <v>2</v>
      </c>
      <c r="T355" s="57">
        <f t="shared" si="41"/>
        <v>11.111111111111111</v>
      </c>
      <c r="U355" s="57">
        <f t="shared" si="41"/>
        <v>12.222222222222221</v>
      </c>
      <c r="V355" s="57">
        <v>0.3</v>
      </c>
      <c r="W355" s="57">
        <v>1</v>
      </c>
      <c r="X355" s="57"/>
      <c r="Y355" s="57" t="s">
        <v>264</v>
      </c>
      <c r="Z355" s="57">
        <v>52</v>
      </c>
      <c r="AA355" s="57">
        <v>54</v>
      </c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</row>
    <row r="356" spans="1:38">
      <c r="A356" s="112">
        <f t="shared" si="43"/>
        <v>42465</v>
      </c>
      <c r="B356" s="57">
        <v>23</v>
      </c>
      <c r="C356" s="57">
        <v>0.12</v>
      </c>
      <c r="D356" s="57">
        <v>6.57</v>
      </c>
      <c r="E356" s="57">
        <v>9.6</v>
      </c>
      <c r="F356" s="57">
        <v>1.72</v>
      </c>
      <c r="G356" s="57">
        <v>5.6000000000000001E-2</v>
      </c>
      <c r="H356" s="57"/>
      <c r="I356" s="30">
        <v>278</v>
      </c>
      <c r="J356" s="22">
        <f t="shared" si="36"/>
        <v>3.8939460000000001</v>
      </c>
      <c r="K356" s="32">
        <v>1.58</v>
      </c>
      <c r="L356" s="22">
        <f t="shared" si="39"/>
        <v>4.89326E-2</v>
      </c>
      <c r="M356" s="22"/>
      <c r="N356" s="57">
        <v>1</v>
      </c>
      <c r="O356" s="57">
        <v>2</v>
      </c>
      <c r="P356" s="57">
        <v>4</v>
      </c>
      <c r="Q356" s="57">
        <v>3</v>
      </c>
      <c r="R356" s="57">
        <v>1</v>
      </c>
      <c r="S356" s="57">
        <v>4</v>
      </c>
      <c r="T356" s="57">
        <f t="shared" si="41"/>
        <v>4.4444444444444446</v>
      </c>
      <c r="U356" s="57">
        <f t="shared" si="41"/>
        <v>15</v>
      </c>
      <c r="V356" s="57">
        <v>0.3</v>
      </c>
      <c r="W356" s="57">
        <v>1</v>
      </c>
      <c r="X356" s="57"/>
      <c r="Y356" s="57" t="s">
        <v>264</v>
      </c>
      <c r="Z356" s="57">
        <v>40</v>
      </c>
      <c r="AA356" s="57">
        <v>59</v>
      </c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</row>
    <row r="357" spans="1:38">
      <c r="A357" s="112">
        <f t="shared" si="43"/>
        <v>42479</v>
      </c>
      <c r="B357" s="57">
        <v>23</v>
      </c>
      <c r="C357" s="57">
        <v>4.8099999999999996</v>
      </c>
      <c r="D357" s="57">
        <v>6.25</v>
      </c>
      <c r="E357" s="57">
        <v>12.2</v>
      </c>
      <c r="F357" s="57"/>
      <c r="G357" s="57">
        <v>0.13</v>
      </c>
      <c r="H357" s="57"/>
      <c r="I357" s="30">
        <v>101</v>
      </c>
      <c r="J357" s="22">
        <f t="shared" si="36"/>
        <v>1.4147069999999999</v>
      </c>
      <c r="K357" s="30">
        <v>1.84</v>
      </c>
      <c r="L357" s="22">
        <f t="shared" si="39"/>
        <v>5.6984800000000002E-2</v>
      </c>
      <c r="M357" s="22"/>
      <c r="N357" s="57">
        <v>1</v>
      </c>
      <c r="O357" s="57">
        <v>2</v>
      </c>
      <c r="P357" s="57">
        <v>3</v>
      </c>
      <c r="Q357" s="57">
        <v>2</v>
      </c>
      <c r="R357" s="57">
        <v>8</v>
      </c>
      <c r="S357" s="57">
        <v>1</v>
      </c>
      <c r="T357" s="57">
        <f t="shared" si="41"/>
        <v>26.111111111111111</v>
      </c>
      <c r="U357" s="57">
        <f t="shared" si="41"/>
        <v>16.666666666666668</v>
      </c>
      <c r="V357" s="57">
        <v>0.45</v>
      </c>
      <c r="W357" s="57">
        <v>1</v>
      </c>
      <c r="X357" s="57"/>
      <c r="Y357" s="57" t="s">
        <v>264</v>
      </c>
      <c r="Z357" s="57">
        <v>79</v>
      </c>
      <c r="AA357" s="57">
        <v>62</v>
      </c>
      <c r="AB357" s="57" t="s">
        <v>282</v>
      </c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</row>
    <row r="358" spans="1:38">
      <c r="A358" s="112">
        <f t="shared" si="43"/>
        <v>42493</v>
      </c>
      <c r="B358" s="57">
        <v>23</v>
      </c>
      <c r="C358" s="57">
        <v>2.23</v>
      </c>
      <c r="D358" s="57">
        <v>6.74</v>
      </c>
      <c r="E358" s="57"/>
      <c r="F358" s="57">
        <v>7.89</v>
      </c>
      <c r="G358" s="61">
        <v>0.14799999999999999</v>
      </c>
      <c r="H358" s="61"/>
      <c r="I358" s="31">
        <v>83.1</v>
      </c>
      <c r="J358" s="22">
        <f t="shared" si="36"/>
        <v>1.1639816999999999</v>
      </c>
      <c r="K358" s="32">
        <v>1.53</v>
      </c>
      <c r="L358" s="22">
        <f t="shared" si="39"/>
        <v>4.7384099999999998E-2</v>
      </c>
      <c r="M358" s="22"/>
      <c r="N358" s="57">
        <v>1</v>
      </c>
      <c r="O358" s="57">
        <v>2</v>
      </c>
      <c r="P358" s="57">
        <v>3</v>
      </c>
      <c r="Q358" s="57">
        <v>2</v>
      </c>
      <c r="R358" s="57">
        <v>8</v>
      </c>
      <c r="S358" s="57">
        <v>4</v>
      </c>
      <c r="T358" s="57">
        <f t="shared" si="41"/>
        <v>20</v>
      </c>
      <c r="U358" s="57" t="str">
        <f t="shared" si="41"/>
        <v xml:space="preserve"> </v>
      </c>
      <c r="V358" s="57">
        <v>0.5</v>
      </c>
      <c r="W358" s="57">
        <v>1</v>
      </c>
      <c r="X358" s="57"/>
      <c r="Y358" s="57" t="s">
        <v>264</v>
      </c>
      <c r="Z358" s="57">
        <v>68</v>
      </c>
      <c r="AA358" s="57"/>
      <c r="AB358" s="57" t="s">
        <v>288</v>
      </c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</row>
    <row r="359" spans="1:38">
      <c r="A359" s="112">
        <f t="shared" si="43"/>
        <v>42507</v>
      </c>
      <c r="B359" s="57">
        <v>23</v>
      </c>
      <c r="C359" s="57">
        <v>2.76</v>
      </c>
      <c r="D359" s="57">
        <v>6.44</v>
      </c>
      <c r="E359" s="57"/>
      <c r="F359" s="57"/>
      <c r="G359" s="57">
        <v>0.21199999999999999</v>
      </c>
      <c r="H359" s="57"/>
      <c r="I359" s="30">
        <v>78.2</v>
      </c>
      <c r="J359" s="22">
        <f t="shared" si="36"/>
        <v>1.0953474000000001</v>
      </c>
      <c r="K359" s="32">
        <v>2.21</v>
      </c>
      <c r="L359" s="22">
        <f t="shared" si="39"/>
        <v>6.8443699999999996E-2</v>
      </c>
      <c r="M359" s="22"/>
      <c r="N359" s="57">
        <v>1</v>
      </c>
      <c r="O359" s="57">
        <v>4</v>
      </c>
      <c r="P359" s="57">
        <v>1</v>
      </c>
      <c r="Q359" s="57">
        <v>1</v>
      </c>
      <c r="R359" s="57">
        <v>9</v>
      </c>
      <c r="S359" s="57">
        <v>3</v>
      </c>
      <c r="T359" s="57">
        <f t="shared" si="41"/>
        <v>16.111111111111111</v>
      </c>
      <c r="U359" s="57">
        <f t="shared" si="41"/>
        <v>18.333333333333332</v>
      </c>
      <c r="V359" s="57">
        <v>0.5</v>
      </c>
      <c r="W359" s="57">
        <v>1</v>
      </c>
      <c r="X359" s="57"/>
      <c r="Y359" s="57" t="s">
        <v>264</v>
      </c>
      <c r="Z359" s="57">
        <v>61</v>
      </c>
      <c r="AA359" s="57">
        <v>65</v>
      </c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</row>
    <row r="360" spans="1:38">
      <c r="A360" s="112">
        <f t="shared" si="43"/>
        <v>42521</v>
      </c>
      <c r="B360" s="57">
        <v>23</v>
      </c>
      <c r="C360" s="57">
        <v>2.64</v>
      </c>
      <c r="D360" s="51">
        <v>6.84</v>
      </c>
      <c r="E360" s="57"/>
      <c r="F360" s="57"/>
      <c r="G360" s="57">
        <v>0.16</v>
      </c>
      <c r="H360" s="57"/>
      <c r="I360" s="30">
        <v>70.7</v>
      </c>
      <c r="J360" s="22">
        <f t="shared" si="36"/>
        <v>0.99029489999999998</v>
      </c>
      <c r="K360" s="30">
        <v>1.9450000000000001</v>
      </c>
      <c r="L360" s="22">
        <f t="shared" si="39"/>
        <v>6.0236649999999996E-2</v>
      </c>
      <c r="M360" s="22"/>
      <c r="N360" s="57">
        <v>1</v>
      </c>
      <c r="O360" s="57">
        <v>3</v>
      </c>
      <c r="P360" s="57">
        <v>2</v>
      </c>
      <c r="Q360" s="57">
        <v>2</v>
      </c>
      <c r="R360" s="57">
        <v>4</v>
      </c>
      <c r="S360" s="57">
        <v>5</v>
      </c>
      <c r="T360" s="57">
        <f t="shared" si="41"/>
        <v>23.333333333333332</v>
      </c>
      <c r="U360" s="57">
        <f t="shared" si="41"/>
        <v>23.333333333333332</v>
      </c>
      <c r="V360" s="58">
        <v>0.3</v>
      </c>
      <c r="W360" s="57">
        <v>1</v>
      </c>
      <c r="X360" s="57"/>
      <c r="Y360" s="57" t="s">
        <v>133</v>
      </c>
      <c r="Z360" s="57">
        <v>74</v>
      </c>
      <c r="AA360" s="57">
        <v>74</v>
      </c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</row>
    <row r="361" spans="1:38">
      <c r="A361" s="112">
        <f t="shared" si="43"/>
        <v>42535</v>
      </c>
      <c r="B361" s="57">
        <v>23</v>
      </c>
      <c r="C361" s="57">
        <v>3.62</v>
      </c>
      <c r="D361" s="57">
        <v>7.1</v>
      </c>
      <c r="E361" s="57"/>
      <c r="F361" s="57"/>
      <c r="G361" s="57">
        <v>0.442</v>
      </c>
      <c r="H361" s="57"/>
      <c r="I361" s="30">
        <v>90.6</v>
      </c>
      <c r="J361" s="22">
        <f t="shared" si="36"/>
        <v>1.2690341999999999</v>
      </c>
      <c r="K361" s="30">
        <v>2.61</v>
      </c>
      <c r="L361" s="22">
        <f t="shared" si="39"/>
        <v>8.0831700000000006E-2</v>
      </c>
      <c r="M361" s="22"/>
      <c r="N361" s="57">
        <v>1</v>
      </c>
      <c r="O361" s="57">
        <v>2</v>
      </c>
      <c r="P361" s="57">
        <v>2</v>
      </c>
      <c r="Q361" s="57">
        <v>2</v>
      </c>
      <c r="R361" s="57">
        <v>2</v>
      </c>
      <c r="S361" s="57">
        <v>1</v>
      </c>
      <c r="T361" s="57">
        <f t="shared" si="41"/>
        <v>24.444444444444443</v>
      </c>
      <c r="U361" s="57">
        <f t="shared" si="41"/>
        <v>27.777777777777779</v>
      </c>
      <c r="V361" s="57">
        <v>0.45</v>
      </c>
      <c r="W361" s="57">
        <v>1</v>
      </c>
      <c r="X361" s="57"/>
      <c r="Y361" s="57" t="s">
        <v>264</v>
      </c>
      <c r="Z361" s="57">
        <v>76</v>
      </c>
      <c r="AA361" s="57">
        <v>82</v>
      </c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</row>
    <row r="362" spans="1:38">
      <c r="A362" s="112">
        <f t="shared" si="43"/>
        <v>42549</v>
      </c>
      <c r="B362" s="57">
        <v>23</v>
      </c>
      <c r="C362" s="57">
        <v>0.56000000000000005</v>
      </c>
      <c r="D362" s="51">
        <v>6.91</v>
      </c>
      <c r="E362" s="57">
        <v>10.8</v>
      </c>
      <c r="F362" s="57">
        <v>1.88</v>
      </c>
      <c r="G362" s="57">
        <v>0.313</v>
      </c>
      <c r="H362" s="57"/>
      <c r="I362" s="37">
        <v>36.9</v>
      </c>
      <c r="J362" s="22">
        <f t="shared" si="36"/>
        <v>0.51685829999999999</v>
      </c>
      <c r="K362" s="37">
        <v>2.92</v>
      </c>
      <c r="L362" s="22">
        <f t="shared" si="39"/>
        <v>9.043240000000001E-2</v>
      </c>
      <c r="M362" s="22"/>
      <c r="N362" s="57">
        <v>2</v>
      </c>
      <c r="O362" s="57">
        <v>3</v>
      </c>
      <c r="P362" s="57">
        <v>2</v>
      </c>
      <c r="Q362" s="57">
        <v>2</v>
      </c>
      <c r="R362" s="57">
        <v>5</v>
      </c>
      <c r="S362" s="57">
        <v>5</v>
      </c>
      <c r="T362" s="57">
        <f t="shared" si="41"/>
        <v>22.222222222222221</v>
      </c>
      <c r="U362" s="57">
        <f t="shared" si="41"/>
        <v>26.666666666666668</v>
      </c>
      <c r="V362" s="57">
        <v>0.3</v>
      </c>
      <c r="W362" s="57">
        <v>1</v>
      </c>
      <c r="X362" s="57"/>
      <c r="Y362" s="57" t="s">
        <v>264</v>
      </c>
      <c r="Z362" s="57">
        <v>72</v>
      </c>
      <c r="AA362" s="57">
        <v>80</v>
      </c>
      <c r="AB362" s="57" t="s">
        <v>311</v>
      </c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</row>
    <row r="363" spans="1:38">
      <c r="A363" s="112">
        <f t="shared" si="43"/>
        <v>42563</v>
      </c>
      <c r="B363" s="57">
        <v>23</v>
      </c>
      <c r="C363" s="57">
        <v>1.07</v>
      </c>
      <c r="D363" s="57">
        <v>6.84</v>
      </c>
      <c r="E363" s="57">
        <v>13.4</v>
      </c>
      <c r="F363" s="57">
        <v>2.2200000000000002</v>
      </c>
      <c r="G363" s="57">
        <v>0.21299999999999999</v>
      </c>
      <c r="H363" s="57"/>
      <c r="I363" s="37"/>
      <c r="J363" s="22"/>
      <c r="K363" s="37"/>
      <c r="L363" s="22"/>
      <c r="M363" s="22"/>
      <c r="N363" s="57">
        <v>2</v>
      </c>
      <c r="O363" s="57">
        <v>2</v>
      </c>
      <c r="P363" s="57">
        <v>3</v>
      </c>
      <c r="Q363" s="57">
        <v>2</v>
      </c>
      <c r="R363" s="57">
        <v>4</v>
      </c>
      <c r="S363" s="57">
        <v>1</v>
      </c>
      <c r="T363" s="57">
        <f t="shared" si="41"/>
        <v>28.333333333333332</v>
      </c>
      <c r="U363" s="57">
        <f t="shared" si="41"/>
        <v>28.055555555555557</v>
      </c>
      <c r="V363" s="58">
        <v>0.5</v>
      </c>
      <c r="W363" s="57">
        <v>1</v>
      </c>
      <c r="X363" s="57"/>
      <c r="Y363" s="57" t="s">
        <v>264</v>
      </c>
      <c r="Z363" s="57">
        <v>83</v>
      </c>
      <c r="AA363" s="57">
        <v>82.5</v>
      </c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</row>
    <row r="364" spans="1:38">
      <c r="A364" s="112">
        <f t="shared" si="43"/>
        <v>42577</v>
      </c>
      <c r="B364" s="57">
        <v>23</v>
      </c>
      <c r="C364" s="58">
        <v>1.71</v>
      </c>
      <c r="D364" s="57">
        <v>7.14</v>
      </c>
      <c r="E364" s="57">
        <v>17.399999999999999</v>
      </c>
      <c r="F364" s="57">
        <v>2.67</v>
      </c>
      <c r="G364" s="57">
        <v>0.29199999999999998</v>
      </c>
      <c r="H364" s="57"/>
      <c r="I364" s="37">
        <v>100</v>
      </c>
      <c r="J364" s="22">
        <f t="shared" si="36"/>
        <v>1.4007000000000001</v>
      </c>
      <c r="K364" s="37">
        <v>2.77</v>
      </c>
      <c r="L364" s="22">
        <f t="shared" si="39"/>
        <v>8.5786899999999999E-2</v>
      </c>
      <c r="M364" s="22"/>
      <c r="N364" s="57">
        <v>2</v>
      </c>
      <c r="O364" s="57">
        <v>2</v>
      </c>
      <c r="P364" s="57">
        <v>2</v>
      </c>
      <c r="Q364" s="57">
        <v>2</v>
      </c>
      <c r="R364" s="57">
        <v>2</v>
      </c>
      <c r="S364" s="57">
        <v>3</v>
      </c>
      <c r="T364" s="57">
        <f t="shared" si="41"/>
        <v>31.111111111111111</v>
      </c>
      <c r="U364" s="57">
        <f t="shared" si="41"/>
        <v>31.666666666666668</v>
      </c>
      <c r="V364" s="58">
        <v>0.4</v>
      </c>
      <c r="W364" s="57">
        <v>1</v>
      </c>
      <c r="X364" s="57"/>
      <c r="Y364" s="57" t="s">
        <v>264</v>
      </c>
      <c r="Z364" s="57">
        <v>88</v>
      </c>
      <c r="AA364" s="57">
        <v>89</v>
      </c>
      <c r="AB364" s="57" t="s">
        <v>336</v>
      </c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</row>
    <row r="365" spans="1:38">
      <c r="A365" s="112">
        <f t="shared" si="43"/>
        <v>42591</v>
      </c>
      <c r="B365" s="57">
        <v>23</v>
      </c>
      <c r="C365" s="57">
        <v>1.86</v>
      </c>
      <c r="D365" s="57">
        <v>7</v>
      </c>
      <c r="E365" s="57">
        <v>14.9</v>
      </c>
      <c r="F365" s="57">
        <v>2.19</v>
      </c>
      <c r="G365" s="57">
        <v>0.17399999999999999</v>
      </c>
      <c r="H365" s="57"/>
      <c r="I365" s="37">
        <v>95.7</v>
      </c>
      <c r="J365" s="22">
        <f t="shared" si="36"/>
        <v>1.3404699</v>
      </c>
      <c r="K365" s="37">
        <v>1.96</v>
      </c>
      <c r="L365" s="22">
        <f t="shared" si="39"/>
        <v>6.0701200000000004E-2</v>
      </c>
      <c r="M365" s="22"/>
      <c r="N365" s="57">
        <v>3</v>
      </c>
      <c r="O365" s="57">
        <v>3</v>
      </c>
      <c r="P365" s="57">
        <v>2</v>
      </c>
      <c r="Q365" s="57">
        <v>1</v>
      </c>
      <c r="R365" s="57">
        <v>4</v>
      </c>
      <c r="S365" s="57">
        <v>2</v>
      </c>
      <c r="T365" s="57">
        <f t="shared" si="41"/>
        <v>27.222222222222221</v>
      </c>
      <c r="U365" s="57">
        <f t="shared" si="41"/>
        <v>28.888888888888889</v>
      </c>
      <c r="V365" s="57">
        <v>0.4</v>
      </c>
      <c r="W365" s="57">
        <v>1</v>
      </c>
      <c r="X365" s="57"/>
      <c r="Y365" s="57" t="s">
        <v>264</v>
      </c>
      <c r="Z365" s="57">
        <v>81</v>
      </c>
      <c r="AA365" s="57">
        <v>84</v>
      </c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</row>
    <row r="366" spans="1:38">
      <c r="A366" s="112">
        <f t="shared" si="43"/>
        <v>42605</v>
      </c>
      <c r="B366" s="57">
        <v>23</v>
      </c>
      <c r="C366" s="57">
        <v>1.5</v>
      </c>
      <c r="D366" s="57">
        <v>7.23</v>
      </c>
      <c r="E366" s="57">
        <v>18.5</v>
      </c>
      <c r="F366" s="57">
        <v>0.44600000000000001</v>
      </c>
      <c r="G366" s="57">
        <v>0.17199999999999999</v>
      </c>
      <c r="H366" s="57"/>
      <c r="I366" s="37">
        <v>120</v>
      </c>
      <c r="J366" s="22">
        <f t="shared" si="36"/>
        <v>1.6808399999999999</v>
      </c>
      <c r="K366" s="37">
        <v>2.7549999999999999</v>
      </c>
      <c r="L366" s="22">
        <f t="shared" si="39"/>
        <v>8.5322350000000005E-2</v>
      </c>
      <c r="M366" s="22"/>
      <c r="N366" s="57">
        <v>3</v>
      </c>
      <c r="O366" s="57">
        <v>1</v>
      </c>
      <c r="P366" s="57">
        <v>2</v>
      </c>
      <c r="Q366" s="57">
        <v>2</v>
      </c>
      <c r="R366" s="57">
        <v>2</v>
      </c>
      <c r="S366" s="57">
        <v>1</v>
      </c>
      <c r="T366" s="57">
        <f t="shared" si="41"/>
        <v>26.666666666666668</v>
      </c>
      <c r="U366" s="57">
        <f t="shared" si="41"/>
        <v>28.888888888888889</v>
      </c>
      <c r="V366" s="57">
        <v>0.4</v>
      </c>
      <c r="W366" s="57">
        <v>1</v>
      </c>
      <c r="X366" s="57"/>
      <c r="Y366" s="57" t="s">
        <v>264</v>
      </c>
      <c r="Z366" s="57">
        <v>80</v>
      </c>
      <c r="AA366" s="57">
        <v>84</v>
      </c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</row>
    <row r="367" spans="1:38">
      <c r="A367" s="112">
        <f t="shared" si="43"/>
        <v>42619</v>
      </c>
      <c r="B367" s="57">
        <v>23</v>
      </c>
      <c r="C367" s="57">
        <v>2.95</v>
      </c>
      <c r="D367" s="57">
        <v>7.02</v>
      </c>
      <c r="E367" s="57">
        <v>18</v>
      </c>
      <c r="F367" s="57">
        <v>2.88</v>
      </c>
      <c r="G367" s="61">
        <v>0.40400000000000003</v>
      </c>
      <c r="H367" s="61"/>
      <c r="I367" s="37">
        <v>78.3</v>
      </c>
      <c r="J367" s="22">
        <f t="shared" si="36"/>
        <v>1.0967481000000001</v>
      </c>
      <c r="K367" s="37">
        <v>2.39</v>
      </c>
      <c r="L367" s="22">
        <f t="shared" si="39"/>
        <v>7.4018299999999995E-2</v>
      </c>
      <c r="M367" s="22"/>
      <c r="N367" s="57">
        <v>2</v>
      </c>
      <c r="O367" s="57">
        <v>1</v>
      </c>
      <c r="P367" s="57">
        <v>3</v>
      </c>
      <c r="Q367" s="57">
        <v>3</v>
      </c>
      <c r="R367" s="57">
        <v>8</v>
      </c>
      <c r="S367" s="57">
        <v>1</v>
      </c>
      <c r="T367" s="57">
        <f t="shared" si="41"/>
        <v>27.222222222222221</v>
      </c>
      <c r="U367" s="57">
        <f t="shared" si="41"/>
        <v>26.111111111111111</v>
      </c>
      <c r="V367" s="58">
        <v>0.4</v>
      </c>
      <c r="W367" s="57">
        <v>1</v>
      </c>
      <c r="X367" s="57"/>
      <c r="Y367" s="57" t="s">
        <v>264</v>
      </c>
      <c r="Z367" s="57">
        <v>81</v>
      </c>
      <c r="AA367" s="57">
        <v>79</v>
      </c>
      <c r="AB367" s="57"/>
      <c r="AC367" s="63"/>
      <c r="AD367" s="57"/>
      <c r="AE367" s="57"/>
      <c r="AF367" s="57"/>
      <c r="AG367" s="57"/>
      <c r="AH367" s="57"/>
      <c r="AI367" s="57"/>
      <c r="AJ367" s="57"/>
      <c r="AK367" s="57"/>
      <c r="AL367" s="57"/>
    </row>
    <row r="368" spans="1:38">
      <c r="A368" s="112">
        <f t="shared" si="43"/>
        <v>42633</v>
      </c>
      <c r="B368" s="57">
        <v>23</v>
      </c>
      <c r="C368" s="57"/>
      <c r="D368" s="57">
        <v>6.95</v>
      </c>
      <c r="E368" s="57">
        <v>17.100000000000001</v>
      </c>
      <c r="F368" s="57">
        <v>4.05</v>
      </c>
      <c r="G368" s="57" t="s">
        <v>372</v>
      </c>
      <c r="H368" s="57"/>
      <c r="I368" s="37">
        <v>65.900000000000006</v>
      </c>
      <c r="J368" s="22">
        <f t="shared" si="36"/>
        <v>0.92306130000000008</v>
      </c>
      <c r="K368" s="37">
        <v>2.66</v>
      </c>
      <c r="L368" s="22">
        <f t="shared" si="39"/>
        <v>8.2380200000000001E-2</v>
      </c>
      <c r="M368" s="22"/>
      <c r="N368" s="57">
        <v>4</v>
      </c>
      <c r="O368" s="57">
        <v>4</v>
      </c>
      <c r="P368" s="57">
        <v>3</v>
      </c>
      <c r="Q368" s="57">
        <v>2</v>
      </c>
      <c r="R368" s="57">
        <v>2</v>
      </c>
      <c r="S368" s="57">
        <v>5</v>
      </c>
      <c r="T368" s="57">
        <f t="shared" si="41"/>
        <v>22.222222222222221</v>
      </c>
      <c r="U368" s="57">
        <f t="shared" si="41"/>
        <v>25.555555555555557</v>
      </c>
      <c r="V368" s="58">
        <v>0.3</v>
      </c>
      <c r="W368" s="57">
        <v>1</v>
      </c>
      <c r="X368" s="57"/>
      <c r="Y368" s="57" t="s">
        <v>264</v>
      </c>
      <c r="Z368" s="57">
        <v>72</v>
      </c>
      <c r="AA368" s="57">
        <v>78</v>
      </c>
      <c r="AB368" s="57"/>
      <c r="AC368" s="63"/>
      <c r="AD368" s="57"/>
      <c r="AE368" s="57"/>
      <c r="AF368" s="57"/>
      <c r="AG368" s="57"/>
      <c r="AH368" s="57"/>
      <c r="AI368" s="57"/>
      <c r="AJ368" s="57"/>
      <c r="AK368" s="57"/>
      <c r="AL368" s="57"/>
    </row>
    <row r="369" spans="1:38">
      <c r="A369" s="112">
        <f t="shared" si="43"/>
        <v>42647</v>
      </c>
      <c r="B369" s="57">
        <v>23</v>
      </c>
      <c r="C369" s="57">
        <v>0.1</v>
      </c>
      <c r="D369" s="57">
        <v>6.14</v>
      </c>
      <c r="E369" s="57">
        <v>12.8</v>
      </c>
      <c r="F369" s="57">
        <v>0.73</v>
      </c>
      <c r="G369" s="57">
        <v>0.63700000000000001</v>
      </c>
      <c r="H369" s="57"/>
      <c r="I369" s="37">
        <v>95.1</v>
      </c>
      <c r="J369" s="22">
        <f t="shared" si="36"/>
        <v>1.3320656999999998</v>
      </c>
      <c r="K369" s="37">
        <v>5.05</v>
      </c>
      <c r="L369" s="22">
        <f t="shared" si="39"/>
        <v>0.1563985</v>
      </c>
      <c r="M369" s="22"/>
      <c r="N369" s="57">
        <v>4</v>
      </c>
      <c r="O369" s="57">
        <v>2</v>
      </c>
      <c r="P369" s="57">
        <v>4</v>
      </c>
      <c r="Q369" s="57">
        <v>3</v>
      </c>
      <c r="R369" s="57">
        <v>2</v>
      </c>
      <c r="S369" s="57">
        <v>2</v>
      </c>
      <c r="T369" s="57">
        <f t="shared" si="41"/>
        <v>21.111111111111111</v>
      </c>
      <c r="U369" s="57">
        <f t="shared" si="41"/>
        <v>21.111111111111111</v>
      </c>
      <c r="V369" s="58">
        <v>0.35</v>
      </c>
      <c r="W369" s="57">
        <v>1</v>
      </c>
      <c r="X369" s="57"/>
      <c r="Y369" s="57" t="s">
        <v>264</v>
      </c>
      <c r="Z369" s="57">
        <v>70</v>
      </c>
      <c r="AA369" s="57">
        <v>70</v>
      </c>
      <c r="AB369" s="57"/>
      <c r="AC369" s="60"/>
      <c r="AD369" s="57"/>
      <c r="AE369" s="57"/>
      <c r="AF369" s="57"/>
      <c r="AG369" s="57"/>
      <c r="AH369" s="57"/>
      <c r="AI369" s="57"/>
      <c r="AJ369" s="57"/>
      <c r="AK369" s="57"/>
      <c r="AL369" s="57"/>
    </row>
    <row r="370" spans="1:38">
      <c r="A370" s="112">
        <f t="shared" si="43"/>
        <v>42661</v>
      </c>
      <c r="B370" s="57">
        <v>23</v>
      </c>
      <c r="C370" s="57">
        <v>0.3</v>
      </c>
      <c r="D370" s="57">
        <v>6.41</v>
      </c>
      <c r="E370" s="57">
        <v>7.2</v>
      </c>
      <c r="F370" s="57">
        <v>1.4</v>
      </c>
      <c r="G370" s="57">
        <v>0.38</v>
      </c>
      <c r="H370" s="57"/>
      <c r="I370" s="37">
        <v>142</v>
      </c>
      <c r="J370" s="22">
        <f t="shared" si="36"/>
        <v>1.9889939999999999</v>
      </c>
      <c r="K370" s="37">
        <v>2.89</v>
      </c>
      <c r="L370" s="22">
        <f t="shared" si="39"/>
        <v>8.9503299999999994E-2</v>
      </c>
      <c r="M370" s="22"/>
      <c r="N370" s="51">
        <v>3</v>
      </c>
      <c r="O370" s="51">
        <v>1</v>
      </c>
      <c r="P370" s="51">
        <v>3</v>
      </c>
      <c r="Q370" s="51">
        <v>2</v>
      </c>
      <c r="R370" s="57">
        <v>6</v>
      </c>
      <c r="S370" s="51">
        <v>1</v>
      </c>
      <c r="T370" s="57">
        <f t="shared" si="41"/>
        <v>25</v>
      </c>
      <c r="U370" s="57">
        <f t="shared" si="41"/>
        <v>20</v>
      </c>
      <c r="V370" s="58">
        <v>0.3</v>
      </c>
      <c r="W370" s="57">
        <v>1</v>
      </c>
      <c r="X370" s="57"/>
      <c r="Y370" s="57" t="s">
        <v>264</v>
      </c>
      <c r="Z370" s="57">
        <v>77</v>
      </c>
      <c r="AA370" s="57">
        <v>68</v>
      </c>
      <c r="AB370" s="57"/>
      <c r="AC370" s="63"/>
      <c r="AD370" s="57"/>
      <c r="AE370" s="57"/>
      <c r="AF370" s="57"/>
      <c r="AG370" s="57"/>
      <c r="AH370" s="57"/>
      <c r="AI370" s="57"/>
      <c r="AJ370" s="57"/>
      <c r="AK370" s="57"/>
      <c r="AL370" s="57"/>
    </row>
    <row r="371" spans="1:38">
      <c r="A371" s="112">
        <f t="shared" si="43"/>
        <v>42675</v>
      </c>
      <c r="B371" s="57">
        <v>23</v>
      </c>
      <c r="C371" s="57">
        <v>1.45</v>
      </c>
      <c r="D371" s="57">
        <v>6.46</v>
      </c>
      <c r="E371" s="57">
        <v>8.8000000000000007</v>
      </c>
      <c r="F371" s="57">
        <v>2.65</v>
      </c>
      <c r="G371" s="57">
        <v>0.16700000000000001</v>
      </c>
      <c r="H371" s="57"/>
      <c r="I371" s="37">
        <v>126</v>
      </c>
      <c r="J371" s="22">
        <f t="shared" si="36"/>
        <v>1.7648820000000001</v>
      </c>
      <c r="K371" s="37">
        <v>2.04</v>
      </c>
      <c r="L371" s="22">
        <f t="shared" si="39"/>
        <v>6.3178799999999993E-2</v>
      </c>
      <c r="M371" s="22"/>
      <c r="N371" s="57">
        <v>4</v>
      </c>
      <c r="O371" s="57">
        <v>3</v>
      </c>
      <c r="P371" s="57">
        <v>1</v>
      </c>
      <c r="Q371" s="57">
        <v>1</v>
      </c>
      <c r="R371" s="57">
        <v>6</v>
      </c>
      <c r="S371" s="57">
        <v>1</v>
      </c>
      <c r="T371" s="57">
        <f t="shared" si="41"/>
        <v>14.444444444444445</v>
      </c>
      <c r="U371" s="57">
        <f t="shared" si="41"/>
        <v>15.555555555555555</v>
      </c>
      <c r="V371" s="58">
        <v>0.4</v>
      </c>
      <c r="W371" s="57">
        <v>1</v>
      </c>
      <c r="X371" s="57"/>
      <c r="Y371" s="57" t="s">
        <v>264</v>
      </c>
      <c r="Z371" s="57">
        <v>58</v>
      </c>
      <c r="AA371" s="57">
        <v>60</v>
      </c>
      <c r="AB371" s="57"/>
      <c r="AC371" s="63"/>
      <c r="AD371" s="57"/>
      <c r="AE371" s="57"/>
      <c r="AF371" s="57"/>
      <c r="AG371" s="57"/>
      <c r="AH371" s="57"/>
      <c r="AI371" s="57"/>
      <c r="AJ371" s="57"/>
      <c r="AK371" s="57"/>
      <c r="AL371" s="57"/>
    </row>
    <row r="372" spans="1:38">
      <c r="A372" s="59"/>
      <c r="B372" s="57"/>
      <c r="C372" s="57"/>
      <c r="D372" s="57"/>
      <c r="E372" s="57"/>
      <c r="F372" s="57"/>
      <c r="G372" s="57"/>
      <c r="H372" s="57"/>
      <c r="I372" s="37"/>
      <c r="J372" s="22"/>
      <c r="K372" s="37"/>
      <c r="L372" s="22"/>
      <c r="M372" s="22"/>
      <c r="N372" s="57"/>
      <c r="O372" s="57"/>
      <c r="P372" s="57"/>
      <c r="Q372" s="57"/>
      <c r="R372" s="57"/>
      <c r="S372" s="57"/>
      <c r="T372" s="57" t="str">
        <f t="shared" si="41"/>
        <v xml:space="preserve"> </v>
      </c>
      <c r="U372" s="57" t="str">
        <f t="shared" si="41"/>
        <v xml:space="preserve"> </v>
      </c>
      <c r="V372" s="57"/>
      <c r="W372" s="57"/>
      <c r="X372" s="57"/>
      <c r="Y372" s="57"/>
      <c r="Z372" s="57"/>
      <c r="AA372" s="57"/>
      <c r="AB372" s="57"/>
      <c r="AC372" s="63"/>
      <c r="AD372" s="57"/>
      <c r="AE372" s="57"/>
      <c r="AF372" s="57"/>
      <c r="AG372" s="57"/>
      <c r="AH372" s="57"/>
      <c r="AI372" s="57"/>
      <c r="AJ372" s="57"/>
      <c r="AK372" s="57"/>
      <c r="AL372" s="57"/>
    </row>
    <row r="373" spans="1:38">
      <c r="A373" s="59"/>
      <c r="B373" s="57"/>
      <c r="C373" s="57"/>
      <c r="D373" s="57"/>
      <c r="E373" s="57"/>
      <c r="F373" s="57"/>
      <c r="G373" s="57"/>
      <c r="H373" s="57"/>
      <c r="I373" s="37"/>
      <c r="J373" s="22"/>
      <c r="K373" s="37"/>
      <c r="L373" s="22"/>
      <c r="M373" s="22"/>
      <c r="N373" s="57"/>
      <c r="O373" s="57"/>
      <c r="P373" s="57"/>
      <c r="Q373" s="57"/>
      <c r="R373" s="57"/>
      <c r="S373" s="57"/>
      <c r="T373" s="57" t="str">
        <f t="shared" si="41"/>
        <v xml:space="preserve"> </v>
      </c>
      <c r="U373" s="57" t="str">
        <f t="shared" si="41"/>
        <v xml:space="preserve"> </v>
      </c>
      <c r="V373" s="57"/>
      <c r="W373" s="57"/>
      <c r="X373" s="57"/>
      <c r="Y373" s="57"/>
      <c r="Z373" s="57"/>
      <c r="AA373" s="57"/>
      <c r="AB373" s="57"/>
      <c r="AC373" s="63"/>
      <c r="AD373" s="57"/>
      <c r="AE373" s="57"/>
      <c r="AF373" s="57"/>
      <c r="AG373" s="57"/>
      <c r="AH373" s="57"/>
      <c r="AI373" s="57"/>
      <c r="AJ373" s="57"/>
      <c r="AK373" s="57"/>
      <c r="AL373" s="57"/>
    </row>
    <row r="374" spans="1:38">
      <c r="A374" s="59"/>
      <c r="B374" s="57"/>
      <c r="C374" s="57"/>
      <c r="D374" s="57"/>
      <c r="E374" s="57"/>
      <c r="F374" s="57"/>
      <c r="G374" s="57"/>
      <c r="H374" s="57"/>
      <c r="I374" s="37"/>
      <c r="J374" s="22"/>
      <c r="K374" s="37"/>
      <c r="L374" s="22"/>
      <c r="M374" s="22"/>
      <c r="N374" s="57"/>
      <c r="O374" s="57"/>
      <c r="P374" s="57"/>
      <c r="Q374" s="57"/>
      <c r="R374" s="57"/>
      <c r="S374" s="57"/>
      <c r="T374" s="57" t="str">
        <f t="shared" si="41"/>
        <v xml:space="preserve"> </v>
      </c>
      <c r="U374" s="57" t="str">
        <f t="shared" si="41"/>
        <v xml:space="preserve"> </v>
      </c>
      <c r="V374" s="57"/>
      <c r="W374" s="57"/>
      <c r="X374" s="57"/>
      <c r="Y374" s="57"/>
      <c r="Z374" s="57"/>
      <c r="AA374" s="57"/>
      <c r="AB374" s="57"/>
      <c r="AC374" s="63"/>
      <c r="AD374" s="57"/>
      <c r="AE374" s="57"/>
      <c r="AF374" s="57"/>
      <c r="AG374" s="57"/>
      <c r="AH374" s="57"/>
      <c r="AI374" s="57"/>
      <c r="AJ374" s="57"/>
      <c r="AK374" s="57"/>
      <c r="AL374" s="57"/>
    </row>
    <row r="375" spans="1:38">
      <c r="A375" s="59"/>
      <c r="B375" s="57"/>
      <c r="C375" s="57"/>
      <c r="D375" s="57"/>
      <c r="E375" s="57"/>
      <c r="F375" s="57"/>
      <c r="G375" s="57"/>
      <c r="H375" s="57"/>
      <c r="I375" s="37"/>
      <c r="J375" s="22"/>
      <c r="K375" s="37"/>
      <c r="L375" s="22"/>
      <c r="M375" s="22"/>
      <c r="N375" s="57"/>
      <c r="O375" s="57"/>
      <c r="P375" s="57"/>
      <c r="Q375" s="57"/>
      <c r="R375" s="57"/>
      <c r="S375" s="57"/>
      <c r="T375" s="57" t="str">
        <f t="shared" si="41"/>
        <v xml:space="preserve"> </v>
      </c>
      <c r="U375" s="57" t="str">
        <f t="shared" si="41"/>
        <v xml:space="preserve"> </v>
      </c>
      <c r="V375" s="57"/>
      <c r="W375" s="57"/>
      <c r="Y375" s="57"/>
      <c r="Z375" s="57"/>
      <c r="AA375" s="57"/>
      <c r="AB375" s="57"/>
      <c r="AC375" s="63"/>
      <c r="AD375" s="57"/>
      <c r="AE375" s="57"/>
      <c r="AF375" s="57"/>
      <c r="AG375" s="57"/>
      <c r="AH375" s="57"/>
      <c r="AI375" s="57"/>
      <c r="AJ375" s="57"/>
      <c r="AK375" s="57"/>
      <c r="AL375" s="57"/>
    </row>
    <row r="376" spans="1:38">
      <c r="A376" s="112">
        <f>A354</f>
        <v>42437</v>
      </c>
      <c r="B376" s="57">
        <v>24</v>
      </c>
      <c r="C376" s="57">
        <v>8.31</v>
      </c>
      <c r="D376" s="57">
        <v>6.64</v>
      </c>
      <c r="E376" s="57">
        <v>6.4</v>
      </c>
      <c r="F376" s="57"/>
      <c r="G376" s="57">
        <v>0.29299999999999998</v>
      </c>
      <c r="H376" s="57"/>
      <c r="I376" s="30">
        <v>91.4</v>
      </c>
      <c r="J376" s="22">
        <f t="shared" si="36"/>
        <v>1.2802398000000001</v>
      </c>
      <c r="K376" s="32">
        <v>1.01</v>
      </c>
      <c r="L376" s="22">
        <f t="shared" si="39"/>
        <v>3.1279700000000001E-2</v>
      </c>
      <c r="M376" s="22"/>
      <c r="N376" s="57">
        <v>3</v>
      </c>
      <c r="O376" s="57">
        <v>2</v>
      </c>
      <c r="P376" s="57">
        <v>1</v>
      </c>
      <c r="Q376" s="57">
        <v>1</v>
      </c>
      <c r="R376" s="57">
        <v>13</v>
      </c>
      <c r="S376" s="57">
        <v>1</v>
      </c>
      <c r="T376" s="57">
        <f t="shared" si="41"/>
        <v>15.555555555555555</v>
      </c>
      <c r="U376" s="57">
        <f t="shared" si="41"/>
        <v>8.8888888888888893</v>
      </c>
      <c r="V376" s="57">
        <v>0.7</v>
      </c>
      <c r="W376" s="57">
        <v>2</v>
      </c>
      <c r="X376" s="57" t="s">
        <v>66</v>
      </c>
      <c r="Y376" s="57" t="s">
        <v>159</v>
      </c>
      <c r="Z376" s="57">
        <v>60</v>
      </c>
      <c r="AA376" s="57">
        <v>48</v>
      </c>
      <c r="AB376" s="57"/>
      <c r="AC376" s="63"/>
      <c r="AD376" s="57"/>
      <c r="AE376" s="57"/>
      <c r="AF376" s="57"/>
      <c r="AG376" s="57"/>
      <c r="AH376" s="57"/>
      <c r="AI376" s="57"/>
      <c r="AJ376" s="57"/>
      <c r="AK376" s="57"/>
      <c r="AL376" s="57"/>
    </row>
    <row r="377" spans="1:38">
      <c r="A377" s="112">
        <f t="shared" ref="A377:A393" si="44">A355</f>
        <v>42451</v>
      </c>
      <c r="B377" s="57">
        <v>24</v>
      </c>
      <c r="C377" s="57">
        <v>9.2799999999999994</v>
      </c>
      <c r="D377" s="57">
        <v>6.35</v>
      </c>
      <c r="E377" s="57">
        <v>4.5</v>
      </c>
      <c r="F377" s="57">
        <f>38.6*1/0.2258*14.007*0.001</f>
        <v>2.3944650132860943</v>
      </c>
      <c r="G377" s="57">
        <v>0.122</v>
      </c>
      <c r="H377" s="57"/>
      <c r="I377" s="30">
        <v>73.3</v>
      </c>
      <c r="J377" s="22">
        <f t="shared" si="36"/>
        <v>1.0267131</v>
      </c>
      <c r="K377" s="30">
        <v>0.88</v>
      </c>
      <c r="L377" s="22">
        <f t="shared" si="39"/>
        <v>2.7253599999999999E-2</v>
      </c>
      <c r="M377" s="22"/>
      <c r="N377" s="57">
        <v>3</v>
      </c>
      <c r="O377" s="57">
        <v>2</v>
      </c>
      <c r="P377" s="57">
        <v>2</v>
      </c>
      <c r="Q377" s="57">
        <v>2</v>
      </c>
      <c r="R377" s="57">
        <v>2</v>
      </c>
      <c r="S377" s="57">
        <v>3</v>
      </c>
      <c r="T377" s="57">
        <f t="shared" si="41"/>
        <v>11.111111111111111</v>
      </c>
      <c r="U377" s="57">
        <f t="shared" si="41"/>
        <v>10</v>
      </c>
      <c r="V377" s="58">
        <v>0.8</v>
      </c>
      <c r="W377" s="57">
        <v>2</v>
      </c>
      <c r="X377" s="57"/>
      <c r="Y377" s="57" t="s">
        <v>159</v>
      </c>
      <c r="Z377" s="57">
        <v>52</v>
      </c>
      <c r="AA377" s="57">
        <v>50</v>
      </c>
      <c r="AB377" s="57"/>
      <c r="AC377" s="63"/>
      <c r="AD377" s="57"/>
      <c r="AE377" s="57"/>
      <c r="AF377" s="57"/>
      <c r="AG377" s="57"/>
      <c r="AH377" s="57"/>
      <c r="AI377" s="57"/>
      <c r="AJ377" s="57"/>
      <c r="AK377" s="57"/>
      <c r="AL377" s="57"/>
    </row>
    <row r="378" spans="1:38">
      <c r="A378" s="112">
        <f t="shared" si="44"/>
        <v>42465</v>
      </c>
      <c r="B378" s="57">
        <v>24</v>
      </c>
      <c r="C378" s="57">
        <v>7.36</v>
      </c>
      <c r="D378" s="57">
        <v>6.39</v>
      </c>
      <c r="E378" s="57">
        <v>7.2</v>
      </c>
      <c r="F378" s="57"/>
      <c r="G378" s="61"/>
      <c r="H378" s="61"/>
      <c r="I378" s="30">
        <v>92.1</v>
      </c>
      <c r="J378" s="22">
        <f t="shared" si="36"/>
        <v>1.2900446999999999</v>
      </c>
      <c r="K378" s="30">
        <v>1.64</v>
      </c>
      <c r="L378" s="22">
        <f t="shared" si="39"/>
        <v>5.0790799999999997E-2</v>
      </c>
      <c r="M378" s="22"/>
      <c r="N378" s="57">
        <v>3</v>
      </c>
      <c r="O378" s="57">
        <v>3</v>
      </c>
      <c r="P378" s="57">
        <v>4</v>
      </c>
      <c r="Q378" s="57">
        <v>3</v>
      </c>
      <c r="R378" s="57">
        <v>1</v>
      </c>
      <c r="S378" s="57">
        <v>3</v>
      </c>
      <c r="T378" s="57">
        <f t="shared" si="41"/>
        <v>3.3333333333333335</v>
      </c>
      <c r="U378" s="57">
        <f t="shared" si="41"/>
        <v>10</v>
      </c>
      <c r="V378" s="58">
        <v>0.1</v>
      </c>
      <c r="W378" s="57">
        <v>1</v>
      </c>
      <c r="X378" s="57"/>
      <c r="Y378" s="57" t="s">
        <v>159</v>
      </c>
      <c r="Z378" s="57">
        <v>38</v>
      </c>
      <c r="AA378" s="57">
        <v>50</v>
      </c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</row>
    <row r="379" spans="1:38">
      <c r="A379" s="112">
        <f t="shared" si="44"/>
        <v>42479</v>
      </c>
      <c r="B379" s="57">
        <v>24</v>
      </c>
      <c r="C379" s="57">
        <v>9.75</v>
      </c>
      <c r="D379" s="57">
        <v>6.27</v>
      </c>
      <c r="E379" s="62">
        <v>6.7</v>
      </c>
      <c r="F379" s="57"/>
      <c r="G379" s="57">
        <v>0.2</v>
      </c>
      <c r="H379" s="57"/>
      <c r="I379" s="37">
        <v>58.3</v>
      </c>
      <c r="J379" s="22">
        <f t="shared" si="36"/>
        <v>0.81660809999999995</v>
      </c>
      <c r="K379" s="37">
        <v>1.07</v>
      </c>
      <c r="L379" s="22">
        <f t="shared" si="39"/>
        <v>3.3137900000000005E-2</v>
      </c>
      <c r="M379" s="22"/>
      <c r="N379" s="57">
        <v>3</v>
      </c>
      <c r="O379" s="57">
        <v>2</v>
      </c>
      <c r="P379" s="57">
        <v>2</v>
      </c>
      <c r="Q379" s="57">
        <v>2</v>
      </c>
      <c r="R379" s="57">
        <v>8</v>
      </c>
      <c r="S379" s="57">
        <v>1</v>
      </c>
      <c r="T379" s="57">
        <f t="shared" si="41"/>
        <v>21.666666666666668</v>
      </c>
      <c r="U379" s="57">
        <f t="shared" si="41"/>
        <v>16.666666666666668</v>
      </c>
      <c r="V379" s="58">
        <v>0.8</v>
      </c>
      <c r="W379" s="57">
        <v>1</v>
      </c>
      <c r="X379" s="57"/>
      <c r="Y379" s="57" t="s">
        <v>159</v>
      </c>
      <c r="Z379" s="57">
        <v>71</v>
      </c>
      <c r="AA379" s="57">
        <v>62</v>
      </c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</row>
    <row r="380" spans="1:38">
      <c r="A380" s="112">
        <f t="shared" si="44"/>
        <v>42493</v>
      </c>
      <c r="B380" s="57">
        <v>24</v>
      </c>
      <c r="C380" s="57">
        <v>5.27</v>
      </c>
      <c r="D380" s="58">
        <v>6.79</v>
      </c>
      <c r="E380" s="57"/>
      <c r="F380" s="57">
        <v>1.4330000000000001</v>
      </c>
      <c r="G380" s="57">
        <v>0.125</v>
      </c>
      <c r="H380" s="57"/>
      <c r="I380" s="36">
        <v>48.2</v>
      </c>
      <c r="J380" s="22">
        <f t="shared" si="36"/>
        <v>0.67513740000000011</v>
      </c>
      <c r="K380" s="32">
        <v>0.89500000000000002</v>
      </c>
      <c r="L380" s="22">
        <f t="shared" si="39"/>
        <v>2.7718149999999997E-2</v>
      </c>
      <c r="M380" s="22"/>
      <c r="N380" s="57">
        <v>4</v>
      </c>
      <c r="O380" s="57">
        <v>3</v>
      </c>
      <c r="P380" s="57">
        <v>2</v>
      </c>
      <c r="Q380" s="57">
        <v>2</v>
      </c>
      <c r="R380" s="57">
        <v>12</v>
      </c>
      <c r="S380" s="57">
        <v>4</v>
      </c>
      <c r="T380" s="57">
        <f t="shared" si="41"/>
        <v>21.111111111111111</v>
      </c>
      <c r="U380" s="57">
        <f t="shared" si="41"/>
        <v>17.777777777777779</v>
      </c>
      <c r="V380" s="58">
        <v>0.85</v>
      </c>
      <c r="W380" s="57">
        <v>1</v>
      </c>
      <c r="X380" s="57"/>
      <c r="Y380" s="57" t="s">
        <v>159</v>
      </c>
      <c r="Z380" s="57">
        <v>70</v>
      </c>
      <c r="AA380" s="57">
        <v>64</v>
      </c>
      <c r="AB380" s="57" t="s">
        <v>289</v>
      </c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</row>
    <row r="381" spans="1:38">
      <c r="A381" s="112">
        <f t="shared" si="44"/>
        <v>42507</v>
      </c>
      <c r="B381" s="57">
        <v>24</v>
      </c>
      <c r="C381" s="57">
        <v>7.83</v>
      </c>
      <c r="D381" s="57">
        <v>6.27</v>
      </c>
      <c r="E381" s="57"/>
      <c r="F381" s="57"/>
      <c r="G381" s="57">
        <v>0.151</v>
      </c>
      <c r="H381" s="57"/>
      <c r="I381" s="33">
        <v>44.3</v>
      </c>
      <c r="J381" s="22">
        <f t="shared" si="36"/>
        <v>0.62051009999999995</v>
      </c>
      <c r="K381" s="30">
        <v>1.1599999999999999</v>
      </c>
      <c r="L381" s="22">
        <f t="shared" si="39"/>
        <v>3.5925199999999997E-2</v>
      </c>
      <c r="M381" s="22"/>
      <c r="N381" s="57">
        <v>4</v>
      </c>
      <c r="O381" s="57">
        <v>3</v>
      </c>
      <c r="P381" s="57">
        <v>2</v>
      </c>
      <c r="Q381" s="57">
        <v>2</v>
      </c>
      <c r="R381" s="57">
        <v>2</v>
      </c>
      <c r="S381" s="57">
        <v>1</v>
      </c>
      <c r="T381" s="57">
        <f t="shared" si="41"/>
        <v>16.666666666666668</v>
      </c>
      <c r="U381" s="57">
        <f t="shared" si="41"/>
        <v>17.777777777777779</v>
      </c>
      <c r="V381" s="58">
        <v>0.75</v>
      </c>
      <c r="W381" s="57">
        <v>1</v>
      </c>
      <c r="X381" s="57"/>
      <c r="Y381" s="57" t="s">
        <v>159</v>
      </c>
      <c r="Z381" s="57">
        <v>62</v>
      </c>
      <c r="AA381" s="57">
        <v>64</v>
      </c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</row>
    <row r="382" spans="1:38">
      <c r="A382" s="112">
        <f t="shared" si="44"/>
        <v>42521</v>
      </c>
      <c r="B382" s="57">
        <v>24</v>
      </c>
      <c r="C382" s="57">
        <v>8.82</v>
      </c>
      <c r="D382" s="58">
        <v>6.88</v>
      </c>
      <c r="E382" s="62"/>
      <c r="F382" s="57"/>
      <c r="G382" s="57">
        <v>0.152</v>
      </c>
      <c r="H382" s="57"/>
      <c r="I382" s="30">
        <v>39.799999999999997</v>
      </c>
      <c r="J382" s="22">
        <f t="shared" si="36"/>
        <v>0.55747859999999994</v>
      </c>
      <c r="K382" s="30">
        <v>1.2869999999999999</v>
      </c>
      <c r="L382" s="22">
        <f t="shared" si="39"/>
        <v>3.9858389999999994E-2</v>
      </c>
      <c r="M382" s="22"/>
      <c r="N382" s="57">
        <v>1</v>
      </c>
      <c r="O382" s="57">
        <v>2</v>
      </c>
      <c r="P382" s="57">
        <v>1</v>
      </c>
      <c r="Q382" s="57">
        <v>1</v>
      </c>
      <c r="R382" s="57">
        <v>9</v>
      </c>
      <c r="S382" s="57">
        <v>5</v>
      </c>
      <c r="T382" s="57">
        <f t="shared" si="41"/>
        <v>24.444444444444443</v>
      </c>
      <c r="U382" s="57">
        <f t="shared" si="41"/>
        <v>24.444444444444443</v>
      </c>
      <c r="V382" s="57">
        <v>0.8</v>
      </c>
      <c r="W382" s="57">
        <v>1</v>
      </c>
      <c r="X382" s="57"/>
      <c r="Y382" s="57" t="s">
        <v>159</v>
      </c>
      <c r="Z382" s="57">
        <v>76</v>
      </c>
      <c r="AA382" s="57">
        <v>76</v>
      </c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</row>
    <row r="383" spans="1:38">
      <c r="A383" s="112">
        <f t="shared" si="44"/>
        <v>42535</v>
      </c>
      <c r="B383" s="57">
        <v>24</v>
      </c>
      <c r="C383" s="57">
        <v>11.4</v>
      </c>
      <c r="D383" s="57">
        <v>7.13</v>
      </c>
      <c r="E383" s="57"/>
      <c r="F383" s="57"/>
      <c r="G383" s="57">
        <v>5.5E-2</v>
      </c>
      <c r="H383" s="57"/>
      <c r="I383" s="30">
        <v>37.200000000000003</v>
      </c>
      <c r="J383" s="22">
        <f t="shared" si="36"/>
        <v>0.52106040000000009</v>
      </c>
      <c r="K383" s="30">
        <v>1.46</v>
      </c>
      <c r="L383" s="22">
        <f t="shared" si="39"/>
        <v>4.5216200000000005E-2</v>
      </c>
      <c r="M383" s="22"/>
      <c r="N383" s="57">
        <v>4</v>
      </c>
      <c r="O383" s="57">
        <v>2</v>
      </c>
      <c r="P383" s="57">
        <v>3</v>
      </c>
      <c r="Q383" s="57">
        <v>3</v>
      </c>
      <c r="R383" s="57">
        <v>2</v>
      </c>
      <c r="S383" s="57">
        <v>1</v>
      </c>
      <c r="T383" s="57">
        <f t="shared" si="41"/>
        <v>20</v>
      </c>
      <c r="U383" s="57">
        <f t="shared" si="41"/>
        <v>23.333333333333332</v>
      </c>
      <c r="V383" s="57">
        <v>0.5</v>
      </c>
      <c r="W383" s="57">
        <v>1</v>
      </c>
      <c r="X383" s="57"/>
      <c r="Y383" s="57" t="s">
        <v>159</v>
      </c>
      <c r="Z383" s="57">
        <v>68</v>
      </c>
      <c r="AA383" s="57">
        <v>74</v>
      </c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</row>
    <row r="384" spans="1:38">
      <c r="A384" s="112">
        <f t="shared" si="44"/>
        <v>42549</v>
      </c>
      <c r="B384" s="57">
        <v>24</v>
      </c>
      <c r="C384" s="57">
        <v>12.43</v>
      </c>
      <c r="D384" s="57">
        <v>7</v>
      </c>
      <c r="E384" s="57">
        <v>8.6</v>
      </c>
      <c r="F384" s="57">
        <v>3.5000000000000003E-2</v>
      </c>
      <c r="G384" s="57">
        <v>0.17499999999999999</v>
      </c>
      <c r="H384" s="57"/>
      <c r="I384" s="37">
        <v>22.9</v>
      </c>
      <c r="J384" s="22">
        <f t="shared" si="36"/>
        <v>0.3207603</v>
      </c>
      <c r="K384" s="37">
        <v>1.97</v>
      </c>
      <c r="L384" s="22">
        <f t="shared" si="39"/>
        <v>6.10109E-2</v>
      </c>
      <c r="M384" s="22"/>
      <c r="N384" s="57">
        <v>1</v>
      </c>
      <c r="O384" s="57">
        <v>4</v>
      </c>
      <c r="P384" s="57">
        <v>2</v>
      </c>
      <c r="Q384" s="57">
        <v>2</v>
      </c>
      <c r="R384" s="57">
        <v>2</v>
      </c>
      <c r="S384" s="57">
        <v>5</v>
      </c>
      <c r="T384" s="57">
        <f t="shared" si="41"/>
        <v>24.444444444444443</v>
      </c>
      <c r="U384" s="57">
        <f t="shared" si="41"/>
        <v>26.666666666666668</v>
      </c>
      <c r="V384" s="57">
        <v>0.7</v>
      </c>
      <c r="W384" s="57">
        <v>1</v>
      </c>
      <c r="X384" s="57"/>
      <c r="Y384" s="57" t="s">
        <v>159</v>
      </c>
      <c r="Z384" s="57">
        <v>76</v>
      </c>
      <c r="AA384" s="57">
        <v>80</v>
      </c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</row>
    <row r="385" spans="1:38">
      <c r="A385" s="112">
        <f t="shared" si="44"/>
        <v>42563</v>
      </c>
      <c r="B385" s="57">
        <v>24</v>
      </c>
      <c r="C385" s="58">
        <v>11.3</v>
      </c>
      <c r="D385" s="57">
        <v>7.04</v>
      </c>
      <c r="E385" s="57">
        <v>12.9</v>
      </c>
      <c r="F385" s="57">
        <v>3.6999999999999998E-2</v>
      </c>
      <c r="G385" s="57">
        <v>8.3000000000000004E-2</v>
      </c>
      <c r="H385" s="57"/>
      <c r="I385" s="37">
        <v>39.799999999999997</v>
      </c>
      <c r="J385" s="22">
        <f t="shared" si="36"/>
        <v>0.55747859999999994</v>
      </c>
      <c r="K385" s="37">
        <v>1.93</v>
      </c>
      <c r="L385" s="22">
        <f t="shared" si="39"/>
        <v>5.9772099999999995E-2</v>
      </c>
      <c r="M385" s="22"/>
      <c r="N385" s="57">
        <v>1</v>
      </c>
      <c r="O385" s="57">
        <v>2</v>
      </c>
      <c r="P385" s="57">
        <v>2</v>
      </c>
      <c r="Q385" s="57">
        <v>2</v>
      </c>
      <c r="R385" s="57">
        <v>2</v>
      </c>
      <c r="S385" s="57">
        <v>1</v>
      </c>
      <c r="T385" s="57">
        <f t="shared" si="41"/>
        <v>26.666666666666668</v>
      </c>
      <c r="U385" s="57">
        <f t="shared" si="41"/>
        <v>28.888888888888889</v>
      </c>
      <c r="V385" s="58">
        <v>0.5</v>
      </c>
      <c r="W385" s="57">
        <v>1</v>
      </c>
      <c r="X385" s="57"/>
      <c r="Y385" s="57" t="s">
        <v>159</v>
      </c>
      <c r="Z385" s="57">
        <v>80</v>
      </c>
      <c r="AA385" s="57">
        <v>84</v>
      </c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</row>
    <row r="386" spans="1:38">
      <c r="A386" s="112">
        <f t="shared" si="44"/>
        <v>42577</v>
      </c>
      <c r="B386" s="57">
        <v>24</v>
      </c>
      <c r="C386" s="57">
        <v>11.13</v>
      </c>
      <c r="D386" s="57">
        <v>7.31</v>
      </c>
      <c r="E386" s="57">
        <v>12.4</v>
      </c>
      <c r="F386" s="57">
        <v>3.5999999999999997E-2</v>
      </c>
      <c r="G386" s="57">
        <v>0.20699999999999999</v>
      </c>
      <c r="H386" s="57"/>
      <c r="I386" s="37">
        <v>46.75</v>
      </c>
      <c r="J386" s="22">
        <f t="shared" si="36"/>
        <v>0.65482724999999997</v>
      </c>
      <c r="K386" s="37">
        <v>2.3199999999999998</v>
      </c>
      <c r="L386" s="22">
        <f t="shared" si="39"/>
        <v>7.1850399999999995E-2</v>
      </c>
      <c r="M386" s="22"/>
      <c r="N386" s="57">
        <v>4</v>
      </c>
      <c r="O386" s="57">
        <v>2</v>
      </c>
      <c r="P386" s="57">
        <v>3</v>
      </c>
      <c r="Q386" s="57">
        <v>3</v>
      </c>
      <c r="R386" s="57">
        <v>12</v>
      </c>
      <c r="S386" s="57">
        <v>3</v>
      </c>
      <c r="T386" s="57">
        <f t="shared" si="41"/>
        <v>30</v>
      </c>
      <c r="U386" s="57">
        <f t="shared" si="41"/>
        <v>31.111111111111111</v>
      </c>
      <c r="V386" s="58">
        <v>0.45</v>
      </c>
      <c r="W386" s="57">
        <v>1</v>
      </c>
      <c r="X386" s="57"/>
      <c r="Y386" s="57" t="s">
        <v>159</v>
      </c>
      <c r="Z386" s="57">
        <v>86</v>
      </c>
      <c r="AA386" s="57">
        <v>88</v>
      </c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</row>
    <row r="387" spans="1:38">
      <c r="A387" s="112">
        <f t="shared" si="44"/>
        <v>42591</v>
      </c>
      <c r="B387" s="57">
        <v>24</v>
      </c>
      <c r="C387" s="57">
        <v>12.42</v>
      </c>
      <c r="D387" s="57">
        <v>6.97</v>
      </c>
      <c r="E387" s="57">
        <v>8.6999999999999993</v>
      </c>
      <c r="F387" s="57">
        <v>0.03</v>
      </c>
      <c r="G387" s="57">
        <v>0.16</v>
      </c>
      <c r="H387" s="57"/>
      <c r="I387" s="37">
        <v>43.2</v>
      </c>
      <c r="J387" s="22">
        <f t="shared" si="36"/>
        <v>0.60510240000000004</v>
      </c>
      <c r="K387" s="37">
        <v>2.0699999999999998</v>
      </c>
      <c r="L387" s="22">
        <f t="shared" si="39"/>
        <v>6.4107899999999982E-2</v>
      </c>
      <c r="M387" s="22"/>
      <c r="N387" s="57">
        <v>2</v>
      </c>
      <c r="O387" s="57">
        <v>2</v>
      </c>
      <c r="P387" s="57">
        <v>1</v>
      </c>
      <c r="Q387" s="57">
        <v>1</v>
      </c>
      <c r="R387" s="57">
        <v>9</v>
      </c>
      <c r="S387" s="57">
        <v>1</v>
      </c>
      <c r="T387" s="57">
        <f t="shared" si="41"/>
        <v>24.444444444444443</v>
      </c>
      <c r="U387" s="57">
        <f t="shared" si="41"/>
        <v>28.333333333333332</v>
      </c>
      <c r="V387" s="58">
        <v>0.65</v>
      </c>
      <c r="W387" s="57">
        <v>1</v>
      </c>
      <c r="X387" s="57"/>
      <c r="Y387" s="57" t="s">
        <v>159</v>
      </c>
      <c r="Z387" s="57">
        <v>76</v>
      </c>
      <c r="AA387" s="57">
        <v>83</v>
      </c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</row>
    <row r="388" spans="1:38">
      <c r="A388" s="112">
        <f t="shared" si="44"/>
        <v>42605</v>
      </c>
      <c r="B388" s="57">
        <v>24</v>
      </c>
      <c r="C388" s="57">
        <v>11.93</v>
      </c>
      <c r="D388" s="57">
        <v>7.24</v>
      </c>
      <c r="E388" s="57">
        <v>14.7</v>
      </c>
      <c r="F388" s="57">
        <v>2.5999999999999999E-2</v>
      </c>
      <c r="G388" s="57">
        <v>0.16700000000000001</v>
      </c>
      <c r="H388" s="57"/>
      <c r="I388" s="37">
        <v>45</v>
      </c>
      <c r="J388" s="22">
        <f t="shared" si="36"/>
        <v>0.63031499999999996</v>
      </c>
      <c r="K388" s="37">
        <v>2.66</v>
      </c>
      <c r="L388" s="22">
        <f t="shared" si="39"/>
        <v>8.2380200000000001E-2</v>
      </c>
      <c r="M388" s="22"/>
      <c r="N388" s="57">
        <v>2</v>
      </c>
      <c r="O388" s="57">
        <v>1</v>
      </c>
      <c r="P388" s="57">
        <v>3</v>
      </c>
      <c r="Q388" s="57">
        <v>3</v>
      </c>
      <c r="R388" s="57">
        <v>2</v>
      </c>
      <c r="S388" s="57">
        <v>4</v>
      </c>
      <c r="T388" s="57">
        <f t="shared" ref="T388:U451" si="45">IF(Z388&gt;0,(Z388-32)*5/9," ")</f>
        <v>25</v>
      </c>
      <c r="U388" s="57">
        <f t="shared" si="45"/>
        <v>28.888888888888889</v>
      </c>
      <c r="V388" s="57">
        <v>0.35</v>
      </c>
      <c r="W388" s="57">
        <v>1</v>
      </c>
      <c r="X388" s="57"/>
      <c r="Y388" s="57" t="s">
        <v>159</v>
      </c>
      <c r="Z388" s="57">
        <v>77</v>
      </c>
      <c r="AA388" s="57">
        <v>84</v>
      </c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</row>
    <row r="389" spans="1:38">
      <c r="A389" s="112">
        <f t="shared" si="44"/>
        <v>42619</v>
      </c>
      <c r="B389" s="57">
        <v>24</v>
      </c>
      <c r="C389" s="57">
        <v>7.77</v>
      </c>
      <c r="D389" s="57">
        <v>7.14</v>
      </c>
      <c r="E389" s="57">
        <v>11.8</v>
      </c>
      <c r="F389" s="57">
        <v>8.9999999999999993E-3</v>
      </c>
      <c r="G389" s="57">
        <v>0.32800000000000001</v>
      </c>
      <c r="H389" s="57"/>
      <c r="I389" s="37">
        <v>40.299999999999997</v>
      </c>
      <c r="J389" s="22">
        <f t="shared" si="36"/>
        <v>0.56448209999999999</v>
      </c>
      <c r="K389" s="37">
        <v>2.15</v>
      </c>
      <c r="L389" s="22">
        <f t="shared" si="39"/>
        <v>6.6585499999999992E-2</v>
      </c>
      <c r="M389" s="22"/>
      <c r="N389" s="57">
        <v>2</v>
      </c>
      <c r="O389" s="57">
        <v>1</v>
      </c>
      <c r="P389" s="57">
        <v>3</v>
      </c>
      <c r="Q389" s="57">
        <v>3</v>
      </c>
      <c r="R389" s="57">
        <v>8</v>
      </c>
      <c r="S389" s="57">
        <v>1</v>
      </c>
      <c r="T389" s="57">
        <f t="shared" si="45"/>
        <v>26.111111111111111</v>
      </c>
      <c r="U389" s="57">
        <f t="shared" si="45"/>
        <v>24.444444444444443</v>
      </c>
      <c r="V389" s="57">
        <v>0.6</v>
      </c>
      <c r="W389" s="57">
        <v>1</v>
      </c>
      <c r="X389" s="57"/>
      <c r="Y389" s="57" t="s">
        <v>159</v>
      </c>
      <c r="Z389" s="57">
        <v>79</v>
      </c>
      <c r="AA389" s="57">
        <v>76</v>
      </c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</row>
    <row r="390" spans="1:38">
      <c r="A390" s="112">
        <f t="shared" si="44"/>
        <v>42633</v>
      </c>
      <c r="B390" s="57">
        <v>24</v>
      </c>
      <c r="C390" s="57">
        <v>15.1</v>
      </c>
      <c r="D390" s="57">
        <v>7</v>
      </c>
      <c r="E390" s="57">
        <v>10.4</v>
      </c>
      <c r="F390" s="57">
        <v>12.5</v>
      </c>
      <c r="G390" s="57">
        <v>0.20799999999999999</v>
      </c>
      <c r="H390" s="57"/>
      <c r="I390" s="37">
        <v>43.7</v>
      </c>
      <c r="J390" s="22">
        <f t="shared" si="36"/>
        <v>0.61210589999999998</v>
      </c>
      <c r="K390" s="37">
        <v>2.2000000000000002</v>
      </c>
      <c r="L390" s="22">
        <f t="shared" si="39"/>
        <v>6.8134E-2</v>
      </c>
      <c r="M390" s="22"/>
      <c r="N390" s="57">
        <v>2</v>
      </c>
      <c r="O390" s="57">
        <v>4</v>
      </c>
      <c r="P390" s="57">
        <v>3</v>
      </c>
      <c r="Q390" s="57">
        <v>3</v>
      </c>
      <c r="R390" s="57">
        <v>2</v>
      </c>
      <c r="S390" s="57">
        <v>4</v>
      </c>
      <c r="T390" s="57">
        <f t="shared" si="45"/>
        <v>23.888888888888889</v>
      </c>
      <c r="U390" s="57">
        <f t="shared" si="45"/>
        <v>24.444444444444443</v>
      </c>
      <c r="V390" s="58">
        <v>0.6</v>
      </c>
      <c r="W390" s="57">
        <v>1</v>
      </c>
      <c r="X390" s="57"/>
      <c r="Y390" s="57" t="s">
        <v>159</v>
      </c>
      <c r="Z390" s="57">
        <v>75</v>
      </c>
      <c r="AA390" s="57">
        <v>76</v>
      </c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</row>
    <row r="391" spans="1:38">
      <c r="A391" s="112">
        <f t="shared" si="44"/>
        <v>42647</v>
      </c>
      <c r="B391" s="57">
        <v>24</v>
      </c>
      <c r="C391" s="60">
        <v>4.7</v>
      </c>
      <c r="D391" s="57">
        <v>6.76</v>
      </c>
      <c r="E391" s="57">
        <v>15</v>
      </c>
      <c r="F391" s="57">
        <v>0.37163999999999997</v>
      </c>
      <c r="G391" s="57">
        <v>3</v>
      </c>
      <c r="H391" s="57"/>
      <c r="I391" s="37">
        <v>66.7</v>
      </c>
      <c r="J391" s="22">
        <f t="shared" si="36"/>
        <v>0.93426690000000001</v>
      </c>
      <c r="K391" s="37">
        <v>2.09</v>
      </c>
      <c r="L391" s="22">
        <f t="shared" si="39"/>
        <v>6.4727300000000002E-2</v>
      </c>
      <c r="M391" s="22"/>
      <c r="N391" s="57">
        <v>4</v>
      </c>
      <c r="O391" s="57">
        <v>1</v>
      </c>
      <c r="P391" s="57">
        <v>3</v>
      </c>
      <c r="Q391" s="57">
        <v>2</v>
      </c>
      <c r="R391" s="57">
        <v>2</v>
      </c>
      <c r="S391" s="57">
        <v>1</v>
      </c>
      <c r="T391" s="57">
        <f t="shared" si="45"/>
        <v>18.888888888888889</v>
      </c>
      <c r="U391" s="57">
        <f t="shared" si="45"/>
        <v>21.666666666666668</v>
      </c>
      <c r="V391" s="58">
        <v>0.55000000000000004</v>
      </c>
      <c r="W391" s="57">
        <v>1</v>
      </c>
      <c r="X391" s="57"/>
      <c r="Y391" s="57" t="s">
        <v>159</v>
      </c>
      <c r="Z391" s="57">
        <v>66</v>
      </c>
      <c r="AA391" s="57">
        <v>71</v>
      </c>
      <c r="AB391" s="57" t="s">
        <v>409</v>
      </c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</row>
    <row r="392" spans="1:38">
      <c r="A392" s="112">
        <f t="shared" si="44"/>
        <v>42661</v>
      </c>
      <c r="B392" s="57">
        <v>24</v>
      </c>
      <c r="C392" s="57">
        <v>9.1</v>
      </c>
      <c r="D392" s="57">
        <v>6.37</v>
      </c>
      <c r="E392" s="57">
        <v>16.62</v>
      </c>
      <c r="F392" s="57"/>
      <c r="G392" s="57">
        <v>0.23699999999999999</v>
      </c>
      <c r="H392" s="57"/>
      <c r="I392" s="37">
        <v>60</v>
      </c>
      <c r="J392" s="22">
        <f t="shared" si="36"/>
        <v>0.84041999999999994</v>
      </c>
      <c r="K392" s="37">
        <v>1.76</v>
      </c>
      <c r="L392" s="22">
        <f t="shared" si="39"/>
        <v>5.4507199999999999E-2</v>
      </c>
      <c r="M392" s="22"/>
      <c r="N392" s="57">
        <v>2</v>
      </c>
      <c r="O392" s="57">
        <v>1</v>
      </c>
      <c r="P392" s="57">
        <v>2</v>
      </c>
      <c r="Q392" s="57">
        <v>1</v>
      </c>
      <c r="R392" s="57">
        <v>5</v>
      </c>
      <c r="S392" s="57">
        <v>1</v>
      </c>
      <c r="T392" s="57">
        <f t="shared" si="45"/>
        <v>24.444444444444443</v>
      </c>
      <c r="U392" s="57">
        <f t="shared" si="45"/>
        <v>19.444444444444443</v>
      </c>
      <c r="V392" s="58">
        <v>0.65</v>
      </c>
      <c r="W392" s="57">
        <v>1</v>
      </c>
      <c r="X392" s="57"/>
      <c r="Y392" s="57" t="s">
        <v>159</v>
      </c>
      <c r="Z392" s="57">
        <v>76</v>
      </c>
      <c r="AA392" s="57">
        <v>67</v>
      </c>
      <c r="AB392" s="57" t="s">
        <v>410</v>
      </c>
      <c r="AD392" s="57"/>
      <c r="AE392" s="57"/>
      <c r="AF392" s="57"/>
      <c r="AG392" s="57"/>
      <c r="AH392" s="57"/>
      <c r="AI392" s="57"/>
      <c r="AJ392" s="57"/>
      <c r="AK392" s="57"/>
      <c r="AL392" s="57"/>
    </row>
    <row r="393" spans="1:38">
      <c r="A393" s="112">
        <f t="shared" si="44"/>
        <v>42675</v>
      </c>
      <c r="B393" s="57">
        <v>24</v>
      </c>
      <c r="C393" s="57">
        <v>7.37</v>
      </c>
      <c r="D393" s="57">
        <v>7.12</v>
      </c>
      <c r="E393" s="57">
        <v>12.7</v>
      </c>
      <c r="F393" s="57">
        <v>0.77115299999999998</v>
      </c>
      <c r="G393" s="57">
        <v>0.55600000000000005</v>
      </c>
      <c r="H393" s="57"/>
      <c r="I393" s="37">
        <v>71.599999999999994</v>
      </c>
      <c r="J393" s="22">
        <f t="shared" si="36"/>
        <v>1.0029011999999999</v>
      </c>
      <c r="K393" s="37">
        <v>6.85</v>
      </c>
      <c r="L393" s="22">
        <f t="shared" si="39"/>
        <v>0.21214449999999999</v>
      </c>
      <c r="M393" s="22"/>
      <c r="N393" s="57">
        <v>3</v>
      </c>
      <c r="O393" s="57">
        <v>3</v>
      </c>
      <c r="P393" s="57">
        <v>1</v>
      </c>
      <c r="Q393" s="57">
        <v>1</v>
      </c>
      <c r="R393" s="57">
        <v>9</v>
      </c>
      <c r="S393" s="57">
        <v>1</v>
      </c>
      <c r="T393" s="57">
        <f t="shared" si="45"/>
        <v>13.888888888888889</v>
      </c>
      <c r="U393" s="57">
        <f t="shared" si="45"/>
        <v>15.555555555555555</v>
      </c>
      <c r="V393" s="58">
        <v>0.7</v>
      </c>
      <c r="W393" s="57">
        <v>1</v>
      </c>
      <c r="X393" s="57"/>
      <c r="Y393" s="57" t="s">
        <v>159</v>
      </c>
      <c r="Z393" s="57">
        <v>57</v>
      </c>
      <c r="AA393" s="57">
        <v>60</v>
      </c>
      <c r="AB393" s="57" t="s">
        <v>409</v>
      </c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</row>
    <row r="394" spans="1:38">
      <c r="A394" s="59"/>
      <c r="B394" s="57"/>
      <c r="C394" s="57"/>
      <c r="D394" s="57"/>
      <c r="E394" s="57"/>
      <c r="F394" s="57"/>
      <c r="G394" s="57"/>
      <c r="H394" s="57"/>
      <c r="I394" s="37"/>
      <c r="J394" s="22"/>
      <c r="K394" s="37"/>
      <c r="L394" s="22"/>
      <c r="M394" s="22"/>
      <c r="N394" s="57"/>
      <c r="O394" s="57"/>
      <c r="P394" s="57"/>
      <c r="Q394" s="57"/>
      <c r="R394" s="57"/>
      <c r="S394" s="57"/>
      <c r="T394" s="57" t="str">
        <f t="shared" si="45"/>
        <v xml:space="preserve"> </v>
      </c>
      <c r="U394" s="57" t="str">
        <f t="shared" si="45"/>
        <v xml:space="preserve"> </v>
      </c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</row>
    <row r="395" spans="1:38">
      <c r="A395" s="59"/>
      <c r="B395" s="57"/>
      <c r="C395" s="57"/>
      <c r="D395" s="57"/>
      <c r="E395" s="57"/>
      <c r="F395" s="57"/>
      <c r="G395" s="57"/>
      <c r="H395" s="57"/>
      <c r="I395" s="33"/>
      <c r="J395" s="22"/>
      <c r="K395" s="32"/>
      <c r="L395" s="22"/>
      <c r="M395" s="22"/>
      <c r="N395" s="57"/>
      <c r="O395" s="57"/>
      <c r="P395" s="57"/>
      <c r="Q395" s="57"/>
      <c r="R395" s="57"/>
      <c r="S395" s="57"/>
      <c r="T395" s="57" t="str">
        <f t="shared" si="45"/>
        <v xml:space="preserve"> </v>
      </c>
      <c r="U395" s="57" t="str">
        <f t="shared" si="45"/>
        <v xml:space="preserve"> </v>
      </c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</row>
    <row r="396" spans="1:38">
      <c r="A396" s="59"/>
      <c r="B396" s="57"/>
      <c r="C396" s="57"/>
      <c r="D396" s="57"/>
      <c r="E396" s="57"/>
      <c r="F396" s="57"/>
      <c r="G396" s="57"/>
      <c r="H396" s="57"/>
      <c r="I396" s="33"/>
      <c r="J396" s="22"/>
      <c r="K396" s="32"/>
      <c r="L396" s="22"/>
      <c r="M396" s="22"/>
      <c r="N396" s="57"/>
      <c r="O396" s="57"/>
      <c r="P396" s="57"/>
      <c r="Q396" s="57"/>
      <c r="R396" s="57"/>
      <c r="S396" s="57"/>
      <c r="T396" s="57" t="str">
        <f t="shared" si="45"/>
        <v xml:space="preserve"> </v>
      </c>
      <c r="U396" s="57" t="str">
        <f t="shared" si="45"/>
        <v xml:space="preserve"> </v>
      </c>
      <c r="V396" s="57"/>
      <c r="W396" s="57"/>
      <c r="X396" s="57"/>
      <c r="Y396" s="18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</row>
    <row r="397" spans="1:38">
      <c r="A397" s="59"/>
      <c r="B397" s="57"/>
      <c r="C397" s="57"/>
      <c r="D397" s="57"/>
      <c r="E397" s="57"/>
      <c r="F397" s="57"/>
      <c r="G397" s="57"/>
      <c r="H397" s="57"/>
      <c r="I397" s="33"/>
      <c r="J397" s="22"/>
      <c r="K397" s="32"/>
      <c r="L397" s="22"/>
      <c r="M397" s="22"/>
      <c r="N397" s="57"/>
      <c r="O397" s="57"/>
      <c r="P397" s="57"/>
      <c r="Q397" s="57"/>
      <c r="R397" s="57"/>
      <c r="S397" s="57"/>
      <c r="T397" s="57" t="str">
        <f t="shared" si="45"/>
        <v xml:space="preserve"> </v>
      </c>
      <c r="U397" s="57" t="str">
        <f t="shared" si="45"/>
        <v xml:space="preserve"> </v>
      </c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</row>
    <row r="398" spans="1:38">
      <c r="A398" s="112">
        <f>A376</f>
        <v>42437</v>
      </c>
      <c r="B398" s="57">
        <v>25</v>
      </c>
      <c r="C398" s="57"/>
      <c r="D398" s="57"/>
      <c r="E398" s="62"/>
      <c r="F398" s="57"/>
      <c r="G398" s="57"/>
      <c r="H398" s="57"/>
      <c r="I398" s="33"/>
      <c r="J398" s="22"/>
      <c r="K398" s="32"/>
      <c r="L398" s="22"/>
      <c r="M398" s="22"/>
      <c r="N398" s="57"/>
      <c r="O398" s="57"/>
      <c r="P398" s="57"/>
      <c r="Q398" s="57"/>
      <c r="R398" s="57"/>
      <c r="S398" s="57"/>
      <c r="T398" s="57" t="str">
        <f t="shared" si="45"/>
        <v xml:space="preserve"> </v>
      </c>
      <c r="U398" s="57" t="str">
        <f t="shared" si="45"/>
        <v xml:space="preserve"> </v>
      </c>
      <c r="V398" s="57"/>
      <c r="W398" s="57"/>
      <c r="X398" s="57" t="s">
        <v>68</v>
      </c>
      <c r="Y398" s="57" t="s">
        <v>156</v>
      </c>
      <c r="Z398" s="57"/>
      <c r="AA398" s="57"/>
      <c r="AB398" s="62"/>
      <c r="AC398" s="57"/>
      <c r="AD398" s="57"/>
      <c r="AE398" s="57"/>
      <c r="AF398" s="57"/>
      <c r="AG398" s="62"/>
      <c r="AH398" s="57"/>
      <c r="AI398" s="57"/>
      <c r="AJ398" s="57"/>
      <c r="AK398" s="57"/>
      <c r="AL398" s="57"/>
    </row>
    <row r="399" spans="1:38" s="122" customFormat="1">
      <c r="A399" s="112">
        <f t="shared" ref="A399:A415" si="46">A377</f>
        <v>42451</v>
      </c>
      <c r="B399" s="57">
        <v>25</v>
      </c>
      <c r="I399" s="30">
        <v>332</v>
      </c>
      <c r="J399" s="22">
        <f t="shared" ref="J399:J478" si="47">(I399*14.007)*(0.001)</f>
        <v>4.6503239999999995</v>
      </c>
      <c r="K399" s="32">
        <v>1.68</v>
      </c>
      <c r="L399" s="22">
        <f t="shared" si="39"/>
        <v>5.2029599999999995E-2</v>
      </c>
      <c r="M399" s="22"/>
      <c r="T399" s="57" t="str">
        <f t="shared" si="45"/>
        <v xml:space="preserve"> </v>
      </c>
      <c r="U399" s="57" t="str">
        <f t="shared" si="45"/>
        <v xml:space="preserve"> </v>
      </c>
      <c r="X399" s="59"/>
      <c r="Y399" s="122" t="s">
        <v>156</v>
      </c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</row>
    <row r="400" spans="1:38">
      <c r="A400" s="112">
        <f t="shared" si="46"/>
        <v>42465</v>
      </c>
      <c r="B400" s="57">
        <v>25</v>
      </c>
      <c r="C400" s="57">
        <v>4.8099999999999996</v>
      </c>
      <c r="D400" s="57">
        <v>6.51</v>
      </c>
      <c r="E400" s="57">
        <v>19.2</v>
      </c>
      <c r="F400" s="57">
        <v>3.3</v>
      </c>
      <c r="G400" s="57"/>
      <c r="H400" s="57"/>
      <c r="I400" s="30">
        <v>49</v>
      </c>
      <c r="J400" s="22">
        <f t="shared" si="47"/>
        <v>0.68634299999999993</v>
      </c>
      <c r="K400" s="32">
        <v>2.09</v>
      </c>
      <c r="L400" s="22">
        <f t="shared" si="39"/>
        <v>6.4727300000000002E-2</v>
      </c>
      <c r="M400" s="22"/>
      <c r="N400" s="57">
        <v>3</v>
      </c>
      <c r="O400" s="57">
        <v>2</v>
      </c>
      <c r="P400" s="57">
        <v>3</v>
      </c>
      <c r="Q400" s="57">
        <v>2</v>
      </c>
      <c r="R400" s="57">
        <v>1</v>
      </c>
      <c r="S400" s="57">
        <v>3</v>
      </c>
      <c r="T400" s="57">
        <f t="shared" si="45"/>
        <v>3.3333333333333335</v>
      </c>
      <c r="U400" s="57" t="str">
        <f t="shared" si="45"/>
        <v xml:space="preserve"> </v>
      </c>
      <c r="V400" s="58">
        <v>0.5</v>
      </c>
      <c r="W400" s="57">
        <v>1</v>
      </c>
      <c r="X400" s="57"/>
      <c r="Y400" s="57" t="s">
        <v>187</v>
      </c>
      <c r="Z400" s="57">
        <v>38</v>
      </c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</row>
    <row r="401" spans="1:38">
      <c r="A401" s="112">
        <f t="shared" si="46"/>
        <v>42479</v>
      </c>
      <c r="B401" s="57">
        <v>25</v>
      </c>
      <c r="C401" s="57">
        <v>7.47</v>
      </c>
      <c r="D401" s="57">
        <v>6.38</v>
      </c>
      <c r="E401" s="57">
        <v>22.8</v>
      </c>
      <c r="F401" s="57"/>
      <c r="G401" s="57">
        <v>0.17899999999999999</v>
      </c>
      <c r="H401" s="57"/>
      <c r="I401" s="33">
        <v>58.9</v>
      </c>
      <c r="J401" s="22">
        <f t="shared" si="47"/>
        <v>0.82501230000000003</v>
      </c>
      <c r="K401" s="30">
        <v>1.79</v>
      </c>
      <c r="L401" s="22">
        <f t="shared" si="39"/>
        <v>5.5436299999999994E-2</v>
      </c>
      <c r="M401" s="22"/>
      <c r="N401" s="57">
        <v>1</v>
      </c>
      <c r="O401" s="57">
        <v>1</v>
      </c>
      <c r="P401" s="57">
        <v>3</v>
      </c>
      <c r="Q401" s="57">
        <v>3</v>
      </c>
      <c r="R401" s="57">
        <v>5</v>
      </c>
      <c r="S401" s="57">
        <v>1</v>
      </c>
      <c r="T401" s="57">
        <f t="shared" si="45"/>
        <v>25.555555555555557</v>
      </c>
      <c r="U401" s="57" t="str">
        <f t="shared" si="45"/>
        <v xml:space="preserve"> </v>
      </c>
      <c r="V401" s="58">
        <v>0.32</v>
      </c>
      <c r="W401" s="57">
        <v>1</v>
      </c>
      <c r="X401" s="57"/>
      <c r="Y401" s="57" t="s">
        <v>187</v>
      </c>
      <c r="Z401" s="57">
        <v>78</v>
      </c>
      <c r="AA401" s="57"/>
      <c r="AB401" s="57" t="s">
        <v>283</v>
      </c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</row>
    <row r="402" spans="1:38">
      <c r="A402" s="112">
        <f t="shared" si="46"/>
        <v>42493</v>
      </c>
      <c r="B402" s="57">
        <v>25</v>
      </c>
      <c r="C402" s="57">
        <v>4.5</v>
      </c>
      <c r="D402" s="57">
        <v>6.68</v>
      </c>
      <c r="E402" s="57"/>
      <c r="F402" s="57">
        <v>11.2</v>
      </c>
      <c r="G402" s="57">
        <v>0.16200000000000001</v>
      </c>
      <c r="H402" s="57"/>
      <c r="I402" s="30">
        <v>60.9</v>
      </c>
      <c r="J402" s="22">
        <f t="shared" si="47"/>
        <v>0.85302630000000002</v>
      </c>
      <c r="K402" s="30">
        <v>2.4700000000000002</v>
      </c>
      <c r="L402" s="22">
        <f t="shared" si="39"/>
        <v>7.6495900000000006E-2</v>
      </c>
      <c r="M402" s="22"/>
      <c r="N402" s="57">
        <v>1</v>
      </c>
      <c r="O402" s="57">
        <v>3</v>
      </c>
      <c r="P402" s="57">
        <v>2</v>
      </c>
      <c r="Q402" s="57">
        <v>1</v>
      </c>
      <c r="R402" s="57">
        <v>4</v>
      </c>
      <c r="S402" s="57">
        <v>5</v>
      </c>
      <c r="T402" s="57">
        <f t="shared" si="45"/>
        <v>17.777777777777779</v>
      </c>
      <c r="U402" s="57" t="str">
        <f t="shared" si="45"/>
        <v xml:space="preserve"> </v>
      </c>
      <c r="V402" s="57">
        <v>0.7</v>
      </c>
      <c r="W402" s="57">
        <v>1</v>
      </c>
      <c r="X402" s="57"/>
      <c r="Y402" s="57" t="s">
        <v>290</v>
      </c>
      <c r="Z402" s="57">
        <v>64</v>
      </c>
      <c r="AA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</row>
    <row r="403" spans="1:38">
      <c r="A403" s="112">
        <f t="shared" si="46"/>
        <v>42507</v>
      </c>
      <c r="B403" s="57">
        <v>25</v>
      </c>
      <c r="C403" s="57">
        <v>3.81</v>
      </c>
      <c r="D403" s="57">
        <v>6.26</v>
      </c>
      <c r="E403" s="57"/>
      <c r="F403" s="57"/>
      <c r="G403" s="57">
        <v>0.25600000000000001</v>
      </c>
      <c r="H403" s="57"/>
      <c r="I403" s="30">
        <v>68.3</v>
      </c>
      <c r="J403" s="22">
        <f t="shared" si="47"/>
        <v>0.95667809999999998</v>
      </c>
      <c r="K403" s="30">
        <v>3.5</v>
      </c>
      <c r="L403" s="22">
        <f t="shared" si="39"/>
        <v>0.10839499999999999</v>
      </c>
      <c r="M403" s="22"/>
      <c r="N403" s="57">
        <v>3</v>
      </c>
      <c r="O403" s="57">
        <v>4</v>
      </c>
      <c r="P403" s="57">
        <v>1</v>
      </c>
      <c r="Q403" s="57">
        <v>1</v>
      </c>
      <c r="R403" s="57">
        <v>13</v>
      </c>
      <c r="S403" s="57">
        <v>2</v>
      </c>
      <c r="T403" s="57">
        <f t="shared" si="45"/>
        <v>16.111111111111111</v>
      </c>
      <c r="U403" s="57">
        <f t="shared" si="45"/>
        <v>15.555555555555555</v>
      </c>
      <c r="V403" s="57">
        <v>0.4</v>
      </c>
      <c r="W403" s="57">
        <v>2</v>
      </c>
      <c r="X403" s="57"/>
      <c r="Y403" s="57" t="s">
        <v>294</v>
      </c>
      <c r="Z403" s="57">
        <v>61</v>
      </c>
      <c r="AA403" s="57">
        <v>60</v>
      </c>
      <c r="AB403" s="57" t="s">
        <v>295</v>
      </c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</row>
    <row r="404" spans="1:38">
      <c r="A404" s="112">
        <f t="shared" si="46"/>
        <v>42521</v>
      </c>
      <c r="B404" s="57">
        <v>25</v>
      </c>
      <c r="C404" s="57">
        <v>6.93</v>
      </c>
      <c r="D404" s="51">
        <v>6.43</v>
      </c>
      <c r="E404" s="57">
        <v>35.700000000000003</v>
      </c>
      <c r="F404" s="57" t="s">
        <v>97</v>
      </c>
      <c r="G404" s="57">
        <v>0.158</v>
      </c>
      <c r="H404" s="57"/>
      <c r="I404" s="30">
        <v>59.4</v>
      </c>
      <c r="J404" s="22">
        <f t="shared" si="47"/>
        <v>0.83201580000000008</v>
      </c>
      <c r="K404" s="30">
        <v>2.88</v>
      </c>
      <c r="L404" s="22">
        <f t="shared" si="39"/>
        <v>8.9193599999999998E-2</v>
      </c>
      <c r="M404" s="22"/>
      <c r="N404" s="57">
        <v>4</v>
      </c>
      <c r="O404" s="57">
        <v>3</v>
      </c>
      <c r="P404" s="57">
        <v>1</v>
      </c>
      <c r="Q404" s="57">
        <v>1</v>
      </c>
      <c r="R404" s="57">
        <v>13</v>
      </c>
      <c r="S404" s="57">
        <v>6</v>
      </c>
      <c r="T404" s="57">
        <f t="shared" si="45"/>
        <v>18.888888888888889</v>
      </c>
      <c r="U404" s="57" t="e">
        <f t="shared" si="45"/>
        <v>#VALUE!</v>
      </c>
      <c r="V404" s="57">
        <v>0.45</v>
      </c>
      <c r="W404" s="57" t="s">
        <v>21</v>
      </c>
      <c r="X404" s="57"/>
      <c r="Y404" s="57" t="s">
        <v>187</v>
      </c>
      <c r="Z404" s="57">
        <v>66</v>
      </c>
      <c r="AA404" s="57" t="s">
        <v>21</v>
      </c>
      <c r="AB404" s="57" t="s">
        <v>191</v>
      </c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</row>
    <row r="405" spans="1:38">
      <c r="A405" s="112">
        <f t="shared" si="46"/>
        <v>42535</v>
      </c>
      <c r="B405" s="57">
        <v>25</v>
      </c>
      <c r="C405" s="57">
        <v>7.74</v>
      </c>
      <c r="D405" s="57">
        <v>7.13</v>
      </c>
      <c r="E405" s="57"/>
      <c r="F405" s="57"/>
      <c r="G405" s="57">
        <v>0.113</v>
      </c>
      <c r="H405" s="57"/>
      <c r="I405" s="30">
        <v>53.1</v>
      </c>
      <c r="J405" s="22">
        <f t="shared" si="47"/>
        <v>0.74377170000000004</v>
      </c>
      <c r="K405" s="30">
        <v>2.68</v>
      </c>
      <c r="L405" s="22">
        <f t="shared" ref="L405:L478" si="48">(K405*30.97)*(0.001)</f>
        <v>8.2999600000000007E-2</v>
      </c>
      <c r="M405" s="22"/>
      <c r="N405" s="57">
        <v>2</v>
      </c>
      <c r="O405" s="57">
        <v>2</v>
      </c>
      <c r="P405" s="57">
        <v>2</v>
      </c>
      <c r="Q405" s="57">
        <v>2</v>
      </c>
      <c r="R405" s="57">
        <v>6</v>
      </c>
      <c r="S405" s="57">
        <v>1</v>
      </c>
      <c r="T405" s="57">
        <f t="shared" si="45"/>
        <v>25.555555555555557</v>
      </c>
      <c r="U405" s="57">
        <f t="shared" si="45"/>
        <v>24.444444444444443</v>
      </c>
      <c r="V405" s="57">
        <v>0.85</v>
      </c>
      <c r="W405" s="57">
        <v>1</v>
      </c>
      <c r="X405" s="57"/>
      <c r="Y405" s="57" t="s">
        <v>304</v>
      </c>
      <c r="Z405" s="57">
        <v>78</v>
      </c>
      <c r="AA405" s="57">
        <v>76</v>
      </c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</row>
    <row r="406" spans="1:38">
      <c r="A406" s="112">
        <f t="shared" si="46"/>
        <v>42549</v>
      </c>
      <c r="B406" s="57">
        <v>25</v>
      </c>
      <c r="C406" s="57">
        <v>6.6</v>
      </c>
      <c r="D406" s="57">
        <v>6.92</v>
      </c>
      <c r="E406" s="57">
        <v>7.2</v>
      </c>
      <c r="F406" s="57">
        <v>7.5999999999999998E-2</v>
      </c>
      <c r="G406" s="57">
        <v>0.35799999999999998</v>
      </c>
      <c r="H406" s="57"/>
      <c r="I406" s="37">
        <v>86.05</v>
      </c>
      <c r="J406" s="22">
        <f t="shared" si="47"/>
        <v>1.20530235</v>
      </c>
      <c r="K406" s="37">
        <v>3.77</v>
      </c>
      <c r="L406" s="22">
        <f t="shared" si="48"/>
        <v>0.11675690000000001</v>
      </c>
      <c r="M406" s="22"/>
      <c r="N406" s="57">
        <v>2</v>
      </c>
      <c r="O406" s="57">
        <v>3</v>
      </c>
      <c r="P406" s="57">
        <v>2</v>
      </c>
      <c r="Q406" s="57">
        <v>1</v>
      </c>
      <c r="R406" s="57">
        <v>3</v>
      </c>
      <c r="S406" s="57">
        <v>5</v>
      </c>
      <c r="T406" s="57">
        <f t="shared" si="45"/>
        <v>21.111111111111111</v>
      </c>
      <c r="U406" s="57">
        <f t="shared" si="45"/>
        <v>24.444444444444443</v>
      </c>
      <c r="V406" s="57">
        <v>0.5</v>
      </c>
      <c r="W406" s="57">
        <v>1</v>
      </c>
      <c r="X406" s="57"/>
      <c r="Y406" s="57" t="s">
        <v>304</v>
      </c>
      <c r="Z406" s="57">
        <v>70</v>
      </c>
      <c r="AA406" s="57">
        <v>76</v>
      </c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</row>
    <row r="407" spans="1:38">
      <c r="A407" s="112">
        <f t="shared" si="46"/>
        <v>42563</v>
      </c>
      <c r="B407" s="57">
        <v>25</v>
      </c>
      <c r="C407" s="57">
        <v>5.96</v>
      </c>
      <c r="D407" s="57">
        <v>6.98</v>
      </c>
      <c r="E407" s="57">
        <v>7.2</v>
      </c>
      <c r="F407" s="57">
        <v>4.2999999999999997E-2</v>
      </c>
      <c r="G407" s="57">
        <v>0.35099999999999998</v>
      </c>
      <c r="H407" s="57"/>
      <c r="I407" s="37">
        <v>45.4</v>
      </c>
      <c r="J407" s="22">
        <f t="shared" si="47"/>
        <v>0.63591779999999998</v>
      </c>
      <c r="K407" s="37">
        <v>2.46</v>
      </c>
      <c r="L407" s="22">
        <f t="shared" si="48"/>
        <v>7.6186199999999996E-2</v>
      </c>
      <c r="M407" s="22"/>
      <c r="N407" s="57">
        <v>2</v>
      </c>
      <c r="O407" s="57">
        <v>2</v>
      </c>
      <c r="P407" s="57">
        <v>2</v>
      </c>
      <c r="Q407" s="57">
        <v>2</v>
      </c>
      <c r="R407" s="57">
        <v>4</v>
      </c>
      <c r="S407" s="57">
        <v>1</v>
      </c>
      <c r="T407" s="57">
        <f t="shared" si="45"/>
        <v>28.888888888888889</v>
      </c>
      <c r="U407" s="57">
        <f t="shared" si="45"/>
        <v>26.666666666666668</v>
      </c>
      <c r="V407" s="57">
        <v>0.75</v>
      </c>
      <c r="W407" s="57">
        <v>1</v>
      </c>
      <c r="X407" s="57"/>
      <c r="Y407" s="57" t="s">
        <v>304</v>
      </c>
      <c r="Z407" s="57">
        <v>84</v>
      </c>
      <c r="AA407" s="57">
        <v>80</v>
      </c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</row>
    <row r="408" spans="1:38">
      <c r="A408" s="112">
        <f t="shared" si="46"/>
        <v>42577</v>
      </c>
      <c r="B408" s="57">
        <v>25</v>
      </c>
      <c r="C408" s="57">
        <v>4.1100000000000003</v>
      </c>
      <c r="D408" s="57">
        <v>7.26</v>
      </c>
      <c r="E408" s="57">
        <v>17.3</v>
      </c>
      <c r="F408" s="57">
        <v>4.38</v>
      </c>
      <c r="G408" s="57">
        <v>0.49</v>
      </c>
      <c r="H408" s="57"/>
      <c r="I408" s="37">
        <v>63.8</v>
      </c>
      <c r="J408" s="22">
        <f t="shared" si="47"/>
        <v>0.89364659999999996</v>
      </c>
      <c r="K408" s="37">
        <v>5.19</v>
      </c>
      <c r="L408" s="22">
        <f t="shared" si="48"/>
        <v>0.16073430000000002</v>
      </c>
      <c r="M408" s="22"/>
      <c r="N408" s="57">
        <v>3</v>
      </c>
      <c r="O408" s="57">
        <v>2</v>
      </c>
      <c r="P408" s="57">
        <v>2</v>
      </c>
      <c r="Q408" s="57">
        <v>2</v>
      </c>
      <c r="R408" s="57">
        <v>4</v>
      </c>
      <c r="S408" s="57">
        <v>2</v>
      </c>
      <c r="T408" s="57">
        <f t="shared" si="45"/>
        <v>32.222222222222221</v>
      </c>
      <c r="U408" s="57">
        <f t="shared" si="45"/>
        <v>30</v>
      </c>
      <c r="V408" s="57">
        <v>0.7</v>
      </c>
      <c r="W408" s="57">
        <v>1</v>
      </c>
      <c r="X408" s="57"/>
      <c r="Y408" s="57" t="s">
        <v>304</v>
      </c>
      <c r="Z408" s="57">
        <v>90</v>
      </c>
      <c r="AA408" s="57">
        <v>86</v>
      </c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</row>
    <row r="409" spans="1:38">
      <c r="A409" s="112">
        <f t="shared" si="46"/>
        <v>42591</v>
      </c>
      <c r="B409" s="57">
        <v>25</v>
      </c>
      <c r="C409" s="57">
        <v>7.53</v>
      </c>
      <c r="D409" s="57">
        <v>7.08</v>
      </c>
      <c r="E409" s="57">
        <v>15.6</v>
      </c>
      <c r="F409" s="57">
        <v>1.7999999999999999E-2</v>
      </c>
      <c r="G409" s="57">
        <v>0.23799999999999999</v>
      </c>
      <c r="H409" s="57"/>
      <c r="I409" s="37">
        <v>54.2</v>
      </c>
      <c r="J409" s="22">
        <f t="shared" si="47"/>
        <v>0.75917939999999995</v>
      </c>
      <c r="K409" s="37">
        <v>3.31</v>
      </c>
      <c r="L409" s="22">
        <f t="shared" si="48"/>
        <v>0.1025107</v>
      </c>
      <c r="M409" s="22"/>
      <c r="N409" s="57">
        <v>3</v>
      </c>
      <c r="O409" s="57">
        <v>3</v>
      </c>
      <c r="P409" s="57">
        <v>1</v>
      </c>
      <c r="Q409" s="57">
        <v>1</v>
      </c>
      <c r="R409" s="57">
        <v>2</v>
      </c>
      <c r="S409" s="57">
        <v>1</v>
      </c>
      <c r="T409" s="57">
        <f t="shared" si="45"/>
        <v>26.666666666666668</v>
      </c>
      <c r="U409" s="57">
        <f t="shared" si="45"/>
        <v>25</v>
      </c>
      <c r="V409" s="58">
        <v>0.75</v>
      </c>
      <c r="W409" s="57">
        <v>1</v>
      </c>
      <c r="X409" s="57"/>
      <c r="Y409" s="57" t="s">
        <v>304</v>
      </c>
      <c r="Z409" s="57">
        <v>80</v>
      </c>
      <c r="AA409" s="57">
        <v>77</v>
      </c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</row>
    <row r="410" spans="1:38">
      <c r="A410" s="112">
        <f t="shared" si="46"/>
        <v>42605</v>
      </c>
      <c r="B410" s="57">
        <v>25</v>
      </c>
      <c r="C410" s="57">
        <v>5.91</v>
      </c>
      <c r="D410" s="57">
        <v>6.9</v>
      </c>
      <c r="E410" s="57">
        <v>14.6</v>
      </c>
      <c r="F410" s="57">
        <v>0.04</v>
      </c>
      <c r="G410" s="57">
        <v>0.25700000000000001</v>
      </c>
      <c r="H410" s="57"/>
      <c r="I410" s="37">
        <v>51.5</v>
      </c>
      <c r="J410" s="22">
        <f t="shared" si="47"/>
        <v>0.72136050000000007</v>
      </c>
      <c r="K410" s="37">
        <v>4.07</v>
      </c>
      <c r="L410" s="22">
        <f t="shared" si="48"/>
        <v>0.12604789999999999</v>
      </c>
      <c r="M410" s="22"/>
      <c r="N410" s="57">
        <v>2</v>
      </c>
      <c r="O410" s="57">
        <v>1</v>
      </c>
      <c r="P410" s="57">
        <v>2</v>
      </c>
      <c r="Q410" s="57">
        <v>2</v>
      </c>
      <c r="R410" s="57">
        <v>3</v>
      </c>
      <c r="S410" s="57">
        <v>4</v>
      </c>
      <c r="T410" s="57">
        <f t="shared" si="45"/>
        <v>26.111111111111111</v>
      </c>
      <c r="U410" s="57">
        <f t="shared" si="45"/>
        <v>25.555555555555557</v>
      </c>
      <c r="V410" s="57">
        <v>0.7</v>
      </c>
      <c r="W410" s="57">
        <v>1</v>
      </c>
      <c r="X410" s="57"/>
      <c r="Y410" s="57" t="s">
        <v>290</v>
      </c>
      <c r="Z410" s="57">
        <v>79</v>
      </c>
      <c r="AA410" s="57">
        <v>78</v>
      </c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</row>
    <row r="411" spans="1:38">
      <c r="A411" s="112">
        <f t="shared" si="46"/>
        <v>42619</v>
      </c>
      <c r="B411" s="57">
        <v>25</v>
      </c>
      <c r="C411" s="57">
        <v>4.88</v>
      </c>
      <c r="D411" s="57">
        <v>7.12</v>
      </c>
      <c r="E411" s="57">
        <v>16.399999999999999</v>
      </c>
      <c r="F411" s="57">
        <v>9.2100000000000009</v>
      </c>
      <c r="G411" s="57">
        <v>0.41799999999999998</v>
      </c>
      <c r="H411" s="57"/>
      <c r="I411" s="37">
        <v>49.3</v>
      </c>
      <c r="J411" s="22">
        <f t="shared" si="47"/>
        <v>0.69054509999999991</v>
      </c>
      <c r="K411" s="37">
        <v>2.87</v>
      </c>
      <c r="L411" s="22">
        <f t="shared" si="48"/>
        <v>8.8883900000000002E-2</v>
      </c>
      <c r="M411" s="22"/>
      <c r="N411" s="57">
        <v>3</v>
      </c>
      <c r="O411" s="57">
        <v>1</v>
      </c>
      <c r="P411" s="57">
        <v>3</v>
      </c>
      <c r="Q411" s="57">
        <v>2</v>
      </c>
      <c r="R411" s="57">
        <v>8</v>
      </c>
      <c r="S411" s="57">
        <v>1</v>
      </c>
      <c r="T411" s="57">
        <f t="shared" si="45"/>
        <v>26.666666666666668</v>
      </c>
      <c r="U411" s="57">
        <f t="shared" si="45"/>
        <v>22.222222222222221</v>
      </c>
      <c r="V411" s="57">
        <v>0.52</v>
      </c>
      <c r="W411" s="57">
        <v>1</v>
      </c>
      <c r="X411" s="57"/>
      <c r="Y411" s="57" t="s">
        <v>304</v>
      </c>
      <c r="Z411" s="57">
        <v>80</v>
      </c>
      <c r="AA411" s="57">
        <v>72</v>
      </c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</row>
    <row r="412" spans="1:38">
      <c r="A412" s="112">
        <f t="shared" si="46"/>
        <v>42633</v>
      </c>
      <c r="B412" s="57">
        <v>25</v>
      </c>
      <c r="C412" s="57">
        <v>8.4</v>
      </c>
      <c r="D412" s="57">
        <v>7.08</v>
      </c>
      <c r="E412" s="57">
        <v>11.1</v>
      </c>
      <c r="F412" s="57">
        <v>7.01</v>
      </c>
      <c r="G412" s="57">
        <v>0.316</v>
      </c>
      <c r="H412" s="57"/>
      <c r="I412" s="37">
        <v>57.6</v>
      </c>
      <c r="J412" s="22">
        <f t="shared" si="47"/>
        <v>0.80680319999999994</v>
      </c>
      <c r="K412" s="37">
        <v>3.99</v>
      </c>
      <c r="L412" s="22">
        <f t="shared" si="48"/>
        <v>0.12357030000000001</v>
      </c>
      <c r="M412" s="22"/>
      <c r="N412" s="57">
        <v>3</v>
      </c>
      <c r="O412" s="57">
        <v>4</v>
      </c>
      <c r="P412" s="57">
        <v>2</v>
      </c>
      <c r="Q412" s="57">
        <v>2</v>
      </c>
      <c r="R412" s="57">
        <v>2</v>
      </c>
      <c r="S412" s="57">
        <v>5</v>
      </c>
      <c r="T412" s="57">
        <f t="shared" si="45"/>
        <v>23.333333333333332</v>
      </c>
      <c r="U412" s="57">
        <f t="shared" si="45"/>
        <v>22.222222222222221</v>
      </c>
      <c r="V412" s="58">
        <v>0.3</v>
      </c>
      <c r="W412" s="57">
        <v>1</v>
      </c>
      <c r="X412" s="57"/>
      <c r="Y412" s="57" t="s">
        <v>304</v>
      </c>
      <c r="Z412" s="57">
        <v>74</v>
      </c>
      <c r="AA412" s="57">
        <v>72</v>
      </c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</row>
    <row r="413" spans="1:38">
      <c r="A413" s="112">
        <f t="shared" si="46"/>
        <v>42647</v>
      </c>
      <c r="B413" s="57">
        <v>25</v>
      </c>
      <c r="C413" s="60">
        <v>2.7</v>
      </c>
      <c r="D413" s="57">
        <v>6.88</v>
      </c>
      <c r="E413" s="57">
        <v>12.6</v>
      </c>
      <c r="F413" s="57">
        <v>5.17</v>
      </c>
      <c r="G413" s="57">
        <v>1.6890000000000001</v>
      </c>
      <c r="H413" s="57"/>
      <c r="I413" s="37">
        <v>57.8</v>
      </c>
      <c r="J413" s="22">
        <f t="shared" si="47"/>
        <v>0.8096045999999999</v>
      </c>
      <c r="K413" s="37">
        <v>3.12</v>
      </c>
      <c r="L413" s="22">
        <f t="shared" si="48"/>
        <v>9.6626400000000001E-2</v>
      </c>
      <c r="M413" s="22"/>
      <c r="N413" s="57">
        <v>4</v>
      </c>
      <c r="O413" s="57">
        <v>2</v>
      </c>
      <c r="P413" s="57">
        <v>3</v>
      </c>
      <c r="Q413" s="57">
        <v>2</v>
      </c>
      <c r="R413" s="57">
        <v>2</v>
      </c>
      <c r="S413" s="57">
        <v>1</v>
      </c>
      <c r="T413" s="57">
        <f t="shared" si="45"/>
        <v>22.222222222222221</v>
      </c>
      <c r="U413" s="57">
        <f t="shared" si="45"/>
        <v>20.555555555555557</v>
      </c>
      <c r="V413" s="58">
        <v>0.6</v>
      </c>
      <c r="W413" s="57">
        <v>1</v>
      </c>
      <c r="X413" s="57"/>
      <c r="Y413" s="57" t="s">
        <v>304</v>
      </c>
      <c r="Z413" s="57">
        <v>72</v>
      </c>
      <c r="AA413" s="57">
        <v>69</v>
      </c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</row>
    <row r="414" spans="1:38">
      <c r="A414" s="112">
        <f t="shared" si="46"/>
        <v>42661</v>
      </c>
      <c r="B414" s="57">
        <v>25</v>
      </c>
      <c r="C414" s="57">
        <v>3</v>
      </c>
      <c r="D414" s="57">
        <v>6.7</v>
      </c>
      <c r="E414" s="57">
        <v>10.5</v>
      </c>
      <c r="F414" s="57">
        <v>4.04</v>
      </c>
      <c r="G414" s="57">
        <v>0.23799999999999999</v>
      </c>
      <c r="H414" s="57"/>
      <c r="I414" s="37">
        <v>64.099999999999994</v>
      </c>
      <c r="J414" s="22">
        <f t="shared" si="47"/>
        <v>0.89784869999999994</v>
      </c>
      <c r="K414" s="37">
        <v>2.46</v>
      </c>
      <c r="L414" s="22">
        <f t="shared" si="48"/>
        <v>7.6186199999999996E-2</v>
      </c>
      <c r="M414" s="22"/>
      <c r="N414" s="57">
        <v>4</v>
      </c>
      <c r="O414" s="57">
        <v>1</v>
      </c>
      <c r="P414" s="57">
        <v>3</v>
      </c>
      <c r="Q414" s="57">
        <v>2</v>
      </c>
      <c r="R414" s="57">
        <v>5</v>
      </c>
      <c r="S414" s="57">
        <v>1</v>
      </c>
      <c r="T414" s="57">
        <f t="shared" si="45"/>
        <v>23.333333333333332</v>
      </c>
      <c r="U414" s="57">
        <f t="shared" si="45"/>
        <v>17.222222222222221</v>
      </c>
      <c r="V414" s="58">
        <v>0.5</v>
      </c>
      <c r="W414" s="51">
        <v>1</v>
      </c>
      <c r="X414" s="57"/>
      <c r="Y414" s="57" t="s">
        <v>304</v>
      </c>
      <c r="Z414" s="57">
        <v>74</v>
      </c>
      <c r="AA414" s="57">
        <v>63</v>
      </c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</row>
    <row r="415" spans="1:38">
      <c r="A415" s="112">
        <f t="shared" si="46"/>
        <v>42675</v>
      </c>
      <c r="B415" s="57">
        <v>25</v>
      </c>
      <c r="C415" s="57">
        <v>2.99</v>
      </c>
      <c r="D415" s="57">
        <v>6.65</v>
      </c>
      <c r="E415" s="57">
        <v>14.2</v>
      </c>
      <c r="F415" s="57">
        <v>5.83</v>
      </c>
      <c r="G415" s="57"/>
      <c r="H415" s="57"/>
      <c r="I415" s="37">
        <v>54.1</v>
      </c>
      <c r="J415" s="22">
        <f t="shared" si="47"/>
        <v>0.75777870000000003</v>
      </c>
      <c r="K415" s="37">
        <v>1.71</v>
      </c>
      <c r="L415" s="22">
        <f t="shared" si="48"/>
        <v>5.2958700000000004E-2</v>
      </c>
      <c r="M415" s="22"/>
      <c r="N415" s="57">
        <v>4</v>
      </c>
      <c r="O415" s="57">
        <v>3</v>
      </c>
      <c r="P415" s="57">
        <v>1</v>
      </c>
      <c r="Q415" s="57">
        <v>1</v>
      </c>
      <c r="R415" s="57">
        <v>4</v>
      </c>
      <c r="S415" s="57">
        <v>1</v>
      </c>
      <c r="T415" s="57">
        <f t="shared" si="45"/>
        <v>13.333333333333334</v>
      </c>
      <c r="U415" s="57">
        <f t="shared" si="45"/>
        <v>13.333333333333334</v>
      </c>
      <c r="V415" s="58">
        <v>0.5</v>
      </c>
      <c r="W415" s="57">
        <v>1</v>
      </c>
      <c r="X415" s="57"/>
      <c r="Y415" s="57" t="s">
        <v>304</v>
      </c>
      <c r="Z415" s="57">
        <v>56</v>
      </c>
      <c r="AA415" s="57">
        <v>56</v>
      </c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</row>
    <row r="416" spans="1:38">
      <c r="A416" s="59"/>
      <c r="B416" s="57"/>
      <c r="C416" s="57"/>
      <c r="D416" s="57"/>
      <c r="E416" s="57"/>
      <c r="F416" s="57"/>
      <c r="G416" s="57"/>
      <c r="H416" s="57"/>
      <c r="I416" s="37"/>
      <c r="J416" s="22"/>
      <c r="K416" s="37"/>
      <c r="L416" s="22"/>
      <c r="M416" s="22"/>
      <c r="N416" s="57"/>
      <c r="O416" s="57"/>
      <c r="P416" s="57"/>
      <c r="Q416" s="57"/>
      <c r="R416" s="57"/>
      <c r="S416" s="57"/>
      <c r="T416" s="57" t="str">
        <f t="shared" si="45"/>
        <v xml:space="preserve"> </v>
      </c>
      <c r="U416" s="57" t="str">
        <f t="shared" si="45"/>
        <v xml:space="preserve"> </v>
      </c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</row>
    <row r="417" spans="1:38">
      <c r="A417" s="59"/>
      <c r="B417" s="57"/>
      <c r="C417" s="57"/>
      <c r="D417" s="57"/>
      <c r="E417" s="57"/>
      <c r="F417" s="57"/>
      <c r="G417" s="57"/>
      <c r="H417" s="57"/>
      <c r="I417" s="37"/>
      <c r="J417" s="22"/>
      <c r="K417" s="37"/>
      <c r="L417" s="22"/>
      <c r="M417" s="22"/>
      <c r="N417" s="57"/>
      <c r="O417" s="57"/>
      <c r="P417" s="57"/>
      <c r="Q417" s="57"/>
      <c r="R417" s="57"/>
      <c r="S417" s="57"/>
      <c r="T417" s="57" t="str">
        <f t="shared" si="45"/>
        <v xml:space="preserve"> </v>
      </c>
      <c r="U417" s="57" t="str">
        <f t="shared" si="45"/>
        <v xml:space="preserve"> </v>
      </c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</row>
    <row r="418" spans="1:38">
      <c r="A418" s="59"/>
      <c r="B418" s="57"/>
      <c r="C418" s="57"/>
      <c r="D418" s="57"/>
      <c r="E418" s="57"/>
      <c r="F418" s="57"/>
      <c r="G418" s="57"/>
      <c r="H418" s="57"/>
      <c r="I418" s="37"/>
      <c r="J418" s="22"/>
      <c r="K418" s="37"/>
      <c r="L418" s="22"/>
      <c r="M418" s="22"/>
      <c r="N418" s="57"/>
      <c r="O418" s="57"/>
      <c r="P418" s="57"/>
      <c r="Q418" s="57"/>
      <c r="R418" s="57"/>
      <c r="S418" s="57"/>
      <c r="T418" s="57" t="str">
        <f t="shared" si="45"/>
        <v xml:space="preserve"> </v>
      </c>
      <c r="U418" s="57" t="str">
        <f t="shared" si="45"/>
        <v xml:space="preserve"> </v>
      </c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</row>
    <row r="419" spans="1:38">
      <c r="A419" s="59"/>
      <c r="B419" s="57"/>
      <c r="D419" s="57"/>
      <c r="E419" s="57"/>
      <c r="F419" s="57"/>
      <c r="G419" s="57"/>
      <c r="H419" s="57"/>
      <c r="I419" s="37"/>
      <c r="J419" s="22"/>
      <c r="K419" s="37"/>
      <c r="L419" s="22"/>
      <c r="M419" s="22"/>
      <c r="N419" s="57"/>
      <c r="O419" s="57"/>
      <c r="P419" s="57"/>
      <c r="Q419" s="57"/>
      <c r="R419" s="57"/>
      <c r="S419" s="57"/>
      <c r="T419" s="57" t="str">
        <f t="shared" si="45"/>
        <v xml:space="preserve"> </v>
      </c>
      <c r="U419" s="57" t="str">
        <f t="shared" si="45"/>
        <v xml:space="preserve"> </v>
      </c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</row>
    <row r="420" spans="1:38">
      <c r="A420" s="112">
        <f>A398</f>
        <v>42437</v>
      </c>
      <c r="B420" s="57">
        <v>26</v>
      </c>
      <c r="C420" s="57">
        <v>0.32</v>
      </c>
      <c r="D420" s="57">
        <v>6.61</v>
      </c>
      <c r="E420" s="57">
        <v>5.3</v>
      </c>
      <c r="F420" s="57">
        <v>7.79</v>
      </c>
      <c r="G420" s="57">
        <v>0.75</v>
      </c>
      <c r="H420" s="57"/>
      <c r="I420" s="37">
        <v>402</v>
      </c>
      <c r="J420" s="22">
        <f t="shared" si="47"/>
        <v>5.630814</v>
      </c>
      <c r="K420" s="37">
        <v>1.38</v>
      </c>
      <c r="L420" s="22">
        <f t="shared" si="48"/>
        <v>4.2738600000000002E-2</v>
      </c>
      <c r="M420" s="22"/>
      <c r="N420" s="57">
        <v>3</v>
      </c>
      <c r="O420" s="57">
        <v>1</v>
      </c>
      <c r="P420" s="57">
        <v>2</v>
      </c>
      <c r="Q420" s="57">
        <v>2</v>
      </c>
      <c r="R420" s="57">
        <v>10</v>
      </c>
      <c r="S420" s="57">
        <v>1</v>
      </c>
      <c r="T420" s="57">
        <f t="shared" si="45"/>
        <v>12.777777777777779</v>
      </c>
      <c r="U420" s="57">
        <f t="shared" si="45"/>
        <v>12.777777777777779</v>
      </c>
      <c r="V420" s="57">
        <v>0.45</v>
      </c>
      <c r="W420" s="57">
        <v>1</v>
      </c>
      <c r="X420" s="57" t="s">
        <v>70</v>
      </c>
      <c r="Y420" s="57" t="s">
        <v>146</v>
      </c>
      <c r="Z420" s="57">
        <v>55</v>
      </c>
      <c r="AA420" s="57">
        <v>55</v>
      </c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</row>
    <row r="421" spans="1:38">
      <c r="A421" s="112">
        <f t="shared" ref="A421:A437" si="49">A399</f>
        <v>42451</v>
      </c>
      <c r="B421" s="57">
        <v>26</v>
      </c>
      <c r="C421" s="57">
        <v>0.16</v>
      </c>
      <c r="D421" s="57">
        <v>6.64</v>
      </c>
      <c r="E421" s="57">
        <v>15.8</v>
      </c>
      <c r="F421" s="57">
        <v>0.55800000000000005</v>
      </c>
      <c r="G421" s="57">
        <v>0.39800000000000002</v>
      </c>
      <c r="H421" s="57"/>
      <c r="I421" s="37">
        <v>258</v>
      </c>
      <c r="J421" s="22">
        <f t="shared" si="47"/>
        <v>3.6138060000000003</v>
      </c>
      <c r="K421" s="37">
        <v>1.97</v>
      </c>
      <c r="L421" s="22">
        <f t="shared" si="48"/>
        <v>6.10109E-2</v>
      </c>
      <c r="M421" s="22"/>
      <c r="N421" s="57">
        <v>4</v>
      </c>
      <c r="O421" s="57">
        <v>2</v>
      </c>
      <c r="P421" s="57">
        <v>3</v>
      </c>
      <c r="Q421" s="57">
        <v>2</v>
      </c>
      <c r="R421" s="57">
        <v>6</v>
      </c>
      <c r="S421" s="57">
        <v>2</v>
      </c>
      <c r="T421" s="57">
        <f t="shared" si="45"/>
        <v>12.222222222222221</v>
      </c>
      <c r="U421" s="57">
        <f t="shared" si="45"/>
        <v>12.222222222222221</v>
      </c>
      <c r="V421" s="57">
        <v>0.45</v>
      </c>
      <c r="W421" s="57">
        <v>1</v>
      </c>
      <c r="X421" s="57"/>
      <c r="Y421" s="57" t="s">
        <v>184</v>
      </c>
      <c r="Z421" s="57">
        <v>54</v>
      </c>
      <c r="AA421" s="57">
        <v>54</v>
      </c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</row>
    <row r="422" spans="1:38">
      <c r="A422" s="112">
        <f t="shared" si="49"/>
        <v>42465</v>
      </c>
      <c r="B422" s="57">
        <v>26</v>
      </c>
      <c r="C422" s="57">
        <v>0.12</v>
      </c>
      <c r="D422" s="57">
        <v>6.54</v>
      </c>
      <c r="E422" s="57">
        <v>4.9000000000000004</v>
      </c>
      <c r="F422" s="57">
        <v>1.64</v>
      </c>
      <c r="G422" s="57">
        <v>5.1999999999999998E-2</v>
      </c>
      <c r="H422" s="57"/>
      <c r="I422" s="37">
        <v>160</v>
      </c>
      <c r="J422" s="22">
        <f t="shared" si="47"/>
        <v>2.24112</v>
      </c>
      <c r="K422" s="37">
        <v>1.42</v>
      </c>
      <c r="L422" s="22">
        <f t="shared" si="48"/>
        <v>4.39774E-2</v>
      </c>
      <c r="M422" s="22"/>
      <c r="N422" s="57">
        <v>3</v>
      </c>
      <c r="O422" s="57">
        <v>3</v>
      </c>
      <c r="P422" s="57">
        <v>3</v>
      </c>
      <c r="Q422" s="57">
        <v>1</v>
      </c>
      <c r="R422" s="57">
        <v>5</v>
      </c>
      <c r="S422" s="57">
        <v>3</v>
      </c>
      <c r="T422" s="57">
        <f t="shared" si="45"/>
        <v>0</v>
      </c>
      <c r="U422" s="57">
        <f t="shared" si="45"/>
        <v>7.2222222222222223</v>
      </c>
      <c r="V422" s="57">
        <v>0.5</v>
      </c>
      <c r="W422" s="57">
        <v>1</v>
      </c>
      <c r="X422" s="57"/>
      <c r="Y422" s="51" t="s">
        <v>146</v>
      </c>
      <c r="Z422" s="57">
        <v>32</v>
      </c>
      <c r="AA422" s="57">
        <v>45</v>
      </c>
      <c r="AB422" s="57"/>
      <c r="AC422" s="57"/>
      <c r="AD422" s="57"/>
      <c r="AE422" s="57"/>
      <c r="AG422" s="57"/>
      <c r="AH422" s="57"/>
      <c r="AJ422" s="57"/>
      <c r="AK422" s="57"/>
      <c r="AL422" s="57"/>
    </row>
    <row r="423" spans="1:38">
      <c r="A423" s="112">
        <f t="shared" si="49"/>
        <v>42479</v>
      </c>
      <c r="B423" s="57">
        <v>26</v>
      </c>
      <c r="C423" s="57">
        <v>0.26</v>
      </c>
      <c r="D423" s="57">
        <v>7.52</v>
      </c>
      <c r="E423" s="57">
        <v>36.6</v>
      </c>
      <c r="F423" s="57"/>
      <c r="G423" s="61">
        <v>0.186</v>
      </c>
      <c r="H423" s="61"/>
      <c r="I423" s="37">
        <v>216</v>
      </c>
      <c r="J423" s="22">
        <f t="shared" si="47"/>
        <v>3.025512</v>
      </c>
      <c r="K423" s="37">
        <v>2.97</v>
      </c>
      <c r="L423" s="22">
        <f t="shared" si="48"/>
        <v>9.1980900000000004E-2</v>
      </c>
      <c r="M423" s="22"/>
      <c r="N423" s="57">
        <v>4</v>
      </c>
      <c r="O423" s="57">
        <v>2</v>
      </c>
      <c r="P423" s="57">
        <v>3</v>
      </c>
      <c r="Q423" s="57">
        <v>2</v>
      </c>
      <c r="R423" s="57">
        <v>12</v>
      </c>
      <c r="S423" s="57">
        <v>1</v>
      </c>
      <c r="T423" s="57">
        <f t="shared" si="45"/>
        <v>26.666666666666668</v>
      </c>
      <c r="U423" s="57">
        <f t="shared" si="45"/>
        <v>16.666666666666668</v>
      </c>
      <c r="V423" s="57">
        <v>0.4</v>
      </c>
      <c r="W423" s="57">
        <v>1</v>
      </c>
      <c r="X423" s="57"/>
      <c r="Y423" s="57" t="s">
        <v>184</v>
      </c>
      <c r="Z423" s="57">
        <v>80</v>
      </c>
      <c r="AA423" s="57">
        <v>62</v>
      </c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</row>
    <row r="424" spans="1:38">
      <c r="A424" s="112">
        <f t="shared" si="49"/>
        <v>42493</v>
      </c>
      <c r="B424" s="57">
        <v>26</v>
      </c>
      <c r="C424" s="57">
        <v>0.16</v>
      </c>
      <c r="D424" s="57">
        <v>7.43</v>
      </c>
      <c r="E424" s="57"/>
      <c r="F424" s="57">
        <v>2.0499999999999998</v>
      </c>
      <c r="G424" s="57">
        <v>0.188</v>
      </c>
      <c r="H424" s="57"/>
      <c r="I424" s="37">
        <v>146</v>
      </c>
      <c r="J424" s="22">
        <f t="shared" si="47"/>
        <v>2.0450219999999999</v>
      </c>
      <c r="K424" s="37">
        <v>2.1800000000000002</v>
      </c>
      <c r="L424" s="22">
        <f t="shared" si="48"/>
        <v>6.7514600000000008E-2</v>
      </c>
      <c r="M424" s="22"/>
      <c r="N424" s="57">
        <v>4</v>
      </c>
      <c r="O424" s="57">
        <v>3</v>
      </c>
      <c r="P424" s="57">
        <v>2</v>
      </c>
      <c r="Q424" s="57">
        <v>2</v>
      </c>
      <c r="R424" s="57">
        <v>8</v>
      </c>
      <c r="S424" s="57">
        <v>5</v>
      </c>
      <c r="T424" s="57">
        <f t="shared" si="45"/>
        <v>18.888888888888889</v>
      </c>
      <c r="U424" s="57">
        <f t="shared" si="45"/>
        <v>16.111111111111111</v>
      </c>
      <c r="V424" s="57">
        <v>0.3</v>
      </c>
      <c r="W424" s="57">
        <v>1</v>
      </c>
      <c r="X424" s="57"/>
      <c r="Y424" s="57" t="s">
        <v>146</v>
      </c>
      <c r="Z424" s="57">
        <v>66</v>
      </c>
      <c r="AA424" s="57">
        <v>61</v>
      </c>
      <c r="AB424" s="57" t="s">
        <v>291</v>
      </c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</row>
    <row r="425" spans="1:38">
      <c r="A425" s="112">
        <f t="shared" si="49"/>
        <v>42507</v>
      </c>
      <c r="B425" s="57">
        <v>26</v>
      </c>
      <c r="C425" s="57">
        <v>0.14000000000000001</v>
      </c>
      <c r="D425" s="57">
        <v>8</v>
      </c>
      <c r="E425" s="57"/>
      <c r="F425" s="57"/>
      <c r="G425" s="61">
        <v>0.125</v>
      </c>
      <c r="H425" s="61"/>
      <c r="I425" s="37">
        <v>159</v>
      </c>
      <c r="J425" s="22">
        <f t="shared" si="47"/>
        <v>2.2271129999999997</v>
      </c>
      <c r="K425" s="37">
        <v>4.38</v>
      </c>
      <c r="L425" s="22">
        <f t="shared" si="48"/>
        <v>0.13564859999999998</v>
      </c>
      <c r="M425" s="22"/>
      <c r="N425" s="57">
        <v>4</v>
      </c>
      <c r="O425" s="57">
        <v>4</v>
      </c>
      <c r="P425" s="57">
        <v>3</v>
      </c>
      <c r="Q425" s="57">
        <v>2</v>
      </c>
      <c r="R425" s="57">
        <v>7</v>
      </c>
      <c r="S425" s="57">
        <v>1</v>
      </c>
      <c r="T425" s="57">
        <f t="shared" si="45"/>
        <v>17.777777777777779</v>
      </c>
      <c r="U425" s="57">
        <f t="shared" si="45"/>
        <v>15.555555555555555</v>
      </c>
      <c r="V425" s="57">
        <v>0.3</v>
      </c>
      <c r="W425" s="57">
        <v>1</v>
      </c>
      <c r="X425" s="57"/>
      <c r="Y425" s="57" t="s">
        <v>184</v>
      </c>
      <c r="Z425" s="57">
        <v>64</v>
      </c>
      <c r="AA425" s="57">
        <v>60</v>
      </c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</row>
    <row r="426" spans="1:38">
      <c r="A426" s="112">
        <f t="shared" si="49"/>
        <v>42521</v>
      </c>
      <c r="B426" s="57">
        <v>26</v>
      </c>
      <c r="C426" s="57">
        <v>0.38</v>
      </c>
      <c r="D426" s="57">
        <v>6.99</v>
      </c>
      <c r="E426" s="57">
        <v>11.6</v>
      </c>
      <c r="F426" s="57">
        <v>0.96099999999999997</v>
      </c>
      <c r="G426" s="57">
        <v>0.14599999999999999</v>
      </c>
      <c r="H426" s="57"/>
      <c r="I426" s="37">
        <v>133</v>
      </c>
      <c r="J426" s="22">
        <f t="shared" si="47"/>
        <v>1.8629310000000001</v>
      </c>
      <c r="K426" s="37">
        <v>2.3199999999999998</v>
      </c>
      <c r="L426" s="22">
        <f t="shared" si="48"/>
        <v>7.1850399999999995E-2</v>
      </c>
      <c r="M426" s="22"/>
      <c r="N426" s="57">
        <v>2</v>
      </c>
      <c r="O426" s="57">
        <v>2</v>
      </c>
      <c r="P426" s="57">
        <v>1</v>
      </c>
      <c r="Q426" s="57">
        <v>2</v>
      </c>
      <c r="R426" s="57">
        <v>8</v>
      </c>
      <c r="S426" s="57">
        <v>5</v>
      </c>
      <c r="T426" s="57">
        <f t="shared" si="45"/>
        <v>19.444444444444443</v>
      </c>
      <c r="U426" s="57">
        <f t="shared" si="45"/>
        <v>23.888888888888889</v>
      </c>
      <c r="V426" s="57">
        <v>0.35</v>
      </c>
      <c r="W426" s="57">
        <v>1</v>
      </c>
      <c r="X426" s="57"/>
      <c r="Y426" s="57" t="s">
        <v>146</v>
      </c>
      <c r="Z426" s="57">
        <v>67</v>
      </c>
      <c r="AA426" s="57">
        <v>75</v>
      </c>
      <c r="AB426" s="57" t="s">
        <v>191</v>
      </c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</row>
    <row r="427" spans="1:38">
      <c r="A427" s="112">
        <f t="shared" si="49"/>
        <v>42535</v>
      </c>
      <c r="B427" s="57">
        <v>26</v>
      </c>
      <c r="C427" s="58">
        <v>0.19</v>
      </c>
      <c r="D427" s="57">
        <v>7.12</v>
      </c>
      <c r="E427" s="57"/>
      <c r="F427" s="57"/>
      <c r="G427" s="57">
        <v>0.224</v>
      </c>
      <c r="H427" s="57"/>
      <c r="I427" s="37">
        <v>137</v>
      </c>
      <c r="J427" s="22">
        <f t="shared" si="47"/>
        <v>1.9189590000000001</v>
      </c>
      <c r="K427" s="37">
        <v>4.51</v>
      </c>
      <c r="L427" s="22">
        <f t="shared" si="48"/>
        <v>0.13967470000000001</v>
      </c>
      <c r="M427" s="22"/>
      <c r="N427" s="57">
        <v>3</v>
      </c>
      <c r="O427" s="57">
        <v>1</v>
      </c>
      <c r="P427" s="57">
        <v>2</v>
      </c>
      <c r="Q427" s="57">
        <v>2</v>
      </c>
      <c r="R427" s="57">
        <v>4</v>
      </c>
      <c r="S427" s="57">
        <v>1</v>
      </c>
      <c r="T427" s="57">
        <f t="shared" si="45"/>
        <v>26.111111111111111</v>
      </c>
      <c r="U427" s="57">
        <f t="shared" si="45"/>
        <v>24.444444444444443</v>
      </c>
      <c r="V427" s="57">
        <v>0.4</v>
      </c>
      <c r="W427" s="57">
        <v>2</v>
      </c>
      <c r="X427" s="57"/>
      <c r="Y427" s="57" t="s">
        <v>184</v>
      </c>
      <c r="Z427" s="57">
        <v>79</v>
      </c>
      <c r="AA427" s="57">
        <v>76</v>
      </c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</row>
    <row r="428" spans="1:38">
      <c r="A428" s="112">
        <f t="shared" si="49"/>
        <v>42549</v>
      </c>
      <c r="B428" s="57">
        <v>26</v>
      </c>
      <c r="C428" s="57">
        <v>0.17</v>
      </c>
      <c r="D428" s="57">
        <v>7.05</v>
      </c>
      <c r="E428" s="57">
        <v>19.600000000000001</v>
      </c>
      <c r="F428" s="57">
        <v>1.52</v>
      </c>
      <c r="G428" s="57">
        <v>0.27100000000000002</v>
      </c>
      <c r="H428" s="57"/>
      <c r="I428" s="37">
        <v>137</v>
      </c>
      <c r="J428" s="22">
        <f t="shared" si="47"/>
        <v>1.9189590000000001</v>
      </c>
      <c r="K428" s="37">
        <v>4.04</v>
      </c>
      <c r="L428" s="22">
        <f t="shared" si="48"/>
        <v>0.1251188</v>
      </c>
      <c r="M428" s="22"/>
      <c r="N428" s="57">
        <v>1</v>
      </c>
      <c r="O428" s="57">
        <v>6</v>
      </c>
      <c r="P428" s="57">
        <v>2</v>
      </c>
      <c r="Q428" s="57">
        <v>2</v>
      </c>
      <c r="R428" s="57">
        <v>10</v>
      </c>
      <c r="S428" s="57">
        <v>5</v>
      </c>
      <c r="T428" s="57">
        <f t="shared" si="45"/>
        <v>22.777777777777779</v>
      </c>
      <c r="U428" s="57">
        <f t="shared" si="45"/>
        <v>25.555555555555557</v>
      </c>
      <c r="V428" s="57">
        <v>0.45</v>
      </c>
      <c r="W428" s="57">
        <v>1</v>
      </c>
      <c r="X428" s="57"/>
      <c r="Y428" s="57" t="s">
        <v>146</v>
      </c>
      <c r="Z428" s="57">
        <v>73</v>
      </c>
      <c r="AA428" s="57">
        <v>78</v>
      </c>
      <c r="AB428" s="57" t="s">
        <v>313</v>
      </c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</row>
    <row r="429" spans="1:38">
      <c r="A429" s="112">
        <f t="shared" si="49"/>
        <v>42563</v>
      </c>
      <c r="B429" s="57">
        <v>26</v>
      </c>
      <c r="C429" s="57">
        <v>0.26</v>
      </c>
      <c r="D429" s="57">
        <v>7.14</v>
      </c>
      <c r="E429" s="57">
        <v>19.7</v>
      </c>
      <c r="F429" s="57">
        <v>1.44</v>
      </c>
      <c r="G429" s="57">
        <v>0.23499999999999999</v>
      </c>
      <c r="H429" s="57"/>
      <c r="I429" s="37">
        <v>195</v>
      </c>
      <c r="J429" s="22">
        <f t="shared" si="47"/>
        <v>2.7313649999999998</v>
      </c>
      <c r="K429" s="37">
        <v>5.56</v>
      </c>
      <c r="L429" s="22">
        <f t="shared" si="48"/>
        <v>0.17219319999999999</v>
      </c>
      <c r="M429" s="22"/>
      <c r="N429" s="57">
        <v>1</v>
      </c>
      <c r="O429" s="57">
        <v>1</v>
      </c>
      <c r="P429" s="57">
        <v>3</v>
      </c>
      <c r="Q429" s="57">
        <v>2</v>
      </c>
      <c r="R429" s="57">
        <v>5</v>
      </c>
      <c r="S429" s="57">
        <v>1</v>
      </c>
      <c r="T429" s="57">
        <f t="shared" si="45"/>
        <v>29.444444444444443</v>
      </c>
      <c r="U429" s="57">
        <f t="shared" si="45"/>
        <v>27.777777777777779</v>
      </c>
      <c r="V429" s="57">
        <v>0.45</v>
      </c>
      <c r="W429" s="57">
        <v>1</v>
      </c>
      <c r="X429" s="57"/>
      <c r="Y429" s="57" t="s">
        <v>184</v>
      </c>
      <c r="Z429" s="57">
        <v>85</v>
      </c>
      <c r="AA429" s="57">
        <v>82</v>
      </c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</row>
    <row r="430" spans="1:38">
      <c r="A430" s="112">
        <f t="shared" si="49"/>
        <v>42577</v>
      </c>
      <c r="B430" s="57">
        <v>26</v>
      </c>
      <c r="C430" s="57">
        <v>0.19</v>
      </c>
      <c r="D430" s="57">
        <v>7.41</v>
      </c>
      <c r="E430" s="57">
        <v>26.1</v>
      </c>
      <c r="F430" s="57">
        <v>1.29</v>
      </c>
      <c r="G430" s="57">
        <v>0.15</v>
      </c>
      <c r="H430" s="57"/>
      <c r="I430" s="37">
        <v>116</v>
      </c>
      <c r="J430" s="22">
        <f t="shared" si="47"/>
        <v>1.6248119999999999</v>
      </c>
      <c r="K430" s="37">
        <v>3.51</v>
      </c>
      <c r="L430" s="22">
        <f t="shared" si="48"/>
        <v>0.10870469999999999</v>
      </c>
      <c r="M430" s="22"/>
      <c r="N430" s="57">
        <v>2</v>
      </c>
      <c r="O430" s="57">
        <v>1</v>
      </c>
      <c r="P430" s="57">
        <v>1</v>
      </c>
      <c r="Q430" s="57">
        <v>2</v>
      </c>
      <c r="R430" s="57">
        <v>8</v>
      </c>
      <c r="S430" s="57">
        <v>3</v>
      </c>
      <c r="T430" s="57">
        <f t="shared" si="45"/>
        <v>31.111111111111111</v>
      </c>
      <c r="U430" s="57">
        <f t="shared" si="45"/>
        <v>32.222222222222221</v>
      </c>
      <c r="V430" s="58">
        <v>0.4</v>
      </c>
      <c r="W430" s="57">
        <v>1</v>
      </c>
      <c r="X430" s="57"/>
      <c r="Y430" s="57" t="s">
        <v>184</v>
      </c>
      <c r="Z430" s="57">
        <v>88</v>
      </c>
      <c r="AA430" s="57">
        <v>90</v>
      </c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</row>
    <row r="431" spans="1:38">
      <c r="A431" s="112">
        <f t="shared" si="49"/>
        <v>42591</v>
      </c>
      <c r="B431" s="57">
        <v>26</v>
      </c>
      <c r="C431" s="57">
        <v>0.41</v>
      </c>
      <c r="D431" s="57">
        <v>7.56</v>
      </c>
      <c r="E431" s="57">
        <v>19.899999999999999</v>
      </c>
      <c r="F431" s="57">
        <v>0.86599999999999999</v>
      </c>
      <c r="G431" s="57">
        <v>0.129</v>
      </c>
      <c r="H431" s="57"/>
      <c r="I431" s="37">
        <v>75.3</v>
      </c>
      <c r="J431" s="22">
        <f t="shared" si="47"/>
        <v>1.0547270999999998</v>
      </c>
      <c r="K431" s="37">
        <v>2.0099999999999998</v>
      </c>
      <c r="L431" s="22">
        <f t="shared" si="48"/>
        <v>6.2249699999999991E-2</v>
      </c>
      <c r="M431" s="22"/>
      <c r="N431" s="57">
        <v>1</v>
      </c>
      <c r="O431" s="57">
        <v>3</v>
      </c>
      <c r="P431" s="57">
        <v>2</v>
      </c>
      <c r="Q431" s="57">
        <v>2</v>
      </c>
      <c r="R431" s="57">
        <v>3</v>
      </c>
      <c r="S431" s="57">
        <v>1</v>
      </c>
      <c r="T431" s="57">
        <f t="shared" si="45"/>
        <v>24.444444444444443</v>
      </c>
      <c r="U431" s="57">
        <f t="shared" si="45"/>
        <v>26.666666666666668</v>
      </c>
      <c r="V431" s="57">
        <v>0.4</v>
      </c>
      <c r="W431" s="57">
        <v>1</v>
      </c>
      <c r="X431" s="57"/>
      <c r="Y431" s="57" t="s">
        <v>347</v>
      </c>
      <c r="Z431" s="57">
        <v>76</v>
      </c>
      <c r="AA431" s="57">
        <v>80</v>
      </c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</row>
    <row r="432" spans="1:38">
      <c r="A432" s="112">
        <f t="shared" si="49"/>
        <v>42605</v>
      </c>
      <c r="B432" s="57">
        <v>26</v>
      </c>
      <c r="C432" s="57">
        <v>0.27</v>
      </c>
      <c r="D432" s="57">
        <v>7.48</v>
      </c>
      <c r="E432" s="57">
        <v>19.100000000000001</v>
      </c>
      <c r="F432" s="57">
        <v>0.96899999999999997</v>
      </c>
      <c r="G432" s="57">
        <v>0.11600000000000001</v>
      </c>
      <c r="H432" s="57"/>
      <c r="I432" s="37">
        <v>86.4</v>
      </c>
      <c r="J432" s="22">
        <f t="shared" si="47"/>
        <v>1.2102048000000001</v>
      </c>
      <c r="K432" s="37">
        <v>2.33</v>
      </c>
      <c r="L432" s="22">
        <f t="shared" si="48"/>
        <v>7.2160100000000005E-2</v>
      </c>
      <c r="M432" s="22"/>
      <c r="N432" s="57">
        <v>1</v>
      </c>
      <c r="O432" s="57">
        <v>1</v>
      </c>
      <c r="P432" s="57">
        <v>1</v>
      </c>
      <c r="Q432" s="57">
        <v>1</v>
      </c>
      <c r="R432" s="57">
        <v>9</v>
      </c>
      <c r="S432" s="57">
        <v>5</v>
      </c>
      <c r="T432" s="57">
        <f t="shared" si="45"/>
        <v>16.666666666666668</v>
      </c>
      <c r="U432" s="57">
        <f t="shared" si="45"/>
        <v>26.666666666666668</v>
      </c>
      <c r="V432" s="57">
        <v>0.4</v>
      </c>
      <c r="W432" s="57">
        <v>1</v>
      </c>
      <c r="X432" s="57"/>
      <c r="Y432" s="57" t="s">
        <v>146</v>
      </c>
      <c r="Z432" s="57">
        <v>62</v>
      </c>
      <c r="AA432" s="57">
        <v>80</v>
      </c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</row>
    <row r="433" spans="1:38">
      <c r="A433" s="112">
        <f t="shared" si="49"/>
        <v>42619</v>
      </c>
      <c r="B433" s="57">
        <v>26</v>
      </c>
      <c r="C433" s="57">
        <v>0.4</v>
      </c>
      <c r="D433" s="57">
        <v>29.6</v>
      </c>
      <c r="E433" s="57">
        <v>12.2</v>
      </c>
      <c r="F433" s="61">
        <v>1.44</v>
      </c>
      <c r="G433" s="57">
        <v>0.46400000000000002</v>
      </c>
      <c r="H433" s="57"/>
      <c r="I433" s="37">
        <v>87.8</v>
      </c>
      <c r="J433" s="22">
        <f t="shared" si="47"/>
        <v>1.2298145999999999</v>
      </c>
      <c r="K433" s="37">
        <v>2.4500000000000002</v>
      </c>
      <c r="L433" s="22">
        <f t="shared" si="48"/>
        <v>7.5876500000000013E-2</v>
      </c>
      <c r="M433" s="22"/>
      <c r="N433" s="57">
        <v>1</v>
      </c>
      <c r="O433" s="57">
        <v>1</v>
      </c>
      <c r="P433" s="57">
        <v>3</v>
      </c>
      <c r="Q433" s="57">
        <v>2</v>
      </c>
      <c r="R433" s="57">
        <v>8</v>
      </c>
      <c r="S433" s="57">
        <v>1</v>
      </c>
      <c r="T433" s="57">
        <f t="shared" si="45"/>
        <v>29.444444444444443</v>
      </c>
      <c r="U433" s="57">
        <f t="shared" si="45"/>
        <v>23.888888888888889</v>
      </c>
      <c r="V433" s="57">
        <v>0.45</v>
      </c>
      <c r="W433" s="57">
        <v>1</v>
      </c>
      <c r="X433" s="57"/>
      <c r="Y433" s="57" t="s">
        <v>184</v>
      </c>
      <c r="Z433" s="57">
        <v>85</v>
      </c>
      <c r="AA433" s="57">
        <v>75</v>
      </c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</row>
    <row r="434" spans="1:38">
      <c r="A434" s="112">
        <f t="shared" si="49"/>
        <v>42633</v>
      </c>
      <c r="B434" s="57">
        <v>26</v>
      </c>
      <c r="C434" s="57">
        <v>1.8</v>
      </c>
      <c r="D434" s="57">
        <v>7.44</v>
      </c>
      <c r="E434" s="57">
        <v>17.8</v>
      </c>
      <c r="F434" s="57">
        <v>1.86</v>
      </c>
      <c r="G434" s="57">
        <v>0.246</v>
      </c>
      <c r="H434" s="57"/>
      <c r="I434" s="37">
        <v>102</v>
      </c>
      <c r="J434" s="22">
        <f t="shared" si="47"/>
        <v>1.428714</v>
      </c>
      <c r="K434" s="37">
        <v>2.7</v>
      </c>
      <c r="L434" s="22">
        <f t="shared" si="48"/>
        <v>8.3618999999999999E-2</v>
      </c>
      <c r="M434" s="22"/>
      <c r="N434" s="57">
        <v>2</v>
      </c>
      <c r="O434" s="57">
        <v>3</v>
      </c>
      <c r="P434" s="57">
        <v>2</v>
      </c>
      <c r="Q434" s="57">
        <v>2</v>
      </c>
      <c r="R434" s="57">
        <v>2</v>
      </c>
      <c r="S434" s="57">
        <v>5</v>
      </c>
      <c r="T434" s="57">
        <f t="shared" si="45"/>
        <v>23.333333333333332</v>
      </c>
      <c r="U434" s="57">
        <f t="shared" si="45"/>
        <v>24.444444444444443</v>
      </c>
      <c r="V434" s="57">
        <v>0.45</v>
      </c>
      <c r="W434" s="57">
        <v>1</v>
      </c>
      <c r="X434" s="57"/>
      <c r="Y434" s="57" t="s">
        <v>146</v>
      </c>
      <c r="Z434" s="57">
        <v>74</v>
      </c>
      <c r="AA434" s="57">
        <v>76</v>
      </c>
      <c r="AB434" s="57" t="s">
        <v>373</v>
      </c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</row>
    <row r="435" spans="1:38">
      <c r="A435" s="112">
        <f t="shared" si="49"/>
        <v>42647</v>
      </c>
      <c r="B435" s="57">
        <v>26</v>
      </c>
      <c r="C435" s="57">
        <v>0.1</v>
      </c>
      <c r="D435" s="57">
        <v>7.64</v>
      </c>
      <c r="E435" s="57">
        <v>12.1</v>
      </c>
      <c r="F435" s="57">
        <v>0.88900000000000001</v>
      </c>
      <c r="G435" s="57">
        <v>0.84799999999999998</v>
      </c>
      <c r="H435" s="57"/>
      <c r="I435" s="37">
        <v>110</v>
      </c>
      <c r="J435" s="22">
        <f t="shared" si="47"/>
        <v>1.54077</v>
      </c>
      <c r="K435" s="37">
        <v>5.33</v>
      </c>
      <c r="L435" s="22">
        <f t="shared" si="48"/>
        <v>0.1650701</v>
      </c>
      <c r="M435" s="22"/>
      <c r="N435" s="57">
        <v>1</v>
      </c>
      <c r="O435" s="57">
        <v>3</v>
      </c>
      <c r="P435" s="57">
        <v>8</v>
      </c>
      <c r="Q435" s="57">
        <v>3</v>
      </c>
      <c r="R435" s="57">
        <v>1</v>
      </c>
      <c r="S435" s="57">
        <v>3</v>
      </c>
      <c r="T435" s="57">
        <f t="shared" si="45"/>
        <v>21.666666666666668</v>
      </c>
      <c r="U435" s="57">
        <f t="shared" si="45"/>
        <v>20</v>
      </c>
      <c r="V435" s="57">
        <v>0.3</v>
      </c>
      <c r="W435" s="57">
        <v>1</v>
      </c>
      <c r="X435" s="57"/>
      <c r="Y435" s="57" t="s">
        <v>184</v>
      </c>
      <c r="Z435" s="57">
        <v>71</v>
      </c>
      <c r="AA435" s="57">
        <v>68</v>
      </c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</row>
    <row r="436" spans="1:38">
      <c r="A436" s="112">
        <f t="shared" si="49"/>
        <v>42661</v>
      </c>
      <c r="B436" s="57">
        <v>26</v>
      </c>
      <c r="C436" s="57">
        <v>0.2</v>
      </c>
      <c r="D436" s="58">
        <v>9.6999999999999993</v>
      </c>
      <c r="E436" s="57">
        <v>7.19</v>
      </c>
      <c r="F436" s="57">
        <v>1.27</v>
      </c>
      <c r="G436" s="57">
        <v>0.39</v>
      </c>
      <c r="H436" s="57"/>
      <c r="I436" s="37">
        <v>163</v>
      </c>
      <c r="J436" s="22">
        <f>(I436*14.007)*(0.001)</f>
        <v>2.2831410000000001</v>
      </c>
      <c r="K436" s="37">
        <v>3.47</v>
      </c>
      <c r="L436" s="22">
        <f t="shared" si="48"/>
        <v>0.1074659</v>
      </c>
      <c r="M436" s="22"/>
      <c r="N436" s="57">
        <v>2</v>
      </c>
      <c r="O436" s="57">
        <v>1</v>
      </c>
      <c r="P436" s="57">
        <v>2</v>
      </c>
      <c r="Q436" s="57">
        <v>1</v>
      </c>
      <c r="R436" s="57">
        <v>6</v>
      </c>
      <c r="S436" s="57">
        <v>1</v>
      </c>
      <c r="T436" s="57">
        <f t="shared" si="45"/>
        <v>17.777777777777779</v>
      </c>
      <c r="U436" s="57">
        <f t="shared" si="45"/>
        <v>17.777777777777779</v>
      </c>
      <c r="V436" s="58">
        <v>0.35</v>
      </c>
      <c r="W436" s="57">
        <v>1</v>
      </c>
      <c r="X436" s="57"/>
      <c r="Y436" s="51" t="s">
        <v>146</v>
      </c>
      <c r="Z436" s="57">
        <v>64</v>
      </c>
      <c r="AA436" s="57">
        <v>64</v>
      </c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</row>
    <row r="437" spans="1:38">
      <c r="A437" s="112">
        <f t="shared" si="49"/>
        <v>42675</v>
      </c>
      <c r="B437" s="57">
        <v>26</v>
      </c>
      <c r="C437" s="57">
        <v>0.17</v>
      </c>
      <c r="D437" s="57">
        <v>7.26</v>
      </c>
      <c r="E437" s="57">
        <v>6.6</v>
      </c>
      <c r="F437" s="57">
        <v>2.56</v>
      </c>
      <c r="G437" s="57">
        <v>0.218</v>
      </c>
      <c r="H437" s="57"/>
      <c r="I437" s="37">
        <v>261</v>
      </c>
      <c r="J437" s="22">
        <f>(I437*14.007)*(0.001)</f>
        <v>3.6558269999999999</v>
      </c>
      <c r="K437" s="37">
        <v>2.37</v>
      </c>
      <c r="L437" s="22">
        <f t="shared" si="48"/>
        <v>7.3398900000000003E-2</v>
      </c>
      <c r="M437" s="22"/>
      <c r="N437" s="57">
        <v>3</v>
      </c>
      <c r="O437" s="57">
        <v>3</v>
      </c>
      <c r="P437" s="57">
        <v>2</v>
      </c>
      <c r="Q437" s="57">
        <v>1</v>
      </c>
      <c r="R437" s="57">
        <v>6</v>
      </c>
      <c r="S437" s="57">
        <v>1</v>
      </c>
      <c r="T437" s="57">
        <f t="shared" si="45"/>
        <v>13.888888888888889</v>
      </c>
      <c r="U437" s="57">
        <f t="shared" si="45"/>
        <v>15.555555555555555</v>
      </c>
      <c r="V437" s="58">
        <v>0.45</v>
      </c>
      <c r="W437" s="57">
        <v>1</v>
      </c>
      <c r="X437" s="57"/>
      <c r="Y437" s="57" t="s">
        <v>184</v>
      </c>
      <c r="Z437" s="57">
        <v>57</v>
      </c>
      <c r="AA437" s="57">
        <v>60</v>
      </c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</row>
    <row r="438" spans="1:38">
      <c r="A438" s="59"/>
      <c r="B438" s="57"/>
      <c r="C438" s="57"/>
      <c r="D438" s="57"/>
      <c r="E438" s="57"/>
      <c r="F438" s="57"/>
      <c r="G438" s="57"/>
      <c r="H438" s="57"/>
      <c r="I438" s="37"/>
      <c r="J438" s="22"/>
      <c r="K438" s="37"/>
      <c r="L438" s="22"/>
      <c r="M438" s="22"/>
      <c r="N438" s="57"/>
      <c r="O438" s="57"/>
      <c r="P438" s="57"/>
      <c r="Q438" s="57"/>
      <c r="R438" s="57"/>
      <c r="S438" s="57"/>
      <c r="T438" s="57" t="str">
        <f t="shared" si="45"/>
        <v xml:space="preserve"> </v>
      </c>
      <c r="U438" s="57" t="str">
        <f t="shared" si="45"/>
        <v xml:space="preserve"> </v>
      </c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</row>
    <row r="439" spans="1:38">
      <c r="A439" s="59"/>
      <c r="B439" s="57"/>
      <c r="C439" s="57"/>
      <c r="D439" s="57"/>
      <c r="E439" s="57"/>
      <c r="F439" s="57"/>
      <c r="G439" s="57"/>
      <c r="H439" s="57"/>
      <c r="I439" s="30"/>
      <c r="J439" s="22"/>
      <c r="K439" s="30"/>
      <c r="L439" s="22"/>
      <c r="M439" s="22"/>
      <c r="N439" s="57"/>
      <c r="O439" s="57"/>
      <c r="P439" s="57"/>
      <c r="Q439" s="57"/>
      <c r="R439" s="57"/>
      <c r="S439" s="57"/>
      <c r="T439" s="57" t="str">
        <f t="shared" si="45"/>
        <v xml:space="preserve"> </v>
      </c>
      <c r="U439" s="57" t="str">
        <f t="shared" si="45"/>
        <v xml:space="preserve"> </v>
      </c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</row>
    <row r="440" spans="1:38">
      <c r="A440" s="59"/>
      <c r="B440" s="57"/>
      <c r="C440" s="57"/>
      <c r="D440" s="57"/>
      <c r="E440" s="57"/>
      <c r="F440" s="57"/>
      <c r="G440" s="57"/>
      <c r="H440" s="57"/>
      <c r="I440" s="30"/>
      <c r="J440" s="22"/>
      <c r="K440" s="30"/>
      <c r="L440" s="22"/>
      <c r="M440" s="22"/>
      <c r="N440" s="57"/>
      <c r="O440" s="57"/>
      <c r="P440" s="57"/>
      <c r="Q440" s="57"/>
      <c r="R440" s="57"/>
      <c r="S440" s="57"/>
      <c r="T440" s="57" t="str">
        <f t="shared" si="45"/>
        <v xml:space="preserve"> </v>
      </c>
      <c r="U440" s="57" t="str">
        <f t="shared" si="45"/>
        <v xml:space="preserve"> </v>
      </c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</row>
    <row r="441" spans="1:38">
      <c r="A441" s="59"/>
      <c r="B441" s="57"/>
      <c r="C441" s="57"/>
      <c r="D441" s="57"/>
      <c r="E441" s="57"/>
      <c r="F441" s="57"/>
      <c r="G441" s="57"/>
      <c r="H441" s="57"/>
      <c r="I441" s="30"/>
      <c r="J441" s="22"/>
      <c r="K441" s="30"/>
      <c r="L441" s="22"/>
      <c r="M441" s="22"/>
      <c r="N441" s="57"/>
      <c r="O441" s="57"/>
      <c r="P441" s="57"/>
      <c r="Q441" s="57"/>
      <c r="R441" s="57"/>
      <c r="S441" s="57"/>
      <c r="T441" s="57" t="str">
        <f t="shared" si="45"/>
        <v xml:space="preserve"> </v>
      </c>
      <c r="U441" s="57" t="str">
        <f t="shared" si="45"/>
        <v xml:space="preserve"> </v>
      </c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</row>
    <row r="442" spans="1:38">
      <c r="A442" s="112">
        <f>A420</f>
        <v>42437</v>
      </c>
      <c r="B442" s="57">
        <v>27</v>
      </c>
      <c r="C442" s="58"/>
      <c r="D442" s="57"/>
      <c r="E442" s="57"/>
      <c r="F442" s="57"/>
      <c r="G442" s="57"/>
      <c r="H442" s="57"/>
      <c r="I442" s="30"/>
      <c r="J442" s="22"/>
      <c r="K442" s="30"/>
      <c r="L442" s="22"/>
      <c r="M442" s="22"/>
      <c r="N442" s="57"/>
      <c r="O442" s="57"/>
      <c r="P442" s="57"/>
      <c r="Q442" s="57"/>
      <c r="R442" s="57"/>
      <c r="S442" s="57"/>
      <c r="T442" s="57" t="str">
        <f t="shared" si="45"/>
        <v xml:space="preserve"> </v>
      </c>
      <c r="U442" s="57" t="str">
        <f t="shared" si="45"/>
        <v xml:space="preserve"> </v>
      </c>
      <c r="V442" s="57"/>
      <c r="W442" s="57"/>
      <c r="X442" s="57" t="s">
        <v>72</v>
      </c>
      <c r="Y442" s="57" t="s">
        <v>156</v>
      </c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</row>
    <row r="443" spans="1:38">
      <c r="A443" s="112">
        <f t="shared" ref="A443:A459" si="50">A421</f>
        <v>42451</v>
      </c>
      <c r="B443" s="57">
        <v>27</v>
      </c>
      <c r="C443" s="57">
        <v>0.1</v>
      </c>
      <c r="D443" s="57">
        <v>6.53</v>
      </c>
      <c r="E443" s="57">
        <v>5.8</v>
      </c>
      <c r="F443" s="57">
        <v>0.317</v>
      </c>
      <c r="G443" s="57">
        <v>0.22</v>
      </c>
      <c r="H443" s="57"/>
      <c r="I443" s="30"/>
      <c r="J443" s="22"/>
      <c r="K443" s="30"/>
      <c r="L443" s="22"/>
      <c r="M443" s="22"/>
      <c r="N443" s="57">
        <v>1</v>
      </c>
      <c r="O443" s="57">
        <v>1</v>
      </c>
      <c r="P443" s="57">
        <v>3</v>
      </c>
      <c r="Q443" s="57">
        <v>2</v>
      </c>
      <c r="R443" s="57">
        <v>7</v>
      </c>
      <c r="S443" s="57">
        <v>2</v>
      </c>
      <c r="T443" s="57">
        <f t="shared" si="45"/>
        <v>19.444444444444443</v>
      </c>
      <c r="U443" s="57">
        <f t="shared" si="45"/>
        <v>13.888888888888889</v>
      </c>
      <c r="V443" s="57">
        <v>1.1000000000000001</v>
      </c>
      <c r="W443" s="57">
        <v>1</v>
      </c>
      <c r="X443" s="57"/>
      <c r="Y443" s="57" t="s">
        <v>253</v>
      </c>
      <c r="Z443" s="57">
        <v>67</v>
      </c>
      <c r="AA443" s="57">
        <v>57</v>
      </c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</row>
    <row r="444" spans="1:38">
      <c r="A444" s="112">
        <f t="shared" si="50"/>
        <v>42465</v>
      </c>
      <c r="B444" s="57">
        <v>27</v>
      </c>
      <c r="C444" s="57">
        <v>0.09</v>
      </c>
      <c r="D444" s="57">
        <v>6.34</v>
      </c>
      <c r="E444" s="62">
        <v>7.3</v>
      </c>
      <c r="F444" s="57">
        <v>1.72</v>
      </c>
      <c r="G444" s="57"/>
      <c r="H444" s="57"/>
      <c r="I444" s="31">
        <v>244</v>
      </c>
      <c r="J444" s="22">
        <f t="shared" si="47"/>
        <v>3.4177080000000002</v>
      </c>
      <c r="K444" s="32">
        <v>1.58</v>
      </c>
      <c r="L444" s="22">
        <f t="shared" si="48"/>
        <v>4.89326E-2</v>
      </c>
      <c r="M444" s="22"/>
      <c r="N444" s="57">
        <v>2</v>
      </c>
      <c r="O444" s="57">
        <v>1</v>
      </c>
      <c r="P444" s="57">
        <v>4</v>
      </c>
      <c r="Q444" s="57">
        <v>2</v>
      </c>
      <c r="R444" s="57">
        <v>3</v>
      </c>
      <c r="S444" s="57">
        <v>4</v>
      </c>
      <c r="T444" s="57">
        <f t="shared" si="45"/>
        <v>7.7777777777777777</v>
      </c>
      <c r="U444" s="57">
        <f t="shared" si="45"/>
        <v>15</v>
      </c>
      <c r="V444" s="57">
        <v>1.05</v>
      </c>
      <c r="W444" s="57">
        <v>1</v>
      </c>
      <c r="X444" s="57"/>
      <c r="Y444" s="57" t="s">
        <v>253</v>
      </c>
      <c r="Z444" s="57">
        <v>46</v>
      </c>
      <c r="AA444" s="57">
        <v>59</v>
      </c>
      <c r="AB444" s="57" t="s">
        <v>271</v>
      </c>
      <c r="AC444" s="57"/>
      <c r="AD444" s="57"/>
      <c r="AE444" s="57"/>
      <c r="AF444" s="57"/>
      <c r="AG444" s="57"/>
      <c r="AI444" s="57"/>
      <c r="AJ444" s="57"/>
      <c r="AK444" s="57"/>
      <c r="AL444" s="57"/>
    </row>
    <row r="445" spans="1:38">
      <c r="A445" s="112">
        <f t="shared" si="50"/>
        <v>42479</v>
      </c>
      <c r="B445" s="57">
        <v>27</v>
      </c>
      <c r="C445" s="57">
        <v>0.11</v>
      </c>
      <c r="D445" s="57">
        <v>6.75</v>
      </c>
      <c r="E445" s="57">
        <v>6.6</v>
      </c>
      <c r="F445" s="57"/>
      <c r="G445" s="57">
        <v>0.245</v>
      </c>
      <c r="H445" s="57"/>
      <c r="I445" s="31">
        <v>288</v>
      </c>
      <c r="J445" s="22">
        <f t="shared" si="47"/>
        <v>4.0340160000000003</v>
      </c>
      <c r="K445" s="32">
        <v>1.69</v>
      </c>
      <c r="L445" s="22">
        <f t="shared" si="48"/>
        <v>5.2339299999999998E-2</v>
      </c>
      <c r="M445" s="22"/>
      <c r="N445" s="57">
        <v>1</v>
      </c>
      <c r="O445" s="57">
        <v>2</v>
      </c>
      <c r="P445" s="57">
        <v>3</v>
      </c>
      <c r="Q445" s="57">
        <v>2</v>
      </c>
      <c r="R445" s="57">
        <v>7</v>
      </c>
      <c r="S445" s="57">
        <v>1</v>
      </c>
      <c r="T445" s="57">
        <f t="shared" si="45"/>
        <v>23.888888888888889</v>
      </c>
      <c r="U445" s="57">
        <f t="shared" si="45"/>
        <v>17.777777777777779</v>
      </c>
      <c r="V445" s="57">
        <v>1.1499999999999999</v>
      </c>
      <c r="W445" s="57">
        <v>1</v>
      </c>
      <c r="X445" s="57"/>
      <c r="Y445" s="57" t="s">
        <v>253</v>
      </c>
      <c r="Z445" s="57">
        <v>75</v>
      </c>
      <c r="AA445" s="57">
        <v>64</v>
      </c>
      <c r="AB445" s="57" t="s">
        <v>284</v>
      </c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</row>
    <row r="446" spans="1:38">
      <c r="A446" s="112">
        <f t="shared" si="50"/>
        <v>42493</v>
      </c>
      <c r="B446" s="57">
        <v>27</v>
      </c>
      <c r="C446" s="57">
        <v>7.0000000000000007E-2</v>
      </c>
      <c r="D446" s="57">
        <v>7.45</v>
      </c>
      <c r="E446" s="57"/>
      <c r="F446" s="57">
        <v>3.41</v>
      </c>
      <c r="G446" s="57">
        <v>0.20599999999999999</v>
      </c>
      <c r="H446" s="57"/>
      <c r="I446" s="30"/>
      <c r="J446" s="22"/>
      <c r="K446" s="30"/>
      <c r="L446" s="22"/>
      <c r="M446" s="22"/>
      <c r="N446" s="57">
        <v>4</v>
      </c>
      <c r="O446" s="57">
        <v>3</v>
      </c>
      <c r="P446" s="57">
        <v>2</v>
      </c>
      <c r="Q446" s="57">
        <v>1</v>
      </c>
      <c r="R446" s="57">
        <v>6</v>
      </c>
      <c r="S446" s="57">
        <v>4</v>
      </c>
      <c r="T446" s="57">
        <f t="shared" si="45"/>
        <v>22.777777777777779</v>
      </c>
      <c r="U446" s="57">
        <f t="shared" si="45"/>
        <v>20</v>
      </c>
      <c r="V446" s="57">
        <v>0.81</v>
      </c>
      <c r="W446" s="57">
        <v>1</v>
      </c>
      <c r="X446" s="57"/>
      <c r="Y446" s="57" t="s">
        <v>253</v>
      </c>
      <c r="Z446" s="57">
        <v>73</v>
      </c>
      <c r="AA446" s="57">
        <v>68</v>
      </c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</row>
    <row r="447" spans="1:38">
      <c r="A447" s="112">
        <f t="shared" si="50"/>
        <v>42507</v>
      </c>
      <c r="B447" s="57">
        <v>27</v>
      </c>
      <c r="C447" s="57">
        <v>0.1</v>
      </c>
      <c r="D447" s="57">
        <v>6.6</v>
      </c>
      <c r="E447" s="57"/>
      <c r="F447" s="57"/>
      <c r="G447" s="57">
        <v>0.214</v>
      </c>
      <c r="H447" s="57"/>
      <c r="I447" s="30">
        <v>243</v>
      </c>
      <c r="J447" s="22">
        <f t="shared" si="47"/>
        <v>3.4037010000000003</v>
      </c>
      <c r="K447" s="30">
        <v>2.35</v>
      </c>
      <c r="L447" s="22">
        <f t="shared" si="48"/>
        <v>7.2779499999999997E-2</v>
      </c>
      <c r="M447" s="22"/>
      <c r="N447" s="57">
        <v>3</v>
      </c>
      <c r="O447" s="57">
        <v>4</v>
      </c>
      <c r="P447" s="57">
        <v>2</v>
      </c>
      <c r="Q447" s="57">
        <v>1</v>
      </c>
      <c r="R447" s="57">
        <v>3</v>
      </c>
      <c r="S447" s="57">
        <v>3</v>
      </c>
      <c r="T447" s="57">
        <f t="shared" si="45"/>
        <v>13.888888888888889</v>
      </c>
      <c r="U447" s="57">
        <f t="shared" si="45"/>
        <v>17.777777777777779</v>
      </c>
      <c r="V447" s="57">
        <v>0.82</v>
      </c>
      <c r="W447" s="57">
        <v>1</v>
      </c>
      <c r="X447" s="57"/>
      <c r="Y447" s="57" t="s">
        <v>253</v>
      </c>
      <c r="Z447" s="57">
        <v>57</v>
      </c>
      <c r="AA447" s="57">
        <v>64</v>
      </c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</row>
    <row r="448" spans="1:38">
      <c r="A448" s="112">
        <f t="shared" si="50"/>
        <v>42521</v>
      </c>
      <c r="B448" s="57">
        <v>27</v>
      </c>
      <c r="C448" s="57">
        <v>0.11</v>
      </c>
      <c r="D448" s="58">
        <v>6.9</v>
      </c>
      <c r="E448" s="57">
        <v>22</v>
      </c>
      <c r="F448" s="57">
        <v>1.08</v>
      </c>
      <c r="G448" s="61">
        <v>7.0000000000000007E-2</v>
      </c>
      <c r="H448" s="61"/>
      <c r="I448" s="31">
        <v>219</v>
      </c>
      <c r="J448" s="22">
        <f t="shared" si="47"/>
        <v>3.0675330000000001</v>
      </c>
      <c r="K448" s="30">
        <v>2.97</v>
      </c>
      <c r="L448" s="22">
        <f t="shared" si="48"/>
        <v>9.1980900000000004E-2</v>
      </c>
      <c r="M448" s="18" t="s">
        <v>105</v>
      </c>
      <c r="N448" s="57">
        <v>1</v>
      </c>
      <c r="O448" s="57">
        <v>3</v>
      </c>
      <c r="P448" s="57">
        <v>3</v>
      </c>
      <c r="Q448" s="57">
        <v>3</v>
      </c>
      <c r="R448" s="57">
        <v>5</v>
      </c>
      <c r="S448" s="57">
        <v>5</v>
      </c>
      <c r="T448" s="57">
        <f t="shared" si="45"/>
        <v>17.777777777777779</v>
      </c>
      <c r="U448" s="57">
        <f t="shared" si="45"/>
        <v>25.555555555555557</v>
      </c>
      <c r="V448" s="57">
        <v>0.72</v>
      </c>
      <c r="W448" s="57" t="s">
        <v>21</v>
      </c>
      <c r="X448" s="57"/>
      <c r="Y448" s="57" t="s">
        <v>172</v>
      </c>
      <c r="Z448" s="57">
        <v>64</v>
      </c>
      <c r="AA448" s="57">
        <v>78</v>
      </c>
      <c r="AB448" s="57" t="s">
        <v>191</v>
      </c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</row>
    <row r="449" spans="1:38">
      <c r="A449" s="112">
        <f t="shared" si="50"/>
        <v>42535</v>
      </c>
      <c r="B449" s="57">
        <v>27</v>
      </c>
      <c r="C449" s="57"/>
      <c r="D449" s="57"/>
      <c r="E449" s="57"/>
      <c r="F449" s="57"/>
      <c r="G449" s="57"/>
      <c r="H449" s="57"/>
      <c r="I449" s="30"/>
      <c r="J449" s="22"/>
      <c r="K449" s="32"/>
      <c r="L449" s="22"/>
      <c r="M449" s="18" t="s">
        <v>105</v>
      </c>
      <c r="N449" s="57"/>
      <c r="O449" s="57"/>
      <c r="P449" s="57"/>
      <c r="Q449" s="57"/>
      <c r="R449" s="57"/>
      <c r="S449" s="57"/>
      <c r="T449" s="57" t="str">
        <f t="shared" si="45"/>
        <v xml:space="preserve"> </v>
      </c>
      <c r="U449" s="57" t="str">
        <f t="shared" si="45"/>
        <v xml:space="preserve"> </v>
      </c>
      <c r="V449" s="57"/>
      <c r="W449" s="57"/>
      <c r="X449" s="57"/>
      <c r="Y449" s="57" t="s">
        <v>156</v>
      </c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</row>
    <row r="450" spans="1:38">
      <c r="A450" s="112">
        <f t="shared" si="50"/>
        <v>42549</v>
      </c>
      <c r="B450" s="57">
        <v>27</v>
      </c>
      <c r="C450" s="57">
        <v>0.05</v>
      </c>
      <c r="D450" s="58">
        <v>7.03</v>
      </c>
      <c r="E450" s="57">
        <v>8.3000000000000007</v>
      </c>
      <c r="F450" s="57">
        <v>1.1299999999999999</v>
      </c>
      <c r="G450" s="57">
        <v>0.28899999999999998</v>
      </c>
      <c r="H450" s="57"/>
      <c r="I450" s="30">
        <v>118</v>
      </c>
      <c r="J450" s="22">
        <f t="shared" si="47"/>
        <v>1.6528260000000001</v>
      </c>
      <c r="K450" s="30">
        <v>2.81</v>
      </c>
      <c r="L450" s="22">
        <f t="shared" si="48"/>
        <v>8.7025699999999998E-2</v>
      </c>
      <c r="M450" s="141">
        <v>12299</v>
      </c>
      <c r="N450" s="57">
        <v>2</v>
      </c>
      <c r="O450" s="57">
        <v>4</v>
      </c>
      <c r="P450" s="57">
        <v>2</v>
      </c>
      <c r="Q450" s="57">
        <v>1</v>
      </c>
      <c r="R450" s="57">
        <v>3</v>
      </c>
      <c r="S450" s="57">
        <v>5</v>
      </c>
      <c r="T450" s="57">
        <f t="shared" si="45"/>
        <v>26.666666666666668</v>
      </c>
      <c r="U450" s="57" t="e">
        <f t="shared" si="45"/>
        <v>#VALUE!</v>
      </c>
      <c r="V450" s="58">
        <v>0.44</v>
      </c>
      <c r="W450" s="57">
        <v>1</v>
      </c>
      <c r="X450" s="57"/>
      <c r="Y450" s="57" t="s">
        <v>290</v>
      </c>
      <c r="Z450" s="57">
        <v>80</v>
      </c>
      <c r="AA450" s="57" t="s">
        <v>314</v>
      </c>
      <c r="AB450" s="57" t="s">
        <v>315</v>
      </c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</row>
    <row r="451" spans="1:38">
      <c r="A451" s="112">
        <f t="shared" si="50"/>
        <v>42563</v>
      </c>
      <c r="B451" s="57">
        <v>27</v>
      </c>
      <c r="C451" s="57"/>
      <c r="D451" s="57"/>
      <c r="E451" s="57"/>
      <c r="F451" s="57"/>
      <c r="G451" s="57"/>
      <c r="H451" s="57"/>
      <c r="I451" s="30">
        <v>179</v>
      </c>
      <c r="J451" s="22">
        <f t="shared" si="47"/>
        <v>2.5072530000000004</v>
      </c>
      <c r="K451" s="37">
        <v>3.76</v>
      </c>
      <c r="L451" s="22">
        <f t="shared" si="48"/>
        <v>0.1164472</v>
      </c>
      <c r="M451" s="141" t="s">
        <v>105</v>
      </c>
      <c r="N451" s="57"/>
      <c r="O451" s="57"/>
      <c r="P451" s="57"/>
      <c r="Q451" s="57"/>
      <c r="R451" s="57"/>
      <c r="S451" s="57"/>
      <c r="T451" s="57" t="str">
        <f t="shared" si="45"/>
        <v xml:space="preserve"> </v>
      </c>
      <c r="U451" s="57" t="str">
        <f t="shared" si="45"/>
        <v xml:space="preserve"> </v>
      </c>
      <c r="V451" s="57"/>
      <c r="W451" s="57"/>
      <c r="X451" s="57"/>
      <c r="Y451" s="57" t="s">
        <v>156</v>
      </c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</row>
    <row r="452" spans="1:38">
      <c r="A452" s="112">
        <f t="shared" si="50"/>
        <v>42577</v>
      </c>
      <c r="B452" s="57">
        <v>27</v>
      </c>
      <c r="C452" s="57">
        <v>0.11</v>
      </c>
      <c r="D452" s="57">
        <v>7.7</v>
      </c>
      <c r="E452" s="57">
        <v>17.5</v>
      </c>
      <c r="F452" s="57">
        <v>1.6</v>
      </c>
      <c r="G452" s="57">
        <v>0.20499999999999999</v>
      </c>
      <c r="H452" s="57"/>
      <c r="I452" s="30">
        <v>147</v>
      </c>
      <c r="J452" s="22">
        <f t="shared" si="47"/>
        <v>2.0590290000000002</v>
      </c>
      <c r="K452" s="30">
        <v>2.5</v>
      </c>
      <c r="L452" s="22">
        <f t="shared" si="48"/>
        <v>7.7424999999999994E-2</v>
      </c>
      <c r="M452" s="143">
        <v>41</v>
      </c>
      <c r="N452" s="57">
        <v>3</v>
      </c>
      <c r="O452" s="57">
        <v>1</v>
      </c>
      <c r="P452" s="57">
        <v>2</v>
      </c>
      <c r="Q452" s="57">
        <v>2</v>
      </c>
      <c r="R452" s="57">
        <v>6</v>
      </c>
      <c r="S452" s="57" t="s">
        <v>333</v>
      </c>
      <c r="T452" s="57">
        <f t="shared" ref="T452:U515" si="51">IF(Z452&gt;0,(Z452-32)*5/9," ")</f>
        <v>33.333333333333336</v>
      </c>
      <c r="U452" s="57">
        <f t="shared" si="51"/>
        <v>31.111111111111111</v>
      </c>
      <c r="V452" s="57">
        <v>0.5</v>
      </c>
      <c r="W452" s="57">
        <v>1</v>
      </c>
      <c r="X452" s="57"/>
      <c r="Y452" s="57" t="s">
        <v>157</v>
      </c>
      <c r="Z452" s="57">
        <v>92</v>
      </c>
      <c r="AA452" s="57">
        <v>88</v>
      </c>
      <c r="AB452" s="57" t="s">
        <v>337</v>
      </c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</row>
    <row r="453" spans="1:38">
      <c r="A453" s="112">
        <f t="shared" si="50"/>
        <v>42591</v>
      </c>
      <c r="B453" s="57">
        <v>27</v>
      </c>
      <c r="C453" s="57">
        <v>0.14000000000000001</v>
      </c>
      <c r="D453" s="57">
        <v>7.51</v>
      </c>
      <c r="E453" s="57">
        <v>13.5</v>
      </c>
      <c r="F453" s="57">
        <v>1.32</v>
      </c>
      <c r="G453" s="57">
        <v>4.9000000000000002E-2</v>
      </c>
      <c r="H453" s="57"/>
      <c r="I453" s="37">
        <v>153</v>
      </c>
      <c r="J453" s="22">
        <f t="shared" si="47"/>
        <v>2.1430709999999999</v>
      </c>
      <c r="K453" s="37">
        <v>2.91</v>
      </c>
      <c r="L453" s="22">
        <f t="shared" si="48"/>
        <v>9.01227E-2</v>
      </c>
      <c r="M453" s="143">
        <v>10</v>
      </c>
      <c r="N453" s="57">
        <v>3</v>
      </c>
      <c r="O453" s="57">
        <v>2</v>
      </c>
      <c r="P453" s="57">
        <v>2</v>
      </c>
      <c r="Q453" s="57">
        <v>2</v>
      </c>
      <c r="R453" s="57">
        <v>4</v>
      </c>
      <c r="S453" s="57">
        <v>1</v>
      </c>
      <c r="T453" s="57">
        <f t="shared" si="51"/>
        <v>27.777777777777779</v>
      </c>
      <c r="U453" s="57">
        <f t="shared" si="51"/>
        <v>28.888888888888889</v>
      </c>
      <c r="V453" s="58">
        <v>0.6</v>
      </c>
      <c r="W453" s="57">
        <v>1</v>
      </c>
      <c r="X453" s="57"/>
      <c r="Y453" s="57" t="s">
        <v>290</v>
      </c>
      <c r="Z453" s="57">
        <v>82</v>
      </c>
      <c r="AA453" s="57">
        <v>84</v>
      </c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</row>
    <row r="454" spans="1:38">
      <c r="A454" s="112">
        <f t="shared" si="50"/>
        <v>42605</v>
      </c>
      <c r="B454" s="57">
        <v>27</v>
      </c>
      <c r="C454" s="57">
        <v>0.14000000000000001</v>
      </c>
      <c r="D454" s="57">
        <v>8.69</v>
      </c>
      <c r="E454" s="57">
        <v>19.399999999999999</v>
      </c>
      <c r="F454" s="57">
        <v>0.54600000000000004</v>
      </c>
      <c r="G454" s="57">
        <v>0.11700000000000001</v>
      </c>
      <c r="H454" s="57"/>
      <c r="I454" s="37">
        <v>148</v>
      </c>
      <c r="J454" s="22">
        <f t="shared" si="47"/>
        <v>2.0730360000000001</v>
      </c>
      <c r="K454" s="37">
        <v>2.88</v>
      </c>
      <c r="L454" s="22">
        <f t="shared" si="48"/>
        <v>8.9193599999999998E-2</v>
      </c>
      <c r="M454" s="143" t="s">
        <v>105</v>
      </c>
      <c r="N454" s="57">
        <v>1</v>
      </c>
      <c r="O454" s="57">
        <v>1</v>
      </c>
      <c r="P454" s="57">
        <v>2</v>
      </c>
      <c r="Q454" s="57">
        <v>1</v>
      </c>
      <c r="R454" s="57">
        <v>3</v>
      </c>
      <c r="S454" s="57">
        <v>4</v>
      </c>
      <c r="T454" s="57">
        <f t="shared" si="51"/>
        <v>27.222222222222221</v>
      </c>
      <c r="U454" s="57">
        <f t="shared" si="51"/>
        <v>28.888888888888889</v>
      </c>
      <c r="V454" s="57">
        <v>0.57999999999999996</v>
      </c>
      <c r="W454" s="57">
        <v>1</v>
      </c>
      <c r="X454" s="57"/>
      <c r="Y454" s="51" t="s">
        <v>290</v>
      </c>
      <c r="Z454" s="57">
        <v>81</v>
      </c>
      <c r="AA454" s="57">
        <v>84</v>
      </c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</row>
    <row r="455" spans="1:38">
      <c r="A455" s="112">
        <f t="shared" si="50"/>
        <v>42619</v>
      </c>
      <c r="B455" s="57">
        <v>27</v>
      </c>
      <c r="C455" s="57">
        <v>0.08</v>
      </c>
      <c r="D455" s="57">
        <v>7.91</v>
      </c>
      <c r="E455" s="57">
        <v>12.2</v>
      </c>
      <c r="F455" s="57">
        <v>1.76</v>
      </c>
      <c r="G455" s="61">
        <v>0.39600000000000002</v>
      </c>
      <c r="H455" s="61"/>
      <c r="I455" s="37">
        <v>204</v>
      </c>
      <c r="J455" s="22">
        <f t="shared" si="47"/>
        <v>2.8574280000000001</v>
      </c>
      <c r="K455" s="37">
        <v>1.96</v>
      </c>
      <c r="L455" s="22">
        <f t="shared" si="48"/>
        <v>6.0701200000000004E-2</v>
      </c>
      <c r="M455" s="143">
        <v>10</v>
      </c>
      <c r="N455" s="57">
        <v>3</v>
      </c>
      <c r="O455" s="57">
        <v>1</v>
      </c>
      <c r="P455" s="57">
        <v>3</v>
      </c>
      <c r="Q455" s="57">
        <v>2</v>
      </c>
      <c r="R455" s="57">
        <v>8</v>
      </c>
      <c r="S455" s="57">
        <v>2</v>
      </c>
      <c r="T455" s="57">
        <f t="shared" si="51"/>
        <v>28.888888888888889</v>
      </c>
      <c r="U455" s="57">
        <f t="shared" si="51"/>
        <v>23.888888888888889</v>
      </c>
      <c r="V455" s="57">
        <v>0.8</v>
      </c>
      <c r="W455" s="57">
        <v>1</v>
      </c>
      <c r="X455" s="57"/>
      <c r="Y455" s="57" t="s">
        <v>157</v>
      </c>
      <c r="Z455" s="57">
        <v>84</v>
      </c>
      <c r="AA455" s="57">
        <v>75</v>
      </c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</row>
    <row r="456" spans="1:38">
      <c r="A456" s="112">
        <f t="shared" si="50"/>
        <v>42633</v>
      </c>
      <c r="B456" s="57">
        <v>27</v>
      </c>
      <c r="C456" s="57">
        <v>0.2</v>
      </c>
      <c r="D456" s="57">
        <v>7.77</v>
      </c>
      <c r="E456" s="57">
        <v>8.1</v>
      </c>
      <c r="F456" s="57">
        <v>1.38</v>
      </c>
      <c r="G456" s="57">
        <v>8.8999999999999996E-2</v>
      </c>
      <c r="H456" s="57"/>
      <c r="I456" s="37">
        <v>185</v>
      </c>
      <c r="J456" s="22">
        <f t="shared" si="47"/>
        <v>2.5912950000000001</v>
      </c>
      <c r="K456" s="37">
        <v>2.78</v>
      </c>
      <c r="L456" s="22">
        <f t="shared" si="48"/>
        <v>8.6096599999999995E-2</v>
      </c>
      <c r="M456" s="143">
        <v>1739.5</v>
      </c>
      <c r="N456" s="57"/>
      <c r="O456" s="57"/>
      <c r="P456" s="57"/>
      <c r="Q456" s="57"/>
      <c r="R456" s="57"/>
      <c r="S456" s="57"/>
      <c r="T456" s="57" t="str">
        <f t="shared" si="51"/>
        <v xml:space="preserve"> </v>
      </c>
      <c r="U456" s="57" t="str">
        <f t="shared" si="51"/>
        <v xml:space="preserve"> </v>
      </c>
      <c r="V456" s="57"/>
      <c r="W456" s="57"/>
      <c r="X456" s="57"/>
      <c r="Y456" s="57" t="s">
        <v>381</v>
      </c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</row>
    <row r="457" spans="1:38">
      <c r="A457" s="112">
        <f t="shared" si="50"/>
        <v>42647</v>
      </c>
      <c r="B457" s="57">
        <v>27</v>
      </c>
      <c r="C457" s="57">
        <v>0</v>
      </c>
      <c r="D457" s="57">
        <v>7.12</v>
      </c>
      <c r="E457" s="57">
        <v>13.9</v>
      </c>
      <c r="F457" s="57">
        <v>0.83399999999999996</v>
      </c>
      <c r="G457" s="57">
        <v>0.78700000000000003</v>
      </c>
      <c r="H457" s="57"/>
      <c r="I457" s="37">
        <v>130</v>
      </c>
      <c r="J457" s="22">
        <f t="shared" si="47"/>
        <v>1.8209099999999998</v>
      </c>
      <c r="K457" s="37">
        <v>5.4649999999999999</v>
      </c>
      <c r="L457" s="22">
        <f t="shared" si="48"/>
        <v>0.16925104999999999</v>
      </c>
      <c r="M457" s="143">
        <v>441</v>
      </c>
      <c r="N457" s="57">
        <v>3</v>
      </c>
      <c r="O457" s="57">
        <v>2</v>
      </c>
      <c r="P457" s="57">
        <v>7</v>
      </c>
      <c r="Q457" s="57">
        <v>2</v>
      </c>
      <c r="R457" s="57">
        <v>3</v>
      </c>
      <c r="S457" s="57">
        <v>2</v>
      </c>
      <c r="T457" s="57">
        <f t="shared" si="51"/>
        <v>21.666666666666668</v>
      </c>
      <c r="U457" s="57">
        <f t="shared" si="51"/>
        <v>20.555555555555557</v>
      </c>
      <c r="V457" s="58">
        <v>0.6</v>
      </c>
      <c r="W457" s="57">
        <v>1</v>
      </c>
      <c r="X457" s="57"/>
      <c r="Y457" s="57" t="s">
        <v>157</v>
      </c>
      <c r="Z457" s="57">
        <v>71</v>
      </c>
      <c r="AA457" s="57">
        <v>69</v>
      </c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</row>
    <row r="458" spans="1:38">
      <c r="A458" s="112">
        <f t="shared" si="50"/>
        <v>42661</v>
      </c>
      <c r="B458" s="57">
        <v>27</v>
      </c>
      <c r="C458" s="58">
        <v>0.1</v>
      </c>
      <c r="D458" s="57">
        <v>6.75</v>
      </c>
      <c r="E458" s="62">
        <v>13.9</v>
      </c>
      <c r="F458" s="57">
        <v>2.29</v>
      </c>
      <c r="G458" s="57">
        <v>0.35399999999999998</v>
      </c>
      <c r="H458" s="57"/>
      <c r="I458" s="37">
        <v>245</v>
      </c>
      <c r="J458" s="22">
        <f t="shared" si="47"/>
        <v>3.4317150000000001</v>
      </c>
      <c r="K458" s="37">
        <v>3.14</v>
      </c>
      <c r="L458" s="22">
        <f t="shared" si="48"/>
        <v>9.7245800000000007E-2</v>
      </c>
      <c r="M458" s="22"/>
      <c r="N458" s="57">
        <v>2</v>
      </c>
      <c r="O458" s="57">
        <v>1</v>
      </c>
      <c r="P458" s="57">
        <v>2</v>
      </c>
      <c r="Q458" s="57">
        <v>2</v>
      </c>
      <c r="R458" s="57">
        <v>2</v>
      </c>
      <c r="S458" s="57">
        <v>1</v>
      </c>
      <c r="T458" s="57">
        <f t="shared" si="51"/>
        <v>25.555555555555557</v>
      </c>
      <c r="U458" s="57">
        <f t="shared" si="51"/>
        <v>20</v>
      </c>
      <c r="V458" s="58">
        <v>0.5</v>
      </c>
      <c r="W458" s="57">
        <v>1</v>
      </c>
      <c r="X458" s="57"/>
      <c r="Y458" s="57" t="s">
        <v>394</v>
      </c>
      <c r="Z458" s="57">
        <v>78</v>
      </c>
      <c r="AA458" s="57">
        <v>68</v>
      </c>
      <c r="AB458" s="59"/>
      <c r="AC458" s="113"/>
      <c r="AD458" s="113"/>
      <c r="AE458" s="113"/>
      <c r="AF458" s="59"/>
      <c r="AG458" s="113"/>
      <c r="AH458" s="113"/>
      <c r="AI458" s="59"/>
      <c r="AJ458" s="57"/>
      <c r="AK458" s="57"/>
      <c r="AL458" s="57"/>
    </row>
    <row r="459" spans="1:38">
      <c r="A459" s="112">
        <f t="shared" si="50"/>
        <v>42675</v>
      </c>
      <c r="B459" s="57">
        <v>27</v>
      </c>
      <c r="C459" s="57">
        <v>0.06</v>
      </c>
      <c r="D459" s="57">
        <v>6.75</v>
      </c>
      <c r="E459" s="57">
        <v>4.2</v>
      </c>
      <c r="F459" s="59">
        <v>3.51</v>
      </c>
      <c r="G459" s="59">
        <v>0.23599999999999999</v>
      </c>
      <c r="H459" s="59"/>
      <c r="I459" s="37">
        <v>289</v>
      </c>
      <c r="J459" s="22">
        <f t="shared" si="47"/>
        <v>4.0480229999999997</v>
      </c>
      <c r="K459" s="37">
        <v>1.29</v>
      </c>
      <c r="L459" s="22">
        <f t="shared" si="48"/>
        <v>3.9951299999999995E-2</v>
      </c>
      <c r="M459" s="22"/>
      <c r="N459" s="57">
        <v>3</v>
      </c>
      <c r="O459" s="57">
        <v>3</v>
      </c>
      <c r="P459" s="57">
        <v>2</v>
      </c>
      <c r="Q459" s="57">
        <v>2</v>
      </c>
      <c r="R459" s="57">
        <v>6</v>
      </c>
      <c r="S459" s="57">
        <v>1</v>
      </c>
      <c r="T459" s="57">
        <f t="shared" si="51"/>
        <v>16.666666666666668</v>
      </c>
      <c r="U459" s="57">
        <f t="shared" si="51"/>
        <v>15.555555555555555</v>
      </c>
      <c r="V459" s="58">
        <v>1</v>
      </c>
      <c r="W459" s="57">
        <v>1</v>
      </c>
      <c r="X459" s="57"/>
      <c r="Y459" s="57" t="s">
        <v>394</v>
      </c>
      <c r="Z459" s="57">
        <v>62</v>
      </c>
      <c r="AA459" s="57">
        <v>60</v>
      </c>
      <c r="AB459" s="59"/>
      <c r="AC459" s="113"/>
      <c r="AD459" s="121"/>
      <c r="AE459" s="113"/>
      <c r="AF459" s="59"/>
      <c r="AG459" s="113"/>
      <c r="AH459" s="121"/>
      <c r="AI459" s="59"/>
      <c r="AJ459" s="57"/>
      <c r="AK459" s="57"/>
      <c r="AL459" s="57"/>
    </row>
    <row r="460" spans="1:38">
      <c r="A460" s="59"/>
      <c r="B460" s="57"/>
      <c r="C460" s="57"/>
      <c r="D460" s="57"/>
      <c r="E460" s="57"/>
      <c r="F460" s="57"/>
      <c r="G460" s="57"/>
      <c r="H460" s="57"/>
      <c r="I460" s="37"/>
      <c r="J460" s="22"/>
      <c r="K460" s="37"/>
      <c r="L460" s="37"/>
      <c r="M460" s="37"/>
      <c r="N460" s="57"/>
      <c r="O460" s="57"/>
      <c r="P460" s="57"/>
      <c r="Q460" s="57"/>
      <c r="R460" s="57"/>
      <c r="S460" s="57"/>
      <c r="T460" s="57" t="str">
        <f t="shared" si="51"/>
        <v xml:space="preserve"> </v>
      </c>
      <c r="U460" s="57" t="str">
        <f t="shared" si="51"/>
        <v xml:space="preserve"> </v>
      </c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</row>
    <row r="461" spans="1:38">
      <c r="A461" s="59"/>
      <c r="B461" s="57"/>
      <c r="C461" s="57"/>
      <c r="D461" s="57"/>
      <c r="E461" s="57"/>
      <c r="F461" s="57"/>
      <c r="G461" s="57"/>
      <c r="H461" s="57"/>
      <c r="I461" s="30"/>
      <c r="J461" s="22"/>
      <c r="K461" s="32"/>
      <c r="L461" s="22"/>
      <c r="M461" s="22"/>
      <c r="N461" s="57"/>
      <c r="O461" s="57"/>
      <c r="P461" s="57"/>
      <c r="Q461" s="57"/>
      <c r="R461" s="57"/>
      <c r="S461" s="57"/>
      <c r="T461" s="57" t="str">
        <f t="shared" si="51"/>
        <v xml:space="preserve"> </v>
      </c>
      <c r="U461" s="57" t="str">
        <f t="shared" si="51"/>
        <v xml:space="preserve"> </v>
      </c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</row>
    <row r="462" spans="1:38">
      <c r="A462" s="59"/>
      <c r="B462" s="57"/>
      <c r="C462" s="57"/>
      <c r="D462" s="57"/>
      <c r="E462" s="57"/>
      <c r="F462" s="57"/>
      <c r="G462" s="57"/>
      <c r="H462" s="57"/>
      <c r="I462" s="30"/>
      <c r="J462" s="22"/>
      <c r="K462" s="32"/>
      <c r="L462" s="22"/>
      <c r="M462" s="22"/>
      <c r="N462" s="57"/>
      <c r="O462" s="57"/>
      <c r="P462" s="57"/>
      <c r="Q462" s="57"/>
      <c r="R462" s="57"/>
      <c r="S462" s="57"/>
      <c r="T462" s="57" t="str">
        <f t="shared" si="51"/>
        <v xml:space="preserve"> </v>
      </c>
      <c r="U462" s="57" t="str">
        <f t="shared" si="51"/>
        <v xml:space="preserve"> </v>
      </c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</row>
    <row r="463" spans="1:38">
      <c r="A463" s="59"/>
      <c r="B463" s="57"/>
      <c r="C463" s="57"/>
      <c r="D463" s="57"/>
      <c r="E463" s="57"/>
      <c r="F463" s="57"/>
      <c r="G463" s="57"/>
      <c r="H463" s="57"/>
      <c r="I463" s="30"/>
      <c r="J463" s="22"/>
      <c r="K463" s="32"/>
      <c r="L463" s="22"/>
      <c r="M463" s="22"/>
      <c r="N463" s="57"/>
      <c r="O463" s="57"/>
      <c r="P463" s="57"/>
      <c r="Q463" s="57"/>
      <c r="R463" s="57"/>
      <c r="S463" s="57"/>
      <c r="T463" s="57" t="str">
        <f t="shared" si="51"/>
        <v xml:space="preserve"> </v>
      </c>
      <c r="U463" s="57" t="str">
        <f t="shared" si="51"/>
        <v xml:space="preserve"> </v>
      </c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</row>
    <row r="464" spans="1:38">
      <c r="A464" s="112">
        <f>A442</f>
        <v>42437</v>
      </c>
      <c r="B464" s="57">
        <v>28</v>
      </c>
      <c r="C464" s="57"/>
      <c r="D464" s="57"/>
      <c r="E464" s="57"/>
      <c r="F464" s="57"/>
      <c r="G464" s="61"/>
      <c r="H464" s="61"/>
      <c r="I464" s="30"/>
      <c r="J464" s="22"/>
      <c r="K464" s="32"/>
      <c r="L464" s="22"/>
      <c r="M464" s="22"/>
      <c r="N464" s="57"/>
      <c r="O464" s="57"/>
      <c r="P464" s="57"/>
      <c r="Q464" s="57"/>
      <c r="R464" s="57"/>
      <c r="S464" s="57"/>
      <c r="T464" s="57" t="str">
        <f t="shared" si="51"/>
        <v xml:space="preserve"> </v>
      </c>
      <c r="U464" s="57" t="str">
        <f t="shared" si="51"/>
        <v xml:space="preserve"> </v>
      </c>
      <c r="V464" s="57"/>
      <c r="W464" s="57"/>
      <c r="X464" s="57" t="s">
        <v>74</v>
      </c>
      <c r="Y464" s="57" t="s">
        <v>156</v>
      </c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</row>
    <row r="465" spans="1:38">
      <c r="A465" s="112">
        <f t="shared" ref="A465:A481" si="52">A443</f>
        <v>42451</v>
      </c>
      <c r="B465" s="57">
        <v>28</v>
      </c>
      <c r="C465" s="57"/>
      <c r="D465" s="57"/>
      <c r="E465" s="57"/>
      <c r="F465" s="57"/>
      <c r="G465" s="57"/>
      <c r="H465" s="57"/>
      <c r="I465" s="30"/>
      <c r="J465" s="22"/>
      <c r="K465" s="32"/>
      <c r="L465" s="22"/>
      <c r="M465" s="22"/>
      <c r="N465" s="57"/>
      <c r="O465" s="57"/>
      <c r="P465" s="57"/>
      <c r="Q465" s="57"/>
      <c r="R465" s="57"/>
      <c r="S465" s="57"/>
      <c r="T465" s="57" t="str">
        <f t="shared" si="51"/>
        <v xml:space="preserve"> </v>
      </c>
      <c r="U465" s="57" t="str">
        <f t="shared" si="51"/>
        <v xml:space="preserve"> </v>
      </c>
      <c r="V465" s="57"/>
      <c r="W465" s="57"/>
      <c r="X465" s="57"/>
      <c r="Y465" s="57" t="s">
        <v>156</v>
      </c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</row>
    <row r="466" spans="1:38">
      <c r="A466" s="112">
        <f t="shared" si="52"/>
        <v>42465</v>
      </c>
      <c r="B466" s="57">
        <v>28</v>
      </c>
      <c r="C466" s="57">
        <v>7.46</v>
      </c>
      <c r="D466" s="57">
        <v>6.44</v>
      </c>
      <c r="E466" s="57">
        <v>6.3</v>
      </c>
      <c r="F466" s="57">
        <f>37.4*1/0.2258*14.007*0.001</f>
        <v>2.3200256864481839</v>
      </c>
      <c r="G466" s="57"/>
      <c r="H466" s="57"/>
      <c r="I466" s="30">
        <v>85.7</v>
      </c>
      <c r="J466" s="22">
        <f t="shared" si="47"/>
        <v>1.2003999000000001</v>
      </c>
      <c r="K466" s="32">
        <v>1.42</v>
      </c>
      <c r="L466" s="22">
        <f t="shared" si="48"/>
        <v>4.39774E-2</v>
      </c>
      <c r="M466" s="22"/>
      <c r="N466" s="57">
        <v>3</v>
      </c>
      <c r="O466" s="57">
        <v>2</v>
      </c>
      <c r="P466" s="57">
        <v>3</v>
      </c>
      <c r="Q466" s="57">
        <v>2</v>
      </c>
      <c r="R466" s="57">
        <v>1</v>
      </c>
      <c r="S466" s="57">
        <v>3</v>
      </c>
      <c r="T466" s="57">
        <f t="shared" si="51"/>
        <v>3.3333333333333335</v>
      </c>
      <c r="U466" s="57" t="str">
        <f t="shared" si="51"/>
        <v xml:space="preserve"> </v>
      </c>
      <c r="V466" s="57">
        <v>0.5</v>
      </c>
      <c r="W466" s="57">
        <v>1</v>
      </c>
      <c r="X466" s="57"/>
      <c r="Y466" s="57" t="s">
        <v>188</v>
      </c>
      <c r="Z466" s="57">
        <v>38</v>
      </c>
      <c r="AA466" s="57"/>
      <c r="AB466" s="57"/>
      <c r="AC466" s="63"/>
      <c r="AD466" s="57"/>
      <c r="AE466" s="57"/>
      <c r="AF466" s="57"/>
      <c r="AG466" s="57"/>
      <c r="AI466" s="57"/>
      <c r="AJ466" s="57"/>
      <c r="AK466" s="57"/>
      <c r="AL466" s="57"/>
    </row>
    <row r="467" spans="1:38">
      <c r="A467" s="112">
        <f t="shared" si="52"/>
        <v>42479</v>
      </c>
      <c r="B467" s="57">
        <v>28</v>
      </c>
      <c r="C467" s="57">
        <v>10.43</v>
      </c>
      <c r="D467" s="57">
        <v>6.44</v>
      </c>
      <c r="E467" s="57">
        <v>7.7</v>
      </c>
      <c r="F467" s="57"/>
      <c r="G467" s="57">
        <v>0.14099999999999999</v>
      </c>
      <c r="H467" s="57"/>
      <c r="I467" s="33">
        <v>60</v>
      </c>
      <c r="J467" s="22">
        <f t="shared" si="47"/>
        <v>0.84041999999999994</v>
      </c>
      <c r="K467" s="32">
        <v>1.07</v>
      </c>
      <c r="L467" s="22">
        <f t="shared" si="48"/>
        <v>3.3137900000000005E-2</v>
      </c>
      <c r="M467" s="22"/>
      <c r="N467" s="57">
        <v>1</v>
      </c>
      <c r="O467" s="57">
        <v>1</v>
      </c>
      <c r="P467" s="57">
        <v>3</v>
      </c>
      <c r="Q467" s="57">
        <v>2</v>
      </c>
      <c r="R467" s="57">
        <v>5</v>
      </c>
      <c r="S467" s="57">
        <v>1</v>
      </c>
      <c r="T467" s="57">
        <f t="shared" si="51"/>
        <v>25.555555555555557</v>
      </c>
      <c r="U467" s="57" t="str">
        <f t="shared" si="51"/>
        <v xml:space="preserve"> </v>
      </c>
      <c r="V467" s="57">
        <v>0.32</v>
      </c>
      <c r="W467" s="57">
        <v>1</v>
      </c>
      <c r="X467" s="57"/>
      <c r="Y467" s="57" t="s">
        <v>188</v>
      </c>
      <c r="Z467" s="57">
        <v>78</v>
      </c>
      <c r="AA467" s="57"/>
      <c r="AB467" s="57"/>
      <c r="AC467" s="57"/>
      <c r="AD467" s="57"/>
      <c r="AE467" s="57"/>
      <c r="AF467" s="57"/>
      <c r="AG467" s="57"/>
      <c r="AI467" s="57"/>
      <c r="AJ467" s="57"/>
      <c r="AK467" s="57"/>
      <c r="AL467" s="57"/>
    </row>
    <row r="468" spans="1:38">
      <c r="A468" s="112">
        <f t="shared" si="52"/>
        <v>42493</v>
      </c>
      <c r="B468" s="57">
        <v>28</v>
      </c>
      <c r="C468" s="82">
        <v>0.23</v>
      </c>
      <c r="D468" s="57">
        <v>6.82</v>
      </c>
      <c r="E468" s="57"/>
      <c r="F468" s="82">
        <v>18</v>
      </c>
      <c r="G468" s="57">
        <v>0.182</v>
      </c>
      <c r="H468" s="57"/>
      <c r="I468" s="31">
        <v>90.9</v>
      </c>
      <c r="J468" s="22">
        <f t="shared" si="47"/>
        <v>1.2732363</v>
      </c>
      <c r="K468" s="32">
        <v>2.67</v>
      </c>
      <c r="L468" s="22">
        <f t="shared" si="48"/>
        <v>8.2689899999999997E-2</v>
      </c>
      <c r="M468" s="22"/>
      <c r="N468" s="57">
        <v>1</v>
      </c>
      <c r="O468" s="57">
        <v>3</v>
      </c>
      <c r="P468" s="57">
        <v>1</v>
      </c>
      <c r="Q468" s="57">
        <v>1</v>
      </c>
      <c r="R468" s="57">
        <v>4</v>
      </c>
      <c r="S468" s="57">
        <v>5</v>
      </c>
      <c r="T468" s="57">
        <f t="shared" si="51"/>
        <v>17.777777777777779</v>
      </c>
      <c r="U468" s="57" t="str">
        <f t="shared" si="51"/>
        <v xml:space="preserve"> </v>
      </c>
      <c r="V468" s="57">
        <v>0.55000000000000004</v>
      </c>
      <c r="W468" s="57">
        <v>1</v>
      </c>
      <c r="X468" s="57"/>
      <c r="Y468" s="57" t="s">
        <v>290</v>
      </c>
      <c r="Z468" s="57">
        <v>64</v>
      </c>
      <c r="AA468" s="57"/>
      <c r="AB468" s="57"/>
      <c r="AC468" s="57"/>
      <c r="AD468" s="57"/>
      <c r="AF468" s="57"/>
      <c r="AG468" s="57"/>
      <c r="AH468" s="57"/>
      <c r="AI468" s="57"/>
      <c r="AJ468" s="57"/>
      <c r="AK468" s="57"/>
      <c r="AL468" s="57"/>
    </row>
    <row r="469" spans="1:38">
      <c r="A469" s="112">
        <f t="shared" si="52"/>
        <v>42507</v>
      </c>
      <c r="B469" s="57">
        <v>28</v>
      </c>
      <c r="C469" s="57">
        <v>5.21</v>
      </c>
      <c r="D469" s="57">
        <v>6.48</v>
      </c>
      <c r="E469" s="57"/>
      <c r="F469" s="57"/>
      <c r="G469" s="57">
        <v>0.11600000000000001</v>
      </c>
      <c r="H469" s="57"/>
      <c r="I469" s="30">
        <v>66.099999999999994</v>
      </c>
      <c r="J469" s="22">
        <f t="shared" si="47"/>
        <v>0.92586269999999993</v>
      </c>
      <c r="K469" s="30">
        <v>1.61</v>
      </c>
      <c r="L469" s="22">
        <f t="shared" si="48"/>
        <v>4.9861700000000002E-2</v>
      </c>
      <c r="M469" s="22"/>
      <c r="N469" s="57">
        <v>3</v>
      </c>
      <c r="O469" s="57">
        <v>4</v>
      </c>
      <c r="P469" s="57">
        <v>1</v>
      </c>
      <c r="Q469" s="57">
        <v>2</v>
      </c>
      <c r="R469" s="57">
        <v>13</v>
      </c>
      <c r="S469" s="57">
        <v>2</v>
      </c>
      <c r="T469" s="57">
        <f t="shared" si="51"/>
        <v>16.111111111111111</v>
      </c>
      <c r="U469" s="57">
        <f t="shared" si="51"/>
        <v>16.666666666666668</v>
      </c>
      <c r="V469" s="57">
        <v>0.3</v>
      </c>
      <c r="W469" s="57">
        <v>2</v>
      </c>
      <c r="X469" s="57"/>
      <c r="Y469" s="57" t="s">
        <v>294</v>
      </c>
      <c r="Z469" s="57">
        <v>61</v>
      </c>
      <c r="AA469" s="57">
        <v>62</v>
      </c>
      <c r="AB469" s="57" t="s">
        <v>296</v>
      </c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</row>
    <row r="470" spans="1:38">
      <c r="A470" s="112">
        <f t="shared" si="52"/>
        <v>42521</v>
      </c>
      <c r="B470" s="57">
        <v>28</v>
      </c>
      <c r="C470" s="57">
        <v>9.81</v>
      </c>
      <c r="D470" s="58">
        <v>6.5</v>
      </c>
      <c r="E470" s="57">
        <v>10.8</v>
      </c>
      <c r="F470" s="57" t="s">
        <v>97</v>
      </c>
      <c r="G470" s="57">
        <v>0.157</v>
      </c>
      <c r="H470" s="57"/>
      <c r="I470" s="30">
        <v>60.3</v>
      </c>
      <c r="J470" s="22">
        <f t="shared" si="47"/>
        <v>0.84462209999999993</v>
      </c>
      <c r="K470" s="30">
        <v>1.53</v>
      </c>
      <c r="L470" s="22">
        <f t="shared" si="48"/>
        <v>4.7384099999999998E-2</v>
      </c>
      <c r="M470" s="18" t="s">
        <v>105</v>
      </c>
      <c r="N470" s="57">
        <v>4</v>
      </c>
      <c r="O470" s="57">
        <v>3</v>
      </c>
      <c r="P470" s="57">
        <v>1</v>
      </c>
      <c r="Q470" s="57">
        <v>2</v>
      </c>
      <c r="R470" s="57">
        <v>12</v>
      </c>
      <c r="S470" s="57">
        <v>6</v>
      </c>
      <c r="T470" s="57">
        <f t="shared" si="51"/>
        <v>18.333333333333332</v>
      </c>
      <c r="U470" s="57" t="e">
        <f t="shared" si="51"/>
        <v>#VALUE!</v>
      </c>
      <c r="V470" s="57">
        <v>0.55000000000000004</v>
      </c>
      <c r="W470" s="57">
        <v>1</v>
      </c>
      <c r="X470" s="57"/>
      <c r="Y470" s="57" t="s">
        <v>188</v>
      </c>
      <c r="Z470" s="57">
        <v>65</v>
      </c>
      <c r="AA470" s="57" t="s">
        <v>21</v>
      </c>
      <c r="AB470" s="57" t="s">
        <v>191</v>
      </c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</row>
    <row r="471" spans="1:38">
      <c r="A471" s="112">
        <f t="shared" si="52"/>
        <v>42535</v>
      </c>
      <c r="B471" s="57">
        <v>28</v>
      </c>
      <c r="C471" s="57">
        <v>9.94</v>
      </c>
      <c r="D471" s="57">
        <v>7.16</v>
      </c>
      <c r="E471" s="57"/>
      <c r="F471" s="57"/>
      <c r="G471" s="61">
        <v>4.5999999999999999E-2</v>
      </c>
      <c r="H471" s="61"/>
      <c r="I471" s="30">
        <v>45.5</v>
      </c>
      <c r="J471" s="22">
        <f t="shared" si="47"/>
        <v>0.63731850000000001</v>
      </c>
      <c r="K471" s="30">
        <v>1.63</v>
      </c>
      <c r="L471" s="22">
        <f t="shared" si="48"/>
        <v>5.0481100000000001E-2</v>
      </c>
      <c r="M471" s="118">
        <v>0.5</v>
      </c>
      <c r="N471" s="57">
        <v>2</v>
      </c>
      <c r="O471" s="57">
        <v>2</v>
      </c>
      <c r="P471" s="57">
        <v>1</v>
      </c>
      <c r="Q471" s="57">
        <v>1</v>
      </c>
      <c r="R471" s="57">
        <v>9</v>
      </c>
      <c r="S471" s="57">
        <v>1</v>
      </c>
      <c r="T471" s="57">
        <f t="shared" si="51"/>
        <v>25.555555555555557</v>
      </c>
      <c r="U471" s="57">
        <f t="shared" si="51"/>
        <v>25</v>
      </c>
      <c r="V471" s="58">
        <v>0.4</v>
      </c>
      <c r="W471" s="57">
        <v>1</v>
      </c>
      <c r="X471" s="57"/>
      <c r="Y471" s="57" t="s">
        <v>304</v>
      </c>
      <c r="Z471" s="57">
        <v>78</v>
      </c>
      <c r="AA471" s="57">
        <v>77</v>
      </c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</row>
    <row r="472" spans="1:38">
      <c r="A472" s="112">
        <f t="shared" si="52"/>
        <v>42549</v>
      </c>
      <c r="B472" s="57">
        <v>28</v>
      </c>
      <c r="C472" s="57">
        <v>8.93</v>
      </c>
      <c r="D472" s="57">
        <v>7</v>
      </c>
      <c r="E472" s="57">
        <v>10.8</v>
      </c>
      <c r="F472" s="57">
        <v>0.218</v>
      </c>
      <c r="G472" s="57">
        <v>0.16200000000000001</v>
      </c>
      <c r="H472" s="57"/>
      <c r="I472" s="37">
        <v>29.1</v>
      </c>
      <c r="J472" s="22">
        <f t="shared" si="47"/>
        <v>0.40760370000000001</v>
      </c>
      <c r="K472" s="37">
        <v>2.59</v>
      </c>
      <c r="L472" s="22">
        <f t="shared" si="48"/>
        <v>8.02123E-2</v>
      </c>
      <c r="M472" s="141">
        <v>1292</v>
      </c>
      <c r="N472" s="57">
        <v>2</v>
      </c>
      <c r="O472" s="57">
        <v>4</v>
      </c>
      <c r="P472" s="57">
        <v>2</v>
      </c>
      <c r="Q472" s="57">
        <v>2</v>
      </c>
      <c r="R472" s="57">
        <v>3</v>
      </c>
      <c r="S472" s="57">
        <v>5</v>
      </c>
      <c r="T472" s="57">
        <f t="shared" si="51"/>
        <v>21.111111111111111</v>
      </c>
      <c r="U472" s="57">
        <f t="shared" si="51"/>
        <v>25.555555555555557</v>
      </c>
      <c r="V472" s="57">
        <v>0.51</v>
      </c>
      <c r="W472" s="57">
        <v>1</v>
      </c>
      <c r="X472" s="57"/>
      <c r="Y472" s="57" t="s">
        <v>304</v>
      </c>
      <c r="Z472" s="57">
        <v>70</v>
      </c>
      <c r="AA472" s="57">
        <v>78</v>
      </c>
      <c r="AB472" s="57" t="s">
        <v>316</v>
      </c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</row>
    <row r="473" spans="1:38">
      <c r="A473" s="112">
        <f t="shared" si="52"/>
        <v>42563</v>
      </c>
      <c r="B473" s="57">
        <v>28</v>
      </c>
      <c r="C473" s="57">
        <v>6.87</v>
      </c>
      <c r="D473" s="57">
        <v>6.95</v>
      </c>
      <c r="E473" s="57">
        <v>20</v>
      </c>
      <c r="F473" s="57">
        <v>0.4</v>
      </c>
      <c r="G473" s="57">
        <v>0.25600000000000001</v>
      </c>
      <c r="H473" s="57"/>
      <c r="I473" s="106">
        <v>40</v>
      </c>
      <c r="J473" s="22">
        <f t="shared" si="47"/>
        <v>0.56028</v>
      </c>
      <c r="K473" s="37">
        <v>1.865</v>
      </c>
      <c r="L473" s="22">
        <f t="shared" si="48"/>
        <v>5.7759049999999999E-2</v>
      </c>
      <c r="M473" s="141">
        <v>20</v>
      </c>
      <c r="N473" s="57">
        <v>2</v>
      </c>
      <c r="O473" s="57">
        <v>2</v>
      </c>
      <c r="P473" s="57">
        <v>2</v>
      </c>
      <c r="Q473" s="57">
        <v>2</v>
      </c>
      <c r="R473" s="57">
        <v>4</v>
      </c>
      <c r="S473" s="57">
        <v>1</v>
      </c>
      <c r="T473" s="57">
        <f t="shared" si="51"/>
        <v>28.888888888888889</v>
      </c>
      <c r="U473" s="57">
        <f t="shared" si="51"/>
        <v>27.777777777777779</v>
      </c>
      <c r="V473" s="57">
        <v>0.35</v>
      </c>
      <c r="W473" s="57">
        <v>1</v>
      </c>
      <c r="X473" s="57"/>
      <c r="Y473" s="57" t="s">
        <v>304</v>
      </c>
      <c r="Z473" s="57">
        <v>84</v>
      </c>
      <c r="AA473" s="57">
        <v>82</v>
      </c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</row>
    <row r="474" spans="1:38">
      <c r="A474" s="112">
        <f t="shared" si="52"/>
        <v>42577</v>
      </c>
      <c r="B474" s="57">
        <v>28</v>
      </c>
      <c r="C474" s="57">
        <v>6.36</v>
      </c>
      <c r="D474" s="57">
        <v>7.2</v>
      </c>
      <c r="E474" s="57">
        <v>13.7</v>
      </c>
      <c r="F474" s="57">
        <v>0.36099999999999999</v>
      </c>
      <c r="G474" s="57">
        <v>0.26300000000000001</v>
      </c>
      <c r="H474" s="57"/>
      <c r="I474" s="106">
        <v>49</v>
      </c>
      <c r="J474" s="22">
        <f t="shared" si="47"/>
        <v>0.68634299999999993</v>
      </c>
      <c r="K474" s="37">
        <v>2.27</v>
      </c>
      <c r="L474" s="22">
        <f t="shared" si="48"/>
        <v>7.0301900000000001E-2</v>
      </c>
      <c r="M474" s="141">
        <v>74</v>
      </c>
      <c r="N474" s="57">
        <v>3</v>
      </c>
      <c r="O474" s="57">
        <v>2</v>
      </c>
      <c r="P474" s="57">
        <v>2</v>
      </c>
      <c r="Q474" s="57">
        <v>2</v>
      </c>
      <c r="R474" s="57">
        <v>4</v>
      </c>
      <c r="S474" s="57">
        <v>2</v>
      </c>
      <c r="T474" s="57">
        <f t="shared" si="51"/>
        <v>32.222222222222221</v>
      </c>
      <c r="U474" s="57">
        <f t="shared" si="51"/>
        <v>30.555555555555557</v>
      </c>
      <c r="V474" s="57">
        <v>0.4</v>
      </c>
      <c r="W474" s="57">
        <v>1</v>
      </c>
      <c r="X474" s="57"/>
      <c r="Y474" s="57" t="s">
        <v>304</v>
      </c>
      <c r="Z474" s="57">
        <v>90</v>
      </c>
      <c r="AA474" s="57">
        <v>87</v>
      </c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</row>
    <row r="475" spans="1:38">
      <c r="A475" s="112">
        <f t="shared" si="52"/>
        <v>42591</v>
      </c>
      <c r="B475" s="57">
        <v>28</v>
      </c>
      <c r="C475" s="57">
        <v>7.71</v>
      </c>
      <c r="D475" s="57">
        <v>6.92</v>
      </c>
      <c r="E475" s="57">
        <v>13.7</v>
      </c>
      <c r="F475" s="57">
        <v>0.193</v>
      </c>
      <c r="G475" s="57">
        <v>0.20300000000000001</v>
      </c>
      <c r="H475" s="57"/>
      <c r="I475" s="37">
        <v>43.7</v>
      </c>
      <c r="J475" s="22">
        <f t="shared" si="47"/>
        <v>0.61210589999999998</v>
      </c>
      <c r="K475" s="37">
        <v>2</v>
      </c>
      <c r="L475" s="22">
        <f t="shared" si="48"/>
        <v>6.1940000000000002E-2</v>
      </c>
      <c r="M475" s="141">
        <v>20.5</v>
      </c>
      <c r="N475" s="57">
        <v>3</v>
      </c>
      <c r="O475" s="57">
        <v>3</v>
      </c>
      <c r="P475" s="57">
        <v>3</v>
      </c>
      <c r="Q475" s="57">
        <v>2</v>
      </c>
      <c r="R475" s="57">
        <v>2</v>
      </c>
      <c r="S475" s="57">
        <v>1</v>
      </c>
      <c r="T475" s="57">
        <f t="shared" si="51"/>
        <v>26.666666666666668</v>
      </c>
      <c r="U475" s="57">
        <f t="shared" si="51"/>
        <v>26.666666666666668</v>
      </c>
      <c r="V475" s="57">
        <v>0.55000000000000004</v>
      </c>
      <c r="W475" s="57">
        <v>1</v>
      </c>
      <c r="X475" s="57"/>
      <c r="Y475" s="57" t="s">
        <v>304</v>
      </c>
      <c r="Z475" s="57">
        <v>80</v>
      </c>
      <c r="AA475" s="57">
        <v>80</v>
      </c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</row>
    <row r="476" spans="1:38">
      <c r="A476" s="112">
        <f t="shared" si="52"/>
        <v>42605</v>
      </c>
      <c r="B476" s="57">
        <v>28</v>
      </c>
      <c r="C476" s="57">
        <v>7.65</v>
      </c>
      <c r="D476" s="57">
        <v>6.46</v>
      </c>
      <c r="E476" s="57">
        <v>16.100000000000001</v>
      </c>
      <c r="F476" s="57">
        <v>8.5999999999999993E-2</v>
      </c>
      <c r="G476" s="57">
        <v>0.216</v>
      </c>
      <c r="H476" s="57"/>
      <c r="I476" s="37">
        <v>45.4</v>
      </c>
      <c r="J476" s="22">
        <f t="shared" si="47"/>
        <v>0.63591779999999998</v>
      </c>
      <c r="K476" s="37">
        <v>2.73</v>
      </c>
      <c r="L476" s="22">
        <f t="shared" si="48"/>
        <v>8.4548099999999987E-2</v>
      </c>
      <c r="M476" s="141">
        <v>186.5</v>
      </c>
      <c r="N476" s="57">
        <v>2</v>
      </c>
      <c r="O476" s="57">
        <v>1</v>
      </c>
      <c r="P476" s="57">
        <v>2</v>
      </c>
      <c r="Q476" s="57">
        <v>2</v>
      </c>
      <c r="R476" s="57">
        <v>3</v>
      </c>
      <c r="S476" s="57">
        <v>4</v>
      </c>
      <c r="T476" s="57">
        <f t="shared" si="51"/>
        <v>26.111111111111111</v>
      </c>
      <c r="U476" s="57">
        <f t="shared" si="51"/>
        <v>27.777777777777779</v>
      </c>
      <c r="V476" s="57">
        <v>0.39</v>
      </c>
      <c r="W476" s="57">
        <v>1</v>
      </c>
      <c r="X476" s="57"/>
      <c r="Y476" s="57" t="s">
        <v>290</v>
      </c>
      <c r="Z476" s="57">
        <v>79</v>
      </c>
      <c r="AA476" s="57">
        <v>82</v>
      </c>
      <c r="AB476" s="57" t="s">
        <v>354</v>
      </c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</row>
    <row r="477" spans="1:38">
      <c r="A477" s="112">
        <f t="shared" si="52"/>
        <v>42619</v>
      </c>
      <c r="B477" s="57">
        <v>28</v>
      </c>
      <c r="C477" s="57">
        <v>0.19</v>
      </c>
      <c r="D477" s="57">
        <v>6.91</v>
      </c>
      <c r="E477" s="57">
        <v>18.399999999999999</v>
      </c>
      <c r="F477" s="57">
        <v>10.199999999999999</v>
      </c>
      <c r="G477" s="57">
        <v>0.39200000000000002</v>
      </c>
      <c r="H477" s="57"/>
      <c r="I477" s="37">
        <v>41.3</v>
      </c>
      <c r="J477" s="22">
        <f t="shared" si="47"/>
        <v>0.57848909999999987</v>
      </c>
      <c r="K477" s="37">
        <v>2.2599999999999998</v>
      </c>
      <c r="L477" s="22">
        <f t="shared" si="48"/>
        <v>6.9992200000000004E-2</v>
      </c>
      <c r="M477" s="141">
        <v>97</v>
      </c>
      <c r="N477" s="57">
        <v>3</v>
      </c>
      <c r="O477" s="57">
        <v>1</v>
      </c>
      <c r="P477" s="57">
        <v>3</v>
      </c>
      <c r="Q477" s="57">
        <v>2</v>
      </c>
      <c r="R477" s="57">
        <v>8</v>
      </c>
      <c r="S477" s="57">
        <v>2</v>
      </c>
      <c r="T477" s="57">
        <f t="shared" si="51"/>
        <v>28.888888888888889</v>
      </c>
      <c r="U477" s="57">
        <f t="shared" si="51"/>
        <v>23.888888888888889</v>
      </c>
      <c r="V477" s="57">
        <v>0.45</v>
      </c>
      <c r="W477" s="57">
        <v>1</v>
      </c>
      <c r="X477" s="57"/>
      <c r="Y477" s="57" t="s">
        <v>304</v>
      </c>
      <c r="Z477" s="57">
        <v>84</v>
      </c>
      <c r="AA477" s="57">
        <v>75</v>
      </c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</row>
    <row r="478" spans="1:38">
      <c r="A478" s="112">
        <f t="shared" si="52"/>
        <v>42633</v>
      </c>
      <c r="B478" s="57">
        <v>28</v>
      </c>
      <c r="C478" s="57">
        <v>8.8000000000000007</v>
      </c>
      <c r="D478" s="57">
        <v>6.89</v>
      </c>
      <c r="E478" s="57">
        <v>15.5</v>
      </c>
      <c r="F478" s="57">
        <v>8.15</v>
      </c>
      <c r="G478" s="57">
        <v>0.17100000000000001</v>
      </c>
      <c r="H478" s="57"/>
      <c r="I478" s="37">
        <v>51.7</v>
      </c>
      <c r="J478" s="22">
        <f t="shared" si="47"/>
        <v>0.72416190000000003</v>
      </c>
      <c r="K478" s="37">
        <v>2.65</v>
      </c>
      <c r="L478" s="22">
        <f t="shared" si="48"/>
        <v>8.2070499999999991E-2</v>
      </c>
      <c r="M478" s="141">
        <v>4166</v>
      </c>
      <c r="N478" s="57">
        <v>3</v>
      </c>
      <c r="O478" s="57">
        <v>4</v>
      </c>
      <c r="P478" s="57">
        <v>2</v>
      </c>
      <c r="Q478" s="57">
        <v>2</v>
      </c>
      <c r="R478" s="57">
        <v>2</v>
      </c>
      <c r="S478" s="57">
        <v>5</v>
      </c>
      <c r="T478" s="57">
        <f t="shared" si="51"/>
        <v>23.333333333333332</v>
      </c>
      <c r="U478" s="57">
        <f t="shared" si="51"/>
        <v>23.888888888888889</v>
      </c>
      <c r="V478" s="58">
        <v>0.45</v>
      </c>
      <c r="W478" s="57">
        <v>1</v>
      </c>
      <c r="X478" s="57"/>
      <c r="Y478" s="57" t="s">
        <v>304</v>
      </c>
      <c r="Z478" s="57">
        <v>74</v>
      </c>
      <c r="AA478" s="57">
        <v>75</v>
      </c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</row>
    <row r="479" spans="1:38">
      <c r="A479" s="112">
        <f t="shared" si="52"/>
        <v>42647</v>
      </c>
      <c r="B479" s="57">
        <v>28</v>
      </c>
      <c r="C479" s="57">
        <v>0.9</v>
      </c>
      <c r="D479" s="57">
        <v>6.66</v>
      </c>
      <c r="E479" s="57">
        <v>10.1</v>
      </c>
      <c r="F479" s="57">
        <v>1.78</v>
      </c>
      <c r="G479" s="57">
        <v>0.48699999999999999</v>
      </c>
      <c r="H479" s="57"/>
      <c r="I479" s="37">
        <v>78.5</v>
      </c>
      <c r="J479" s="22">
        <f>(I479*14.007)*(0.001)</f>
        <v>1.0995495000000002</v>
      </c>
      <c r="K479" s="37">
        <v>3.37</v>
      </c>
      <c r="L479" s="22">
        <f>(K479*30.97)*(0.001)</f>
        <v>0.1043689</v>
      </c>
      <c r="M479" s="141">
        <v>207.5</v>
      </c>
      <c r="N479" s="57">
        <v>4</v>
      </c>
      <c r="O479" s="57">
        <v>2</v>
      </c>
      <c r="P479" s="57">
        <v>3</v>
      </c>
      <c r="Q479" s="57">
        <v>2</v>
      </c>
      <c r="R479" s="57">
        <v>2</v>
      </c>
      <c r="S479" s="57">
        <v>1</v>
      </c>
      <c r="T479" s="57">
        <f t="shared" si="51"/>
        <v>22.222222222222221</v>
      </c>
      <c r="U479" s="57">
        <f t="shared" si="51"/>
        <v>21.111111111111111</v>
      </c>
      <c r="V479" s="58">
        <v>0.35</v>
      </c>
      <c r="W479" s="57">
        <v>1</v>
      </c>
      <c r="X479" s="57"/>
      <c r="Y479" s="57" t="s">
        <v>304</v>
      </c>
      <c r="Z479" s="57">
        <v>72</v>
      </c>
      <c r="AA479" s="57">
        <v>70</v>
      </c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</row>
    <row r="480" spans="1:38">
      <c r="A480" s="112">
        <f t="shared" si="52"/>
        <v>42661</v>
      </c>
      <c r="B480" s="57">
        <v>28</v>
      </c>
      <c r="C480" s="57">
        <v>3.8</v>
      </c>
      <c r="D480" s="57">
        <v>6.33</v>
      </c>
      <c r="E480" s="57">
        <v>11.3</v>
      </c>
      <c r="F480" s="57">
        <v>5.18</v>
      </c>
      <c r="G480" s="57">
        <v>0.25</v>
      </c>
      <c r="H480" s="57"/>
      <c r="I480" s="37">
        <v>87.8</v>
      </c>
      <c r="J480" s="22">
        <f>(I480*14.007)*(0.001)</f>
        <v>1.2298145999999999</v>
      </c>
      <c r="K480" s="37">
        <v>1.77</v>
      </c>
      <c r="L480" s="22">
        <f>(K480*30.97)*(0.001)</f>
        <v>5.4816899999999995E-2</v>
      </c>
      <c r="M480" s="22"/>
      <c r="N480" s="57">
        <v>4</v>
      </c>
      <c r="O480" s="57">
        <v>1</v>
      </c>
      <c r="P480" s="57">
        <v>3</v>
      </c>
      <c r="Q480" s="57">
        <v>2</v>
      </c>
      <c r="R480" s="57">
        <v>5</v>
      </c>
      <c r="S480" s="57">
        <v>1</v>
      </c>
      <c r="T480" s="57">
        <f t="shared" si="51"/>
        <v>23.333333333333332</v>
      </c>
      <c r="U480" s="57">
        <f t="shared" si="51"/>
        <v>18.333333333333332</v>
      </c>
      <c r="V480" s="58">
        <v>0.35</v>
      </c>
      <c r="W480" s="57">
        <v>1</v>
      </c>
      <c r="X480" s="57"/>
      <c r="Y480" s="57" t="s">
        <v>304</v>
      </c>
      <c r="Z480" s="57">
        <v>74</v>
      </c>
      <c r="AA480" s="57">
        <v>65</v>
      </c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</row>
    <row r="481" spans="1:38">
      <c r="A481" s="112">
        <f t="shared" si="52"/>
        <v>42675</v>
      </c>
      <c r="B481" s="57">
        <v>28</v>
      </c>
      <c r="C481" s="57">
        <v>2.74</v>
      </c>
      <c r="D481" s="57">
        <v>6.72</v>
      </c>
      <c r="E481" s="57">
        <v>12.2</v>
      </c>
      <c r="F481" s="57">
        <v>7.3</v>
      </c>
      <c r="G481" s="57">
        <v>0.14000000000000001</v>
      </c>
      <c r="H481" s="57"/>
      <c r="I481" s="37">
        <v>77.099999999999994</v>
      </c>
      <c r="J481" s="22">
        <f>(I481*14.007)*(0.001)</f>
        <v>1.0799396999999999</v>
      </c>
      <c r="K481" s="37">
        <v>1.64</v>
      </c>
      <c r="L481" s="22">
        <f>(K481*30.97)*(0.001)</f>
        <v>5.0790799999999997E-2</v>
      </c>
      <c r="M481" s="22"/>
      <c r="N481" s="57">
        <v>4</v>
      </c>
      <c r="O481" s="57">
        <v>3</v>
      </c>
      <c r="P481" s="57">
        <v>1</v>
      </c>
      <c r="Q481" s="57">
        <v>2</v>
      </c>
      <c r="R481" s="57">
        <v>4</v>
      </c>
      <c r="S481" s="57">
        <v>1</v>
      </c>
      <c r="T481" s="57">
        <f t="shared" si="51"/>
        <v>13.333333333333334</v>
      </c>
      <c r="U481" s="57">
        <f t="shared" si="51"/>
        <v>14.444444444444445</v>
      </c>
      <c r="V481" s="58">
        <v>0.5</v>
      </c>
      <c r="W481" s="57">
        <v>1</v>
      </c>
      <c r="X481" s="57"/>
      <c r="Y481" s="57" t="s">
        <v>304</v>
      </c>
      <c r="Z481" s="57">
        <v>56</v>
      </c>
      <c r="AA481" s="57">
        <v>58</v>
      </c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</row>
    <row r="482" spans="1:38">
      <c r="A482" s="59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 t="str">
        <f t="shared" si="51"/>
        <v xml:space="preserve"> </v>
      </c>
      <c r="U482" s="57" t="str">
        <f t="shared" si="51"/>
        <v xml:space="preserve"> </v>
      </c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</row>
    <row r="483" spans="1:38">
      <c r="A483" s="59"/>
      <c r="B483" s="57"/>
      <c r="C483" s="57"/>
      <c r="D483" s="57"/>
      <c r="E483" s="57"/>
      <c r="F483" s="57"/>
      <c r="G483" s="57"/>
      <c r="H483" s="57"/>
      <c r="I483" s="61"/>
      <c r="J483" s="61"/>
      <c r="K483" s="61"/>
      <c r="L483" s="61"/>
      <c r="M483" s="61"/>
      <c r="N483" s="57"/>
      <c r="O483" s="57"/>
      <c r="P483" s="57"/>
      <c r="Q483" s="57"/>
      <c r="R483" s="57"/>
      <c r="S483" s="57"/>
      <c r="T483" s="57" t="str">
        <f t="shared" si="51"/>
        <v xml:space="preserve"> </v>
      </c>
      <c r="U483" s="57" t="str">
        <f t="shared" si="51"/>
        <v xml:space="preserve"> </v>
      </c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</row>
    <row r="484" spans="1:38" ht="18">
      <c r="A484" s="59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 t="str">
        <f t="shared" si="51"/>
        <v xml:space="preserve"> </v>
      </c>
      <c r="U484" s="57" t="str">
        <f t="shared" si="51"/>
        <v xml:space="preserve"> </v>
      </c>
      <c r="V484" s="57"/>
      <c r="W484" s="57"/>
      <c r="X484" s="57"/>
      <c r="Y484" s="139" t="s">
        <v>389</v>
      </c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</row>
    <row r="485" spans="1:38">
      <c r="A485" s="59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 t="str">
        <f t="shared" si="51"/>
        <v xml:space="preserve"> </v>
      </c>
      <c r="U485" s="57" t="str">
        <f t="shared" si="51"/>
        <v xml:space="preserve"> </v>
      </c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</row>
    <row r="486" spans="1:38" ht="31">
      <c r="A486" s="59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R486" s="57"/>
      <c r="S486" s="57"/>
      <c r="T486" s="57" t="str">
        <f t="shared" si="51"/>
        <v xml:space="preserve"> </v>
      </c>
      <c r="U486" s="57" t="str">
        <f t="shared" si="51"/>
        <v xml:space="preserve"> </v>
      </c>
      <c r="V486" s="57"/>
      <c r="W486" s="57"/>
      <c r="X486" s="101" t="s">
        <v>350</v>
      </c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</row>
    <row r="487" spans="1:38" ht="25">
      <c r="A487" s="59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 t="str">
        <f t="shared" si="51"/>
        <v xml:space="preserve"> </v>
      </c>
      <c r="U487" s="57" t="str">
        <f t="shared" si="51"/>
        <v xml:space="preserve"> </v>
      </c>
      <c r="V487" s="57"/>
      <c r="W487" s="57"/>
      <c r="X487" s="101" t="s">
        <v>242</v>
      </c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</row>
    <row r="488" spans="1:38">
      <c r="A488" s="59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73" t="s">
        <v>243</v>
      </c>
      <c r="O488" s="57"/>
      <c r="P488" s="57"/>
      <c r="Q488" s="57"/>
      <c r="R488" s="57"/>
      <c r="S488" s="57"/>
      <c r="T488" s="57" t="str">
        <f t="shared" si="51"/>
        <v xml:space="preserve"> </v>
      </c>
      <c r="U488" s="57" t="str">
        <f t="shared" si="51"/>
        <v xml:space="preserve"> </v>
      </c>
      <c r="V488" s="57"/>
      <c r="W488" s="57"/>
      <c r="X488" s="57"/>
      <c r="Y488" s="73" t="s">
        <v>244</v>
      </c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</row>
    <row r="489" spans="1:38">
      <c r="A489" s="59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109">
        <f>Y489*1/ 0.2258*14.007*0.001</f>
        <v>10.979800708591675</v>
      </c>
      <c r="O489" s="57"/>
      <c r="P489" s="57"/>
      <c r="Q489" s="57"/>
      <c r="R489" s="57"/>
      <c r="S489" s="57"/>
      <c r="T489" s="57" t="str">
        <f t="shared" si="51"/>
        <v xml:space="preserve"> </v>
      </c>
      <c r="U489" s="57" t="str">
        <f t="shared" si="51"/>
        <v xml:space="preserve"> </v>
      </c>
      <c r="V489" s="57"/>
      <c r="W489" s="57"/>
      <c r="X489" s="57"/>
      <c r="Y489" s="73">
        <v>177</v>
      </c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</row>
    <row r="490" spans="1:38">
      <c r="A490" s="59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109"/>
      <c r="O490" s="57"/>
      <c r="P490" s="57"/>
      <c r="Q490" s="57"/>
      <c r="R490" s="57"/>
      <c r="S490" s="57"/>
      <c r="T490" s="57" t="str">
        <f t="shared" si="51"/>
        <v xml:space="preserve"> </v>
      </c>
      <c r="U490" s="57" t="str">
        <f t="shared" si="51"/>
        <v xml:space="preserve"> </v>
      </c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</row>
    <row r="491" spans="1:38">
      <c r="A491" s="59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109">
        <f>Y491*1/ 0.2258*14.007*0.001</f>
        <v>8.6845881310894605E-3</v>
      </c>
      <c r="O491" s="57"/>
      <c r="P491" s="57"/>
      <c r="Q491" s="57"/>
      <c r="R491" s="57"/>
      <c r="S491" s="57"/>
      <c r="T491" s="57" t="str">
        <f t="shared" si="51"/>
        <v xml:space="preserve"> </v>
      </c>
      <c r="U491" s="57" t="str">
        <f t="shared" si="51"/>
        <v xml:space="preserve"> </v>
      </c>
      <c r="V491" s="57"/>
      <c r="W491" s="57"/>
      <c r="X491" s="57"/>
      <c r="Y491" s="57">
        <v>0.14000000000000001</v>
      </c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</row>
    <row r="492" spans="1:38">
      <c r="A492" s="59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 t="str">
        <f t="shared" si="51"/>
        <v xml:space="preserve"> </v>
      </c>
      <c r="U492" s="57" t="str">
        <f t="shared" si="51"/>
        <v xml:space="preserve"> </v>
      </c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</row>
    <row r="493" spans="1:38">
      <c r="A493" s="59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 t="str">
        <f t="shared" si="51"/>
        <v xml:space="preserve"> </v>
      </c>
      <c r="U493" s="57" t="str">
        <f t="shared" si="51"/>
        <v xml:space="preserve"> </v>
      </c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</row>
    <row r="494" spans="1:38">
      <c r="A494" s="59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 t="str">
        <f t="shared" si="51"/>
        <v xml:space="preserve"> </v>
      </c>
      <c r="U494" s="57" t="str">
        <f t="shared" si="51"/>
        <v xml:space="preserve"> </v>
      </c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</row>
    <row r="495" spans="1:38">
      <c r="A495" s="59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 t="str">
        <f t="shared" si="51"/>
        <v xml:space="preserve"> </v>
      </c>
      <c r="U495" s="57" t="str">
        <f t="shared" si="51"/>
        <v xml:space="preserve"> </v>
      </c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</row>
    <row r="496" spans="1:38">
      <c r="A496" s="59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 t="str">
        <f t="shared" si="51"/>
        <v xml:space="preserve"> </v>
      </c>
      <c r="U496" s="57" t="str">
        <f t="shared" si="51"/>
        <v xml:space="preserve"> </v>
      </c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</row>
    <row r="497" spans="1:38">
      <c r="A497" s="59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 t="str">
        <f t="shared" si="51"/>
        <v xml:space="preserve"> </v>
      </c>
      <c r="U497" s="57" t="str">
        <f t="shared" si="51"/>
        <v xml:space="preserve"> </v>
      </c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</row>
    <row r="498" spans="1:38">
      <c r="A498" s="59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 t="str">
        <f t="shared" si="51"/>
        <v xml:space="preserve"> </v>
      </c>
      <c r="U498" s="57" t="str">
        <f t="shared" si="51"/>
        <v xml:space="preserve"> </v>
      </c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</row>
    <row r="499" spans="1:38">
      <c r="A499" s="59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 t="str">
        <f t="shared" si="51"/>
        <v xml:space="preserve"> </v>
      </c>
      <c r="U499" s="57" t="str">
        <f t="shared" si="51"/>
        <v xml:space="preserve"> </v>
      </c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</row>
    <row r="500" spans="1:38">
      <c r="A500" s="59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 t="str">
        <f t="shared" si="51"/>
        <v xml:space="preserve"> </v>
      </c>
      <c r="U500" s="57" t="str">
        <f t="shared" si="51"/>
        <v xml:space="preserve"> </v>
      </c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</row>
    <row r="501" spans="1:38">
      <c r="A501" s="59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 t="str">
        <f t="shared" si="51"/>
        <v xml:space="preserve"> </v>
      </c>
      <c r="U501" s="57" t="str">
        <f t="shared" si="51"/>
        <v xml:space="preserve"> </v>
      </c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</row>
    <row r="502" spans="1:38">
      <c r="A502" s="59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 t="str">
        <f t="shared" si="51"/>
        <v xml:space="preserve"> </v>
      </c>
      <c r="U502" s="57" t="str">
        <f t="shared" si="51"/>
        <v xml:space="preserve"> </v>
      </c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</row>
    <row r="503" spans="1:38">
      <c r="A503" s="59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 t="str">
        <f t="shared" si="51"/>
        <v xml:space="preserve"> </v>
      </c>
      <c r="U503" s="57" t="str">
        <f t="shared" si="51"/>
        <v xml:space="preserve"> </v>
      </c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</row>
    <row r="504" spans="1:38">
      <c r="A504" s="59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 t="str">
        <f t="shared" si="51"/>
        <v xml:space="preserve"> </v>
      </c>
      <c r="U504" s="57" t="str">
        <f t="shared" si="51"/>
        <v xml:space="preserve"> </v>
      </c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</row>
    <row r="505" spans="1:38">
      <c r="A505" s="59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 t="str">
        <f t="shared" si="51"/>
        <v xml:space="preserve"> </v>
      </c>
      <c r="U505" s="57" t="str">
        <f t="shared" si="51"/>
        <v xml:space="preserve"> </v>
      </c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</row>
    <row r="506" spans="1:38">
      <c r="A506" s="59"/>
      <c r="B506" s="57"/>
      <c r="C506" s="57"/>
      <c r="D506" s="57"/>
      <c r="E506" s="57"/>
      <c r="F506" s="57"/>
      <c r="G506" s="57"/>
      <c r="H506" s="57"/>
      <c r="I506" s="61"/>
      <c r="J506" s="61"/>
      <c r="K506" s="61"/>
      <c r="L506" s="61"/>
      <c r="M506" s="61"/>
      <c r="N506" s="57"/>
      <c r="O506" s="57"/>
      <c r="P506" s="57"/>
      <c r="Q506" s="57"/>
      <c r="R506" s="57"/>
      <c r="S506" s="57"/>
      <c r="T506" s="57" t="str">
        <f t="shared" si="51"/>
        <v xml:space="preserve"> </v>
      </c>
      <c r="U506" s="57" t="str">
        <f t="shared" si="51"/>
        <v xml:space="preserve"> </v>
      </c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</row>
    <row r="507" spans="1:38">
      <c r="A507" s="59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 t="str">
        <f t="shared" si="51"/>
        <v xml:space="preserve"> </v>
      </c>
      <c r="U507" s="57" t="str">
        <f t="shared" si="51"/>
        <v xml:space="preserve"> </v>
      </c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</row>
    <row r="508" spans="1:38">
      <c r="A508" s="59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 t="str">
        <f t="shared" si="51"/>
        <v xml:space="preserve"> </v>
      </c>
      <c r="U508" s="57" t="str">
        <f t="shared" si="51"/>
        <v xml:space="preserve"> </v>
      </c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</row>
    <row r="509" spans="1:38">
      <c r="A509" s="59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 t="str">
        <f t="shared" si="51"/>
        <v xml:space="preserve"> </v>
      </c>
      <c r="U509" s="57" t="str">
        <f t="shared" si="51"/>
        <v xml:space="preserve"> </v>
      </c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</row>
    <row r="510" spans="1:38">
      <c r="A510" s="59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 t="str">
        <f t="shared" si="51"/>
        <v xml:space="preserve"> </v>
      </c>
      <c r="U510" s="57" t="str">
        <f t="shared" si="51"/>
        <v xml:space="preserve"> </v>
      </c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</row>
    <row r="511" spans="1:38">
      <c r="A511" s="59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 t="str">
        <f t="shared" si="51"/>
        <v xml:space="preserve"> </v>
      </c>
      <c r="U511" s="57" t="str">
        <f t="shared" si="51"/>
        <v xml:space="preserve"> </v>
      </c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</row>
    <row r="512" spans="1:38">
      <c r="A512" s="59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 t="str">
        <f t="shared" si="51"/>
        <v xml:space="preserve"> </v>
      </c>
      <c r="U512" s="57" t="str">
        <f t="shared" si="51"/>
        <v xml:space="preserve"> </v>
      </c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</row>
    <row r="513" spans="1:38">
      <c r="A513" s="59"/>
      <c r="B513" s="57"/>
      <c r="C513" s="57"/>
      <c r="D513" s="57"/>
      <c r="E513" s="57"/>
      <c r="F513" s="57"/>
      <c r="G513" s="57"/>
      <c r="H513" s="57"/>
      <c r="I513" s="61"/>
      <c r="J513" s="61"/>
      <c r="K513" s="61"/>
      <c r="L513" s="61"/>
      <c r="M513" s="61"/>
      <c r="N513" s="57"/>
      <c r="O513" s="57"/>
      <c r="P513" s="57"/>
      <c r="Q513" s="57"/>
      <c r="R513" s="57"/>
      <c r="S513" s="57"/>
      <c r="T513" s="57" t="str">
        <f t="shared" si="51"/>
        <v xml:space="preserve"> </v>
      </c>
      <c r="U513" s="57" t="str">
        <f t="shared" si="51"/>
        <v xml:space="preserve"> </v>
      </c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</row>
    <row r="514" spans="1:38">
      <c r="A514" s="59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 t="str">
        <f t="shared" si="51"/>
        <v xml:space="preserve"> </v>
      </c>
      <c r="U514" s="57" t="str">
        <f t="shared" si="51"/>
        <v xml:space="preserve"> </v>
      </c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</row>
    <row r="515" spans="1:38">
      <c r="A515" s="59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 t="str">
        <f t="shared" si="51"/>
        <v xml:space="preserve"> </v>
      </c>
      <c r="U515" s="57" t="str">
        <f t="shared" si="51"/>
        <v xml:space="preserve"> </v>
      </c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</row>
    <row r="516" spans="1:38">
      <c r="A516" s="59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 t="str">
        <f t="shared" ref="T516:U525" si="53">IF(Z516&gt;0,(Z516-32)*5/9," ")</f>
        <v xml:space="preserve"> </v>
      </c>
      <c r="U516" s="57" t="str">
        <f t="shared" si="53"/>
        <v xml:space="preserve"> </v>
      </c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</row>
    <row r="517" spans="1:38">
      <c r="A517" s="59"/>
      <c r="B517" s="57"/>
      <c r="C517" s="57"/>
      <c r="D517" s="57"/>
      <c r="E517" s="57"/>
      <c r="F517" s="57"/>
      <c r="G517" s="57"/>
      <c r="H517" s="57"/>
      <c r="I517" s="59"/>
      <c r="J517" s="59"/>
      <c r="K517" s="59"/>
      <c r="L517" s="59"/>
      <c r="M517" s="59"/>
      <c r="N517" s="57"/>
      <c r="O517" s="57"/>
      <c r="P517" s="57"/>
      <c r="Q517" s="57"/>
      <c r="R517" s="57"/>
      <c r="S517" s="57"/>
      <c r="T517" s="57" t="str">
        <f t="shared" si="53"/>
        <v xml:space="preserve"> </v>
      </c>
      <c r="U517" s="57" t="str">
        <f t="shared" si="53"/>
        <v xml:space="preserve"> </v>
      </c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</row>
    <row r="518" spans="1:38">
      <c r="A518" s="59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 t="str">
        <f t="shared" si="53"/>
        <v xml:space="preserve"> </v>
      </c>
      <c r="U518" s="57" t="str">
        <f t="shared" si="53"/>
        <v xml:space="preserve"> </v>
      </c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</row>
    <row r="519" spans="1:38">
      <c r="A519" s="59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 t="str">
        <f t="shared" si="53"/>
        <v xml:space="preserve"> </v>
      </c>
      <c r="U519" s="57" t="str">
        <f t="shared" si="53"/>
        <v xml:space="preserve"> </v>
      </c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</row>
    <row r="520" spans="1:38">
      <c r="A520" s="59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 t="str">
        <f t="shared" si="53"/>
        <v xml:space="preserve"> </v>
      </c>
      <c r="U520" s="57" t="str">
        <f t="shared" si="53"/>
        <v xml:space="preserve"> </v>
      </c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</row>
    <row r="521" spans="1:38">
      <c r="I521" s="57"/>
      <c r="J521" s="57"/>
      <c r="K521" s="57"/>
      <c r="L521" s="57"/>
      <c r="M521" s="57"/>
      <c r="T521" s="57" t="str">
        <f t="shared" si="53"/>
        <v xml:space="preserve"> </v>
      </c>
      <c r="U521" s="57" t="str">
        <f t="shared" si="53"/>
        <v xml:space="preserve"> </v>
      </c>
    </row>
    <row r="522" spans="1:38">
      <c r="I522" s="61"/>
      <c r="J522" s="61"/>
      <c r="K522" s="61"/>
      <c r="L522" s="61"/>
      <c r="M522" s="61"/>
      <c r="T522" s="57" t="str">
        <f t="shared" si="53"/>
        <v xml:space="preserve"> </v>
      </c>
      <c r="U522" s="57" t="str">
        <f t="shared" si="53"/>
        <v xml:space="preserve"> </v>
      </c>
    </row>
    <row r="523" spans="1:38">
      <c r="I523" s="57"/>
      <c r="J523" s="57"/>
      <c r="K523" s="57"/>
      <c r="L523" s="57"/>
      <c r="M523" s="57"/>
      <c r="T523" s="57" t="str">
        <f t="shared" si="53"/>
        <v xml:space="preserve"> </v>
      </c>
      <c r="U523" s="57" t="str">
        <f t="shared" si="53"/>
        <v xml:space="preserve"> </v>
      </c>
    </row>
    <row r="524" spans="1:38">
      <c r="I524" s="57"/>
      <c r="J524" s="57"/>
      <c r="K524" s="57"/>
      <c r="L524" s="57"/>
      <c r="M524" s="57"/>
      <c r="T524" s="57" t="str">
        <f t="shared" si="53"/>
        <v xml:space="preserve"> </v>
      </c>
      <c r="U524" s="57" t="str">
        <f t="shared" si="53"/>
        <v xml:space="preserve"> </v>
      </c>
    </row>
    <row r="525" spans="1:38">
      <c r="I525" s="57"/>
      <c r="J525" s="57"/>
      <c r="K525" s="57"/>
      <c r="L525" s="57"/>
      <c r="M525" s="57"/>
      <c r="T525" s="57" t="str">
        <f t="shared" si="53"/>
        <v xml:space="preserve"> </v>
      </c>
      <c r="U525" s="57" t="str">
        <f t="shared" si="53"/>
        <v xml:space="preserve"> </v>
      </c>
    </row>
    <row r="526" spans="1:38">
      <c r="I526" s="57"/>
      <c r="J526" s="57"/>
      <c r="K526" s="57"/>
      <c r="L526" s="57"/>
      <c r="M526" s="57"/>
      <c r="T526" s="57"/>
      <c r="U526" s="57"/>
    </row>
    <row r="527" spans="1:38">
      <c r="I527" s="57"/>
      <c r="J527" s="57"/>
      <c r="K527" s="57"/>
      <c r="L527" s="57"/>
      <c r="M527" s="57"/>
      <c r="T527" s="57"/>
      <c r="U527" s="57"/>
    </row>
    <row r="528" spans="1:38">
      <c r="I528" s="57"/>
      <c r="J528" s="57"/>
      <c r="K528" s="57"/>
      <c r="L528" s="57"/>
      <c r="M528" s="57"/>
      <c r="T528" s="57"/>
      <c r="U528" s="57"/>
    </row>
    <row r="529" spans="9:21">
      <c r="I529" s="61"/>
      <c r="J529" s="61"/>
      <c r="K529" s="61"/>
      <c r="L529" s="61"/>
      <c r="M529" s="61"/>
      <c r="T529" s="57"/>
      <c r="U529" s="57"/>
    </row>
    <row r="530" spans="9:21">
      <c r="I530" s="57"/>
      <c r="J530" s="57"/>
      <c r="K530" s="57"/>
      <c r="L530" s="57"/>
      <c r="M530" s="57"/>
      <c r="T530" s="57"/>
      <c r="U530" s="57"/>
    </row>
    <row r="531" spans="9:21">
      <c r="I531" s="57"/>
      <c r="J531" s="57"/>
      <c r="K531" s="57"/>
      <c r="L531" s="57"/>
      <c r="M531" s="57"/>
      <c r="T531" s="57"/>
      <c r="U531" s="57"/>
    </row>
    <row r="532" spans="9:21">
      <c r="I532" s="57"/>
      <c r="J532" s="57"/>
      <c r="K532" s="57"/>
      <c r="L532" s="57"/>
      <c r="M532" s="57"/>
      <c r="T532" s="57"/>
      <c r="U532" s="57"/>
    </row>
    <row r="533" spans="9:21">
      <c r="I533" s="57"/>
      <c r="J533" s="57"/>
      <c r="K533" s="57"/>
      <c r="L533" s="57"/>
      <c r="M533" s="57"/>
      <c r="T533" s="57"/>
      <c r="U533" s="57"/>
    </row>
    <row r="534" spans="9:21">
      <c r="I534" s="57"/>
      <c r="J534" s="57"/>
      <c r="K534" s="57"/>
      <c r="L534" s="57"/>
      <c r="M534" s="57"/>
      <c r="T534" s="57"/>
      <c r="U534" s="57"/>
    </row>
    <row r="535" spans="9:21">
      <c r="I535" s="57"/>
      <c r="J535" s="57"/>
      <c r="K535" s="57"/>
      <c r="L535" s="57"/>
      <c r="M535" s="57"/>
      <c r="T535" s="57"/>
      <c r="U535" s="57"/>
    </row>
    <row r="536" spans="9:21">
      <c r="I536" s="57"/>
      <c r="J536" s="57"/>
      <c r="K536" s="57"/>
      <c r="L536" s="57"/>
      <c r="M536" s="57"/>
      <c r="T536" s="57"/>
      <c r="U536" s="57"/>
    </row>
    <row r="537" spans="9:21">
      <c r="I537" s="57"/>
      <c r="J537" s="57"/>
      <c r="K537" s="57"/>
      <c r="L537" s="57"/>
      <c r="M537" s="57"/>
      <c r="T537" s="57"/>
      <c r="U537" s="57"/>
    </row>
    <row r="538" spans="9:21">
      <c r="I538" s="57"/>
      <c r="J538" s="57"/>
      <c r="K538" s="57"/>
      <c r="L538" s="57"/>
      <c r="M538" s="57"/>
      <c r="T538" s="57"/>
      <c r="U538" s="57"/>
    </row>
    <row r="539" spans="9:21">
      <c r="I539" s="57"/>
      <c r="J539" s="57"/>
      <c r="K539" s="57"/>
      <c r="L539" s="57"/>
      <c r="M539" s="57"/>
      <c r="T539" s="57"/>
      <c r="U539" s="57"/>
    </row>
    <row r="540" spans="9:21">
      <c r="I540" s="57"/>
      <c r="J540" s="57"/>
      <c r="K540" s="57"/>
      <c r="L540" s="57"/>
      <c r="M540" s="57"/>
      <c r="T540" s="57"/>
      <c r="U540" s="57"/>
    </row>
    <row r="541" spans="9:21">
      <c r="I541" s="57"/>
      <c r="J541" s="57"/>
      <c r="K541" s="57"/>
      <c r="L541" s="57"/>
      <c r="M541" s="57"/>
      <c r="T541" s="57"/>
      <c r="U541" s="57"/>
    </row>
    <row r="542" spans="9:21">
      <c r="I542" s="57"/>
      <c r="J542" s="57"/>
      <c r="K542" s="57"/>
      <c r="L542" s="57"/>
      <c r="M542" s="57"/>
      <c r="T542" s="57"/>
      <c r="U542" s="57"/>
    </row>
    <row r="543" spans="9:21">
      <c r="I543" s="57"/>
      <c r="J543" s="57"/>
      <c r="K543" s="57"/>
      <c r="L543" s="57"/>
      <c r="M543" s="57"/>
      <c r="T543" s="57"/>
      <c r="U543" s="57"/>
    </row>
    <row r="544" spans="9:21">
      <c r="I544" s="57"/>
      <c r="J544" s="57"/>
      <c r="K544" s="57"/>
      <c r="L544" s="57"/>
      <c r="M544" s="57"/>
      <c r="T544" s="57"/>
      <c r="U544" s="57"/>
    </row>
    <row r="545" spans="9:21">
      <c r="I545" s="57"/>
      <c r="J545" s="57"/>
      <c r="K545" s="57"/>
      <c r="L545" s="57"/>
      <c r="M545" s="57"/>
      <c r="T545" s="57"/>
      <c r="U545" s="57"/>
    </row>
    <row r="546" spans="9:21">
      <c r="I546" s="57"/>
      <c r="J546" s="57"/>
      <c r="K546" s="57"/>
      <c r="L546" s="57"/>
      <c r="M546" s="57"/>
      <c r="T546" s="57"/>
      <c r="U546" s="57"/>
    </row>
    <row r="547" spans="9:21">
      <c r="I547" s="57"/>
      <c r="J547" s="57"/>
      <c r="K547" s="57"/>
      <c r="L547" s="57"/>
      <c r="M547" s="57"/>
      <c r="T547" s="57"/>
      <c r="U547" s="57"/>
    </row>
    <row r="548" spans="9:21">
      <c r="I548" s="57"/>
      <c r="J548" s="57"/>
      <c r="K548" s="57"/>
      <c r="L548" s="57"/>
      <c r="M548" s="57"/>
      <c r="T548" s="57"/>
      <c r="U548" s="57"/>
    </row>
    <row r="549" spans="9:21">
      <c r="I549" s="57"/>
      <c r="J549" s="57"/>
      <c r="K549" s="57"/>
      <c r="L549" s="57"/>
      <c r="M549" s="57"/>
      <c r="T549" s="57"/>
      <c r="U549" s="57"/>
    </row>
    <row r="550" spans="9:21">
      <c r="I550" s="57"/>
      <c r="J550" s="57"/>
      <c r="K550" s="57"/>
      <c r="L550" s="57"/>
      <c r="M550" s="57"/>
      <c r="T550" s="57"/>
      <c r="U550" s="57"/>
    </row>
    <row r="551" spans="9:21">
      <c r="I551" s="57"/>
      <c r="J551" s="57"/>
      <c r="K551" s="57"/>
      <c r="L551" s="57"/>
      <c r="M551" s="57"/>
      <c r="T551" s="57"/>
      <c r="U551" s="57"/>
    </row>
    <row r="552" spans="9:21">
      <c r="I552" s="57"/>
      <c r="J552" s="57"/>
      <c r="K552" s="57"/>
      <c r="L552" s="57"/>
      <c r="M552" s="57"/>
      <c r="T552" s="57"/>
      <c r="U552" s="57"/>
    </row>
    <row r="553" spans="9:21">
      <c r="I553" s="57"/>
      <c r="J553" s="57"/>
      <c r="K553" s="57"/>
      <c r="L553" s="57"/>
      <c r="M553" s="57"/>
      <c r="T553" s="57"/>
      <c r="U553" s="57"/>
    </row>
    <row r="554" spans="9:21">
      <c r="I554" s="57"/>
      <c r="J554" s="57"/>
      <c r="K554" s="57"/>
      <c r="L554" s="57"/>
      <c r="M554" s="57"/>
      <c r="T554" s="57"/>
      <c r="U554" s="57"/>
    </row>
    <row r="555" spans="9:21">
      <c r="I555" s="57"/>
      <c r="J555" s="57"/>
      <c r="K555" s="57"/>
      <c r="L555" s="57"/>
      <c r="M555" s="57"/>
    </row>
    <row r="556" spans="9:21">
      <c r="I556" s="57"/>
      <c r="J556" s="57"/>
      <c r="K556" s="57"/>
      <c r="L556" s="57"/>
      <c r="M556" s="57"/>
    </row>
    <row r="557" spans="9:21">
      <c r="I557" s="57"/>
      <c r="J557" s="57"/>
      <c r="K557" s="57"/>
      <c r="L557" s="57"/>
      <c r="M557" s="57"/>
    </row>
    <row r="558" spans="9:21">
      <c r="I558" s="57"/>
      <c r="J558" s="57"/>
      <c r="K558" s="57"/>
      <c r="L558" s="57"/>
      <c r="M558" s="57"/>
    </row>
    <row r="559" spans="9:21">
      <c r="I559" s="57"/>
      <c r="J559" s="57"/>
      <c r="K559" s="57"/>
      <c r="L559" s="57"/>
      <c r="M559" s="57"/>
    </row>
    <row r="560" spans="9:21">
      <c r="I560" s="57"/>
      <c r="J560" s="57"/>
      <c r="K560" s="57"/>
      <c r="L560" s="57"/>
      <c r="M560" s="57"/>
    </row>
    <row r="561" spans="9:13">
      <c r="I561" s="57"/>
      <c r="J561" s="57"/>
      <c r="K561" s="57"/>
      <c r="L561" s="57"/>
      <c r="M561" s="57"/>
    </row>
    <row r="562" spans="9:13">
      <c r="I562" s="57"/>
      <c r="J562" s="57"/>
      <c r="K562" s="57"/>
      <c r="L562" s="57"/>
      <c r="M562" s="57"/>
    </row>
    <row r="563" spans="9:13">
      <c r="I563" s="57"/>
      <c r="J563" s="57"/>
      <c r="K563" s="57"/>
      <c r="L563" s="57"/>
      <c r="M563" s="57"/>
    </row>
    <row r="564" spans="9:13">
      <c r="I564" s="57"/>
      <c r="J564" s="57"/>
      <c r="K564" s="57"/>
      <c r="L564" s="57"/>
      <c r="M564" s="57"/>
    </row>
    <row r="565" spans="9:13">
      <c r="I565" s="57"/>
      <c r="J565" s="57"/>
      <c r="K565" s="57"/>
      <c r="L565" s="57"/>
      <c r="M565" s="57"/>
    </row>
    <row r="566" spans="9:13">
      <c r="I566" s="57"/>
      <c r="J566" s="57"/>
      <c r="K566" s="57"/>
      <c r="L566" s="57"/>
      <c r="M566" s="57"/>
    </row>
    <row r="567" spans="9:13">
      <c r="I567" s="57"/>
      <c r="J567" s="57"/>
      <c r="K567" s="57"/>
      <c r="L567" s="57"/>
      <c r="M567" s="57"/>
    </row>
    <row r="568" spans="9:13">
      <c r="I568" s="57"/>
      <c r="J568" s="57"/>
      <c r="K568" s="57"/>
      <c r="L568" s="57"/>
      <c r="M568" s="57"/>
    </row>
    <row r="569" spans="9:13">
      <c r="I569" s="57"/>
      <c r="J569" s="57"/>
      <c r="K569" s="57"/>
      <c r="L569" s="57"/>
      <c r="M569" s="57"/>
    </row>
    <row r="570" spans="9:13">
      <c r="I570" s="57"/>
      <c r="J570" s="57"/>
      <c r="K570" s="57"/>
      <c r="L570" s="57"/>
      <c r="M570" s="57"/>
    </row>
    <row r="571" spans="9:13">
      <c r="I571" s="57"/>
      <c r="J571" s="57"/>
      <c r="K571" s="57"/>
      <c r="L571" s="57"/>
      <c r="M571" s="57"/>
    </row>
    <row r="572" spans="9:13">
      <c r="I572" s="57"/>
      <c r="J572" s="57"/>
      <c r="K572" s="57"/>
      <c r="L572" s="57"/>
      <c r="M572" s="57"/>
    </row>
    <row r="573" spans="9:13">
      <c r="I573" s="57"/>
      <c r="J573" s="57"/>
      <c r="K573" s="57"/>
      <c r="L573" s="57"/>
      <c r="M573" s="57"/>
    </row>
    <row r="574" spans="9:13">
      <c r="I574" s="57"/>
      <c r="J574" s="57"/>
      <c r="K574" s="57"/>
      <c r="L574" s="57"/>
      <c r="M574" s="57"/>
    </row>
    <row r="575" spans="9:13">
      <c r="I575" s="57"/>
      <c r="J575" s="57"/>
      <c r="K575" s="57"/>
      <c r="L575" s="57"/>
      <c r="M575" s="57"/>
    </row>
    <row r="576" spans="9:13">
      <c r="I576" s="57"/>
      <c r="J576" s="57"/>
      <c r="K576" s="57"/>
      <c r="L576" s="57"/>
      <c r="M576" s="57"/>
    </row>
    <row r="577" spans="9:13">
      <c r="I577" s="57"/>
      <c r="J577" s="57"/>
      <c r="K577" s="57"/>
      <c r="L577" s="57"/>
      <c r="M577" s="57"/>
    </row>
    <row r="578" spans="9:13">
      <c r="I578" s="57"/>
      <c r="J578" s="57"/>
      <c r="K578" s="57"/>
      <c r="L578" s="57"/>
      <c r="M578" s="57"/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1"/>
  <sheetViews>
    <sheetView workbookViewId="0">
      <pane ySplit="1" topLeftCell="A334" activePane="bottomLeft" state="frozen"/>
      <selection pane="bottomLeft" activeCell="I466" sqref="I466:J466"/>
    </sheetView>
  </sheetViews>
  <sheetFormatPr baseColWidth="10" defaultColWidth="8.83203125" defaultRowHeight="16"/>
  <cols>
    <col min="1" max="1" width="8.33203125" style="51" bestFit="1" customWidth="1"/>
    <col min="2" max="2" width="12.5" style="122" customWidth="1"/>
    <col min="3" max="3" width="15.6640625" style="51" customWidth="1"/>
    <col min="4" max="4" width="12.6640625" style="51" bestFit="1" customWidth="1"/>
    <col min="8" max="8" width="17" bestFit="1" customWidth="1"/>
  </cols>
  <sheetData>
    <row r="1" spans="1:10">
      <c r="A1" s="52" t="s">
        <v>1</v>
      </c>
      <c r="B1" s="115" t="s">
        <v>0</v>
      </c>
      <c r="C1" s="52" t="s">
        <v>153</v>
      </c>
      <c r="D1" s="55" t="s">
        <v>17</v>
      </c>
      <c r="E1" s="48"/>
      <c r="F1" s="48"/>
      <c r="H1" s="48" t="s">
        <v>396</v>
      </c>
      <c r="I1" s="48" t="s">
        <v>398</v>
      </c>
      <c r="J1" s="48" t="s">
        <v>399</v>
      </c>
    </row>
    <row r="2" spans="1:10" s="18" customFormat="1">
      <c r="A2" s="52"/>
      <c r="B2" s="115"/>
      <c r="C2" s="52"/>
      <c r="D2" s="55"/>
      <c r="E2" s="48"/>
      <c r="F2" s="48"/>
    </row>
    <row r="3" spans="1:10">
      <c r="A3" s="59" t="s">
        <v>30</v>
      </c>
      <c r="B3" s="112">
        <v>42437</v>
      </c>
      <c r="C3" s="57"/>
      <c r="D3" s="57"/>
      <c r="F3" s="22"/>
    </row>
    <row r="4" spans="1:10">
      <c r="A4" s="57"/>
      <c r="B4" s="112">
        <v>42451</v>
      </c>
      <c r="C4" s="57">
        <v>1.3</v>
      </c>
      <c r="D4" s="57">
        <v>7.2</v>
      </c>
      <c r="E4" s="51"/>
      <c r="F4" s="22"/>
      <c r="H4" t="s">
        <v>20</v>
      </c>
      <c r="I4">
        <f>AVERAGE(C3:C4)</f>
        <v>1.3</v>
      </c>
      <c r="J4">
        <f>AVERAGE(D3:D4)</f>
        <v>7.2</v>
      </c>
    </row>
    <row r="5" spans="1:10">
      <c r="A5" s="57"/>
      <c r="B5" s="112">
        <v>42465</v>
      </c>
      <c r="C5" s="57">
        <v>1</v>
      </c>
      <c r="D5" s="57">
        <v>8.6999999999999993</v>
      </c>
      <c r="E5" s="51"/>
      <c r="F5" s="22"/>
      <c r="H5" t="s">
        <v>22</v>
      </c>
      <c r="I5">
        <f>AVERAGE(C5:C6)</f>
        <v>1.0249999999999999</v>
      </c>
      <c r="J5">
        <f>AVERAGE(D5:D6)</f>
        <v>8.4499999999999993</v>
      </c>
    </row>
    <row r="6" spans="1:10">
      <c r="A6" s="57"/>
      <c r="B6" s="112">
        <v>42479</v>
      </c>
      <c r="C6" s="57">
        <v>1.05</v>
      </c>
      <c r="D6" s="57">
        <v>8.1999999999999993</v>
      </c>
      <c r="E6" s="51"/>
      <c r="F6" s="22"/>
      <c r="H6" t="s">
        <v>23</v>
      </c>
      <c r="I6">
        <f>AVERAGE(C7:C9)</f>
        <v>0.84666666666666668</v>
      </c>
    </row>
    <row r="7" spans="1:10">
      <c r="A7" s="57"/>
      <c r="B7" s="112">
        <v>42493</v>
      </c>
      <c r="C7" s="57">
        <v>1.02</v>
      </c>
      <c r="D7" s="57"/>
      <c r="E7" s="51"/>
      <c r="F7" s="22"/>
      <c r="H7" t="s">
        <v>397</v>
      </c>
    </row>
    <row r="8" spans="1:10">
      <c r="A8" s="57"/>
      <c r="B8" s="112">
        <v>42507</v>
      </c>
      <c r="C8" s="57">
        <v>0.72</v>
      </c>
      <c r="D8" s="57"/>
      <c r="E8" s="51"/>
      <c r="F8" s="22"/>
      <c r="H8" t="s">
        <v>25</v>
      </c>
      <c r="I8" s="14">
        <f>AVERAGE(C12:C13)</f>
        <v>0.6</v>
      </c>
      <c r="J8">
        <f>AVERAGE(D12:D13)</f>
        <v>14.1</v>
      </c>
    </row>
    <row r="9" spans="1:10">
      <c r="A9" s="57"/>
      <c r="B9" s="112">
        <v>42521</v>
      </c>
      <c r="C9" s="57">
        <v>0.8</v>
      </c>
      <c r="D9" s="57"/>
      <c r="E9" s="51"/>
      <c r="F9" s="22"/>
      <c r="H9" t="s">
        <v>26</v>
      </c>
      <c r="I9" s="14">
        <f>AVERAGE(C14:C15)</f>
        <v>0.5</v>
      </c>
      <c r="J9">
        <f>AVERAGE(D14:D15)</f>
        <v>15.8</v>
      </c>
    </row>
    <row r="10" spans="1:10">
      <c r="A10" s="57"/>
      <c r="B10" s="112">
        <v>42535</v>
      </c>
      <c r="C10" s="57"/>
      <c r="D10" s="57"/>
      <c r="E10" s="51"/>
      <c r="F10" s="22"/>
      <c r="H10" t="s">
        <v>27</v>
      </c>
      <c r="I10" s="14">
        <f>AVERAGE(C16:C17)</f>
        <v>0.42500000000000004</v>
      </c>
      <c r="J10">
        <f>AVERAGE(D16:D17)</f>
        <v>10.75</v>
      </c>
    </row>
    <row r="11" spans="1:10">
      <c r="A11" s="57"/>
      <c r="B11" s="112">
        <v>42549</v>
      </c>
      <c r="C11" s="57"/>
      <c r="D11" s="57"/>
      <c r="E11" s="51"/>
      <c r="F11" s="22"/>
      <c r="H11" t="s">
        <v>28</v>
      </c>
      <c r="I11" s="14">
        <f>AVERAGE(C18:C19)</f>
        <v>0.8</v>
      </c>
      <c r="J11">
        <f>AVERAGE(D18:D19)</f>
        <v>11.3</v>
      </c>
    </row>
    <row r="12" spans="1:10">
      <c r="A12" s="57"/>
      <c r="B12" s="112">
        <v>42563</v>
      </c>
      <c r="C12" s="58"/>
      <c r="D12" s="57"/>
      <c r="E12" s="51"/>
      <c r="F12" s="22"/>
      <c r="H12" t="s">
        <v>29</v>
      </c>
      <c r="I12" s="14">
        <f>AVERAGE(C20)</f>
        <v>0.8</v>
      </c>
      <c r="J12">
        <f>AVERAGE(D20)</f>
        <v>8.6999999999999993</v>
      </c>
    </row>
    <row r="13" spans="1:10">
      <c r="A13" s="57"/>
      <c r="B13" s="112">
        <v>42577</v>
      </c>
      <c r="C13" s="58">
        <v>0.6</v>
      </c>
      <c r="D13" s="57">
        <v>14.1</v>
      </c>
      <c r="E13" s="51"/>
      <c r="F13" s="22"/>
    </row>
    <row r="14" spans="1:10">
      <c r="A14" s="57"/>
      <c r="B14" s="112">
        <v>42591</v>
      </c>
      <c r="C14" s="58">
        <v>0.5</v>
      </c>
      <c r="D14" s="57">
        <v>19.3</v>
      </c>
      <c r="E14" s="51"/>
      <c r="F14" s="22"/>
    </row>
    <row r="15" spans="1:10">
      <c r="A15" s="57"/>
      <c r="B15" s="112">
        <v>42605</v>
      </c>
      <c r="C15" s="58">
        <v>0.5</v>
      </c>
      <c r="D15" s="62">
        <v>12.3</v>
      </c>
      <c r="E15" s="51"/>
      <c r="F15" s="22"/>
    </row>
    <row r="16" spans="1:10">
      <c r="A16" s="57"/>
      <c r="B16" s="112">
        <v>42619</v>
      </c>
      <c r="C16" s="58">
        <v>0.45</v>
      </c>
      <c r="D16" s="57">
        <v>13.2</v>
      </c>
      <c r="E16" s="51"/>
      <c r="F16" s="22"/>
    </row>
    <row r="17" spans="1:10">
      <c r="A17" s="57"/>
      <c r="B17" s="112">
        <v>42633</v>
      </c>
      <c r="C17" s="58">
        <v>0.4</v>
      </c>
      <c r="D17" s="57">
        <v>8.3000000000000007</v>
      </c>
      <c r="E17" s="51"/>
      <c r="F17" s="22"/>
    </row>
    <row r="18" spans="1:10">
      <c r="A18" s="57"/>
      <c r="B18" s="112">
        <v>42647</v>
      </c>
      <c r="C18" s="58"/>
      <c r="D18" s="57"/>
      <c r="E18" s="51"/>
      <c r="F18" s="22"/>
    </row>
    <row r="19" spans="1:10">
      <c r="A19" s="57"/>
      <c r="B19" s="112">
        <v>42661</v>
      </c>
      <c r="C19" s="58">
        <v>0.8</v>
      </c>
      <c r="D19" s="57">
        <v>11.3</v>
      </c>
      <c r="E19" s="51"/>
      <c r="F19" s="22"/>
    </row>
    <row r="20" spans="1:10">
      <c r="A20" s="57"/>
      <c r="B20" s="112">
        <v>42675</v>
      </c>
      <c r="C20" s="58">
        <v>0.8</v>
      </c>
      <c r="D20" s="57">
        <v>8.6999999999999993</v>
      </c>
      <c r="E20" s="51"/>
      <c r="F20" s="22"/>
    </row>
    <row r="21" spans="1:10">
      <c r="A21" s="57"/>
      <c r="B21" s="116"/>
      <c r="C21" s="57"/>
      <c r="D21" s="57"/>
    </row>
    <row r="22" spans="1:10">
      <c r="A22" s="57"/>
      <c r="B22" s="116"/>
      <c r="C22" s="57"/>
      <c r="D22" s="57"/>
    </row>
    <row r="23" spans="1:10">
      <c r="A23" s="57"/>
      <c r="B23" s="112"/>
      <c r="C23" s="57"/>
      <c r="D23" s="57"/>
    </row>
    <row r="24" spans="1:10">
      <c r="A24" s="57"/>
      <c r="B24" s="59"/>
      <c r="C24" s="57"/>
      <c r="D24" s="57"/>
    </row>
    <row r="25" spans="1:10">
      <c r="A25" s="57" t="s">
        <v>32</v>
      </c>
      <c r="B25" s="112">
        <f>B3</f>
        <v>42437</v>
      </c>
      <c r="C25" s="57">
        <v>1.1000000000000001</v>
      </c>
      <c r="D25" s="57">
        <v>2.6</v>
      </c>
      <c r="E25" s="22"/>
      <c r="F25" s="22"/>
    </row>
    <row r="26" spans="1:10">
      <c r="A26" s="57"/>
      <c r="B26" s="112">
        <f t="shared" ref="B26:B42" si="0">B4</f>
        <v>42451</v>
      </c>
      <c r="C26" s="58">
        <v>0.08</v>
      </c>
      <c r="D26" s="57">
        <v>3.3</v>
      </c>
      <c r="E26" s="22"/>
      <c r="F26" s="22"/>
      <c r="H26" s="18" t="s">
        <v>20</v>
      </c>
      <c r="I26">
        <f>AVERAGE(C25:C26)</f>
        <v>0.59000000000000008</v>
      </c>
      <c r="J26">
        <f>AVERAGE(D25:D26)</f>
        <v>2.95</v>
      </c>
    </row>
    <row r="27" spans="1:10">
      <c r="A27" s="57"/>
      <c r="B27" s="112">
        <f t="shared" si="0"/>
        <v>42465</v>
      </c>
      <c r="C27" s="58">
        <v>0.95</v>
      </c>
      <c r="D27" s="57">
        <v>6.8</v>
      </c>
      <c r="E27" s="22"/>
      <c r="F27" s="22"/>
      <c r="H27" s="18" t="s">
        <v>22</v>
      </c>
      <c r="I27" s="14">
        <f>AVERAGE(C27:C28)</f>
        <v>1</v>
      </c>
      <c r="J27">
        <f>AVERAGE(D27:D28)</f>
        <v>6.05</v>
      </c>
    </row>
    <row r="28" spans="1:10">
      <c r="A28" s="57"/>
      <c r="B28" s="112">
        <f t="shared" si="0"/>
        <v>42479</v>
      </c>
      <c r="C28" s="58">
        <v>1.05</v>
      </c>
      <c r="D28" s="57">
        <v>5.3</v>
      </c>
      <c r="E28" s="22"/>
      <c r="F28" s="22"/>
      <c r="H28" s="18" t="s">
        <v>23</v>
      </c>
      <c r="I28" s="14">
        <f>AVERAGE(C29:C31)</f>
        <v>0.29333333333333339</v>
      </c>
      <c r="J28">
        <f>AVERAGE(D29:D31)</f>
        <v>0.2</v>
      </c>
    </row>
    <row r="29" spans="1:10">
      <c r="A29" s="57"/>
      <c r="B29" s="112">
        <f t="shared" si="0"/>
        <v>42493</v>
      </c>
      <c r="C29" s="58">
        <v>0.75</v>
      </c>
      <c r="D29" s="57">
        <v>0.2</v>
      </c>
      <c r="E29" s="22"/>
      <c r="F29" s="22"/>
      <c r="H29" s="18" t="s">
        <v>397</v>
      </c>
      <c r="I29" s="14">
        <f>AVERAGE(C32:C33)</f>
        <v>0.8</v>
      </c>
      <c r="J29">
        <f>AVERAGE(D32:D33)</f>
        <v>16.2</v>
      </c>
    </row>
    <row r="30" spans="1:10">
      <c r="A30" s="57"/>
      <c r="B30" s="112">
        <f t="shared" si="0"/>
        <v>42507</v>
      </c>
      <c r="C30" s="58">
        <v>7.0000000000000007E-2</v>
      </c>
      <c r="D30" s="62"/>
      <c r="E30" s="22"/>
      <c r="F30" s="22"/>
      <c r="H30" s="18" t="s">
        <v>25</v>
      </c>
      <c r="I30" s="14">
        <f>AVERAGE(C34:C35)</f>
        <v>0.8</v>
      </c>
      <c r="J30">
        <f>AVERAGE(D34:D35)</f>
        <v>14.75</v>
      </c>
    </row>
    <row r="31" spans="1:10">
      <c r="A31" s="57"/>
      <c r="B31" s="112">
        <f t="shared" si="0"/>
        <v>42521</v>
      </c>
      <c r="C31" s="58">
        <v>0.06</v>
      </c>
      <c r="D31" s="57"/>
      <c r="E31" s="22"/>
      <c r="F31" s="22"/>
      <c r="H31" s="18" t="s">
        <v>26</v>
      </c>
      <c r="I31" s="14">
        <f>AVERAGE(C36:C37)</f>
        <v>0.4</v>
      </c>
      <c r="J31">
        <f>AVERAGE(D36:D37)</f>
        <v>18.45</v>
      </c>
    </row>
    <row r="32" spans="1:10">
      <c r="A32" s="57"/>
      <c r="B32" s="112">
        <f t="shared" si="0"/>
        <v>42535</v>
      </c>
      <c r="C32" s="58">
        <v>0.8</v>
      </c>
      <c r="D32" s="57"/>
      <c r="E32" s="22"/>
      <c r="F32" s="22"/>
      <c r="H32" s="18" t="s">
        <v>27</v>
      </c>
      <c r="I32">
        <f>AVERAGE(C38:C39)</f>
        <v>0.45</v>
      </c>
      <c r="J32">
        <f>AVERAGE(D38:D39)</f>
        <v>8.6</v>
      </c>
    </row>
    <row r="33" spans="1:10">
      <c r="A33" s="57"/>
      <c r="B33" s="112">
        <f t="shared" si="0"/>
        <v>42549</v>
      </c>
      <c r="C33" s="58">
        <v>0.8</v>
      </c>
      <c r="D33" s="57">
        <v>16.2</v>
      </c>
      <c r="E33" s="22"/>
      <c r="F33" s="22"/>
      <c r="H33" s="18" t="s">
        <v>28</v>
      </c>
      <c r="I33">
        <f>AVERAGE($C40:$C41)</f>
        <v>0.77499999999999991</v>
      </c>
      <c r="J33">
        <f>AVERAGE(D40:D41)</f>
        <v>11.85</v>
      </c>
    </row>
    <row r="34" spans="1:10">
      <c r="A34" s="57"/>
      <c r="B34" s="112">
        <f t="shared" si="0"/>
        <v>42563</v>
      </c>
      <c r="C34" s="58">
        <v>0.8</v>
      </c>
      <c r="D34" s="57">
        <v>15.2</v>
      </c>
      <c r="E34" s="22"/>
      <c r="F34" s="22"/>
      <c r="H34" s="18" t="s">
        <v>29</v>
      </c>
      <c r="I34" s="14">
        <f>AVERAGE(C42)</f>
        <v>1</v>
      </c>
      <c r="J34">
        <f>AVERAGE(D42)</f>
        <v>9.1</v>
      </c>
    </row>
    <row r="35" spans="1:10">
      <c r="A35" s="57"/>
      <c r="B35" s="112">
        <f t="shared" si="0"/>
        <v>42577</v>
      </c>
      <c r="C35" s="58">
        <v>0.8</v>
      </c>
      <c r="D35" s="57">
        <v>14.3</v>
      </c>
      <c r="E35" s="22"/>
      <c r="F35" s="22"/>
    </row>
    <row r="36" spans="1:10">
      <c r="A36" s="57"/>
      <c r="B36" s="112">
        <f t="shared" si="0"/>
        <v>42591</v>
      </c>
      <c r="C36" s="58">
        <v>0.5</v>
      </c>
      <c r="D36" s="57">
        <v>19.5</v>
      </c>
      <c r="E36" s="22"/>
      <c r="F36" s="22"/>
    </row>
    <row r="37" spans="1:10">
      <c r="A37" s="57"/>
      <c r="B37" s="112">
        <f t="shared" si="0"/>
        <v>42605</v>
      </c>
      <c r="C37" s="57">
        <v>0.3</v>
      </c>
      <c r="D37" s="57">
        <v>17.399999999999999</v>
      </c>
      <c r="E37" s="22"/>
      <c r="F37" s="22"/>
    </row>
    <row r="38" spans="1:10">
      <c r="A38" s="57"/>
      <c r="B38" s="112">
        <f t="shared" si="0"/>
        <v>42619</v>
      </c>
      <c r="C38" s="57">
        <v>0.4</v>
      </c>
      <c r="D38" s="57">
        <v>9.1999999999999993</v>
      </c>
      <c r="E38" s="22"/>
      <c r="F38" s="22"/>
    </row>
    <row r="39" spans="1:10">
      <c r="A39" s="57"/>
      <c r="B39" s="112">
        <f t="shared" si="0"/>
        <v>42633</v>
      </c>
      <c r="C39" s="58">
        <v>0.5</v>
      </c>
      <c r="D39" s="57">
        <v>8</v>
      </c>
      <c r="E39" s="22"/>
      <c r="F39" s="22"/>
    </row>
    <row r="40" spans="1:10">
      <c r="A40" s="57"/>
      <c r="B40" s="112">
        <f t="shared" si="0"/>
        <v>42647</v>
      </c>
      <c r="C40" s="57">
        <v>0.6</v>
      </c>
      <c r="D40" s="57">
        <v>14.1</v>
      </c>
      <c r="E40" s="22"/>
      <c r="F40" s="22"/>
    </row>
    <row r="41" spans="1:10">
      <c r="A41" s="57"/>
      <c r="B41" s="112">
        <f t="shared" si="0"/>
        <v>42661</v>
      </c>
      <c r="C41" s="58">
        <v>0.95</v>
      </c>
      <c r="D41" s="57">
        <v>9.6</v>
      </c>
      <c r="E41" s="22"/>
      <c r="F41" s="22"/>
    </row>
    <row r="42" spans="1:10">
      <c r="A42" s="57"/>
      <c r="B42" s="112">
        <f t="shared" si="0"/>
        <v>42675</v>
      </c>
      <c r="C42" s="58">
        <v>1</v>
      </c>
      <c r="D42" s="57">
        <v>9.1</v>
      </c>
      <c r="E42" s="22"/>
      <c r="F42" s="22"/>
    </row>
    <row r="43" spans="1:10">
      <c r="A43" s="57"/>
      <c r="B43" s="59"/>
      <c r="C43" s="57"/>
      <c r="D43" s="57"/>
    </row>
    <row r="44" spans="1:10">
      <c r="A44" s="57"/>
      <c r="B44" s="59"/>
      <c r="C44" s="57"/>
      <c r="D44" s="57"/>
    </row>
    <row r="45" spans="1:10">
      <c r="A45" s="57"/>
      <c r="B45" s="59"/>
      <c r="C45" s="57"/>
      <c r="D45" s="57"/>
    </row>
    <row r="46" spans="1:10">
      <c r="A46" s="57"/>
      <c r="B46" s="59"/>
      <c r="C46" s="57"/>
      <c r="D46" s="57"/>
    </row>
    <row r="47" spans="1:10">
      <c r="A47" s="57" t="s">
        <v>35</v>
      </c>
      <c r="B47" s="112">
        <f>B25</f>
        <v>42437</v>
      </c>
      <c r="C47" s="58"/>
      <c r="D47" s="57"/>
      <c r="E47" s="22"/>
      <c r="F47" s="22"/>
    </row>
    <row r="48" spans="1:10">
      <c r="A48" s="57"/>
      <c r="B48" s="112">
        <f t="shared" ref="B48:B64" si="1">B26</f>
        <v>42451</v>
      </c>
      <c r="C48" s="58">
        <v>1.2</v>
      </c>
      <c r="D48" s="57">
        <v>3.4</v>
      </c>
      <c r="E48" s="22"/>
      <c r="F48" s="22"/>
      <c r="H48" s="18" t="s">
        <v>20</v>
      </c>
      <c r="I48" s="14">
        <f>AVERAGE(C47:C48)</f>
        <v>1.2</v>
      </c>
      <c r="J48">
        <f>AVERAGE(D47:D48)</f>
        <v>3.4</v>
      </c>
    </row>
    <row r="49" spans="1:10">
      <c r="A49" s="57"/>
      <c r="B49" s="112">
        <f t="shared" si="1"/>
        <v>42465</v>
      </c>
      <c r="C49" s="58"/>
      <c r="D49" s="62"/>
      <c r="E49" s="22"/>
      <c r="F49" s="22"/>
      <c r="H49" s="18" t="s">
        <v>22</v>
      </c>
      <c r="I49" s="14">
        <f>AVERAGE(C49:C50)</f>
        <v>1.5</v>
      </c>
      <c r="J49" s="141">
        <f>AVERAGE(D49:D50)</f>
        <v>4.2</v>
      </c>
    </row>
    <row r="50" spans="1:10">
      <c r="A50" s="57"/>
      <c r="B50" s="112">
        <f t="shared" si="1"/>
        <v>42479</v>
      </c>
      <c r="C50" s="58">
        <v>1.5</v>
      </c>
      <c r="D50" s="57">
        <v>4.2</v>
      </c>
      <c r="E50" s="22"/>
      <c r="F50" s="22"/>
      <c r="H50" s="18" t="s">
        <v>23</v>
      </c>
      <c r="I50" s="14">
        <f>AVERAGE(C51:C53)</f>
        <v>0.81666666666666676</v>
      </c>
      <c r="J50">
        <f>AVERAGE(D51:D53)</f>
        <v>0.2</v>
      </c>
    </row>
    <row r="51" spans="1:10">
      <c r="A51" s="57"/>
      <c r="B51" s="112">
        <f t="shared" si="1"/>
        <v>42493</v>
      </c>
      <c r="C51" s="58">
        <v>0.75</v>
      </c>
      <c r="D51" s="57">
        <v>0.2</v>
      </c>
      <c r="E51" s="22"/>
      <c r="F51" s="22"/>
      <c r="H51" s="18" t="s">
        <v>397</v>
      </c>
      <c r="I51" s="14">
        <f>AVERAGE(C54:C55)</f>
        <v>1.2000000000000002</v>
      </c>
      <c r="J51" s="141">
        <f>AVERAGE(D54:D55)</f>
        <v>6.7</v>
      </c>
    </row>
    <row r="52" spans="1:10">
      <c r="A52" s="57"/>
      <c r="B52" s="112">
        <f t="shared" si="1"/>
        <v>42507</v>
      </c>
      <c r="C52" s="58">
        <v>0.9</v>
      </c>
      <c r="D52" s="57"/>
      <c r="E52" s="22"/>
      <c r="F52" s="22"/>
      <c r="H52" s="18" t="s">
        <v>25</v>
      </c>
      <c r="I52">
        <f>AVERAGEIFS(C47:C64,B47:B64,"&gt;=1 Jul 2016", B47:B64,"&lt;=31 Jul 2016")</f>
        <v>0.75</v>
      </c>
      <c r="J52" s="18">
        <f>AVERAGEIFS(D47:D64,B47:B64,"&gt;=1 Jul 2016", B47:B64,"&lt;=31 Jul 2016")</f>
        <v>10</v>
      </c>
    </row>
    <row r="53" spans="1:10">
      <c r="A53" s="57"/>
      <c r="B53" s="112">
        <f t="shared" si="1"/>
        <v>42521</v>
      </c>
      <c r="C53" s="58">
        <v>0.8</v>
      </c>
      <c r="D53" s="62"/>
      <c r="E53" s="22"/>
      <c r="F53" s="22"/>
      <c r="H53" s="18" t="s">
        <v>26</v>
      </c>
      <c r="I53" s="18">
        <f>AVERAGEIFS(C47:C64,B47:B64,"&gt;=1 Aug 2016", B47:B64,"&lt;=31 Aug 2016")</f>
        <v>1.25</v>
      </c>
      <c r="J53" s="18">
        <f>AVERAGEIFS(D48:D65,B48:B65,"&gt;=1 Aug 2016", B48:B65,"&lt;=31 Aug 2016")</f>
        <v>5.6</v>
      </c>
    </row>
    <row r="54" spans="1:10">
      <c r="A54" s="57"/>
      <c r="B54" s="112">
        <f t="shared" si="1"/>
        <v>42535</v>
      </c>
      <c r="C54" s="58">
        <v>1.3</v>
      </c>
      <c r="D54" s="62"/>
      <c r="E54" s="22"/>
      <c r="F54" s="22"/>
      <c r="H54" s="18" t="s">
        <v>27</v>
      </c>
      <c r="I54" s="18">
        <f>AVERAGEIFS(C47:C64,B47:B64,"&gt;=1 Sep 2016", B47:B64,"&lt;=30 Sep 2016")</f>
        <v>1.25</v>
      </c>
      <c r="J54" s="18">
        <f>AVERAGEIFS(D49:D66,B49:B66,"&gt;=1 Sep 2016", B49:B66,"&lt;=30 Sep 2016")</f>
        <v>3.55</v>
      </c>
    </row>
    <row r="55" spans="1:10">
      <c r="A55" s="57"/>
      <c r="B55" s="112">
        <f t="shared" si="1"/>
        <v>42549</v>
      </c>
      <c r="C55" s="58">
        <v>1.1000000000000001</v>
      </c>
      <c r="D55" s="57">
        <v>6.7</v>
      </c>
      <c r="E55" s="22"/>
      <c r="F55" s="22"/>
      <c r="H55" s="18" t="s">
        <v>28</v>
      </c>
      <c r="I55" s="18">
        <f>AVERAGEIFS(C47:C64,B47:B64,"&gt;=1 Oct 2016", B47:B64,"&lt;=31 Oct 2016")</f>
        <v>0.95000000000000007</v>
      </c>
      <c r="J55" s="18">
        <f>AVERAGEIFS(D50:D67,B50:B67,"&gt;=1 Oct 2016", B50:B67,"&lt;=31 Oct 2016")</f>
        <v>9.25</v>
      </c>
    </row>
    <row r="56" spans="1:10">
      <c r="A56" s="57"/>
      <c r="B56" s="112">
        <f t="shared" si="1"/>
        <v>42563</v>
      </c>
      <c r="C56" s="58">
        <v>0.8</v>
      </c>
      <c r="D56" s="57">
        <v>10.9</v>
      </c>
      <c r="E56" s="22"/>
      <c r="F56" s="22"/>
      <c r="H56" s="18" t="s">
        <v>29</v>
      </c>
      <c r="I56" s="18">
        <f>AVERAGEIFS(C47:C64,B47:B64,"&gt;=1 Nov 2016", B47:B64,"&lt;=30 Nov 2016")</f>
        <v>1.3</v>
      </c>
      <c r="J56" s="18">
        <f>AVERAGEIFS(D51:D68,B51:B68,"&gt;=1 Nov 2016", B51:B68,"&lt;=30 Nov 2016")</f>
        <v>5</v>
      </c>
    </row>
    <row r="57" spans="1:10">
      <c r="A57" s="57"/>
      <c r="B57" s="112">
        <f t="shared" si="1"/>
        <v>42577</v>
      </c>
      <c r="C57" s="58">
        <v>0.7</v>
      </c>
      <c r="D57" s="57">
        <v>9.1</v>
      </c>
      <c r="E57" s="22"/>
      <c r="F57" s="22"/>
    </row>
    <row r="58" spans="1:10">
      <c r="A58" s="57"/>
      <c r="B58" s="112">
        <f t="shared" si="1"/>
        <v>42591</v>
      </c>
      <c r="C58" s="58">
        <v>1.5</v>
      </c>
      <c r="D58" s="57">
        <v>5</v>
      </c>
      <c r="E58" s="22"/>
      <c r="F58" s="22"/>
    </row>
    <row r="59" spans="1:10">
      <c r="A59" s="57"/>
      <c r="B59" s="112">
        <f t="shared" si="1"/>
        <v>42605</v>
      </c>
      <c r="C59" s="58">
        <v>1</v>
      </c>
      <c r="D59" s="57">
        <v>6.2</v>
      </c>
      <c r="E59" s="22"/>
      <c r="F59" s="22"/>
    </row>
    <row r="60" spans="1:10">
      <c r="A60" s="57"/>
      <c r="B60" s="112">
        <f t="shared" si="1"/>
        <v>42619</v>
      </c>
      <c r="C60" s="58">
        <v>1.1000000000000001</v>
      </c>
      <c r="D60" s="57">
        <v>3.4</v>
      </c>
      <c r="E60" s="22"/>
      <c r="F60" s="22"/>
    </row>
    <row r="61" spans="1:10">
      <c r="A61" s="57"/>
      <c r="B61" s="112">
        <f t="shared" si="1"/>
        <v>42633</v>
      </c>
      <c r="C61" s="58">
        <v>1.4</v>
      </c>
      <c r="D61" s="57">
        <v>3.7</v>
      </c>
      <c r="E61" s="22"/>
      <c r="F61" s="22"/>
    </row>
    <row r="62" spans="1:10">
      <c r="A62" s="57"/>
      <c r="B62" s="112">
        <f t="shared" si="1"/>
        <v>42647</v>
      </c>
      <c r="C62" s="57">
        <v>0.8</v>
      </c>
      <c r="D62" s="57">
        <v>12.2</v>
      </c>
      <c r="E62" s="22"/>
      <c r="F62" s="22"/>
    </row>
    <row r="63" spans="1:10">
      <c r="A63" s="57"/>
      <c r="B63" s="112">
        <f t="shared" si="1"/>
        <v>42661</v>
      </c>
      <c r="C63" s="58">
        <v>1.1000000000000001</v>
      </c>
      <c r="D63" s="57">
        <v>6.3</v>
      </c>
      <c r="E63" s="22"/>
      <c r="F63" s="22"/>
    </row>
    <row r="64" spans="1:10">
      <c r="A64" s="57"/>
      <c r="B64" s="112">
        <f t="shared" si="1"/>
        <v>42675</v>
      </c>
      <c r="C64" s="58">
        <v>1.3</v>
      </c>
      <c r="D64" s="57">
        <v>5</v>
      </c>
      <c r="E64" s="22"/>
      <c r="F64" s="22"/>
    </row>
    <row r="65" spans="1:10">
      <c r="A65" s="57"/>
      <c r="B65" s="59"/>
      <c r="C65" s="57"/>
      <c r="D65" s="57"/>
    </row>
    <row r="66" spans="1:10">
      <c r="A66" s="57"/>
      <c r="B66" s="59"/>
      <c r="C66" s="57"/>
      <c r="D66" s="57"/>
    </row>
    <row r="67" spans="1:10">
      <c r="A67" s="57"/>
      <c r="B67" s="59"/>
      <c r="C67" s="57"/>
      <c r="D67" s="57"/>
    </row>
    <row r="68" spans="1:10">
      <c r="A68" s="57"/>
      <c r="B68" s="59"/>
      <c r="C68" s="57"/>
      <c r="D68" s="57"/>
    </row>
    <row r="69" spans="1:10">
      <c r="A69" s="57" t="s">
        <v>37</v>
      </c>
      <c r="B69" s="112">
        <f>B47</f>
        <v>42437</v>
      </c>
      <c r="C69" s="57">
        <v>1.2</v>
      </c>
      <c r="D69" s="57">
        <v>1</v>
      </c>
      <c r="E69" s="22"/>
      <c r="F69" s="22"/>
    </row>
    <row r="70" spans="1:10">
      <c r="A70" s="57"/>
      <c r="B70" s="112">
        <f t="shared" ref="B70:B86" si="2">B48</f>
        <v>42451</v>
      </c>
      <c r="C70" s="57">
        <v>1.1000000000000001</v>
      </c>
      <c r="D70" s="57">
        <v>2.7</v>
      </c>
      <c r="E70" s="22"/>
      <c r="F70" s="22"/>
      <c r="H70" s="18" t="s">
        <v>20</v>
      </c>
      <c r="I70" s="18">
        <f>AVERAGEIFS(C69:C86,B69:B86,"&gt;=1 mar 2016", B69:B86,"&lt;=31 mar 2016")</f>
        <v>1.1499999999999999</v>
      </c>
      <c r="J70" s="18">
        <f>AVERAGEIFS(D69:D86,B69:B86,"&gt;=1 mar 2016", B69:B86,"&lt;=31 mar 2016")</f>
        <v>1.85</v>
      </c>
    </row>
    <row r="71" spans="1:10">
      <c r="A71" s="57"/>
      <c r="B71" s="112">
        <f t="shared" si="2"/>
        <v>42465</v>
      </c>
      <c r="C71" s="57">
        <v>1.2</v>
      </c>
      <c r="D71" s="57"/>
      <c r="E71" s="22"/>
      <c r="F71" s="22"/>
      <c r="H71" s="18" t="s">
        <v>22</v>
      </c>
      <c r="I71" s="18">
        <f>AVERAGEIFS(C69:C86,B69:B86,"&gt;=1 apr 2016", B69:B86,"&lt;=30 apr 2016")</f>
        <v>1.2</v>
      </c>
      <c r="J71" s="18">
        <f>AVERAGEIFS(D69:D86,B69:B86,"&gt;=1 apr 2016", B69:B86,"&lt;=30 apr 2016")</f>
        <v>3.3</v>
      </c>
    </row>
    <row r="72" spans="1:10">
      <c r="A72" s="57"/>
      <c r="B72" s="112">
        <f t="shared" si="2"/>
        <v>42479</v>
      </c>
      <c r="C72" s="57">
        <v>1.2</v>
      </c>
      <c r="D72" s="57">
        <v>3.3</v>
      </c>
      <c r="E72" s="22"/>
      <c r="F72" s="22"/>
      <c r="H72" s="18" t="s">
        <v>23</v>
      </c>
      <c r="I72" s="18">
        <f>AVERAGEIFS(C69:C86,B69:B86,"&gt;=1 may 2016", B69:B86,"&lt;=31 may 2016")</f>
        <v>0.8666666666666667</v>
      </c>
      <c r="J72" s="18">
        <f>AVERAGEIFS(D69:D86,B69:B86,"&gt;=1 may 2016", B69:B86,"&lt;=31 may 2016")</f>
        <v>4.5</v>
      </c>
    </row>
    <row r="73" spans="1:10">
      <c r="A73" s="57"/>
      <c r="B73" s="112">
        <f t="shared" si="2"/>
        <v>42493</v>
      </c>
      <c r="C73" s="57">
        <v>1.2</v>
      </c>
      <c r="D73" s="57">
        <v>4.5</v>
      </c>
      <c r="E73" s="22"/>
      <c r="F73" s="22"/>
      <c r="H73" s="18" t="s">
        <v>397</v>
      </c>
      <c r="I73" s="18">
        <f>AVERAGEIFS(C69:C86,B69:B86,"&gt;=1 jun 2016", B69:B86,"&lt;=30 jun 2016")</f>
        <v>1.06</v>
      </c>
      <c r="J73" s="18">
        <f>AVERAGEIFS(D69:D86,B69:B86,"&gt;=1 jun 2016", B69:B86,"&lt;=30 jun 2016")</f>
        <v>5.6</v>
      </c>
    </row>
    <row r="74" spans="1:10">
      <c r="A74" s="57"/>
      <c r="B74" s="112">
        <f t="shared" si="2"/>
        <v>42507</v>
      </c>
      <c r="C74" s="57">
        <v>1.05</v>
      </c>
      <c r="D74" s="57"/>
      <c r="E74" s="22"/>
      <c r="F74" s="22"/>
      <c r="H74" s="18" t="s">
        <v>25</v>
      </c>
      <c r="I74" s="18">
        <f>AVERAGEIFS(C69:C86,B69:B86,"&gt;=1 jul 2016", B69:B86,"&lt;=31 jul 2016")</f>
        <v>1.2</v>
      </c>
      <c r="J74" s="18">
        <f>AVERAGEIFS(D69:D86,B69:B86,"&gt;=1 jul 2016", B69:B86,"&lt;=31jul 2016")</f>
        <v>8.4</v>
      </c>
    </row>
    <row r="75" spans="1:10">
      <c r="A75" s="57"/>
      <c r="B75" s="112">
        <f t="shared" si="2"/>
        <v>42521</v>
      </c>
      <c r="C75" s="57">
        <v>0.35</v>
      </c>
      <c r="D75" s="57"/>
      <c r="E75" s="22"/>
      <c r="F75" s="22"/>
      <c r="H75" s="18" t="s">
        <v>26</v>
      </c>
      <c r="I75" s="18">
        <f>AVERAGEIFS(C69:C86,B69:B86,"&gt;=1 aug 2016", B69:B86,"&lt;=31 aug 2016")</f>
        <v>1.125</v>
      </c>
      <c r="J75" s="18">
        <f>AVERAGEIFS(D69:D86,B69:B86,"&gt;=1 aug 2016", B69:B86,"&lt;=31 aug 2016")</f>
        <v>8.0500000000000007</v>
      </c>
    </row>
    <row r="76" spans="1:10">
      <c r="A76" s="57"/>
      <c r="B76" s="112">
        <f t="shared" si="2"/>
        <v>42535</v>
      </c>
      <c r="C76" s="57">
        <v>0.92</v>
      </c>
      <c r="D76" s="62"/>
      <c r="E76" s="22"/>
      <c r="F76" s="22"/>
      <c r="H76" s="18" t="s">
        <v>27</v>
      </c>
      <c r="I76" s="18">
        <f>AVERAGEIFS(C69:C86,B69:B86,"&gt;=1 sep 2016", B69:B86,"&lt;=30 sep 2016")</f>
        <v>0.99</v>
      </c>
      <c r="J76" s="18">
        <f>AVERAGEIFS(D69:D86,B69:B86,"&gt;=1 sep 2016", B69:B86,"&lt;=30 sep 2016")</f>
        <v>5</v>
      </c>
    </row>
    <row r="77" spans="1:10">
      <c r="A77" s="57"/>
      <c r="B77" s="112">
        <f t="shared" si="2"/>
        <v>42549</v>
      </c>
      <c r="C77" s="57">
        <v>1.2</v>
      </c>
      <c r="D77" s="51">
        <v>5.6</v>
      </c>
      <c r="E77" s="22"/>
      <c r="F77" s="22"/>
      <c r="H77" s="18" t="s">
        <v>28</v>
      </c>
      <c r="I77" s="18">
        <f>AVERAGEIFS(C69:C86,B69:B86,"&gt;=1 oct 2016", B69:B86,"&lt;=31 oct 2016")</f>
        <v>1.1000000000000001</v>
      </c>
      <c r="J77" s="18">
        <f>AVERAGEIFS(D69:D86,B69:B86,"&gt;=1 oct 2016", B69:B86,"&lt;=31 oct 2016")</f>
        <v>7.5</v>
      </c>
    </row>
    <row r="78" spans="1:10">
      <c r="A78" s="57"/>
      <c r="B78" s="112">
        <f t="shared" si="2"/>
        <v>42563</v>
      </c>
      <c r="C78" s="57">
        <v>1.2</v>
      </c>
      <c r="D78" s="57">
        <v>5.4</v>
      </c>
      <c r="E78" s="22"/>
      <c r="F78" s="22"/>
      <c r="H78" s="18" t="s">
        <v>29</v>
      </c>
      <c r="I78" s="18">
        <f>AVERAGEIFS(C69:C86,B69:B86,"&gt;=1 nov 2016", B69:B86,"&lt;=30 nov 2016")</f>
        <v>1.2</v>
      </c>
      <c r="J78" s="18">
        <f>AVERAGEIFS(D69:D86,B69:B86,"&gt;=1 nov 2016", B69:B86,"&lt;=30 nov 2016")</f>
        <v>5.0999999999999996</v>
      </c>
    </row>
    <row r="79" spans="1:10">
      <c r="A79" s="57"/>
      <c r="B79" s="112">
        <f t="shared" si="2"/>
        <v>42577</v>
      </c>
      <c r="C79" s="57">
        <v>1.2</v>
      </c>
      <c r="D79" s="62">
        <v>11.4</v>
      </c>
      <c r="E79" s="22"/>
      <c r="F79" s="22"/>
    </row>
    <row r="80" spans="1:10">
      <c r="A80" s="57"/>
      <c r="B80" s="112">
        <f t="shared" si="2"/>
        <v>42591</v>
      </c>
      <c r="C80" s="57">
        <v>1.2</v>
      </c>
      <c r="D80" s="57">
        <v>5.0999999999999996</v>
      </c>
      <c r="E80" s="22"/>
      <c r="F80" s="22"/>
    </row>
    <row r="81" spans="1:10">
      <c r="A81" s="57"/>
      <c r="B81" s="112">
        <f t="shared" si="2"/>
        <v>42605</v>
      </c>
      <c r="C81" s="58">
        <v>1.05</v>
      </c>
      <c r="D81" s="57">
        <v>11</v>
      </c>
      <c r="E81" s="22"/>
      <c r="F81" s="22"/>
    </row>
    <row r="82" spans="1:10">
      <c r="A82" s="57"/>
      <c r="B82" s="112">
        <f t="shared" si="2"/>
        <v>42619</v>
      </c>
      <c r="C82" s="58">
        <v>1.2</v>
      </c>
      <c r="D82" s="57">
        <v>3.4</v>
      </c>
      <c r="E82" s="22"/>
      <c r="F82" s="22"/>
    </row>
    <row r="83" spans="1:10">
      <c r="A83" s="57"/>
      <c r="B83" s="112">
        <f t="shared" si="2"/>
        <v>42633</v>
      </c>
      <c r="C83" s="57">
        <v>0.78</v>
      </c>
      <c r="D83" s="62">
        <v>6.6</v>
      </c>
      <c r="E83" s="22"/>
      <c r="F83" s="22"/>
    </row>
    <row r="84" spans="1:10">
      <c r="A84" s="57"/>
      <c r="B84" s="112">
        <f t="shared" si="2"/>
        <v>42647</v>
      </c>
      <c r="C84" s="57">
        <v>1.1000000000000001</v>
      </c>
      <c r="D84" s="57">
        <v>10</v>
      </c>
      <c r="E84" s="22"/>
      <c r="F84" s="22"/>
    </row>
    <row r="85" spans="1:10">
      <c r="A85" s="57"/>
      <c r="B85" s="112">
        <f t="shared" si="2"/>
        <v>42661</v>
      </c>
      <c r="C85" s="58">
        <v>1.1000000000000001</v>
      </c>
      <c r="D85" s="57">
        <v>5</v>
      </c>
      <c r="E85" s="22"/>
      <c r="F85" s="22"/>
    </row>
    <row r="86" spans="1:10">
      <c r="A86" s="57"/>
      <c r="B86" s="112">
        <f t="shared" si="2"/>
        <v>42675</v>
      </c>
      <c r="C86" s="58">
        <v>1.2</v>
      </c>
      <c r="D86" s="57">
        <v>5.0999999999999996</v>
      </c>
      <c r="E86" s="22"/>
      <c r="F86" s="22"/>
    </row>
    <row r="87" spans="1:10">
      <c r="A87" s="57"/>
      <c r="B87" s="59"/>
      <c r="C87" s="57"/>
      <c r="D87" s="57"/>
    </row>
    <row r="88" spans="1:10">
      <c r="A88" s="57"/>
      <c r="B88" s="59"/>
      <c r="C88" s="57"/>
      <c r="D88" s="57"/>
    </row>
    <row r="89" spans="1:10">
      <c r="A89" s="57"/>
      <c r="B89" s="59"/>
      <c r="C89" s="57"/>
      <c r="D89" s="57"/>
    </row>
    <row r="90" spans="1:10">
      <c r="A90" s="57"/>
      <c r="B90" s="59"/>
      <c r="C90" s="57"/>
      <c r="D90" s="57"/>
    </row>
    <row r="91" spans="1:10">
      <c r="A91" s="57" t="s">
        <v>39</v>
      </c>
      <c r="B91" s="112">
        <f>B69</f>
        <v>42437</v>
      </c>
      <c r="C91" s="57">
        <v>1.75</v>
      </c>
      <c r="D91" s="57">
        <v>1.3</v>
      </c>
      <c r="E91" s="22"/>
      <c r="F91" s="22"/>
    </row>
    <row r="92" spans="1:10">
      <c r="A92" s="57"/>
      <c r="B92" s="112">
        <f t="shared" ref="B92:B108" si="3">B70</f>
        <v>42451</v>
      </c>
      <c r="C92" s="57">
        <v>1.8</v>
      </c>
      <c r="D92" s="57">
        <v>1.8</v>
      </c>
      <c r="E92" s="22"/>
      <c r="F92" s="22"/>
      <c r="H92" s="18" t="s">
        <v>20</v>
      </c>
      <c r="I92" s="18">
        <f>AVERAGEIFS(C91:C108,B91:B108,"&gt;=1 mar 2016", B91:B108,"&lt;=31 mar 2016")</f>
        <v>1.7749999999999999</v>
      </c>
      <c r="J92" s="18">
        <f>AVERAGEIFS(D91:D108,B91:B108,"&gt;=1 mar 2016", B91:B108,"&lt;=31 mar 2016")</f>
        <v>1.55</v>
      </c>
    </row>
    <row r="93" spans="1:10">
      <c r="A93" s="57"/>
      <c r="B93" s="112">
        <f t="shared" si="3"/>
        <v>42465</v>
      </c>
      <c r="C93" s="58">
        <v>1.45</v>
      </c>
      <c r="D93" s="62">
        <v>3.9</v>
      </c>
      <c r="E93" s="22"/>
      <c r="F93" s="22"/>
      <c r="H93" s="18" t="s">
        <v>22</v>
      </c>
      <c r="I93" s="18">
        <f>AVERAGEIFS(C91:C108,B91:B108,"&gt;=1 apr 2016", B91:B108,"&lt;=30 apr 2016")</f>
        <v>1.375</v>
      </c>
      <c r="J93" s="18">
        <f>AVERAGEIFS(D91:D108,B91:B108,"&gt;=1 apr 2016", B91:B108,"&lt;=30 apr 2016")</f>
        <v>3.0999999999999996</v>
      </c>
    </row>
    <row r="94" spans="1:10">
      <c r="A94" s="57"/>
      <c r="B94" s="112">
        <f t="shared" si="3"/>
        <v>42479</v>
      </c>
      <c r="C94" s="58">
        <v>1.3</v>
      </c>
      <c r="D94" s="57">
        <v>2.2999999999999998</v>
      </c>
      <c r="E94" s="22"/>
      <c r="F94" s="22"/>
      <c r="H94" s="18" t="s">
        <v>23</v>
      </c>
      <c r="I94" s="18">
        <f>AVERAGEIFS(C91:C108,B91:B108,"&gt;=1 may 2016", B91:B108,"&lt;=31 may 2016")</f>
        <v>1.1666666666666667</v>
      </c>
      <c r="J94" s="18">
        <f>AVERAGEIFS(D91:D108,B91:B108,"&gt;=1 may 2016", B91:B108,"&lt;=31 may 2016")</f>
        <v>2.1</v>
      </c>
    </row>
    <row r="95" spans="1:10">
      <c r="A95" s="57"/>
      <c r="B95" s="112">
        <f t="shared" si="3"/>
        <v>42493</v>
      </c>
      <c r="C95" s="58">
        <v>1.3</v>
      </c>
      <c r="D95" s="57">
        <v>2.1</v>
      </c>
      <c r="E95" s="22"/>
      <c r="F95" s="22"/>
      <c r="H95" s="18" t="s">
        <v>397</v>
      </c>
      <c r="I95" s="18">
        <f>AVERAGEIFS(C91:C108,B91:B108,"&gt;=1 jun 2016", B91:B108,"&lt;=30 jun 2016")</f>
        <v>1.23</v>
      </c>
      <c r="J95" s="18">
        <f>AVERAGEIFS(D91:D108,B91:B108,"&gt;=1 jun 2016", B91:B108,"&lt;=30 jun 2016")</f>
        <v>5.0999999999999996</v>
      </c>
    </row>
    <row r="96" spans="1:10">
      <c r="A96" s="57"/>
      <c r="B96" s="112">
        <f t="shared" si="3"/>
        <v>42507</v>
      </c>
      <c r="C96" s="58">
        <v>1.05</v>
      </c>
      <c r="D96" s="57"/>
      <c r="E96" s="22"/>
      <c r="F96" s="22"/>
      <c r="H96" s="18" t="s">
        <v>25</v>
      </c>
      <c r="I96" s="18">
        <f>AVERAGEIFS(C91:C108,B91:B108,"&gt;=1 jul 2016", B91:B108,"&lt;=31 jul 2016")</f>
        <v>2.2350000000000003</v>
      </c>
      <c r="J96" s="18">
        <f>AVERAGEIFS(D91:D108,B91:B108,"&gt;=1 jul 2016", B91:B108,"&lt;=31jul 2016")</f>
        <v>3.1</v>
      </c>
    </row>
    <row r="97" spans="1:10">
      <c r="A97" s="57"/>
      <c r="B97" s="112">
        <f t="shared" si="3"/>
        <v>42521</v>
      </c>
      <c r="C97" s="57">
        <v>1.1499999999999999</v>
      </c>
      <c r="D97" s="57"/>
      <c r="E97" s="22"/>
      <c r="F97" s="22"/>
      <c r="H97" s="18" t="s">
        <v>26</v>
      </c>
      <c r="I97" s="18">
        <f>AVERAGEIFS(C91:C108,B91:B108,"&gt;=1 aug 2016", B91:B108,"&lt;=31 aug 2016")</f>
        <v>2.3849999999999998</v>
      </c>
      <c r="J97" s="18">
        <f>AVERAGEIFS(D91:D108,B91:B108,"&gt;=1 aug 2016", B91:B108,"&lt;=31 aug 2016")</f>
        <v>2.9000000000000004</v>
      </c>
    </row>
    <row r="98" spans="1:10">
      <c r="A98" s="57"/>
      <c r="B98" s="112">
        <f t="shared" si="3"/>
        <v>42535</v>
      </c>
      <c r="C98" s="58">
        <v>2.0499999999999998</v>
      </c>
      <c r="D98" s="57"/>
      <c r="E98" s="22"/>
      <c r="F98" s="22"/>
      <c r="H98" s="18" t="s">
        <v>27</v>
      </c>
      <c r="I98" s="18">
        <f>AVERAGEIFS(C91:C108,B91:B108,"&gt;=1 sep 2016", B91:B108,"&lt;=30 sep 2016")</f>
        <v>1.7799999999999998</v>
      </c>
      <c r="J98" s="18">
        <f>AVERAGEIFS(D91:D108,B91:B108,"&gt;=1 sep 2016", B91:B108,"&lt;=30 sep 2016")</f>
        <v>2.6</v>
      </c>
    </row>
    <row r="99" spans="1:10">
      <c r="A99" s="57"/>
      <c r="B99" s="112">
        <f t="shared" si="3"/>
        <v>42549</v>
      </c>
      <c r="C99" s="57">
        <v>0.41</v>
      </c>
      <c r="D99" s="57">
        <v>5.0999999999999996</v>
      </c>
      <c r="E99" s="22"/>
      <c r="F99" s="22"/>
      <c r="H99" s="18" t="s">
        <v>28</v>
      </c>
      <c r="I99" s="18">
        <f>AVERAGEIFS(C91:C108,B91:B108,"&gt;=1 oct 2016", B91:B108,"&lt;=31 oct 2016")</f>
        <v>1.01</v>
      </c>
      <c r="J99" s="18">
        <f>AVERAGEIFS(D91:D108,B91:B108,"&gt;=1 oct 2016", B91:B108,"&lt;=31 oct 2016")</f>
        <v>7.05</v>
      </c>
    </row>
    <row r="100" spans="1:10">
      <c r="A100" s="57"/>
      <c r="B100" s="112">
        <f t="shared" si="3"/>
        <v>42563</v>
      </c>
      <c r="C100" s="58">
        <v>2.25</v>
      </c>
      <c r="D100" s="57">
        <v>3.5</v>
      </c>
      <c r="E100" s="22"/>
      <c r="F100" s="22"/>
      <c r="H100" s="18" t="s">
        <v>29</v>
      </c>
      <c r="I100" s="18">
        <f>AVERAGEIFS(C91:C108,B91:B108,"&gt;=1 nov 2016", B91:B108,"&lt;=30 nov 2016")</f>
        <v>2.25</v>
      </c>
      <c r="J100" s="18">
        <f>AVERAGEIFS(D91:D108,B91:B108,"&gt;=1 nov 2016", B91:B108,"&lt;=30 nov 2016")</f>
        <v>2.2999999999999998</v>
      </c>
    </row>
    <row r="101" spans="1:10">
      <c r="A101" s="57"/>
      <c r="B101" s="112">
        <f t="shared" si="3"/>
        <v>42577</v>
      </c>
      <c r="C101" s="58">
        <v>2.2200000000000002</v>
      </c>
      <c r="D101" s="57">
        <v>2.7</v>
      </c>
      <c r="E101" s="22"/>
      <c r="F101" s="22"/>
    </row>
    <row r="102" spans="1:10">
      <c r="A102" s="57"/>
      <c r="B102" s="112">
        <f t="shared" si="3"/>
        <v>42591</v>
      </c>
      <c r="C102" s="58">
        <v>1.48</v>
      </c>
      <c r="D102" s="57">
        <v>2.6</v>
      </c>
      <c r="E102" s="22"/>
      <c r="F102" s="22"/>
    </row>
    <row r="103" spans="1:10">
      <c r="A103" s="57"/>
      <c r="B103" s="112">
        <f t="shared" si="3"/>
        <v>42605</v>
      </c>
      <c r="C103" s="58">
        <v>3.29</v>
      </c>
      <c r="D103" s="57">
        <v>3.2</v>
      </c>
      <c r="E103" s="22"/>
      <c r="F103" s="22"/>
    </row>
    <row r="104" spans="1:10">
      <c r="A104" s="57"/>
      <c r="B104" s="112">
        <f t="shared" si="3"/>
        <v>42619</v>
      </c>
      <c r="C104" s="58">
        <v>2.5499999999999998</v>
      </c>
      <c r="D104" s="57">
        <v>2.2000000000000002</v>
      </c>
      <c r="E104" s="22"/>
      <c r="F104" s="22"/>
    </row>
    <row r="105" spans="1:10">
      <c r="A105" s="57"/>
      <c r="B105" s="112">
        <f t="shared" si="3"/>
        <v>42633</v>
      </c>
      <c r="C105" s="57">
        <v>1.01</v>
      </c>
      <c r="D105" s="57">
        <v>3</v>
      </c>
      <c r="E105" s="22"/>
      <c r="F105" s="22"/>
    </row>
    <row r="106" spans="1:10">
      <c r="A106" s="57"/>
      <c r="B106" s="112">
        <f t="shared" si="3"/>
        <v>42647</v>
      </c>
      <c r="C106" s="58">
        <v>0.68</v>
      </c>
      <c r="D106" s="57">
        <v>10.6</v>
      </c>
      <c r="E106" s="22"/>
      <c r="F106" s="22"/>
    </row>
    <row r="107" spans="1:10">
      <c r="A107" s="57"/>
      <c r="B107" s="112">
        <f t="shared" si="3"/>
        <v>42661</v>
      </c>
      <c r="C107" s="58">
        <v>1.34</v>
      </c>
      <c r="D107" s="57">
        <v>3.5</v>
      </c>
      <c r="E107" s="22"/>
      <c r="F107" s="22"/>
    </row>
    <row r="108" spans="1:10">
      <c r="A108" s="57"/>
      <c r="B108" s="112">
        <f t="shared" si="3"/>
        <v>42675</v>
      </c>
      <c r="C108" s="58">
        <v>2.25</v>
      </c>
      <c r="D108" s="57">
        <v>2.2999999999999998</v>
      </c>
      <c r="E108" s="22"/>
      <c r="F108" s="22"/>
    </row>
    <row r="109" spans="1:10">
      <c r="A109" s="57"/>
      <c r="B109" s="116"/>
      <c r="C109" s="57"/>
      <c r="D109" s="57"/>
    </row>
    <row r="110" spans="1:10">
      <c r="A110" s="57"/>
      <c r="B110" s="116"/>
      <c r="C110" s="57"/>
      <c r="D110" s="57"/>
    </row>
    <row r="111" spans="1:10">
      <c r="A111" s="57"/>
      <c r="B111" s="116"/>
      <c r="C111" s="57"/>
      <c r="D111" s="57"/>
    </row>
    <row r="112" spans="1:10">
      <c r="A112" s="57"/>
      <c r="B112" s="59"/>
      <c r="C112" s="57"/>
      <c r="D112" s="57"/>
    </row>
    <row r="113" spans="1:10">
      <c r="A113" s="57" t="s">
        <v>41</v>
      </c>
      <c r="B113" s="112">
        <f>B91</f>
        <v>42437</v>
      </c>
      <c r="C113" s="57"/>
      <c r="D113" s="57"/>
      <c r="E113" s="22"/>
      <c r="F113" s="22"/>
    </row>
    <row r="114" spans="1:10">
      <c r="A114" s="57"/>
      <c r="B114" s="112">
        <f t="shared" ref="B114:B130" si="4">B92</f>
        <v>42451</v>
      </c>
      <c r="C114" s="57">
        <v>0.9</v>
      </c>
      <c r="D114" s="57">
        <v>2.2000000000000002</v>
      </c>
      <c r="E114" s="22"/>
      <c r="F114" s="22"/>
      <c r="H114" s="18" t="s">
        <v>20</v>
      </c>
      <c r="I114" s="18">
        <f>AVERAGEIFS(C113:C130,B113:B130,"&gt;=1 mar 2016", B113:B130,"&lt;=31 mar 2016")</f>
        <v>0.9</v>
      </c>
      <c r="J114" s="18">
        <f>AVERAGEIFS(D113:D130,B113:B130,"&gt;=1 mar 2016", B113:B130,"&lt;=31 mar 2016")</f>
        <v>2.2000000000000002</v>
      </c>
    </row>
    <row r="115" spans="1:10">
      <c r="A115" s="57"/>
      <c r="B115" s="112">
        <f t="shared" si="4"/>
        <v>42465</v>
      </c>
      <c r="C115" s="57">
        <v>0.7</v>
      </c>
      <c r="D115" s="57">
        <v>2.9</v>
      </c>
      <c r="E115" s="22"/>
      <c r="F115" s="22"/>
      <c r="H115" s="18" t="s">
        <v>22</v>
      </c>
      <c r="I115" s="18">
        <f>AVERAGEIFS(C113:C130,B113:B130,"&gt;=1 apr 2016", B113:B130,"&lt;=30 apr 2016")</f>
        <v>0.7</v>
      </c>
      <c r="J115" s="18">
        <f>AVERAGEIFS(D113:D130,B113:B130,"&gt;=1 apr 2016", B113:B130,"&lt;=30 apr 2016")</f>
        <v>2.95</v>
      </c>
    </row>
    <row r="116" spans="1:10">
      <c r="A116" s="57"/>
      <c r="B116" s="112">
        <f t="shared" si="4"/>
        <v>42479</v>
      </c>
      <c r="C116" s="57">
        <v>0.7</v>
      </c>
      <c r="D116" s="57">
        <v>3</v>
      </c>
      <c r="E116" s="22"/>
      <c r="F116" s="22"/>
      <c r="H116" s="18" t="s">
        <v>23</v>
      </c>
      <c r="I116" s="18">
        <f>AVERAGEIFS(C113:C130,B113:B130,"&gt;=1 may 2016", B113:B130,"&lt;=31 may 2016")</f>
        <v>0.53333333333333333</v>
      </c>
      <c r="J116" s="18"/>
    </row>
    <row r="117" spans="1:10">
      <c r="A117" s="57"/>
      <c r="B117" s="112">
        <f t="shared" si="4"/>
        <v>42493</v>
      </c>
      <c r="C117" s="57">
        <v>0.55000000000000004</v>
      </c>
      <c r="D117" s="57"/>
      <c r="E117" s="22"/>
      <c r="F117" s="22"/>
      <c r="H117" s="18" t="s">
        <v>397</v>
      </c>
      <c r="I117" s="18">
        <f>AVERAGEIFS(C113:C130,B113:B130,"&gt;=1 jun 2016", B113:B130,"&lt;=30 jun 2016")</f>
        <v>0.5</v>
      </c>
      <c r="J117" s="18"/>
    </row>
    <row r="118" spans="1:10">
      <c r="A118" s="57"/>
      <c r="B118" s="112">
        <f t="shared" si="4"/>
        <v>42507</v>
      </c>
      <c r="C118" s="57">
        <v>0.5</v>
      </c>
      <c r="D118" s="57"/>
      <c r="E118" s="22"/>
      <c r="F118" s="22"/>
      <c r="H118" s="18" t="s">
        <v>25</v>
      </c>
      <c r="I118" s="18">
        <f>AVERAGEIFS(C113:C130,B113:B130,"&gt;=1 jul 2016", B113:B130,"&lt;=31 jul 2016")</f>
        <v>0.47499999999999998</v>
      </c>
      <c r="J118" s="18">
        <f>AVERAGEIFS(D113:D130,B113:B130,"&gt;=1 jul 2016", B113:B130,"&lt;=31jul 2016")</f>
        <v>11.2</v>
      </c>
    </row>
    <row r="119" spans="1:10">
      <c r="A119" s="57"/>
      <c r="B119" s="112">
        <f t="shared" si="4"/>
        <v>42521</v>
      </c>
      <c r="C119" s="62">
        <v>0.55000000000000004</v>
      </c>
      <c r="D119" s="57"/>
      <c r="E119" s="22"/>
      <c r="F119" s="22"/>
      <c r="H119" s="18" t="s">
        <v>26</v>
      </c>
      <c r="I119" s="18">
        <f>AVERAGEIFS(C113:C130,B113:B130,"&gt;=1 aug 2016", B113:B130,"&lt;=31 aug 2016")</f>
        <v>0.5</v>
      </c>
      <c r="J119" s="18">
        <f>AVERAGEIFS(D113:D130,B113:B130,"&gt;=1 aug 2016", B113:B130,"&lt;=31 aug 2016")</f>
        <v>15.049999999999999</v>
      </c>
    </row>
    <row r="120" spans="1:10">
      <c r="A120" s="57"/>
      <c r="B120" s="112">
        <f t="shared" si="4"/>
        <v>42535</v>
      </c>
      <c r="C120" s="57">
        <v>0.5</v>
      </c>
      <c r="D120" s="62"/>
      <c r="E120" s="22"/>
      <c r="F120" s="22"/>
      <c r="H120" s="18" t="s">
        <v>27</v>
      </c>
      <c r="I120" s="18">
        <f>AVERAGEIFS(C113:C130,B113:B130,"&gt;=1 sep 2016", B113:B130,"&lt;=30 sep 2016")</f>
        <v>0.47499999999999998</v>
      </c>
      <c r="J120" s="18">
        <f>AVERAGEIFS(D113:D130,B113:B130,"&gt;=1 sep 2016", B113:B130,"&lt;=30 sep 2016")</f>
        <v>12.6</v>
      </c>
    </row>
    <row r="121" spans="1:10">
      <c r="A121" s="57"/>
      <c r="B121" s="112">
        <f t="shared" si="4"/>
        <v>42549</v>
      </c>
      <c r="C121" s="57"/>
      <c r="D121" s="57"/>
      <c r="E121" s="22"/>
      <c r="F121" s="22"/>
      <c r="H121" s="18" t="s">
        <v>28</v>
      </c>
      <c r="I121" s="18">
        <f>AVERAGEIFS(C113:C130,B113:B130,"&gt;=1 oct 2016", B113:B130,"&lt;=31 oct 2016")</f>
        <v>0.4</v>
      </c>
      <c r="J121" s="18">
        <f>AVERAGEIFS(D113:D130,B113:B130,"&gt;=1 oct 2016", B113:B130,"&lt;=31 oct 2016")</f>
        <v>7.9499999999999993</v>
      </c>
    </row>
    <row r="122" spans="1:10">
      <c r="A122" s="57"/>
      <c r="B122" s="112">
        <f t="shared" si="4"/>
        <v>42563</v>
      </c>
      <c r="C122" s="62">
        <v>0.45</v>
      </c>
      <c r="D122" s="57">
        <v>10.8</v>
      </c>
      <c r="E122" s="22"/>
      <c r="F122" s="22"/>
      <c r="H122" s="18" t="s">
        <v>29</v>
      </c>
      <c r="I122" s="18">
        <f>AVERAGEIFS(C113:C130,B113:B130,"&gt;=1 nov 2016", B113:B130,"&lt;=30 nov 2016")</f>
        <v>0.6</v>
      </c>
      <c r="J122" s="18">
        <f>AVERAGEIFS(D113:D130,B113:B130,"&gt;=1 nov 2016", B113:B130,"&lt;=30 nov 2016")</f>
        <v>4.3</v>
      </c>
    </row>
    <row r="123" spans="1:10">
      <c r="A123" s="57"/>
      <c r="B123" s="112">
        <f t="shared" si="4"/>
        <v>42577</v>
      </c>
      <c r="C123" s="57">
        <v>0.5</v>
      </c>
      <c r="D123" s="57">
        <v>11.6</v>
      </c>
      <c r="E123" s="22"/>
      <c r="F123" s="22"/>
    </row>
    <row r="124" spans="1:10">
      <c r="A124" s="57"/>
      <c r="B124" s="112">
        <f t="shared" si="4"/>
        <v>42591</v>
      </c>
      <c r="C124" s="58">
        <v>0.5</v>
      </c>
      <c r="D124" s="57">
        <v>21.4</v>
      </c>
      <c r="E124" s="22"/>
      <c r="F124" s="22"/>
    </row>
    <row r="125" spans="1:10">
      <c r="A125" s="57"/>
      <c r="B125" s="112">
        <f t="shared" si="4"/>
        <v>42605</v>
      </c>
      <c r="C125" s="58">
        <v>0.5</v>
      </c>
      <c r="D125" s="57">
        <v>8.6999999999999993</v>
      </c>
      <c r="E125" s="22"/>
      <c r="F125" s="22"/>
    </row>
    <row r="126" spans="1:10">
      <c r="A126" s="57"/>
      <c r="B126" s="112">
        <f t="shared" si="4"/>
        <v>42619</v>
      </c>
      <c r="C126" s="58">
        <v>0.5</v>
      </c>
      <c r="D126" s="57">
        <v>12.2</v>
      </c>
      <c r="E126" s="22"/>
      <c r="F126" s="22"/>
    </row>
    <row r="127" spans="1:10">
      <c r="A127" s="57"/>
      <c r="B127" s="112">
        <f t="shared" si="4"/>
        <v>42633</v>
      </c>
      <c r="C127" s="58">
        <v>0.45</v>
      </c>
      <c r="D127" s="59">
        <v>13</v>
      </c>
      <c r="E127" s="22"/>
      <c r="F127" s="22"/>
    </row>
    <row r="128" spans="1:10">
      <c r="A128" s="57"/>
      <c r="B128" s="112">
        <f t="shared" si="4"/>
        <v>42647</v>
      </c>
      <c r="C128" s="57">
        <v>0.2</v>
      </c>
      <c r="D128" s="59">
        <v>10.7</v>
      </c>
      <c r="E128" s="22"/>
      <c r="F128" s="22"/>
    </row>
    <row r="129" spans="1:10">
      <c r="A129" s="57"/>
      <c r="B129" s="112">
        <f t="shared" si="4"/>
        <v>42661</v>
      </c>
      <c r="C129" s="58">
        <v>0.6</v>
      </c>
      <c r="D129" s="59">
        <v>5.2</v>
      </c>
      <c r="E129" s="22"/>
      <c r="F129" s="22"/>
    </row>
    <row r="130" spans="1:10">
      <c r="A130" s="57"/>
      <c r="B130" s="112">
        <f t="shared" si="4"/>
        <v>42675</v>
      </c>
      <c r="C130" s="58">
        <v>0.6</v>
      </c>
      <c r="D130" s="59">
        <v>4.3</v>
      </c>
      <c r="E130" s="22"/>
      <c r="F130" s="22"/>
    </row>
    <row r="131" spans="1:10">
      <c r="A131" s="57"/>
      <c r="B131" s="116"/>
      <c r="C131" s="57"/>
      <c r="D131" s="57"/>
    </row>
    <row r="132" spans="1:10">
      <c r="A132" s="57"/>
      <c r="B132" s="116"/>
      <c r="C132" s="57"/>
      <c r="D132" s="57"/>
    </row>
    <row r="133" spans="1:10">
      <c r="A133" s="57"/>
      <c r="B133" s="116"/>
      <c r="C133" s="57"/>
      <c r="D133" s="57"/>
    </row>
    <row r="134" spans="1:10">
      <c r="A134" s="57"/>
      <c r="B134" s="116"/>
      <c r="C134" s="57"/>
      <c r="D134" s="57"/>
    </row>
    <row r="135" spans="1:10">
      <c r="A135" s="57" t="s">
        <v>43</v>
      </c>
      <c r="B135" s="112">
        <f>B113</f>
        <v>42437</v>
      </c>
      <c r="C135" s="57">
        <v>0.37</v>
      </c>
      <c r="D135" s="57">
        <v>9.1999999999999993</v>
      </c>
    </row>
    <row r="136" spans="1:10">
      <c r="A136" s="57"/>
      <c r="B136" s="112">
        <f t="shared" ref="B136:B152" si="5">B114</f>
        <v>42451</v>
      </c>
      <c r="C136" s="57">
        <v>0.6</v>
      </c>
      <c r="D136" s="57">
        <v>15</v>
      </c>
      <c r="H136" s="18" t="s">
        <v>20</v>
      </c>
      <c r="I136" s="18">
        <f>AVERAGEIFS(C135:C152,B135:B152,"&gt;=1 mar 2016", B135:B152,"&lt;=31 mar 2016")</f>
        <v>0.48499999999999999</v>
      </c>
      <c r="J136" s="18">
        <f>AVERAGEIFS(D135:D152,B135:B152,"&gt;=1 mar 2016", B135:B152,"&lt;=31 mar 2016")</f>
        <v>12.1</v>
      </c>
    </row>
    <row r="137" spans="1:10">
      <c r="A137" s="57"/>
      <c r="B137" s="112">
        <f t="shared" si="5"/>
        <v>42465</v>
      </c>
      <c r="C137" s="57">
        <v>0.5</v>
      </c>
      <c r="D137" s="57">
        <v>24.7</v>
      </c>
      <c r="H137" s="18" t="s">
        <v>22</v>
      </c>
      <c r="I137" s="18">
        <f>AVERAGEIFS(C135:C152,B135:B152,"&gt;=1 apr 2016", B135:B152,"&lt;=30 apr 2016")</f>
        <v>0.45499999999999996</v>
      </c>
      <c r="J137" s="18">
        <f>AVERAGEIFS(D135:D152,B135:B152,"&gt;=1 apr 2016", B135:B152,"&lt;=30 apr 2016")</f>
        <v>27.799999999999997</v>
      </c>
    </row>
    <row r="138" spans="1:10">
      <c r="A138" s="57"/>
      <c r="B138" s="112">
        <f t="shared" si="5"/>
        <v>42479</v>
      </c>
      <c r="C138" s="57">
        <v>0.41</v>
      </c>
      <c r="D138" s="57">
        <v>30.9</v>
      </c>
      <c r="H138" s="18" t="s">
        <v>23</v>
      </c>
      <c r="I138" s="18">
        <f>AVERAGEIFS(C135:C152,B135:B152,"&gt;=1 may 2016", B135:B152,"&lt;=31 may 2016")</f>
        <v>0.46333333333333337</v>
      </c>
      <c r="J138" s="18"/>
    </row>
    <row r="139" spans="1:10">
      <c r="A139" s="57"/>
      <c r="B139" s="112">
        <f t="shared" si="5"/>
        <v>42493</v>
      </c>
      <c r="C139" s="57">
        <v>0.49</v>
      </c>
      <c r="D139" s="57"/>
      <c r="H139" s="18" t="s">
        <v>397</v>
      </c>
      <c r="I139" s="18">
        <f>AVERAGEIFS(C135:C152,B135:B152,"&gt;=1 jun 2016", B135:B152,"&lt;=30 jun 2016")</f>
        <v>0.38</v>
      </c>
      <c r="J139" s="18"/>
    </row>
    <row r="140" spans="1:10">
      <c r="A140" s="57"/>
      <c r="B140" s="112">
        <f t="shared" si="5"/>
        <v>42507</v>
      </c>
      <c r="C140" s="57">
        <v>0.37</v>
      </c>
      <c r="D140" s="57"/>
      <c r="H140" s="18" t="s">
        <v>25</v>
      </c>
      <c r="I140" s="18">
        <f>AVERAGEIFS(C135:C152,B135:B152,"&gt;=1 jul 2016", B135:B152,"&lt;=31 jul 2016")</f>
        <v>0.3</v>
      </c>
      <c r="J140" s="18">
        <f>AVERAGEIFS(D135:D152,B135:B152,"&gt;=1 jul 2016", B135:B152,"&lt;=31jul 2016")</f>
        <v>21.1</v>
      </c>
    </row>
    <row r="141" spans="1:10">
      <c r="A141" s="57"/>
      <c r="B141" s="112">
        <f t="shared" si="5"/>
        <v>42521</v>
      </c>
      <c r="C141" s="57">
        <v>0.53</v>
      </c>
      <c r="D141" s="57"/>
      <c r="H141" s="18" t="s">
        <v>26</v>
      </c>
      <c r="I141" s="18">
        <f>AVERAGEIFS(C135:C152,B135:B152,"&gt;=1 aug 2016", B135:B152,"&lt;=31 aug 2016")</f>
        <v>0.31</v>
      </c>
      <c r="J141" s="18">
        <f>AVERAGEIFS(D135:D152,B135:B152,"&gt;=1 aug 2016", B135:B152,"&lt;=31 aug 2016")</f>
        <v>24.3</v>
      </c>
    </row>
    <row r="142" spans="1:10">
      <c r="A142" s="57"/>
      <c r="B142" s="112">
        <f t="shared" si="5"/>
        <v>42535</v>
      </c>
      <c r="C142" s="57">
        <v>0.38</v>
      </c>
      <c r="D142" s="62"/>
      <c r="H142" s="18" t="s">
        <v>27</v>
      </c>
      <c r="I142" s="18">
        <f>AVERAGEIFS(C135:C152,B135:B152,"&gt;=1 sep 2016", B135:B152,"&lt;=30 sep 2016")</f>
        <v>0.39</v>
      </c>
      <c r="J142" s="18">
        <f>AVERAGEIFS(D135:D152,B135:B152,"&gt;=1 sep 2016", B135:B152,"&lt;=30 sep 2016")</f>
        <v>24.7</v>
      </c>
    </row>
    <row r="143" spans="1:10">
      <c r="A143" s="57"/>
      <c r="B143" s="112">
        <f t="shared" si="5"/>
        <v>42549</v>
      </c>
      <c r="C143" s="57"/>
      <c r="D143" s="57"/>
      <c r="H143" s="18" t="s">
        <v>28</v>
      </c>
      <c r="I143" s="18">
        <f>AVERAGEIFS(C135:C152,B135:B152,"&gt;=1 oct 2016", B135:B152,"&lt;=31 oct 2016")</f>
        <v>0.35</v>
      </c>
      <c r="J143" s="18">
        <f>AVERAGEIFS(D135:D152,B135:B152,"&gt;=1 oct 2016", B135:B152,"&lt;=31 oct 2016")</f>
        <v>10.149999999999999</v>
      </c>
    </row>
    <row r="144" spans="1:10">
      <c r="A144" s="57"/>
      <c r="B144" s="112">
        <f t="shared" si="5"/>
        <v>42563</v>
      </c>
      <c r="C144" s="57"/>
      <c r="D144" s="57"/>
      <c r="H144" s="18" t="s">
        <v>29</v>
      </c>
      <c r="I144" s="18">
        <f>AVERAGEIFS(C135:C152,B135:B152,"&gt;=1 nov 2016", B135:B152,"&lt;=30 nov 2016")</f>
        <v>0.5</v>
      </c>
      <c r="J144" s="18">
        <f>AVERAGEIFS(D135:D152,B135:B152,"&gt;=1 nov 2016", B135:B152,"&lt;=30 nov 2016")</f>
        <v>8.1</v>
      </c>
    </row>
    <row r="145" spans="1:10">
      <c r="A145" s="57"/>
      <c r="B145" s="112">
        <f t="shared" si="5"/>
        <v>42577</v>
      </c>
      <c r="C145" s="57">
        <v>0.3</v>
      </c>
      <c r="D145" s="57">
        <v>21.1</v>
      </c>
    </row>
    <row r="146" spans="1:10">
      <c r="A146" s="57"/>
      <c r="B146" s="112">
        <f t="shared" si="5"/>
        <v>42591</v>
      </c>
      <c r="C146" s="57">
        <v>0.32</v>
      </c>
      <c r="D146" s="57">
        <v>25.1</v>
      </c>
    </row>
    <row r="147" spans="1:10">
      <c r="A147" s="57"/>
      <c r="B147" s="112">
        <f t="shared" si="5"/>
        <v>42605</v>
      </c>
      <c r="C147" s="58">
        <v>0.3</v>
      </c>
      <c r="D147" s="57">
        <v>23.5</v>
      </c>
    </row>
    <row r="148" spans="1:10">
      <c r="A148" s="57"/>
      <c r="B148" s="112">
        <f t="shared" si="5"/>
        <v>42619</v>
      </c>
      <c r="C148" s="57">
        <v>0.38</v>
      </c>
      <c r="D148" s="57">
        <v>32</v>
      </c>
    </row>
    <row r="149" spans="1:10">
      <c r="A149" s="57"/>
      <c r="B149" s="112">
        <f t="shared" si="5"/>
        <v>42633</v>
      </c>
      <c r="C149" s="57">
        <v>0.4</v>
      </c>
      <c r="D149" s="57">
        <v>17.399999999999999</v>
      </c>
    </row>
    <row r="150" spans="1:10">
      <c r="A150" s="57"/>
      <c r="B150" s="112">
        <f t="shared" si="5"/>
        <v>42647</v>
      </c>
      <c r="C150" s="57">
        <v>0.38</v>
      </c>
      <c r="D150" s="57">
        <v>11.2</v>
      </c>
    </row>
    <row r="151" spans="1:10">
      <c r="A151" s="57"/>
      <c r="B151" s="112">
        <f t="shared" si="5"/>
        <v>42661</v>
      </c>
      <c r="C151" s="57">
        <v>0.32</v>
      </c>
      <c r="D151" s="57">
        <v>9.1</v>
      </c>
    </row>
    <row r="152" spans="1:10">
      <c r="A152" s="57"/>
      <c r="B152" s="112">
        <f t="shared" si="5"/>
        <v>42675</v>
      </c>
      <c r="C152" s="57">
        <v>0.5</v>
      </c>
      <c r="D152" s="57">
        <v>8.1</v>
      </c>
    </row>
    <row r="153" spans="1:10">
      <c r="A153" s="57"/>
      <c r="B153" s="59"/>
      <c r="C153" s="57"/>
      <c r="D153" s="57"/>
    </row>
    <row r="154" spans="1:10">
      <c r="A154" s="57"/>
      <c r="B154" s="59"/>
      <c r="C154" s="57"/>
      <c r="D154" s="57"/>
    </row>
    <row r="155" spans="1:10">
      <c r="A155" s="57"/>
      <c r="B155" s="59"/>
      <c r="C155" s="57"/>
      <c r="D155" s="57"/>
    </row>
    <row r="156" spans="1:10">
      <c r="A156" s="57"/>
      <c r="B156" s="59"/>
      <c r="C156" s="57"/>
      <c r="D156" s="57"/>
    </row>
    <row r="157" spans="1:10">
      <c r="A157" s="57" t="s">
        <v>46</v>
      </c>
      <c r="B157" s="112">
        <f>B135</f>
        <v>42437</v>
      </c>
      <c r="C157" s="58"/>
      <c r="D157" s="57"/>
    </row>
    <row r="158" spans="1:10">
      <c r="A158" s="57"/>
      <c r="B158" s="112">
        <f t="shared" ref="B158:B174" si="6">B136</f>
        <v>42451</v>
      </c>
      <c r="C158" s="58"/>
      <c r="D158" s="57"/>
      <c r="H158" s="18" t="s">
        <v>20</v>
      </c>
      <c r="I158" s="18"/>
      <c r="J158" s="18"/>
    </row>
    <row r="159" spans="1:10">
      <c r="A159" s="57"/>
      <c r="B159" s="112">
        <f t="shared" si="6"/>
        <v>42465</v>
      </c>
      <c r="C159" s="58">
        <v>0.2</v>
      </c>
      <c r="D159" s="57">
        <v>8.6999999999999993</v>
      </c>
      <c r="H159" s="18" t="s">
        <v>22</v>
      </c>
      <c r="I159" s="18">
        <f>AVERAGEIFS(C157:C174,B157:B174,"&gt;=1 apr 2016", B157:B174,"&lt;=30 apr 2016")</f>
        <v>0.22500000000000001</v>
      </c>
      <c r="J159" s="18">
        <f>AVERAGEIFS(D157:D174,B157:B174,"&gt;=1 apr 2016", B157:B174,"&lt;=30 apr 2016")</f>
        <v>6.3</v>
      </c>
    </row>
    <row r="160" spans="1:10">
      <c r="A160" s="57"/>
      <c r="B160" s="112">
        <f t="shared" si="6"/>
        <v>42479</v>
      </c>
      <c r="C160" s="58">
        <v>0.25</v>
      </c>
      <c r="D160" s="57">
        <v>3.9</v>
      </c>
      <c r="H160" s="18" t="s">
        <v>23</v>
      </c>
      <c r="I160" s="18">
        <f>AVERAGEIFS(C157:C174,B157:B174,"&gt;=1 may 2016", B157:B174,"&lt;=31 may 2016")</f>
        <v>0.31666666666666665</v>
      </c>
      <c r="J160" s="18"/>
    </row>
    <row r="161" spans="1:10">
      <c r="A161" s="57"/>
      <c r="B161" s="112">
        <f t="shared" si="6"/>
        <v>42493</v>
      </c>
      <c r="C161" s="58">
        <v>0.3</v>
      </c>
      <c r="D161" s="57"/>
      <c r="H161" s="18" t="s">
        <v>397</v>
      </c>
      <c r="I161" s="18">
        <f>AVERAGEIFS(C157:C174,B157:B174,"&gt;=1 jun 2016", B157:B174,"&lt;=30 jun 2016")</f>
        <v>0.30000000000000004</v>
      </c>
      <c r="J161" s="18">
        <f>AVERAGEIFS(D157:D174,B157:B174,"&gt;=1 jun 2016", B157:B174,"&lt;=30 jun 2016")</f>
        <v>7.6</v>
      </c>
    </row>
    <row r="162" spans="1:10">
      <c r="A162" s="57"/>
      <c r="B162" s="112">
        <f t="shared" si="6"/>
        <v>42507</v>
      </c>
      <c r="C162" s="58">
        <v>0.35</v>
      </c>
      <c r="D162" s="57"/>
      <c r="H162" s="18" t="s">
        <v>25</v>
      </c>
      <c r="I162" s="18">
        <f>AVERAGEIFS(C157:C174,B157:B174,"&gt;=1 jul 2016", B157:B174,"&lt;=31 jul 2016")</f>
        <v>0.25</v>
      </c>
      <c r="J162" s="18">
        <f>AVERAGEIFS(D157:D174,B157:B174,"&gt;=1 jul 2016", B157:B174,"&lt;=31jul 2016")</f>
        <v>9</v>
      </c>
    </row>
    <row r="163" spans="1:10">
      <c r="A163" s="57"/>
      <c r="B163" s="112">
        <f t="shared" si="6"/>
        <v>42521</v>
      </c>
      <c r="C163" s="58">
        <v>0.3</v>
      </c>
      <c r="D163" s="57"/>
      <c r="H163" s="18" t="s">
        <v>26</v>
      </c>
      <c r="I163" s="18">
        <f>AVERAGEIFS(C157:C174,B157:B174,"&gt;=1 aug 2016", B157:B174,"&lt;=31 aug 2016")</f>
        <v>0.27500000000000002</v>
      </c>
      <c r="J163" s="18">
        <f>AVERAGEIFS(D157:D174,B157:B174,"&gt;=1 aug 2016", B157:B174,"&lt;=31 aug 2016")</f>
        <v>5.25</v>
      </c>
    </row>
    <row r="164" spans="1:10">
      <c r="A164" s="57"/>
      <c r="B164" s="112">
        <f t="shared" si="6"/>
        <v>42535</v>
      </c>
      <c r="C164" s="58">
        <v>0.4</v>
      </c>
      <c r="D164" s="57"/>
      <c r="H164" s="18" t="s">
        <v>27</v>
      </c>
      <c r="I164" s="18">
        <f>AVERAGEIFS(C157:C174,B157:B174,"&gt;=1 sep 2016", B157:B174,"&lt;=30 sep 2016")</f>
        <v>0.27500000000000002</v>
      </c>
      <c r="J164" s="18">
        <f>AVERAGEIFS(D157:D174,B157:B174,"&gt;=1 sep 2016", B157:B174,"&lt;=30 sep 2016")</f>
        <v>4.8499999999999996</v>
      </c>
    </row>
    <row r="165" spans="1:10">
      <c r="A165" s="57"/>
      <c r="B165" s="112">
        <f t="shared" si="6"/>
        <v>42549</v>
      </c>
      <c r="C165" s="58">
        <v>0.2</v>
      </c>
      <c r="D165" s="57">
        <v>7.6</v>
      </c>
      <c r="H165" s="18" t="s">
        <v>28</v>
      </c>
      <c r="I165" s="18">
        <f>AVERAGEIFS(C157:C174,B157:B174,"&gt;=1 oct 2016", B157:B174,"&lt;=31 oct 2016")</f>
        <v>0.27500000000000002</v>
      </c>
      <c r="J165" s="18">
        <f>AVERAGEIFS(D157:D174,B157:B174,"&gt;=1 oct 2016", B157:B174,"&lt;=31 oct 2016")</f>
        <v>6.85</v>
      </c>
    </row>
    <row r="166" spans="1:10">
      <c r="A166" s="57"/>
      <c r="B166" s="112">
        <f t="shared" si="6"/>
        <v>42563</v>
      </c>
      <c r="C166" s="58">
        <v>0.3</v>
      </c>
      <c r="D166" s="57">
        <v>11.2</v>
      </c>
      <c r="H166" s="18" t="s">
        <v>29</v>
      </c>
      <c r="I166" s="18">
        <f>AVERAGEIFS(C157:C174,B157:B174,"&gt;=1 nov 2016", B157:B174,"&lt;=30 nov 2016")</f>
        <v>0.3</v>
      </c>
      <c r="J166" s="18">
        <f>AVERAGEIFS(D157:D174,B157:B174,"&gt;=1 nov 2016", B157:B174,"&lt;=30 nov 2016")</f>
        <v>2.2000000000000002</v>
      </c>
    </row>
    <row r="167" spans="1:10">
      <c r="A167" s="57"/>
      <c r="B167" s="112">
        <f t="shared" si="6"/>
        <v>42577</v>
      </c>
      <c r="C167" s="58">
        <v>0.2</v>
      </c>
      <c r="D167" s="57">
        <v>6.8</v>
      </c>
    </row>
    <row r="168" spans="1:10">
      <c r="A168" s="57"/>
      <c r="B168" s="112">
        <f t="shared" si="6"/>
        <v>42591</v>
      </c>
      <c r="C168" s="58">
        <v>0.25</v>
      </c>
      <c r="D168" s="57">
        <v>6.1</v>
      </c>
    </row>
    <row r="169" spans="1:10">
      <c r="A169" s="57"/>
      <c r="B169" s="112">
        <f t="shared" si="6"/>
        <v>42605</v>
      </c>
      <c r="C169" s="58">
        <v>0.3</v>
      </c>
      <c r="D169" s="57">
        <v>4.4000000000000004</v>
      </c>
    </row>
    <row r="170" spans="1:10">
      <c r="A170" s="57"/>
      <c r="B170" s="112">
        <f t="shared" si="6"/>
        <v>42619</v>
      </c>
      <c r="C170" s="58">
        <v>0.25</v>
      </c>
      <c r="D170" s="57">
        <v>4.8</v>
      </c>
    </row>
    <row r="171" spans="1:10">
      <c r="A171" s="57"/>
      <c r="B171" s="112">
        <f t="shared" si="6"/>
        <v>42633</v>
      </c>
      <c r="C171" s="58">
        <v>0.3</v>
      </c>
      <c r="D171" s="57">
        <v>4.9000000000000004</v>
      </c>
    </row>
    <row r="172" spans="1:10">
      <c r="A172" s="57"/>
      <c r="B172" s="112">
        <f t="shared" si="6"/>
        <v>42647</v>
      </c>
      <c r="C172" s="58">
        <v>0.25</v>
      </c>
      <c r="D172" s="57">
        <v>10.4</v>
      </c>
    </row>
    <row r="173" spans="1:10">
      <c r="A173" s="57"/>
      <c r="B173" s="112">
        <f t="shared" si="6"/>
        <v>42661</v>
      </c>
      <c r="C173" s="58">
        <v>0.3</v>
      </c>
      <c r="D173" s="57">
        <v>3.3</v>
      </c>
    </row>
    <row r="174" spans="1:10">
      <c r="A174" s="57"/>
      <c r="B174" s="112">
        <f t="shared" si="6"/>
        <v>42675</v>
      </c>
      <c r="C174" s="58">
        <v>0.3</v>
      </c>
      <c r="D174" s="57">
        <v>2.2000000000000002</v>
      </c>
    </row>
    <row r="175" spans="1:10">
      <c r="A175" s="57"/>
      <c r="B175" s="59"/>
      <c r="C175" s="57"/>
      <c r="D175" s="57"/>
    </row>
    <row r="176" spans="1:10">
      <c r="A176" s="57"/>
      <c r="B176" s="59"/>
      <c r="C176" s="57"/>
      <c r="D176" s="57"/>
    </row>
    <row r="177" spans="1:10">
      <c r="A177" s="57"/>
      <c r="B177" s="59"/>
      <c r="C177" s="57"/>
      <c r="D177" s="57"/>
    </row>
    <row r="178" spans="1:10">
      <c r="A178" s="57"/>
      <c r="B178" s="59"/>
      <c r="C178" s="57"/>
      <c r="D178" s="57"/>
    </row>
    <row r="179" spans="1:10">
      <c r="A179" s="57" t="s">
        <v>48</v>
      </c>
      <c r="B179" s="112">
        <f>B157</f>
        <v>42437</v>
      </c>
      <c r="C179" s="57">
        <v>0.95</v>
      </c>
      <c r="D179" s="59">
        <v>2.6</v>
      </c>
    </row>
    <row r="180" spans="1:10">
      <c r="A180" s="57"/>
      <c r="B180" s="112">
        <f t="shared" ref="B180:B196" si="7">B158</f>
        <v>42451</v>
      </c>
      <c r="C180" s="57">
        <v>0.57999999999999996</v>
      </c>
      <c r="D180" s="57">
        <v>21.4</v>
      </c>
      <c r="H180" s="18" t="s">
        <v>20</v>
      </c>
      <c r="I180" s="18">
        <f>AVERAGEIFS(C179:C196,B179:B196,"&gt;=1 mar 2016", B179:B196,"&lt;=31 mar 2016")</f>
        <v>0.7649999999999999</v>
      </c>
      <c r="J180" s="18">
        <f>AVERAGEIFS(D179:D196,B179:B196,"&gt;=1 mar 2016", B179:B196,"&lt;=31 mar 2016")</f>
        <v>12</v>
      </c>
    </row>
    <row r="181" spans="1:10">
      <c r="A181" s="57"/>
      <c r="B181" s="112">
        <f t="shared" si="7"/>
        <v>42465</v>
      </c>
      <c r="C181" s="57"/>
      <c r="D181" s="57"/>
      <c r="H181" s="18" t="s">
        <v>22</v>
      </c>
      <c r="I181" s="18"/>
      <c r="J181" s="18">
        <f>AVERAGEIFS(D179:D196,B179:B196,"&gt;=1 apr 2016", B179:B196,"&lt;=30 apr 2016")</f>
        <v>11.5</v>
      </c>
    </row>
    <row r="182" spans="1:10">
      <c r="A182" s="57"/>
      <c r="B182" s="112">
        <f t="shared" si="7"/>
        <v>42479</v>
      </c>
      <c r="C182" s="18"/>
      <c r="D182" s="57">
        <v>11.5</v>
      </c>
      <c r="H182" s="18" t="s">
        <v>23</v>
      </c>
      <c r="I182" s="18">
        <f>AVERAGEIFS(C179:C196,B179:B196,"&gt;=1 may 2016", B179:B196,"&lt;=31 may 2016")</f>
        <v>0.95000000000000007</v>
      </c>
      <c r="J182" s="18"/>
    </row>
    <row r="183" spans="1:10">
      <c r="A183" s="57"/>
      <c r="B183" s="112">
        <f t="shared" si="7"/>
        <v>42493</v>
      </c>
      <c r="C183" s="57">
        <v>1.1000000000000001</v>
      </c>
      <c r="D183" s="57"/>
      <c r="H183" s="18" t="s">
        <v>397</v>
      </c>
      <c r="I183" s="18">
        <f>AVERAGEIFS(C179:C196,B179:B196,"&gt;=1 jun 2016", B179:B196,"&lt;=30 jun 2016")</f>
        <v>0.57999999999999996</v>
      </c>
      <c r="J183" s="18"/>
    </row>
    <row r="184" spans="1:10">
      <c r="A184" s="57"/>
      <c r="B184" s="112">
        <f t="shared" si="7"/>
        <v>42507</v>
      </c>
      <c r="C184" s="57"/>
      <c r="D184" s="57"/>
      <c r="H184" s="18" t="s">
        <v>25</v>
      </c>
      <c r="I184" s="18">
        <f>AVERAGEIFS(C179:C196,B179:B196,"&gt;=1 jul 2016", B179:B196,"&lt;=31 jul 2016")</f>
        <v>0.85</v>
      </c>
      <c r="J184" s="18">
        <f>AVERAGEIFS(D179:D196,B179:B196,"&gt;=1 jul 2016", B179:B196,"&lt;=31jul 2016")</f>
        <v>12.2</v>
      </c>
    </row>
    <row r="185" spans="1:10">
      <c r="A185" s="57"/>
      <c r="B185" s="112">
        <f t="shared" si="7"/>
        <v>42521</v>
      </c>
      <c r="C185" s="57">
        <v>0.8</v>
      </c>
      <c r="D185" s="57"/>
      <c r="H185" s="18" t="s">
        <v>26</v>
      </c>
      <c r="I185" s="18">
        <f>AVERAGEIFS(C179:C196,B179:B196,"&gt;=1 aug 2016", B179:B196,"&lt;=31 aug 2016")</f>
        <v>1.2</v>
      </c>
      <c r="J185" s="18">
        <f>AVERAGEIFS(D179:D196,B179:B196,"&gt;=1 aug 2016", B179:B196,"&lt;=31 aug 2016")</f>
        <v>5.6</v>
      </c>
    </row>
    <row r="186" spans="1:10">
      <c r="A186" s="57"/>
      <c r="B186" s="112">
        <f t="shared" si="7"/>
        <v>42535</v>
      </c>
      <c r="C186" s="57">
        <v>0.57999999999999996</v>
      </c>
      <c r="D186" s="57"/>
      <c r="H186" s="18" t="s">
        <v>27</v>
      </c>
      <c r="I186" s="18">
        <f>AVERAGEIFS(C179:C196,B179:B196,"&gt;=1 sep 2016", B179:B196,"&lt;=30 sep 2016")</f>
        <v>0.75</v>
      </c>
      <c r="J186" s="18">
        <f>AVERAGEIFS(D179:D196,B179:B196,"&gt;=1 sep 2016", B179:B196,"&lt;=30 sep 2016")</f>
        <v>8.6</v>
      </c>
    </row>
    <row r="187" spans="1:10">
      <c r="A187" s="57"/>
      <c r="B187" s="112">
        <f t="shared" si="7"/>
        <v>42549</v>
      </c>
      <c r="C187" s="57"/>
      <c r="D187" s="57"/>
      <c r="H187" s="18" t="s">
        <v>28</v>
      </c>
      <c r="I187" s="18">
        <f>AVERAGEIFS(C179:C196,B179:B196,"&gt;=1 oct 2016", B179:B196,"&lt;=31 oct 2016")</f>
        <v>0.64500000000000002</v>
      </c>
      <c r="J187" s="18">
        <f>AVERAGEIFS(D179:D196,B179:B196,"&gt;=1 oct 2016", B179:B196,"&lt;=31 oct 2016")</f>
        <v>7.25</v>
      </c>
    </row>
    <row r="188" spans="1:10">
      <c r="A188" s="57"/>
      <c r="B188" s="112">
        <f t="shared" si="7"/>
        <v>42563</v>
      </c>
      <c r="C188" s="57"/>
      <c r="D188" s="57"/>
      <c r="H188" s="18" t="s">
        <v>29</v>
      </c>
      <c r="I188" s="18">
        <f>AVERAGEIFS(C179:C196,B179:B196,"&gt;=1 nov 2016", B179:B196,"&lt;=30 nov 2016")</f>
        <v>0.72399999999999998</v>
      </c>
      <c r="J188" s="18"/>
    </row>
    <row r="189" spans="1:10">
      <c r="A189" s="57"/>
      <c r="B189" s="112">
        <f t="shared" si="7"/>
        <v>42577</v>
      </c>
      <c r="C189" s="58">
        <v>0.85</v>
      </c>
      <c r="D189" s="57">
        <v>12.2</v>
      </c>
    </row>
    <row r="190" spans="1:10">
      <c r="A190" s="57"/>
      <c r="B190" s="112">
        <f t="shared" si="7"/>
        <v>42591</v>
      </c>
      <c r="C190" s="57">
        <v>1.2</v>
      </c>
      <c r="D190" s="57">
        <v>5.6</v>
      </c>
    </row>
    <row r="191" spans="1:10">
      <c r="A191" s="57"/>
      <c r="B191" s="112">
        <f t="shared" si="7"/>
        <v>42605</v>
      </c>
      <c r="C191" s="58"/>
      <c r="D191" s="57"/>
    </row>
    <row r="192" spans="1:10">
      <c r="A192" s="57"/>
      <c r="B192" s="112">
        <f t="shared" si="7"/>
        <v>42619</v>
      </c>
      <c r="C192" s="57">
        <v>0.75</v>
      </c>
      <c r="D192" s="62">
        <v>8.6</v>
      </c>
    </row>
    <row r="193" spans="1:10">
      <c r="A193" s="57"/>
      <c r="B193" s="112">
        <f t="shared" si="7"/>
        <v>42633</v>
      </c>
      <c r="C193" s="57"/>
      <c r="D193" s="57"/>
    </row>
    <row r="194" spans="1:10">
      <c r="A194" s="57"/>
      <c r="B194" s="112">
        <f t="shared" si="7"/>
        <v>42647</v>
      </c>
      <c r="C194" s="57">
        <v>0.75</v>
      </c>
      <c r="D194" s="57">
        <v>9.5</v>
      </c>
    </row>
    <row r="195" spans="1:10">
      <c r="A195" s="57"/>
      <c r="B195" s="112">
        <f t="shared" si="7"/>
        <v>42661</v>
      </c>
      <c r="C195" s="57">
        <v>0.54</v>
      </c>
      <c r="D195" s="57">
        <v>5</v>
      </c>
    </row>
    <row r="196" spans="1:10">
      <c r="A196" s="57"/>
      <c r="B196" s="112">
        <f t="shared" si="7"/>
        <v>42675</v>
      </c>
      <c r="C196" s="57">
        <v>0.72399999999999998</v>
      </c>
      <c r="D196" s="57"/>
    </row>
    <row r="197" spans="1:10">
      <c r="A197" s="57"/>
      <c r="B197" s="59"/>
      <c r="C197" s="57"/>
      <c r="D197" s="57"/>
    </row>
    <row r="198" spans="1:10">
      <c r="A198" s="57"/>
      <c r="B198" s="59"/>
      <c r="C198" s="57"/>
      <c r="D198" s="57"/>
    </row>
    <row r="199" spans="1:10">
      <c r="A199" s="57"/>
      <c r="B199" s="59"/>
      <c r="C199" s="57"/>
      <c r="D199" s="57"/>
    </row>
    <row r="200" spans="1:10">
      <c r="A200" s="57"/>
      <c r="B200" s="59"/>
      <c r="C200" s="57"/>
      <c r="D200" s="57"/>
    </row>
    <row r="201" spans="1:10">
      <c r="A201" s="57" t="s">
        <v>50</v>
      </c>
      <c r="B201" s="112">
        <f>B179</f>
        <v>42437</v>
      </c>
      <c r="C201" s="57">
        <v>1</v>
      </c>
      <c r="D201" s="62">
        <v>4.0999999999999996</v>
      </c>
    </row>
    <row r="202" spans="1:10">
      <c r="A202" s="57"/>
      <c r="B202" s="112">
        <f t="shared" ref="B202:B218" si="8">B180</f>
        <v>42451</v>
      </c>
      <c r="C202" s="58">
        <v>1</v>
      </c>
      <c r="D202" s="57">
        <v>5.0999999999999996</v>
      </c>
      <c r="H202" s="18" t="s">
        <v>20</v>
      </c>
      <c r="I202" s="18">
        <f>AVERAGEIFS(C201:C218,B201:B218,"&gt;=1 mar 2016", B201:B218,"&lt;=31 mar 2016")</f>
        <v>1</v>
      </c>
      <c r="J202" s="18">
        <f>AVERAGEIFS(D201:D218,B201:B218,"&gt;=1 mar 2016", B201:B218,"&lt;=31 mar 2016")</f>
        <v>4.5999999999999996</v>
      </c>
    </row>
    <row r="203" spans="1:10">
      <c r="A203" s="57"/>
      <c r="B203" s="112">
        <f t="shared" si="8"/>
        <v>42465</v>
      </c>
      <c r="C203" s="58">
        <v>0.95</v>
      </c>
      <c r="D203" s="57">
        <v>15.7</v>
      </c>
      <c r="H203" s="18" t="s">
        <v>22</v>
      </c>
      <c r="I203" s="18">
        <f>AVERAGEIFS(C201:C218,B201:B218,"&gt;=1 apr 2016", B201:B218,"&lt;=30 apr 2016")</f>
        <v>0.95</v>
      </c>
      <c r="J203" s="18">
        <f>AVERAGEIFS(D201:D218,B201:B218,"&gt;=1 apr 2016", B201:B218,"&lt;=30 apr 2016")</f>
        <v>10.95</v>
      </c>
    </row>
    <row r="204" spans="1:10">
      <c r="A204" s="57"/>
      <c r="B204" s="112">
        <f t="shared" si="8"/>
        <v>42479</v>
      </c>
      <c r="C204" s="58">
        <v>0.95</v>
      </c>
      <c r="D204" s="57">
        <v>6.2</v>
      </c>
      <c r="H204" s="18" t="s">
        <v>23</v>
      </c>
      <c r="I204" s="18">
        <f>AVERAGEIFS(C201:C218,B201:B218,"&gt;=1 may 2016", B201:B218,"&lt;=31 may 2016")</f>
        <v>0.93333333333333324</v>
      </c>
      <c r="J204" s="18"/>
    </row>
    <row r="205" spans="1:10">
      <c r="A205" s="57"/>
      <c r="B205" s="112">
        <f t="shared" si="8"/>
        <v>42493</v>
      </c>
      <c r="C205" s="58">
        <v>0.95</v>
      </c>
      <c r="D205" s="57"/>
      <c r="H205" s="18" t="s">
        <v>397</v>
      </c>
      <c r="I205" s="18">
        <f>AVERAGEIFS(C201:C218,B201:B218,"&gt;=1 jun 2016", B201:B218,"&lt;=30 jun 2016")</f>
        <v>0.7</v>
      </c>
      <c r="J205" s="18">
        <f>AVERAGEIFS(D201:D218,B201:B218,"&gt;=1 jun 2016", B201:B218,"&lt;=30 jun 2016")</f>
        <v>9.8000000000000007</v>
      </c>
    </row>
    <row r="206" spans="1:10">
      <c r="A206" s="57" t="s">
        <v>98</v>
      </c>
      <c r="B206" s="112">
        <f t="shared" si="8"/>
        <v>42507</v>
      </c>
      <c r="C206" s="58">
        <v>0.9</v>
      </c>
      <c r="D206" s="59"/>
      <c r="H206" s="18" t="s">
        <v>25</v>
      </c>
      <c r="I206" s="18">
        <f>AVERAGEIFS(C201:C218,B201:B218,"&gt;=1 jul 2016", B201:B218,"&lt;=31 jul 2016")</f>
        <v>0.77500000000000002</v>
      </c>
      <c r="J206" s="18">
        <f>AVERAGEIFS(D201:D218,B201:B218,"&gt;=1 jul 2016", B201:B218,"&lt;=31jul 2016")</f>
        <v>17.95</v>
      </c>
    </row>
    <row r="207" spans="1:10">
      <c r="A207" s="57"/>
      <c r="B207" s="112">
        <f t="shared" si="8"/>
        <v>42521</v>
      </c>
      <c r="C207" s="58">
        <v>0.95</v>
      </c>
      <c r="D207" s="57"/>
      <c r="H207" s="18" t="s">
        <v>26</v>
      </c>
      <c r="I207" s="18">
        <f>AVERAGEIFS(C201:C218,B201:B218,"&gt;=1 aug 2016", B201:B218,"&lt;=31 aug 2016")</f>
        <v>0.85000000000000009</v>
      </c>
      <c r="J207" s="18">
        <f>AVERAGEIFS(D201:D218,B201:B218,"&gt;=1 aug 2016", B201:B218,"&lt;=31 aug 2016")</f>
        <v>13.7</v>
      </c>
    </row>
    <row r="208" spans="1:10">
      <c r="A208" s="57"/>
      <c r="B208" s="112">
        <f t="shared" si="8"/>
        <v>42535</v>
      </c>
      <c r="C208" s="58">
        <v>0.8</v>
      </c>
      <c r="D208" s="57"/>
      <c r="H208" s="18" t="s">
        <v>27</v>
      </c>
      <c r="I208" s="18">
        <f>AVERAGEIFS(C201:C218,B201:B218,"&gt;=1 sep 2016", B201:B218,"&lt;=30 sep 2016")</f>
        <v>0.7</v>
      </c>
      <c r="J208" s="18">
        <f>AVERAGEIFS(D201:D218,B201:B218,"&gt;=1 sep 2016", B201:B218,"&lt;=30 sep 2016")</f>
        <v>15.450000000000001</v>
      </c>
    </row>
    <row r="209" spans="1:10">
      <c r="A209" s="57"/>
      <c r="B209" s="112">
        <f t="shared" si="8"/>
        <v>42549</v>
      </c>
      <c r="C209" s="58">
        <v>0.6</v>
      </c>
      <c r="D209" s="57">
        <v>9.8000000000000007</v>
      </c>
      <c r="H209" s="18" t="s">
        <v>28</v>
      </c>
      <c r="I209" s="18">
        <f>AVERAGEIFS(C201:C218,B201:B218,"&gt;=1 oct 2016", B201:B218,"&lt;=31 oct 2016")</f>
        <v>0.57499999999999996</v>
      </c>
      <c r="J209" s="18">
        <f>AVERAGEIFS(D201:D218,B201:B218,"&gt;=1 oct 2016", B201:B218,"&lt;=31 oct 2016")</f>
        <v>11.649999999999999</v>
      </c>
    </row>
    <row r="210" spans="1:10">
      <c r="A210" s="57"/>
      <c r="B210" s="112">
        <f t="shared" si="8"/>
        <v>42563</v>
      </c>
      <c r="C210" s="58">
        <v>0.8</v>
      </c>
      <c r="D210" s="57">
        <v>22</v>
      </c>
      <c r="H210" s="18" t="s">
        <v>29</v>
      </c>
      <c r="I210" s="18">
        <f>AVERAGEIFS(C201:C218,B201:B218,"&gt;=1 nov 2016", B201:B218,"&lt;=30 nov 2016")</f>
        <v>0.8</v>
      </c>
      <c r="J210" s="18">
        <f>AVERAGEIFS(D201:D218,B201:B218,"&gt;=1 nov 2016", B201:B218,"&lt;=30 nov 2016")</f>
        <v>16.600000000000001</v>
      </c>
    </row>
    <row r="211" spans="1:10">
      <c r="A211" s="57"/>
      <c r="B211" s="112">
        <f t="shared" si="8"/>
        <v>42577</v>
      </c>
      <c r="C211" s="58">
        <v>0.75</v>
      </c>
      <c r="D211" s="57">
        <v>13.9</v>
      </c>
    </row>
    <row r="212" spans="1:10">
      <c r="A212" s="57"/>
      <c r="B212" s="112">
        <f t="shared" si="8"/>
        <v>42591</v>
      </c>
      <c r="C212" s="58">
        <v>0.8</v>
      </c>
      <c r="D212" s="57">
        <v>14.4</v>
      </c>
    </row>
    <row r="213" spans="1:10">
      <c r="A213" s="57"/>
      <c r="B213" s="112">
        <f t="shared" si="8"/>
        <v>42605</v>
      </c>
      <c r="C213" s="58">
        <v>0.9</v>
      </c>
      <c r="D213" s="57">
        <v>13</v>
      </c>
    </row>
    <row r="214" spans="1:10">
      <c r="A214" s="57"/>
      <c r="B214" s="112">
        <f t="shared" si="8"/>
        <v>42619</v>
      </c>
      <c r="C214" s="58">
        <v>0.6</v>
      </c>
      <c r="D214" s="57">
        <v>18.600000000000001</v>
      </c>
    </row>
    <row r="215" spans="1:10">
      <c r="A215" s="57"/>
      <c r="B215" s="112">
        <f t="shared" si="8"/>
        <v>42633</v>
      </c>
      <c r="C215" s="57">
        <v>0.8</v>
      </c>
      <c r="D215" s="57">
        <v>12.3</v>
      </c>
    </row>
    <row r="216" spans="1:10">
      <c r="A216" s="57"/>
      <c r="B216" s="112">
        <f t="shared" si="8"/>
        <v>42647</v>
      </c>
      <c r="C216" s="58">
        <v>0.45</v>
      </c>
      <c r="D216" s="57">
        <v>17.7</v>
      </c>
    </row>
    <row r="217" spans="1:10">
      <c r="B217" s="112">
        <f t="shared" si="8"/>
        <v>42661</v>
      </c>
      <c r="C217" s="51">
        <v>0.7</v>
      </c>
      <c r="D217" s="51">
        <v>5.6</v>
      </c>
    </row>
    <row r="218" spans="1:10">
      <c r="A218" s="57"/>
      <c r="B218" s="112">
        <f t="shared" si="8"/>
        <v>42675</v>
      </c>
      <c r="C218" s="58">
        <v>0.8</v>
      </c>
      <c r="D218" s="57">
        <v>16.600000000000001</v>
      </c>
    </row>
    <row r="219" spans="1:10">
      <c r="A219" s="57"/>
      <c r="B219" s="59"/>
      <c r="C219" s="57"/>
      <c r="D219" s="57"/>
    </row>
    <row r="220" spans="1:10">
      <c r="A220" s="57"/>
      <c r="B220" s="59"/>
      <c r="C220" s="57"/>
      <c r="D220" s="57"/>
    </row>
    <row r="221" spans="1:10">
      <c r="A221" s="57"/>
      <c r="B221" s="59"/>
      <c r="C221" s="57"/>
      <c r="D221" s="57"/>
    </row>
    <row r="222" spans="1:10">
      <c r="A222" s="57"/>
      <c r="B222" s="59"/>
      <c r="C222" s="57"/>
      <c r="D222" s="57"/>
    </row>
    <row r="223" spans="1:10">
      <c r="A223" s="57" t="s">
        <v>145</v>
      </c>
      <c r="B223" s="112">
        <f>B201</f>
        <v>42437</v>
      </c>
      <c r="C223" s="57">
        <v>0.57999999999999996</v>
      </c>
      <c r="D223" s="62">
        <v>1.4</v>
      </c>
    </row>
    <row r="224" spans="1:10">
      <c r="A224" s="57"/>
      <c r="B224" s="112">
        <f t="shared" ref="B224:B240" si="9">B202</f>
        <v>42451</v>
      </c>
      <c r="C224" s="57">
        <v>0.79</v>
      </c>
      <c r="D224" s="57">
        <v>2.5</v>
      </c>
      <c r="H224" s="18" t="s">
        <v>20</v>
      </c>
      <c r="I224" s="18">
        <f>AVERAGEIFS(C223:C240,B223:B240,"&gt;=1 mar 2016", B223:B240,"&lt;=31 mar 2016")</f>
        <v>0.68500000000000005</v>
      </c>
      <c r="J224" s="18">
        <f>AVERAGEIFS(D223:D240,B223:B240,"&gt;=1 mar 2016", B223:B240,"&lt;=31 mar 2016")</f>
        <v>1.95</v>
      </c>
    </row>
    <row r="225" spans="1:10">
      <c r="A225" s="57"/>
      <c r="B225" s="112">
        <f t="shared" si="9"/>
        <v>42465</v>
      </c>
      <c r="C225" s="57">
        <v>0.54</v>
      </c>
      <c r="D225" s="57">
        <v>4.3</v>
      </c>
      <c r="H225" s="18" t="s">
        <v>22</v>
      </c>
      <c r="I225" s="18">
        <f>AVERAGEIFS(C223:C240,B223:B240,"&gt;=1 apr 2016", B223:B240,"&lt;=30 apr 2016")</f>
        <v>0.8</v>
      </c>
      <c r="J225" s="18">
        <f>AVERAGEIFS(D223:D240,B223:B240,"&gt;=1 apr 2016", B223:B240,"&lt;=30 apr 2016")</f>
        <v>3.0999999999999996</v>
      </c>
    </row>
    <row r="226" spans="1:10">
      <c r="A226" s="57"/>
      <c r="B226" s="112">
        <f t="shared" si="9"/>
        <v>42479</v>
      </c>
      <c r="C226" s="57">
        <v>1.06</v>
      </c>
      <c r="D226" s="62">
        <v>1.9</v>
      </c>
      <c r="H226" s="18" t="s">
        <v>23</v>
      </c>
      <c r="I226" s="18">
        <f>AVERAGEIFS(C223:C240,B223:B240,"&gt;=1 may 2016", B223:B240,"&lt;=31 may 2016")</f>
        <v>0.57333333333333336</v>
      </c>
      <c r="J226" s="18"/>
    </row>
    <row r="227" spans="1:10">
      <c r="A227" s="57"/>
      <c r="B227" s="112">
        <f t="shared" si="9"/>
        <v>42493</v>
      </c>
      <c r="C227" s="57">
        <v>0.51</v>
      </c>
      <c r="D227" s="57"/>
      <c r="H227" s="18" t="s">
        <v>397</v>
      </c>
      <c r="I227" s="18">
        <f>AVERAGEIFS(C223:C240,B223:B240,"&gt;=1 jun 2016", B223:B240,"&lt;=30 jun 2016")</f>
        <v>0.41649999999999998</v>
      </c>
      <c r="J227" s="18">
        <f>AVERAGEIFS(D223:D240,B223:B240,"&gt;=1 jun 2016", B223:B240,"&lt;=30 jun 2016")</f>
        <v>5.8</v>
      </c>
    </row>
    <row r="228" spans="1:10">
      <c r="A228" s="57" t="s">
        <v>98</v>
      </c>
      <c r="B228" s="112">
        <f t="shared" si="9"/>
        <v>42507</v>
      </c>
      <c r="C228" s="57">
        <v>0.63</v>
      </c>
      <c r="D228" s="57"/>
      <c r="H228" s="18" t="s">
        <v>25</v>
      </c>
      <c r="I228" s="18">
        <f>AVERAGEIFS(C223:C240,B223:B240,"&gt;=1 jul 2016", B223:B240,"&lt;=31 jul 2016")</f>
        <v>0.65749999999999997</v>
      </c>
      <c r="J228" s="18">
        <f>AVERAGEIFS(D223:D240,B223:B240,"&gt;=1 jul 2016", B223:B240,"&lt;=31jul 2016")</f>
        <v>6.35</v>
      </c>
    </row>
    <row r="229" spans="1:10">
      <c r="A229" s="57"/>
      <c r="B229" s="112">
        <f t="shared" si="9"/>
        <v>42521</v>
      </c>
      <c r="C229" s="57">
        <v>0.57999999999999996</v>
      </c>
      <c r="D229" s="57"/>
      <c r="H229" s="18" t="s">
        <v>26</v>
      </c>
      <c r="I229" s="18">
        <f>AVERAGEIFS(C223:C240,B223:B240,"&gt;=1 aug 2016", B223:B240,"&lt;=31 aug 2016")</f>
        <v>0.44550000000000001</v>
      </c>
      <c r="J229" s="18">
        <f>AVERAGEIFS(D223:D240,B223:B240,"&gt;=1 aug 2016", B223:B240,"&lt;=31 aug 2016")</f>
        <v>8.85</v>
      </c>
    </row>
    <row r="230" spans="1:10">
      <c r="A230" s="57"/>
      <c r="B230" s="112">
        <f t="shared" si="9"/>
        <v>42535</v>
      </c>
      <c r="C230" s="58">
        <v>0.76800000000000002</v>
      </c>
      <c r="H230" s="18" t="s">
        <v>27</v>
      </c>
      <c r="I230" s="18">
        <f>AVERAGEIFS(C223:C240,B223:B240,"&gt;=1 sep 2016", B223:B240,"&lt;=30 sep 2016")</f>
        <v>0.51</v>
      </c>
      <c r="J230" s="18">
        <f>AVERAGEIFS(D223:D240,B223:B240,"&gt;=1 sep 2016", B223:B240,"&lt;=30 sep 2016")</f>
        <v>15.350000000000001</v>
      </c>
    </row>
    <row r="231" spans="1:10">
      <c r="A231" s="57"/>
      <c r="B231" s="112">
        <f t="shared" si="9"/>
        <v>42549</v>
      </c>
      <c r="C231" s="57">
        <v>6.5000000000000002E-2</v>
      </c>
      <c r="D231" s="57">
        <v>5.8</v>
      </c>
      <c r="H231" s="18" t="s">
        <v>28</v>
      </c>
      <c r="I231" s="18">
        <f>AVERAGEIFS(C223:C240,B223:B240,"&gt;=1 oct 2016", B223:B240,"&lt;=31 oct 2016")</f>
        <v>0.49299999999999999</v>
      </c>
      <c r="J231" s="18">
        <f>AVERAGEIFS(D223:D240,B223:B240,"&gt;=1 oct 2016", B223:B240,"&lt;=31 oct 2016")</f>
        <v>7.3</v>
      </c>
    </row>
    <row r="232" spans="1:10">
      <c r="A232" s="57"/>
      <c r="B232" s="112">
        <f t="shared" si="9"/>
        <v>42563</v>
      </c>
      <c r="C232" s="58">
        <v>0.63</v>
      </c>
      <c r="D232" s="57">
        <v>6.2</v>
      </c>
      <c r="H232" s="18" t="s">
        <v>29</v>
      </c>
      <c r="I232" s="18">
        <f>AVERAGEIFS(C223:C240,B223:B240,"&gt;=1 nov 2016", B223:B240,"&lt;=30 nov 2016")</f>
        <v>0.52600000000000002</v>
      </c>
      <c r="J232" s="18">
        <f>AVERAGEIFS(D223:D240,B223:B240,"&gt;=1 nov 2016", B223:B240,"&lt;=30 nov 2016")</f>
        <v>13.4</v>
      </c>
    </row>
    <row r="233" spans="1:10">
      <c r="A233" s="57"/>
      <c r="B233" s="112">
        <f t="shared" si="9"/>
        <v>42577</v>
      </c>
      <c r="C233" s="58">
        <v>0.68500000000000005</v>
      </c>
      <c r="D233" s="57">
        <v>6.5</v>
      </c>
    </row>
    <row r="234" spans="1:10">
      <c r="A234" s="57"/>
      <c r="B234" s="112">
        <f t="shared" si="9"/>
        <v>42591</v>
      </c>
      <c r="C234" s="57">
        <v>0.47</v>
      </c>
      <c r="D234" s="57">
        <v>13</v>
      </c>
    </row>
    <row r="235" spans="1:10">
      <c r="A235" s="57"/>
      <c r="B235" s="112">
        <f t="shared" si="9"/>
        <v>42605</v>
      </c>
      <c r="C235" s="57">
        <v>0.42099999999999999</v>
      </c>
      <c r="D235" s="57">
        <v>4.7</v>
      </c>
    </row>
    <row r="236" spans="1:10">
      <c r="A236" s="57"/>
      <c r="B236" s="112">
        <f t="shared" si="9"/>
        <v>42619</v>
      </c>
      <c r="C236" s="57">
        <v>0.61</v>
      </c>
      <c r="D236" s="59">
        <v>22.1</v>
      </c>
    </row>
    <row r="237" spans="1:10">
      <c r="A237" s="57"/>
      <c r="B237" s="112">
        <f t="shared" si="9"/>
        <v>42633</v>
      </c>
      <c r="C237" s="57">
        <v>0.41</v>
      </c>
      <c r="D237" s="57">
        <v>8.6</v>
      </c>
    </row>
    <row r="238" spans="1:10">
      <c r="A238" s="57"/>
      <c r="B238" s="112">
        <f t="shared" si="9"/>
        <v>42647</v>
      </c>
      <c r="C238" s="57">
        <v>0.52</v>
      </c>
      <c r="D238" s="57">
        <v>7.1</v>
      </c>
    </row>
    <row r="239" spans="1:10">
      <c r="A239" s="57"/>
      <c r="B239" s="112">
        <f t="shared" si="9"/>
        <v>42661</v>
      </c>
      <c r="C239" s="57">
        <v>0.46600000000000003</v>
      </c>
      <c r="D239" s="113">
        <v>7.5</v>
      </c>
    </row>
    <row r="240" spans="1:10">
      <c r="A240" s="57"/>
      <c r="B240" s="112">
        <f t="shared" si="9"/>
        <v>42675</v>
      </c>
      <c r="C240" s="57">
        <v>0.52600000000000002</v>
      </c>
      <c r="D240" s="113">
        <v>13.4</v>
      </c>
    </row>
    <row r="241" spans="1:10">
      <c r="A241" s="57"/>
      <c r="B241" s="59"/>
      <c r="C241" s="57"/>
      <c r="D241" s="57"/>
    </row>
    <row r="242" spans="1:10">
      <c r="A242" s="57"/>
      <c r="B242" s="59"/>
      <c r="C242" s="57"/>
      <c r="D242" s="57"/>
    </row>
    <row r="243" spans="1:10">
      <c r="A243" s="57"/>
      <c r="B243" s="59"/>
      <c r="C243" s="57"/>
      <c r="D243" s="57"/>
    </row>
    <row r="244" spans="1:10">
      <c r="A244" s="57"/>
      <c r="B244" s="59"/>
      <c r="C244" s="57"/>
      <c r="D244" s="57"/>
    </row>
    <row r="245" spans="1:10">
      <c r="A245" s="57" t="s">
        <v>52</v>
      </c>
      <c r="B245" s="112">
        <f>B223</f>
        <v>42437</v>
      </c>
      <c r="C245" s="57"/>
      <c r="D245" s="57"/>
    </row>
    <row r="246" spans="1:10">
      <c r="A246" s="57"/>
      <c r="B246" s="112">
        <f t="shared" ref="B246:B262" si="10">B224</f>
        <v>42451</v>
      </c>
      <c r="C246" s="57">
        <v>0.06</v>
      </c>
      <c r="D246" s="57">
        <v>7.9</v>
      </c>
      <c r="H246" s="18" t="s">
        <v>20</v>
      </c>
      <c r="I246" s="18">
        <f>AVERAGEIFS(C245:C262,B245:B262,"&gt;=1 mar 2016", B245:B262,"&lt;=31 mar 2016")</f>
        <v>0.06</v>
      </c>
      <c r="J246" s="18">
        <f>AVERAGEIFS(D245:D262,B245:B262,"&gt;=1 mar 2016", B245:B262,"&lt;=31 mar 2016")</f>
        <v>7.9</v>
      </c>
    </row>
    <row r="247" spans="1:10">
      <c r="A247" s="57"/>
      <c r="B247" s="112">
        <f t="shared" si="10"/>
        <v>42465</v>
      </c>
      <c r="C247" s="57">
        <v>0.4</v>
      </c>
      <c r="D247" s="57">
        <v>24.3</v>
      </c>
      <c r="H247" s="18" t="s">
        <v>22</v>
      </c>
      <c r="I247" s="18">
        <f>AVERAGEIFS(C245:C262,B245:B262,"&gt;=1 apr 2016", B245:B262,"&lt;=30 apr 2016")</f>
        <v>0.23500000000000001</v>
      </c>
      <c r="J247" s="18">
        <f>AVERAGEIFS(D245:D262,B245:B262,"&gt;=1 apr 2016", B245:B262,"&lt;=30 apr 2016")</f>
        <v>19.7</v>
      </c>
    </row>
    <row r="248" spans="1:10">
      <c r="A248" s="57"/>
      <c r="B248" s="112">
        <f t="shared" si="10"/>
        <v>42479</v>
      </c>
      <c r="C248" s="57">
        <v>7.0000000000000007E-2</v>
      </c>
      <c r="D248" s="57">
        <v>15.1</v>
      </c>
      <c r="H248" s="18" t="s">
        <v>23</v>
      </c>
      <c r="I248" s="18">
        <f>AVERAGEIFS(C245:C262,B245:B262,"&gt;=1 may 2016", B245:B262,"&lt;=31 may 2016")</f>
        <v>0.13999999999999999</v>
      </c>
      <c r="J248" s="18"/>
    </row>
    <row r="249" spans="1:10">
      <c r="A249" s="57"/>
      <c r="B249" s="112">
        <f t="shared" si="10"/>
        <v>42493</v>
      </c>
      <c r="C249" s="57">
        <v>7.0000000000000007E-2</v>
      </c>
      <c r="D249" s="62"/>
      <c r="H249" s="18" t="s">
        <v>397</v>
      </c>
      <c r="I249" s="18">
        <f>AVERAGEIFS(C245:C262,B245:B262,"&gt;=1 jun 2016", B245:B262,"&lt;=30 jun 2016")</f>
        <v>0.04</v>
      </c>
      <c r="J249" s="18">
        <f>AVERAGEIFS(D245:D262,B245:B262,"&gt;=1 jun 2016", B245:B262,"&lt;=30 jun 2016")</f>
        <v>24.8</v>
      </c>
    </row>
    <row r="250" spans="1:10">
      <c r="A250" s="57"/>
      <c r="B250" s="112">
        <f t="shared" si="10"/>
        <v>42507</v>
      </c>
      <c r="C250" s="57">
        <v>0.28999999999999998</v>
      </c>
      <c r="D250" s="57"/>
      <c r="H250" s="18" t="s">
        <v>25</v>
      </c>
      <c r="I250" s="18">
        <f>AVERAGEIFS(C245:C262,B245:B262,"&gt;=1 jul 2016", B245:B262,"&lt;=31 jul 2016")</f>
        <v>0.375</v>
      </c>
      <c r="J250" s="18">
        <f>AVERAGEIFS(D245:D262,B245:B262,"&gt;=1 jul 2016", B245:B262,"&lt;=31jul 2016")</f>
        <v>29.4</v>
      </c>
    </row>
    <row r="251" spans="1:10">
      <c r="A251" s="57"/>
      <c r="B251" s="112">
        <f t="shared" si="10"/>
        <v>42521</v>
      </c>
      <c r="C251" s="57">
        <v>0.06</v>
      </c>
      <c r="D251" s="57"/>
      <c r="H251" s="18" t="s">
        <v>26</v>
      </c>
      <c r="I251" s="18">
        <f>AVERAGEIFS(C245:C262,B245:B262,"&gt;=1 aug 2016", B245:B262,"&lt;=31 aug 2016")</f>
        <v>0.4</v>
      </c>
      <c r="J251" s="18">
        <f>AVERAGEIFS(D245:D262,B245:B262,"&gt;=1 aug 2016", B245:B262,"&lt;=31 aug 2016")</f>
        <v>16.75</v>
      </c>
    </row>
    <row r="252" spans="1:10">
      <c r="A252" s="57"/>
      <c r="B252" s="112">
        <f t="shared" si="10"/>
        <v>42535</v>
      </c>
      <c r="C252" s="57">
        <v>0.05</v>
      </c>
      <c r="D252" s="57"/>
      <c r="H252" s="18" t="s">
        <v>27</v>
      </c>
      <c r="I252" s="18">
        <f>AVERAGEIFS(C245:C262,B245:B262,"&gt;=1 sep 2016", B245:B262,"&lt;=30 sep 2016")</f>
        <v>0.4</v>
      </c>
      <c r="J252" s="18">
        <f>AVERAGEIFS(D245:D262,B245:B262,"&gt;=1 sep 2016", B245:B262,"&lt;=30 sep 2016")</f>
        <v>16.5</v>
      </c>
    </row>
    <row r="253" spans="1:10">
      <c r="A253" s="57"/>
      <c r="B253" s="112">
        <f t="shared" si="10"/>
        <v>42549</v>
      </c>
      <c r="C253" s="57">
        <v>0.03</v>
      </c>
      <c r="D253" s="57">
        <v>24.8</v>
      </c>
      <c r="H253" s="18" t="s">
        <v>28</v>
      </c>
      <c r="I253" s="18">
        <f>AVERAGEIFS(C245:C262,B245:B262,"&gt;=1 oct 2016", B245:B262,"&lt;=31 oct 2016")</f>
        <v>3.2500000000000001E-2</v>
      </c>
      <c r="J253" s="18">
        <f>AVERAGEIFS(D245:D262,B245:B262,"&gt;=1 oct 2016", B245:B262,"&lt;=31 oct 2016")</f>
        <v>12.35</v>
      </c>
    </row>
    <row r="254" spans="1:10">
      <c r="A254" s="57"/>
      <c r="B254" s="112">
        <f t="shared" si="10"/>
        <v>42563</v>
      </c>
      <c r="C254" s="58">
        <v>0.4</v>
      </c>
      <c r="D254" s="57">
        <v>32.4</v>
      </c>
      <c r="H254" s="18" t="s">
        <v>29</v>
      </c>
      <c r="I254" s="18"/>
      <c r="J254" s="18"/>
    </row>
    <row r="255" spans="1:10">
      <c r="A255" s="57"/>
      <c r="B255" s="112">
        <f t="shared" si="10"/>
        <v>42577</v>
      </c>
      <c r="C255" s="58">
        <v>0.35</v>
      </c>
      <c r="D255" s="57">
        <v>26.4</v>
      </c>
    </row>
    <row r="256" spans="1:10">
      <c r="A256" s="57"/>
      <c r="B256" s="112">
        <f t="shared" si="10"/>
        <v>42591</v>
      </c>
      <c r="C256" s="57">
        <v>0.35</v>
      </c>
      <c r="D256" s="57">
        <v>15.1</v>
      </c>
    </row>
    <row r="257" spans="1:10">
      <c r="A257" s="57"/>
      <c r="B257" s="112">
        <f t="shared" si="10"/>
        <v>42605</v>
      </c>
      <c r="C257" s="57">
        <v>0.45</v>
      </c>
      <c r="D257" s="62">
        <v>18.399999999999999</v>
      </c>
    </row>
    <row r="258" spans="1:10">
      <c r="A258" s="57"/>
      <c r="B258" s="112">
        <f t="shared" si="10"/>
        <v>42619</v>
      </c>
      <c r="C258" s="58">
        <v>0.4</v>
      </c>
      <c r="D258" s="57">
        <v>18.100000000000001</v>
      </c>
    </row>
    <row r="259" spans="1:10">
      <c r="A259" s="57"/>
      <c r="B259" s="112">
        <f t="shared" si="10"/>
        <v>42633</v>
      </c>
      <c r="C259" s="57">
        <v>0.4</v>
      </c>
      <c r="D259" s="57">
        <v>14.9</v>
      </c>
    </row>
    <row r="260" spans="1:10">
      <c r="A260" s="57"/>
      <c r="B260" s="112">
        <f t="shared" si="10"/>
        <v>42647</v>
      </c>
      <c r="C260" s="57">
        <v>3.5000000000000003E-2</v>
      </c>
      <c r="D260" s="57">
        <v>13.7</v>
      </c>
    </row>
    <row r="261" spans="1:10">
      <c r="A261" s="57"/>
      <c r="B261" s="112">
        <f t="shared" si="10"/>
        <v>42661</v>
      </c>
      <c r="C261" s="58">
        <v>0.03</v>
      </c>
      <c r="D261" s="57">
        <v>11</v>
      </c>
    </row>
    <row r="262" spans="1:10">
      <c r="A262" s="57"/>
      <c r="B262" s="112">
        <f t="shared" si="10"/>
        <v>42675</v>
      </c>
      <c r="C262" s="57"/>
      <c r="D262" s="57"/>
    </row>
    <row r="263" spans="1:10">
      <c r="A263" s="57"/>
      <c r="B263" s="59"/>
      <c r="C263" s="57"/>
      <c r="D263" s="57"/>
    </row>
    <row r="264" spans="1:10">
      <c r="A264" s="57"/>
      <c r="B264" s="59"/>
      <c r="C264" s="57"/>
      <c r="D264" s="57"/>
    </row>
    <row r="265" spans="1:10">
      <c r="A265" s="57"/>
      <c r="B265" s="59"/>
      <c r="C265" s="57"/>
      <c r="D265" s="57"/>
    </row>
    <row r="266" spans="1:10">
      <c r="A266" s="57"/>
      <c r="B266" s="59"/>
      <c r="C266" s="57"/>
      <c r="D266" s="57"/>
    </row>
    <row r="267" spans="1:10">
      <c r="A267" s="57" t="s">
        <v>55</v>
      </c>
      <c r="B267" s="112">
        <f>B245</f>
        <v>42437</v>
      </c>
      <c r="C267" s="57"/>
      <c r="D267" s="57"/>
    </row>
    <row r="268" spans="1:10">
      <c r="A268" s="57"/>
      <c r="B268" s="112">
        <f t="shared" ref="B268:B284" si="11">B246</f>
        <v>42451</v>
      </c>
      <c r="C268" s="58">
        <v>0.4</v>
      </c>
      <c r="D268" s="57">
        <v>4.4000000000000004</v>
      </c>
      <c r="H268" s="18" t="s">
        <v>20</v>
      </c>
      <c r="I268" s="18">
        <f>AVERAGEIFS(C267:C284,B267:B284,"&gt;=1 mar 2016", B267:B284,"&lt;=31 mar 2016")</f>
        <v>0.4</v>
      </c>
      <c r="J268" s="18">
        <f>AVERAGEIFS(D267:D284,B267:B284,"&gt;=1 mar 2016", B267:B284,"&lt;=31 mar 2016")</f>
        <v>4.4000000000000004</v>
      </c>
    </row>
    <row r="269" spans="1:10">
      <c r="A269" s="57"/>
      <c r="B269" s="112">
        <f t="shared" si="11"/>
        <v>42465</v>
      </c>
      <c r="C269" s="58">
        <v>0.5</v>
      </c>
      <c r="D269" s="57">
        <v>11.5</v>
      </c>
      <c r="H269" s="18" t="s">
        <v>22</v>
      </c>
      <c r="I269" s="18">
        <f>AVERAGEIFS(C267:C284,B267:B284,"&gt;=1 apr 2016", B267:B284,"&lt;=30 apr 2016")</f>
        <v>0.55000000000000004</v>
      </c>
      <c r="J269" s="18">
        <f>AVERAGEIFS(D267:D284,B267:B284,"&gt;=1 apr 2016", B267:B284,"&lt;=30 apr 2016")</f>
        <v>9.6999999999999993</v>
      </c>
    </row>
    <row r="270" spans="1:10">
      <c r="A270" s="57"/>
      <c r="B270" s="112">
        <f t="shared" si="11"/>
        <v>42479</v>
      </c>
      <c r="C270" s="57">
        <v>0.6</v>
      </c>
      <c r="D270" s="57">
        <v>7.9</v>
      </c>
      <c r="H270" s="18" t="s">
        <v>23</v>
      </c>
      <c r="I270" s="18">
        <f>AVERAGEIFS(C267:C284,B267:B284,"&gt;=1 may 2016", B267:B284,"&lt;=31 may 2016")</f>
        <v>0.46666666666666662</v>
      </c>
      <c r="J270" s="18"/>
    </row>
    <row r="271" spans="1:10">
      <c r="A271" s="57"/>
      <c r="B271" s="112">
        <f t="shared" si="11"/>
        <v>42493</v>
      </c>
      <c r="C271" s="58">
        <v>0.5</v>
      </c>
      <c r="D271" s="57"/>
      <c r="H271" s="18" t="s">
        <v>397</v>
      </c>
      <c r="I271" s="18">
        <f>AVERAGEIFS(C267:C284,B267:B284,"&gt;=1 jun 2016", B267:B284,"&lt;=30 jun 2016")</f>
        <v>0.375</v>
      </c>
      <c r="J271" s="18">
        <f>AVERAGEIFS(D267:D284,B267:B284,"&gt;=1 jun 2016", B267:B284,"&lt;=30 jun 2016")</f>
        <v>20.3</v>
      </c>
    </row>
    <row r="272" spans="1:10">
      <c r="A272" s="57"/>
      <c r="B272" s="112">
        <f t="shared" si="11"/>
        <v>42507</v>
      </c>
      <c r="C272" s="58">
        <v>0.5</v>
      </c>
      <c r="D272" s="57"/>
      <c r="H272" s="18" t="s">
        <v>25</v>
      </c>
      <c r="I272" s="18">
        <f>AVERAGEIFS(C267:C284,B267:B284,"&gt;=1 jul 2016", B267:B284,"&lt;=31 jul 2016")</f>
        <v>0.45</v>
      </c>
      <c r="J272" s="18">
        <f>AVERAGEIFS(D267:D284,B267:B284,"&gt;=1 jul 2016", B267:B284,"&lt;=31jul 2016")</f>
        <v>22.200000000000003</v>
      </c>
    </row>
    <row r="273" spans="1:10">
      <c r="A273" s="57"/>
      <c r="B273" s="112">
        <f t="shared" si="11"/>
        <v>42521</v>
      </c>
      <c r="C273" s="58">
        <v>0.4</v>
      </c>
      <c r="D273" s="57"/>
      <c r="H273" s="18" t="s">
        <v>26</v>
      </c>
      <c r="I273" s="18">
        <f>AVERAGEIFS(C267:C284,B267:B284,"&gt;=1 aug 2016", B267:B284,"&lt;=31 aug 2016")</f>
        <v>0.35</v>
      </c>
      <c r="J273" s="18">
        <f>AVERAGEIFS(D267:D284,B267:B284,"&gt;=1 aug 2016", B267:B284,"&lt;=31 aug 2016")</f>
        <v>22.6</v>
      </c>
    </row>
    <row r="274" spans="1:10">
      <c r="A274" s="57"/>
      <c r="B274" s="112">
        <f t="shared" si="11"/>
        <v>42535</v>
      </c>
      <c r="C274" s="57">
        <v>0.45</v>
      </c>
      <c r="D274" s="57"/>
      <c r="H274" s="18" t="s">
        <v>27</v>
      </c>
      <c r="I274" s="18">
        <f>AVERAGEIFS(C267:C284,B267:B284,"&gt;=1 sep 2016", B267:B284,"&lt;=30 sep 2016")</f>
        <v>0.4</v>
      </c>
      <c r="J274" s="18">
        <f>AVERAGEIFS(D267:D284,B267:B284,"&gt;=1 sep 2016", B267:B284,"&lt;=30 sep 2016")</f>
        <v>17.55</v>
      </c>
    </row>
    <row r="275" spans="1:10">
      <c r="A275" s="57"/>
      <c r="B275" s="112">
        <f t="shared" si="11"/>
        <v>42549</v>
      </c>
      <c r="C275" s="57">
        <v>0.3</v>
      </c>
      <c r="D275" s="57">
        <v>20.3</v>
      </c>
      <c r="H275" s="18" t="s">
        <v>28</v>
      </c>
      <c r="I275" s="18">
        <f>AVERAGEIFS(C267:C284,B267:B284,"&gt;=1 oct 2016", B267:B284,"&lt;=31 oct 2016")</f>
        <v>0.32499999999999996</v>
      </c>
      <c r="J275" s="18">
        <f>AVERAGEIFS(D267:D284,B267:B284,"&gt;=1 oct 2016", B267:B284,"&lt;=31 oct 2016")</f>
        <v>10.9</v>
      </c>
    </row>
    <row r="276" spans="1:10">
      <c r="A276" s="57"/>
      <c r="B276" s="112">
        <f t="shared" si="11"/>
        <v>42563</v>
      </c>
      <c r="C276" s="57">
        <v>0.5</v>
      </c>
      <c r="D276" s="57">
        <v>26.8</v>
      </c>
      <c r="H276" s="18" t="s">
        <v>29</v>
      </c>
      <c r="I276" s="18">
        <f>AVERAGEIFS(C267:C284,B267:B284,"&gt;=1 nov 2016", B267:B284,"&lt;=30 nov 2016")</f>
        <v>0.5</v>
      </c>
      <c r="J276" s="18">
        <f>AVERAGEIFS(D267:D284,B267:B284,"&gt;=1 nov 2016", B267:B284,"&lt;=30 nov 2016")</f>
        <v>9.6</v>
      </c>
    </row>
    <row r="277" spans="1:10">
      <c r="A277" s="57"/>
      <c r="B277" s="112">
        <f t="shared" si="11"/>
        <v>42577</v>
      </c>
      <c r="C277" s="58">
        <v>0.4</v>
      </c>
      <c r="D277" s="57">
        <v>17.600000000000001</v>
      </c>
    </row>
    <row r="278" spans="1:10">
      <c r="A278" s="57"/>
      <c r="B278" s="112">
        <f t="shared" si="11"/>
        <v>42591</v>
      </c>
      <c r="C278" s="58">
        <v>0.4</v>
      </c>
      <c r="D278" s="57">
        <v>20.9</v>
      </c>
    </row>
    <row r="279" spans="1:10">
      <c r="A279" s="57"/>
      <c r="B279" s="112">
        <f t="shared" si="11"/>
        <v>42605</v>
      </c>
      <c r="C279" s="57">
        <v>0.3</v>
      </c>
      <c r="D279" s="57">
        <v>24.3</v>
      </c>
    </row>
    <row r="280" spans="1:10">
      <c r="A280" s="57"/>
      <c r="B280" s="112">
        <f t="shared" si="11"/>
        <v>42619</v>
      </c>
      <c r="C280" s="57">
        <v>0.4</v>
      </c>
      <c r="D280" s="57">
        <v>18.8</v>
      </c>
    </row>
    <row r="281" spans="1:10">
      <c r="A281" s="57"/>
      <c r="B281" s="112">
        <f t="shared" si="11"/>
        <v>42633</v>
      </c>
      <c r="C281" s="58">
        <v>0.4</v>
      </c>
      <c r="D281" s="57">
        <v>16.3</v>
      </c>
    </row>
    <row r="282" spans="1:10">
      <c r="A282" s="57"/>
      <c r="B282" s="112">
        <f t="shared" si="11"/>
        <v>42647</v>
      </c>
      <c r="C282" s="58">
        <v>0.35</v>
      </c>
      <c r="D282" s="57">
        <v>13.5</v>
      </c>
    </row>
    <row r="283" spans="1:10">
      <c r="A283" s="57"/>
      <c r="B283" s="112">
        <f t="shared" si="11"/>
        <v>42661</v>
      </c>
      <c r="C283" s="58">
        <v>0.3</v>
      </c>
      <c r="D283" s="57">
        <v>8.3000000000000007</v>
      </c>
    </row>
    <row r="284" spans="1:10">
      <c r="A284" s="57"/>
      <c r="B284" s="112">
        <f t="shared" si="11"/>
        <v>42675</v>
      </c>
      <c r="C284" s="58">
        <v>0.5</v>
      </c>
      <c r="D284" s="57">
        <v>9.6</v>
      </c>
    </row>
    <row r="285" spans="1:10">
      <c r="A285" s="57"/>
      <c r="B285" s="59"/>
      <c r="C285" s="57"/>
      <c r="D285" s="57"/>
    </row>
    <row r="286" spans="1:10">
      <c r="A286" s="57"/>
      <c r="B286" s="59"/>
      <c r="C286" s="57"/>
      <c r="D286" s="57"/>
    </row>
    <row r="287" spans="1:10">
      <c r="A287" s="57"/>
      <c r="B287" s="59"/>
      <c r="C287" s="57"/>
      <c r="D287" s="57"/>
    </row>
    <row r="288" spans="1:10">
      <c r="A288" s="57"/>
      <c r="B288" s="59"/>
      <c r="C288" s="57"/>
      <c r="D288" s="57"/>
    </row>
    <row r="289" spans="1:10">
      <c r="A289" s="57" t="s">
        <v>57</v>
      </c>
      <c r="B289" s="112">
        <f>B267</f>
        <v>42437</v>
      </c>
      <c r="C289" s="57">
        <v>0.6</v>
      </c>
      <c r="D289" s="57">
        <v>3.8</v>
      </c>
    </row>
    <row r="290" spans="1:10">
      <c r="A290" s="57"/>
      <c r="B290" s="112">
        <f t="shared" ref="B290:B306" si="12">B268</f>
        <v>42451</v>
      </c>
      <c r="C290" s="59">
        <v>0.01</v>
      </c>
      <c r="D290" s="59">
        <v>8.4</v>
      </c>
      <c r="H290" s="18" t="s">
        <v>20</v>
      </c>
      <c r="I290" s="18">
        <f>AVERAGEIFS(C289:C306,B289:B306,"&gt;=1 mar 2016", B289:B306,"&lt;=31 mar 2016")</f>
        <v>0.30499999999999999</v>
      </c>
      <c r="J290" s="18">
        <f>AVERAGEIFS(D289:D306,B289:B306,"&gt;=1 mar 2016", B289:B306,"&lt;=31 mar 2016")</f>
        <v>6.1</v>
      </c>
    </row>
    <row r="291" spans="1:10">
      <c r="A291" s="57"/>
      <c r="B291" s="112">
        <f t="shared" si="12"/>
        <v>42465</v>
      </c>
      <c r="C291" s="57">
        <v>0.9</v>
      </c>
      <c r="D291" s="57">
        <v>12.2</v>
      </c>
      <c r="H291" s="18" t="s">
        <v>22</v>
      </c>
      <c r="I291" s="18">
        <f>AVERAGEIFS(C289:C306,B289:B306,"&gt;=1 apr 2016", B289:B306,"&lt;=30 apr 2016")</f>
        <v>0.95</v>
      </c>
      <c r="J291" s="18">
        <f>AVERAGEIFS(D289:D306,B289:B306,"&gt;=1 apr 2016", B289:B306,"&lt;=30 apr 2016")</f>
        <v>7.6</v>
      </c>
    </row>
    <row r="292" spans="1:10">
      <c r="A292" s="57"/>
      <c r="B292" s="112">
        <f t="shared" si="12"/>
        <v>42479</v>
      </c>
      <c r="C292" s="57">
        <v>1</v>
      </c>
      <c r="D292" s="57">
        <v>3</v>
      </c>
      <c r="H292" s="18" t="s">
        <v>23</v>
      </c>
      <c r="I292" s="18">
        <f>AVERAGEIFS(C289:C306,B289:B306,"&gt;=1 may 2016", B289:B306,"&lt;=31 may 2016")</f>
        <v>0.42</v>
      </c>
      <c r="J292" s="18"/>
    </row>
    <row r="293" spans="1:10">
      <c r="A293" s="57"/>
      <c r="B293" s="112">
        <f t="shared" si="12"/>
        <v>42493</v>
      </c>
      <c r="C293" s="57">
        <v>0.6</v>
      </c>
      <c r="D293" s="57"/>
      <c r="H293" s="18" t="s">
        <v>397</v>
      </c>
      <c r="I293" s="18">
        <f>AVERAGEIFS(C289:C306,B289:B306,"&gt;=1 jun 2016", B289:B306,"&lt;=30 jun 2016")</f>
        <v>0.26500000000000001</v>
      </c>
      <c r="J293" s="18">
        <f>AVERAGEIFS(D289:D306,B289:B306,"&gt;=1 jun 2016", B289:B306,"&lt;=30 jun 2016")</f>
        <v>33.4</v>
      </c>
    </row>
    <row r="294" spans="1:10">
      <c r="A294" s="57"/>
      <c r="B294" s="112">
        <f t="shared" si="12"/>
        <v>42507</v>
      </c>
      <c r="C294" s="57">
        <v>0.6</v>
      </c>
      <c r="D294" s="57"/>
      <c r="H294" s="18" t="s">
        <v>25</v>
      </c>
      <c r="I294" s="18">
        <f>AVERAGEIFS(C289:C306,B289:B306,"&gt;=1 jul 2016", B289:B306,"&lt;=31 jul 2016")</f>
        <v>0.6</v>
      </c>
      <c r="J294" s="18">
        <f>AVERAGEIFS(D289:D306,B289:B306,"&gt;=1 jul 2016", B289:B306,"&lt;=31jul 2016")</f>
        <v>19.100000000000001</v>
      </c>
    </row>
    <row r="295" spans="1:10">
      <c r="A295" s="57"/>
      <c r="B295" s="112">
        <f t="shared" si="12"/>
        <v>42521</v>
      </c>
      <c r="C295" s="57">
        <v>0.06</v>
      </c>
      <c r="D295" s="57"/>
      <c r="H295" s="18" t="s">
        <v>26</v>
      </c>
      <c r="I295" s="18">
        <f>AVERAGEIFS(C289:C306,B289:B306,"&gt;=1 aug 2016", B289:B306,"&lt;=31 aug 2016")</f>
        <v>0.55500000000000005</v>
      </c>
      <c r="J295" s="18">
        <f>AVERAGEIFS(D289:D306,B289:B306,"&gt;=1 aug 2016", B289:B306,"&lt;=31 aug 2016")</f>
        <v>19.45</v>
      </c>
    </row>
    <row r="296" spans="1:10">
      <c r="A296" s="57"/>
      <c r="B296" s="112">
        <f t="shared" si="12"/>
        <v>42535</v>
      </c>
      <c r="C296" s="57">
        <v>0.08</v>
      </c>
      <c r="D296" s="57"/>
      <c r="H296" s="18" t="s">
        <v>27</v>
      </c>
      <c r="I296" s="18">
        <f>AVERAGEIFS(C289:C306,B289:B306,"&gt;=1 sep 2016", B289:B306,"&lt;=30 sep 2016")</f>
        <v>0.5</v>
      </c>
      <c r="J296" s="18">
        <f>AVERAGEIFS(D289:D306,B289:B306,"&gt;=1 sep 2016", B289:B306,"&lt;=30 sep 2016")</f>
        <v>27.1</v>
      </c>
    </row>
    <row r="297" spans="1:10">
      <c r="A297" s="57"/>
      <c r="B297" s="112">
        <f t="shared" si="12"/>
        <v>42549</v>
      </c>
      <c r="C297" s="57">
        <v>0.45</v>
      </c>
      <c r="D297" s="57">
        <v>33.4</v>
      </c>
      <c r="H297" s="18" t="s">
        <v>28</v>
      </c>
      <c r="I297" s="18">
        <f>AVERAGEIFS(C289:C306,B289:B306,"&gt;=1 oct 2016", B289:B306,"&lt;=31 oct 2016")</f>
        <v>0.40500000000000003</v>
      </c>
      <c r="J297" s="18">
        <f>AVERAGEIFS(D289:D306,B289:B306,"&gt;=1 oct 2016", B289:B306,"&lt;=31 oct 2016")</f>
        <v>15.149999999999999</v>
      </c>
    </row>
    <row r="298" spans="1:10">
      <c r="A298" s="57"/>
      <c r="B298" s="112">
        <f t="shared" si="12"/>
        <v>42563</v>
      </c>
      <c r="C298" s="57">
        <v>0.7</v>
      </c>
      <c r="D298" s="62">
        <v>17</v>
      </c>
      <c r="H298" s="18" t="s">
        <v>29</v>
      </c>
      <c r="I298" s="18"/>
      <c r="J298" s="18"/>
    </row>
    <row r="299" spans="1:10">
      <c r="A299" s="57"/>
      <c r="B299" s="112">
        <f t="shared" si="12"/>
        <v>42577</v>
      </c>
      <c r="C299" s="58">
        <v>0.5</v>
      </c>
      <c r="D299" s="62">
        <v>21.2</v>
      </c>
    </row>
    <row r="300" spans="1:10">
      <c r="A300" s="57"/>
      <c r="B300" s="112">
        <f t="shared" si="12"/>
        <v>42591</v>
      </c>
      <c r="C300" s="73">
        <v>0.81</v>
      </c>
      <c r="D300" s="57">
        <v>16</v>
      </c>
    </row>
    <row r="301" spans="1:10">
      <c r="A301" s="57"/>
      <c r="B301" s="112">
        <f t="shared" si="12"/>
        <v>42605</v>
      </c>
      <c r="C301" s="57">
        <v>0.3</v>
      </c>
      <c r="D301" s="57">
        <v>22.9</v>
      </c>
    </row>
    <row r="302" spans="1:10">
      <c r="A302" s="57"/>
      <c r="B302" s="112">
        <f t="shared" si="12"/>
        <v>42619</v>
      </c>
      <c r="C302" s="57">
        <v>0.5</v>
      </c>
      <c r="D302" s="57">
        <v>31.5</v>
      </c>
    </row>
    <row r="303" spans="1:10">
      <c r="A303" s="57"/>
      <c r="B303" s="112">
        <f t="shared" si="12"/>
        <v>42633</v>
      </c>
      <c r="C303" s="58">
        <v>0.5</v>
      </c>
      <c r="D303" s="57">
        <v>22.7</v>
      </c>
    </row>
    <row r="304" spans="1:10">
      <c r="A304" s="57"/>
      <c r="B304" s="112">
        <f t="shared" si="12"/>
        <v>42647</v>
      </c>
      <c r="C304" s="58">
        <v>0.31</v>
      </c>
      <c r="D304" s="57">
        <v>12.6</v>
      </c>
    </row>
    <row r="305" spans="1:10">
      <c r="A305" s="57"/>
      <c r="B305" s="112">
        <f t="shared" si="12"/>
        <v>42661</v>
      </c>
      <c r="C305" s="58">
        <v>0.5</v>
      </c>
      <c r="D305" s="57">
        <v>17.7</v>
      </c>
    </row>
    <row r="306" spans="1:10">
      <c r="A306" s="57"/>
      <c r="B306" s="112">
        <f t="shared" si="12"/>
        <v>42675</v>
      </c>
      <c r="C306" s="58"/>
      <c r="D306" s="57"/>
    </row>
    <row r="307" spans="1:10">
      <c r="A307" s="57"/>
      <c r="B307" s="59"/>
      <c r="C307" s="57"/>
      <c r="D307" s="57"/>
    </row>
    <row r="308" spans="1:10">
      <c r="A308" s="57"/>
      <c r="B308" s="59"/>
      <c r="C308" s="57"/>
      <c r="D308" s="57"/>
    </row>
    <row r="309" spans="1:10">
      <c r="A309" s="57"/>
      <c r="B309" s="59"/>
      <c r="C309" s="57"/>
      <c r="D309" s="57"/>
    </row>
    <row r="310" spans="1:10">
      <c r="A310" s="57"/>
      <c r="B310" s="59"/>
      <c r="C310" s="57"/>
      <c r="D310" s="57"/>
    </row>
    <row r="311" spans="1:10">
      <c r="A311" s="57" t="s">
        <v>59</v>
      </c>
      <c r="B311" s="112">
        <f>B289</f>
        <v>42437</v>
      </c>
      <c r="C311" s="58">
        <v>0.45</v>
      </c>
      <c r="D311" s="57">
        <v>6.2</v>
      </c>
    </row>
    <row r="312" spans="1:10">
      <c r="A312" s="57"/>
      <c r="B312" s="112">
        <f t="shared" ref="B312:B328" si="13">B290</f>
        <v>42451</v>
      </c>
      <c r="C312" s="57">
        <v>0.45</v>
      </c>
      <c r="D312" s="57">
        <v>11.4</v>
      </c>
      <c r="H312" s="18" t="s">
        <v>20</v>
      </c>
      <c r="I312" s="18">
        <f>AVERAGEIFS(C311:C328,B311:B328,"&gt;=1 mar 2016", B311:B328,"&lt;=31 mar 2016")</f>
        <v>0.45</v>
      </c>
      <c r="J312" s="18">
        <f>AVERAGEIFS(D311:D328,B311:B328,"&gt;=1 mar 2016", B311:B328,"&lt;=31 mar 2016")</f>
        <v>8.8000000000000007</v>
      </c>
    </row>
    <row r="313" spans="1:10">
      <c r="A313" s="57"/>
      <c r="B313" s="112">
        <f t="shared" si="13"/>
        <v>42465</v>
      </c>
      <c r="C313" s="58">
        <v>0.4</v>
      </c>
      <c r="D313" s="57">
        <v>21.2</v>
      </c>
      <c r="H313" s="18" t="s">
        <v>22</v>
      </c>
      <c r="I313" s="18">
        <f>AVERAGEIFS(C311:C328,B311:B328,"&gt;=1 apr 2016", B311:B328,"&lt;=30 apr 2016")</f>
        <v>0.42500000000000004</v>
      </c>
      <c r="J313" s="18">
        <f>AVERAGEIFS(D311:D328,B311:B328,"&gt;=1 apr 2016", B311:B328,"&lt;=30 apr 2016")</f>
        <v>20.45</v>
      </c>
    </row>
    <row r="314" spans="1:10">
      <c r="A314" s="57"/>
      <c r="B314" s="112">
        <f t="shared" si="13"/>
        <v>42479</v>
      </c>
      <c r="C314" s="58">
        <v>0.45</v>
      </c>
      <c r="D314" s="57">
        <v>19.7</v>
      </c>
      <c r="H314" s="18" t="s">
        <v>23</v>
      </c>
      <c r="I314" s="18">
        <f>AVERAGEIFS(C311:C328,B311:B328,"&gt;=1 may 2016", B311:B328,"&lt;=31 may 2016")</f>
        <v>0.3833333333333333</v>
      </c>
      <c r="J314" s="18"/>
    </row>
    <row r="315" spans="1:10">
      <c r="A315" s="57"/>
      <c r="B315" s="112">
        <f t="shared" si="13"/>
        <v>42493</v>
      </c>
      <c r="C315" s="58">
        <v>0.3</v>
      </c>
      <c r="D315" s="57"/>
      <c r="H315" s="18" t="s">
        <v>397</v>
      </c>
      <c r="I315" s="18">
        <f>AVERAGEIFS(C311:C328,B311:B328,"&gt;=1 jun 2016", B311:B328,"&lt;=30 jun 2016")</f>
        <v>0.375</v>
      </c>
      <c r="J315" s="18">
        <f>AVERAGEIFS(D311:D328,B311:B328,"&gt;=1 jun 2016", B311:B328,"&lt;=30 jun 2016")</f>
        <v>17.7</v>
      </c>
    </row>
    <row r="316" spans="1:10">
      <c r="A316" s="57"/>
      <c r="B316" s="112">
        <f t="shared" si="13"/>
        <v>42507</v>
      </c>
      <c r="C316" s="58">
        <v>0.4</v>
      </c>
      <c r="D316" s="57"/>
      <c r="H316" s="18" t="s">
        <v>25</v>
      </c>
      <c r="I316" s="18">
        <f>AVERAGEIFS(C311:C328,B311:B328,"&gt;=1 jul 2016", B311:B328,"&lt;=31 jul 2016")</f>
        <v>0.45</v>
      </c>
      <c r="J316" s="18">
        <f>AVERAGEIFS(D311:D328,B311:B328,"&gt;=1 jul 2016", B311:B328,"&lt;=31jul 2016")</f>
        <v>14.6</v>
      </c>
    </row>
    <row r="317" spans="1:10">
      <c r="A317" s="57"/>
      <c r="B317" s="112">
        <f t="shared" si="13"/>
        <v>42521</v>
      </c>
      <c r="C317" s="58">
        <v>0.45</v>
      </c>
      <c r="D317" s="57"/>
      <c r="H317" s="18" t="s">
        <v>26</v>
      </c>
      <c r="I317" s="18">
        <f>AVERAGEIFS(C311:C328,B311:B328,"&gt;=1 aug 2016", B311:B328,"&lt;=31 aug 2016")</f>
        <v>0.45</v>
      </c>
      <c r="J317" s="18">
        <f>AVERAGEIFS(D311:D328,B311:B328,"&gt;=1 aug 2016", B311:B328,"&lt;=31 aug 2016")</f>
        <v>18.799999999999997</v>
      </c>
    </row>
    <row r="318" spans="1:10">
      <c r="A318" s="57"/>
      <c r="B318" s="112">
        <f t="shared" si="13"/>
        <v>42535</v>
      </c>
      <c r="C318" s="58">
        <v>0.45</v>
      </c>
      <c r="H318" s="18" t="s">
        <v>27</v>
      </c>
      <c r="I318" s="18">
        <f>AVERAGEIFS(C311:C328,B311:B328,"&gt;=1 sep 2016", B311:B328,"&lt;=30 sep 2016")</f>
        <v>0.4</v>
      </c>
      <c r="J318" s="18">
        <f>AVERAGEIFS(D311:D328,B311:B328,"&gt;=1 sep 2016", B311:B328,"&lt;=30 sep 2016")</f>
        <v>19.899999999999999</v>
      </c>
    </row>
    <row r="319" spans="1:10">
      <c r="A319" s="57"/>
      <c r="B319" s="112">
        <f t="shared" si="13"/>
        <v>42549</v>
      </c>
      <c r="C319" s="58">
        <v>0.3</v>
      </c>
      <c r="D319" s="57">
        <v>17.7</v>
      </c>
      <c r="H319" s="18" t="s">
        <v>28</v>
      </c>
      <c r="I319" s="18">
        <f>AVERAGEIFS(C311:C328,B311:B328,"&gt;=1 oct 2016", B311:B328,"&lt;=31 oct 2016")</f>
        <v>0.4</v>
      </c>
      <c r="J319" s="18">
        <f>AVERAGEIFS(D311:D328,B311:B328,"&gt;=1 oct 2016", B311:B328,"&lt;=31 oct 2016")</f>
        <v>11.850000000000001</v>
      </c>
    </row>
    <row r="320" spans="1:10">
      <c r="A320" s="57"/>
      <c r="B320" s="112">
        <f t="shared" si="13"/>
        <v>42563</v>
      </c>
      <c r="C320" s="58">
        <v>0.5</v>
      </c>
      <c r="D320" s="57">
        <v>10.8</v>
      </c>
      <c r="H320" s="18" t="s">
        <v>29</v>
      </c>
      <c r="I320" s="18">
        <f>AVERAGEIFS(C311:C328,B311:B328,"&gt;=1 nov 2016", B311:B328,"&lt;=30 nov 2016")</f>
        <v>0.4</v>
      </c>
      <c r="J320" s="18">
        <f>AVERAGEIFS(D311:D328,B311:B328,"&gt;=1 nov 2016", B311:B328,"&lt;=30 nov 2016")</f>
        <v>6.9</v>
      </c>
    </row>
    <row r="321" spans="1:10">
      <c r="A321" s="57"/>
      <c r="B321" s="112">
        <f t="shared" si="13"/>
        <v>42577</v>
      </c>
      <c r="C321" s="58">
        <v>0.4</v>
      </c>
      <c r="D321" s="57">
        <v>18.399999999999999</v>
      </c>
    </row>
    <row r="322" spans="1:10">
      <c r="A322" s="57"/>
      <c r="B322" s="112">
        <f t="shared" si="13"/>
        <v>42591</v>
      </c>
      <c r="C322" s="58">
        <v>0.5</v>
      </c>
      <c r="D322" s="57">
        <v>17.399999999999999</v>
      </c>
    </row>
    <row r="323" spans="1:10">
      <c r="A323" s="57"/>
      <c r="B323" s="112">
        <f t="shared" si="13"/>
        <v>42605</v>
      </c>
      <c r="C323" s="57">
        <v>0.4</v>
      </c>
      <c r="D323" s="57">
        <v>20.2</v>
      </c>
    </row>
    <row r="324" spans="1:10">
      <c r="A324" s="57"/>
      <c r="B324" s="112">
        <f t="shared" si="13"/>
        <v>42619</v>
      </c>
      <c r="C324" s="58">
        <v>0.45</v>
      </c>
      <c r="D324" s="57">
        <v>26.3</v>
      </c>
    </row>
    <row r="325" spans="1:10">
      <c r="A325" s="57"/>
      <c r="B325" s="112">
        <f t="shared" si="13"/>
        <v>42633</v>
      </c>
      <c r="C325" s="58">
        <v>0.35</v>
      </c>
      <c r="D325" s="57">
        <v>13.5</v>
      </c>
    </row>
    <row r="326" spans="1:10">
      <c r="A326" s="57"/>
      <c r="B326" s="112">
        <f t="shared" si="13"/>
        <v>42647</v>
      </c>
      <c r="C326" s="58">
        <v>0.4</v>
      </c>
      <c r="D326" s="57">
        <v>14.3</v>
      </c>
    </row>
    <row r="327" spans="1:10">
      <c r="A327" s="57"/>
      <c r="B327" s="112">
        <f t="shared" si="13"/>
        <v>42661</v>
      </c>
      <c r="C327" s="58">
        <v>0.4</v>
      </c>
      <c r="D327" s="57">
        <v>9.4</v>
      </c>
    </row>
    <row r="328" spans="1:10">
      <c r="A328" s="57"/>
      <c r="B328" s="112">
        <f t="shared" si="13"/>
        <v>42675</v>
      </c>
      <c r="C328" s="58">
        <v>0.4</v>
      </c>
      <c r="D328" s="57">
        <v>6.9</v>
      </c>
    </row>
    <row r="329" spans="1:10">
      <c r="A329" s="57"/>
      <c r="B329" s="59"/>
      <c r="C329" s="57"/>
      <c r="D329" s="57"/>
    </row>
    <row r="330" spans="1:10">
      <c r="A330" s="57"/>
      <c r="B330" s="59"/>
      <c r="C330" s="57"/>
      <c r="D330" s="57"/>
    </row>
    <row r="331" spans="1:10">
      <c r="A331" s="57"/>
      <c r="B331" s="59"/>
      <c r="C331" s="57"/>
      <c r="D331" s="57"/>
    </row>
    <row r="332" spans="1:10">
      <c r="A332" s="57"/>
      <c r="B332" s="59"/>
      <c r="C332" s="57"/>
      <c r="D332" s="57"/>
    </row>
    <row r="333" spans="1:10">
      <c r="A333" s="57" t="s">
        <v>61</v>
      </c>
      <c r="B333" s="112">
        <f>B311</f>
        <v>42437</v>
      </c>
      <c r="C333" s="57">
        <v>0.48</v>
      </c>
      <c r="D333" s="57">
        <v>8.8000000000000007</v>
      </c>
    </row>
    <row r="334" spans="1:10">
      <c r="A334" s="57"/>
      <c r="B334" s="112">
        <f t="shared" ref="B334:B349" si="14">B312</f>
        <v>42451</v>
      </c>
      <c r="C334" s="57">
        <v>0.4</v>
      </c>
      <c r="D334" s="57">
        <v>6.5</v>
      </c>
      <c r="H334" s="18" t="s">
        <v>20</v>
      </c>
      <c r="I334" s="18">
        <f>AVERAGEIFS(C333:C350,B333:B350,"&gt;=1 mar 2016", B333:B350,"&lt;=31 mar 2016")</f>
        <v>0.44</v>
      </c>
      <c r="J334" s="18">
        <f>AVERAGEIFS(D333:D350,B333:B350,"&gt;=1 mar 2016", B333:B350,"&lt;=31 mar 2016")</f>
        <v>7.65</v>
      </c>
    </row>
    <row r="335" spans="1:10">
      <c r="A335" s="57"/>
      <c r="B335" s="112">
        <f t="shared" si="14"/>
        <v>42465</v>
      </c>
      <c r="C335" s="57">
        <v>0.4</v>
      </c>
      <c r="D335" s="57">
        <v>16.8</v>
      </c>
      <c r="H335" s="18" t="s">
        <v>22</v>
      </c>
      <c r="I335" s="18">
        <f>AVERAGEIFS(C333:C350,B333:B350,"&gt;=1 apr 2016", B333:B350,"&lt;=30 apr 2016")</f>
        <v>0.42500000000000004</v>
      </c>
      <c r="J335" s="18">
        <f>AVERAGEIFS(D333:D350,B333:B350,"&gt;=1 apr 2016", B333:B350,"&lt;=30 apr 2016")</f>
        <v>15.2</v>
      </c>
    </row>
    <row r="336" spans="1:10">
      <c r="A336" s="57"/>
      <c r="B336" s="112">
        <f t="shared" si="14"/>
        <v>42479</v>
      </c>
      <c r="C336" s="57">
        <v>0.45</v>
      </c>
      <c r="D336" s="57">
        <v>13.6</v>
      </c>
      <c r="H336" s="18" t="s">
        <v>23</v>
      </c>
      <c r="I336" s="18">
        <f>AVERAGEIFS(C333:C350,B333:B350,"&gt;=1 may 2016", B333:B350,"&lt;=31 may 2016")</f>
        <v>0.46666666666666662</v>
      </c>
      <c r="J336" s="18"/>
    </row>
    <row r="337" spans="1:10">
      <c r="A337" s="57"/>
      <c r="B337" s="112">
        <f t="shared" si="14"/>
        <v>42493</v>
      </c>
      <c r="C337" s="57">
        <v>0.5</v>
      </c>
      <c r="D337" s="57"/>
      <c r="H337" s="18" t="s">
        <v>397</v>
      </c>
      <c r="I337" s="18">
        <f>AVERAGEIFS(C333:C350,B333:B350,"&gt;=1 jun 2016", B333:B350,"&lt;=30 jun 2016")</f>
        <v>0.54</v>
      </c>
      <c r="J337" s="18">
        <f>AVERAGEIFS(D333:D350,B333:B350,"&gt;=1 jun 2016", B333:B350,"&lt;=30 jun 2016")</f>
        <v>8.1999999999999993</v>
      </c>
    </row>
    <row r="338" spans="1:10">
      <c r="A338" s="57"/>
      <c r="B338" s="112">
        <f t="shared" si="14"/>
        <v>42507</v>
      </c>
      <c r="C338" s="57">
        <v>0.4</v>
      </c>
      <c r="D338" s="57"/>
      <c r="H338" s="18" t="s">
        <v>25</v>
      </c>
      <c r="I338" s="18">
        <f>AVERAGEIFS(C333:C350,B333:B350,"&gt;=1 jul 2016", B333:B350,"&lt;=31 jul 2016")</f>
        <v>0.495</v>
      </c>
      <c r="J338" s="18">
        <f>AVERAGEIFS(D333:D350,B333:B350,"&gt;=1 jul 2016", B333:B350,"&lt;=31jul 2016")</f>
        <v>12.45</v>
      </c>
    </row>
    <row r="339" spans="1:10">
      <c r="A339" s="57"/>
      <c r="B339" s="112">
        <f t="shared" si="14"/>
        <v>42521</v>
      </c>
      <c r="C339" s="57">
        <v>0.5</v>
      </c>
      <c r="D339" s="57"/>
      <c r="H339" s="18" t="s">
        <v>26</v>
      </c>
      <c r="I339" s="18">
        <f>AVERAGEIFS(C333:C350,B333:B350,"&gt;=1 aug 2016", B333:B350,"&lt;=31 aug 2016")</f>
        <v>0.47499999999999998</v>
      </c>
      <c r="J339" s="18">
        <f>AVERAGEIFS(D333:D350,B333:B350,"&gt;=1 aug 2016", B333:B350,"&lt;=31 aug 2016")</f>
        <v>15.5</v>
      </c>
    </row>
    <row r="340" spans="1:10">
      <c r="A340" s="57"/>
      <c r="B340" s="112">
        <f t="shared" si="14"/>
        <v>42535</v>
      </c>
      <c r="C340" s="57">
        <v>0.53</v>
      </c>
      <c r="D340" s="57"/>
      <c r="H340" s="18" t="s">
        <v>27</v>
      </c>
      <c r="I340" s="18">
        <f>AVERAGEIFS(C333:C350,B333:B350,"&gt;=1 sep 2016", B333:B350,"&lt;=30 sep 2016")</f>
        <v>0.5</v>
      </c>
      <c r="J340" s="18">
        <f>AVERAGEIFS(D333:D350,B333:B350,"&gt;=1 sep 2016", B333:B350,"&lt;=30 sep 2016")</f>
        <v>17.399999999999999</v>
      </c>
    </row>
    <row r="341" spans="1:10">
      <c r="A341" s="57"/>
      <c r="B341" s="112">
        <f t="shared" si="14"/>
        <v>42549</v>
      </c>
      <c r="C341" s="58">
        <v>0.55000000000000004</v>
      </c>
      <c r="D341" s="57">
        <v>8.1999999999999993</v>
      </c>
      <c r="H341" s="18" t="s">
        <v>28</v>
      </c>
      <c r="I341" s="18">
        <f>AVERAGEIFS(C333:C350,B333:B350,"&gt;=1 oct 2016", B333:B350,"&lt;=31 oct 2016")</f>
        <v>0.44</v>
      </c>
      <c r="J341" s="18">
        <f>AVERAGEIFS(D333:D350,B333:B350,"&gt;=1 oct 2016", B333:B350,"&lt;=31 oct 2016")</f>
        <v>11</v>
      </c>
    </row>
    <row r="342" spans="1:10">
      <c r="A342" s="57"/>
      <c r="B342" s="112">
        <f t="shared" si="14"/>
        <v>42563</v>
      </c>
      <c r="C342" s="58">
        <v>0.5</v>
      </c>
      <c r="D342" s="57">
        <v>11.3</v>
      </c>
      <c r="H342" s="18" t="s">
        <v>29</v>
      </c>
      <c r="I342" s="18">
        <f>AVERAGEIFS(C333:C350,B333:B350,"&gt;=1 nov 2016", B333:B350,"&lt;=30 nov 2016")</f>
        <v>0.25</v>
      </c>
      <c r="J342" s="18">
        <f>AVERAGEIFS(D333:D350,B333:B350,"&gt;=1 nov 2016", B333:B350,"&lt;=30 nov 2016")</f>
        <v>9.3000000000000007</v>
      </c>
    </row>
    <row r="343" spans="1:10">
      <c r="A343" s="57"/>
      <c r="B343" s="112">
        <f t="shared" si="14"/>
        <v>42577</v>
      </c>
      <c r="C343" s="57">
        <v>0.49</v>
      </c>
      <c r="D343" s="57">
        <v>13.6</v>
      </c>
    </row>
    <row r="344" spans="1:10">
      <c r="A344" s="57"/>
      <c r="B344" s="112">
        <f t="shared" si="14"/>
        <v>42591</v>
      </c>
      <c r="C344" s="58">
        <v>0.5</v>
      </c>
      <c r="D344" s="57">
        <v>16.7</v>
      </c>
    </row>
    <row r="345" spans="1:10">
      <c r="A345" s="57"/>
      <c r="B345" s="112">
        <f t="shared" si="14"/>
        <v>42605</v>
      </c>
      <c r="C345" s="57">
        <v>0.45</v>
      </c>
      <c r="D345" s="62">
        <v>14.3</v>
      </c>
    </row>
    <row r="346" spans="1:10">
      <c r="A346" s="57"/>
      <c r="B346" s="112">
        <f t="shared" si="14"/>
        <v>42619</v>
      </c>
      <c r="C346" s="58">
        <v>0.5</v>
      </c>
      <c r="D346" s="57">
        <v>18.8</v>
      </c>
    </row>
    <row r="347" spans="1:10">
      <c r="A347" s="57"/>
      <c r="B347" s="112">
        <f t="shared" si="14"/>
        <v>42633</v>
      </c>
      <c r="C347" s="58">
        <v>0.5</v>
      </c>
      <c r="D347" s="57">
        <v>16</v>
      </c>
    </row>
    <row r="348" spans="1:10">
      <c r="A348" s="57"/>
      <c r="B348" s="112">
        <f t="shared" si="14"/>
        <v>42647</v>
      </c>
      <c r="C348" s="58">
        <v>0.48</v>
      </c>
      <c r="D348" s="57">
        <v>10.1</v>
      </c>
    </row>
    <row r="349" spans="1:10">
      <c r="A349" s="57"/>
      <c r="B349" s="112">
        <f t="shared" si="14"/>
        <v>42661</v>
      </c>
      <c r="C349" s="58">
        <v>0.4</v>
      </c>
      <c r="D349" s="57">
        <v>11.9</v>
      </c>
    </row>
    <row r="350" spans="1:10">
      <c r="A350" s="57"/>
      <c r="B350" s="112">
        <f>B328</f>
        <v>42675</v>
      </c>
      <c r="C350" s="58">
        <v>0.25</v>
      </c>
      <c r="D350" s="57">
        <v>9.3000000000000007</v>
      </c>
    </row>
    <row r="351" spans="1:10">
      <c r="A351" s="57"/>
      <c r="B351" s="59"/>
      <c r="C351" s="57"/>
      <c r="D351" s="57"/>
    </row>
    <row r="352" spans="1:10">
      <c r="A352" s="57"/>
      <c r="B352" s="59"/>
      <c r="C352" s="57"/>
      <c r="D352" s="57"/>
    </row>
    <row r="353" spans="1:10">
      <c r="A353" s="57"/>
      <c r="B353" s="59"/>
      <c r="C353" s="57"/>
      <c r="D353" s="57"/>
    </row>
    <row r="354" spans="1:10">
      <c r="A354" s="57"/>
      <c r="B354" s="59"/>
      <c r="C354" s="57"/>
      <c r="D354" s="57"/>
    </row>
    <row r="355" spans="1:10">
      <c r="A355" s="57" t="s">
        <v>64</v>
      </c>
      <c r="B355" s="112">
        <f>B333</f>
        <v>42437</v>
      </c>
      <c r="C355" s="57"/>
      <c r="D355" s="57"/>
    </row>
    <row r="356" spans="1:10">
      <c r="A356" s="57"/>
      <c r="B356" s="112">
        <f t="shared" ref="B356:B372" si="15">B334</f>
        <v>42451</v>
      </c>
      <c r="C356" s="57">
        <v>0.3</v>
      </c>
      <c r="D356" s="57">
        <v>3.8</v>
      </c>
      <c r="H356" s="18" t="s">
        <v>20</v>
      </c>
      <c r="I356" s="18">
        <f>AVERAGEIFS(C355:C372,B355:B372,"&gt;=1 mar 2016", B355:B372,"&lt;=31 mar 2016")</f>
        <v>0.3</v>
      </c>
      <c r="J356" s="18">
        <f>AVERAGEIFS(D355:D372,B355:B372,"&gt;=1 mar 2016", B355:B372,"&lt;=31 mar 2016")</f>
        <v>3.8</v>
      </c>
    </row>
    <row r="357" spans="1:10">
      <c r="A357" s="57"/>
      <c r="B357" s="112">
        <f t="shared" si="15"/>
        <v>42465</v>
      </c>
      <c r="C357" s="57">
        <v>0.3</v>
      </c>
      <c r="D357" s="57">
        <v>9.6</v>
      </c>
      <c r="H357" s="18" t="s">
        <v>22</v>
      </c>
      <c r="I357" s="18">
        <f>AVERAGEIFS(C355:C372,B355:B372,"&gt;=1 apr 2016", B355:B372,"&lt;=30 apr 2016")</f>
        <v>0.375</v>
      </c>
      <c r="J357" s="18">
        <f>AVERAGEIFS(D355:D372,B355:B372,"&gt;=1 apr 2016", B355:B372,"&lt;=30 apr 2016")</f>
        <v>10.899999999999999</v>
      </c>
    </row>
    <row r="358" spans="1:10">
      <c r="A358" s="57"/>
      <c r="B358" s="112">
        <f t="shared" si="15"/>
        <v>42479</v>
      </c>
      <c r="C358" s="57">
        <v>0.45</v>
      </c>
      <c r="D358" s="57">
        <v>12.2</v>
      </c>
      <c r="H358" s="18" t="s">
        <v>23</v>
      </c>
      <c r="I358" s="18">
        <f>AVERAGEIFS(C355:C372,B355:B372,"&gt;=1 may 2016", B355:B372,"&lt;=31 may 2016")</f>
        <v>0.43333333333333335</v>
      </c>
      <c r="J358" s="18"/>
    </row>
    <row r="359" spans="1:10">
      <c r="A359" s="57"/>
      <c r="B359" s="112">
        <f t="shared" si="15"/>
        <v>42493</v>
      </c>
      <c r="C359" s="57">
        <v>0.5</v>
      </c>
      <c r="D359" s="57"/>
      <c r="H359" s="18" t="s">
        <v>397</v>
      </c>
      <c r="I359" s="18">
        <f>AVERAGEIFS(C355:C372,B355:B372,"&gt;=1 jun 2016", B355:B372,"&lt;=30 jun 2016")</f>
        <v>0.375</v>
      </c>
      <c r="J359" s="18">
        <f>AVERAGEIFS(D355:D372,B355:B372,"&gt;=1 jun 2016", B355:B372,"&lt;=30 jun 2016")</f>
        <v>10.8</v>
      </c>
    </row>
    <row r="360" spans="1:10">
      <c r="A360" s="57"/>
      <c r="B360" s="112">
        <f t="shared" si="15"/>
        <v>42507</v>
      </c>
      <c r="C360" s="57">
        <v>0.5</v>
      </c>
      <c r="D360" s="57"/>
      <c r="H360" s="18" t="s">
        <v>25</v>
      </c>
      <c r="I360" s="18">
        <f>AVERAGEIFS(C355:C372,B355:B372,"&gt;=1 jul 2016", B355:B372,"&lt;=31 jul 2016")</f>
        <v>0.45</v>
      </c>
      <c r="J360" s="18">
        <f>AVERAGEIFS(D355:D372,B355:B372,"&gt;=1 jul 2016", B355:B372,"&lt;=31jul 2016")</f>
        <v>15.399999999999999</v>
      </c>
    </row>
    <row r="361" spans="1:10">
      <c r="A361" s="57"/>
      <c r="B361" s="112">
        <f t="shared" si="15"/>
        <v>42521</v>
      </c>
      <c r="C361" s="58">
        <v>0.3</v>
      </c>
      <c r="D361" s="57"/>
      <c r="H361" s="18" t="s">
        <v>26</v>
      </c>
      <c r="I361" s="18">
        <f>AVERAGEIFS(C355:C372,B355:B372,"&gt;=1 aug 2016", B355:B372,"&lt;=31 aug 2016")</f>
        <v>0.4</v>
      </c>
      <c r="J361" s="18">
        <f>AVERAGEIFS(D355:D372,B355:B372,"&gt;=1 aug 2016", B355:B372,"&lt;=31 aug 2016")</f>
        <v>16.7</v>
      </c>
    </row>
    <row r="362" spans="1:10">
      <c r="A362" s="57"/>
      <c r="B362" s="112">
        <f t="shared" si="15"/>
        <v>42535</v>
      </c>
      <c r="C362" s="57">
        <v>0.45</v>
      </c>
      <c r="D362" s="57"/>
      <c r="H362" s="18" t="s">
        <v>27</v>
      </c>
      <c r="I362" s="18">
        <f>AVERAGEIFS(C355:C372,B355:B372,"&gt;=1 sep 2016", B355:B372,"&lt;=30 sep 2016")</f>
        <v>0.35</v>
      </c>
      <c r="J362" s="18">
        <f>AVERAGEIFS(D355:D372,B355:B372,"&gt;=1 sep 2016", B355:B372,"&lt;=30 sep 2016")</f>
        <v>17.55</v>
      </c>
    </row>
    <row r="363" spans="1:10">
      <c r="A363" s="57"/>
      <c r="B363" s="112">
        <f t="shared" si="15"/>
        <v>42549</v>
      </c>
      <c r="C363" s="57">
        <v>0.3</v>
      </c>
      <c r="D363" s="57">
        <v>10.8</v>
      </c>
      <c r="H363" s="18" t="s">
        <v>28</v>
      </c>
      <c r="I363" s="18">
        <f>AVERAGEIFS(C355:C372,B355:B372,"&gt;=1 oct 2016", B355:B372,"&lt;=31 oct 2016")</f>
        <v>0.32499999999999996</v>
      </c>
      <c r="J363" s="18">
        <f>AVERAGEIFS(D355:D372,B355:B372,"&gt;=1 oct 2016", B355:B372,"&lt;=31 oct 2016")</f>
        <v>10</v>
      </c>
    </row>
    <row r="364" spans="1:10">
      <c r="A364" s="57"/>
      <c r="B364" s="112">
        <f t="shared" si="15"/>
        <v>42563</v>
      </c>
      <c r="C364" s="58">
        <v>0.5</v>
      </c>
      <c r="D364" s="57">
        <v>13.4</v>
      </c>
      <c r="H364" s="18" t="s">
        <v>29</v>
      </c>
      <c r="I364" s="18">
        <f>AVERAGEIFS(C355:C372,B355:B372,"&gt;=1 nov 2016", B355:B372,"&lt;=30 nov 2016")</f>
        <v>0.4</v>
      </c>
      <c r="J364" s="18">
        <f>AVERAGEIFS(D355:D372,B355:B372,"&gt;=1 nov 2016", B355:B372,"&lt;=30 nov 2016")</f>
        <v>8.8000000000000007</v>
      </c>
    </row>
    <row r="365" spans="1:10">
      <c r="A365" s="57"/>
      <c r="B365" s="112">
        <f t="shared" si="15"/>
        <v>42577</v>
      </c>
      <c r="C365" s="58">
        <v>0.4</v>
      </c>
      <c r="D365" s="57">
        <v>17.399999999999999</v>
      </c>
    </row>
    <row r="366" spans="1:10">
      <c r="A366" s="57"/>
      <c r="B366" s="112">
        <f t="shared" si="15"/>
        <v>42591</v>
      </c>
      <c r="C366" s="57">
        <v>0.4</v>
      </c>
      <c r="D366" s="57">
        <v>14.9</v>
      </c>
    </row>
    <row r="367" spans="1:10">
      <c r="A367" s="57"/>
      <c r="B367" s="112">
        <f t="shared" si="15"/>
        <v>42605</v>
      </c>
      <c r="C367" s="57">
        <v>0.4</v>
      </c>
      <c r="D367" s="57">
        <v>18.5</v>
      </c>
    </row>
    <row r="368" spans="1:10">
      <c r="A368" s="57"/>
      <c r="B368" s="112">
        <f t="shared" si="15"/>
        <v>42619</v>
      </c>
      <c r="C368" s="58">
        <v>0.4</v>
      </c>
      <c r="D368" s="57">
        <v>18</v>
      </c>
    </row>
    <row r="369" spans="1:10">
      <c r="A369" s="57"/>
      <c r="B369" s="112">
        <f t="shared" si="15"/>
        <v>42633</v>
      </c>
      <c r="C369" s="58">
        <v>0.3</v>
      </c>
      <c r="D369" s="57">
        <v>17.100000000000001</v>
      </c>
    </row>
    <row r="370" spans="1:10">
      <c r="A370" s="57"/>
      <c r="B370" s="112">
        <f t="shared" si="15"/>
        <v>42647</v>
      </c>
      <c r="C370" s="58">
        <v>0.35</v>
      </c>
      <c r="D370" s="57">
        <v>12.8</v>
      </c>
    </row>
    <row r="371" spans="1:10">
      <c r="A371" s="57"/>
      <c r="B371" s="112">
        <f t="shared" si="15"/>
        <v>42661</v>
      </c>
      <c r="C371" s="58">
        <v>0.3</v>
      </c>
      <c r="D371" s="57">
        <v>7.2</v>
      </c>
    </row>
    <row r="372" spans="1:10">
      <c r="A372" s="57"/>
      <c r="B372" s="112">
        <f t="shared" si="15"/>
        <v>42675</v>
      </c>
      <c r="C372" s="58">
        <v>0.4</v>
      </c>
      <c r="D372" s="57">
        <v>8.8000000000000007</v>
      </c>
    </row>
    <row r="373" spans="1:10">
      <c r="A373" s="57"/>
      <c r="B373" s="59"/>
      <c r="C373" s="57"/>
      <c r="D373" s="57"/>
    </row>
    <row r="374" spans="1:10">
      <c r="A374" s="57"/>
      <c r="B374" s="59"/>
      <c r="C374" s="57"/>
      <c r="D374" s="57"/>
    </row>
    <row r="375" spans="1:10">
      <c r="A375" s="57"/>
      <c r="B375" s="59"/>
      <c r="C375" s="57"/>
      <c r="D375" s="57"/>
    </row>
    <row r="376" spans="1:10">
      <c r="A376" s="57"/>
      <c r="B376" s="59"/>
      <c r="C376" s="57"/>
      <c r="D376" s="57"/>
    </row>
    <row r="377" spans="1:10">
      <c r="A377" s="57" t="s">
        <v>65</v>
      </c>
      <c r="B377" s="112">
        <f>B355</f>
        <v>42437</v>
      </c>
      <c r="C377" s="57">
        <v>0.7</v>
      </c>
      <c r="D377" s="57">
        <v>6.4</v>
      </c>
    </row>
    <row r="378" spans="1:10">
      <c r="A378" s="57"/>
      <c r="B378" s="112">
        <f t="shared" ref="B378:B394" si="16">B356</f>
        <v>42451</v>
      </c>
      <c r="C378" s="58">
        <v>0.8</v>
      </c>
      <c r="D378" s="57">
        <v>4.5</v>
      </c>
      <c r="H378" s="18" t="s">
        <v>20</v>
      </c>
      <c r="I378" s="18">
        <f>AVERAGEIFS(C377:C394,B377:B394,"&gt;=1 mar 2016", B377:B394,"&lt;=31 mar 2016")</f>
        <v>0.75</v>
      </c>
      <c r="J378" s="18">
        <f>AVERAGEIFS(D377:D394,B377:B394,"&gt;=1 mar 2016", B377:B394,"&lt;=31 mar 2016")</f>
        <v>5.45</v>
      </c>
    </row>
    <row r="379" spans="1:10">
      <c r="A379" s="57"/>
      <c r="B379" s="112">
        <f t="shared" si="16"/>
        <v>42465</v>
      </c>
      <c r="C379" s="58">
        <v>0.1</v>
      </c>
      <c r="D379" s="57">
        <v>7.2</v>
      </c>
      <c r="H379" s="18" t="s">
        <v>22</v>
      </c>
      <c r="I379" s="18">
        <f>AVERAGEIFS(C377:C394,B377:B394,"&gt;=1 apr 2016", B377:B394,"&lt;=30 apr 2016")</f>
        <v>0.45</v>
      </c>
      <c r="J379" s="18">
        <f>AVERAGEIFS(D377:D394,B377:B394,"&gt;=1 apr 2016", B377:B394,"&lt;=30 apr 2016")</f>
        <v>6.95</v>
      </c>
    </row>
    <row r="380" spans="1:10">
      <c r="A380" s="57"/>
      <c r="B380" s="112">
        <f t="shared" si="16"/>
        <v>42479</v>
      </c>
      <c r="C380" s="58">
        <v>0.8</v>
      </c>
      <c r="D380" s="62">
        <v>6.7</v>
      </c>
      <c r="H380" s="18" t="s">
        <v>23</v>
      </c>
      <c r="I380" s="18">
        <f>AVERAGEIFS(C377:C394,B377:B394,"&gt;=1 may 2016", B377:B394,"&lt;=31 may 2016")</f>
        <v>0.80000000000000016</v>
      </c>
      <c r="J380" s="18"/>
    </row>
    <row r="381" spans="1:10">
      <c r="A381" s="57"/>
      <c r="B381" s="112">
        <f t="shared" si="16"/>
        <v>42493</v>
      </c>
      <c r="C381" s="58">
        <v>0.85</v>
      </c>
      <c r="D381" s="57"/>
      <c r="H381" s="18" t="s">
        <v>397</v>
      </c>
      <c r="I381" s="18">
        <f>AVERAGEIFS(C377:C394,B377:B394,"&gt;=1 jun 2016", B377:B394,"&lt;=30 jun 2016")</f>
        <v>0.6</v>
      </c>
      <c r="J381" s="18">
        <f>AVERAGEIFS(D377:D394,B377:B394,"&gt;=1 jun 2016", B377:B394,"&lt;=30 jun 2016")</f>
        <v>8.6</v>
      </c>
    </row>
    <row r="382" spans="1:10">
      <c r="A382" s="57"/>
      <c r="B382" s="112">
        <f t="shared" si="16"/>
        <v>42507</v>
      </c>
      <c r="C382" s="58">
        <v>0.75</v>
      </c>
      <c r="D382" s="57"/>
      <c r="H382" s="18" t="s">
        <v>25</v>
      </c>
      <c r="I382" s="18">
        <f>AVERAGEIFS(C377:C394,B377:B394,"&gt;=1 jul 2016", B377:B394,"&lt;=31 jul 2016")</f>
        <v>0.47499999999999998</v>
      </c>
      <c r="J382" s="18">
        <f>AVERAGEIFS(D377:D394,B377:B394,"&gt;=1 jul 2016", B377:B394,"&lt;=31jul 2016")</f>
        <v>12.65</v>
      </c>
    </row>
    <row r="383" spans="1:10">
      <c r="A383" s="57"/>
      <c r="B383" s="112">
        <f t="shared" si="16"/>
        <v>42521</v>
      </c>
      <c r="C383" s="57">
        <v>0.8</v>
      </c>
      <c r="D383" s="62"/>
      <c r="H383" s="18" t="s">
        <v>26</v>
      </c>
      <c r="I383" s="18">
        <f>AVERAGEIFS(C377:C394,B377:B394,"&gt;=1 aug 2016", B377:B394,"&lt;=31 aug 2016")</f>
        <v>0.5</v>
      </c>
      <c r="J383" s="18">
        <f>AVERAGEIFS(D377:D394,B377:B394,"&gt;=1 aug 2016", B377:B394,"&lt;=31 aug 2016")</f>
        <v>11.7</v>
      </c>
    </row>
    <row r="384" spans="1:10">
      <c r="A384" s="57"/>
      <c r="B384" s="112">
        <f t="shared" si="16"/>
        <v>42535</v>
      </c>
      <c r="C384" s="57">
        <v>0.5</v>
      </c>
      <c r="D384" s="57"/>
      <c r="H384" s="18" t="s">
        <v>27</v>
      </c>
      <c r="I384" s="18">
        <f>AVERAGEIFS(C377:C394,B377:B394,"&gt;=1 sep 2016", B377:B394,"&lt;=30 sep 2016")</f>
        <v>0.6</v>
      </c>
      <c r="J384" s="18">
        <f>AVERAGEIFS(D377:D394,B377:B394,"&gt;=1 sep 2016", B377:B394,"&lt;=30 sep 2016")</f>
        <v>11.100000000000001</v>
      </c>
    </row>
    <row r="385" spans="1:10">
      <c r="A385" s="57"/>
      <c r="B385" s="112">
        <f t="shared" si="16"/>
        <v>42549</v>
      </c>
      <c r="C385" s="57">
        <v>0.7</v>
      </c>
      <c r="D385" s="57">
        <v>8.6</v>
      </c>
      <c r="H385" s="18" t="s">
        <v>28</v>
      </c>
      <c r="I385" s="18">
        <f>AVERAGEIFS(C377:C394,B377:B394,"&gt;=1 oct 2016", B377:B394,"&lt;=31 oct 2016")</f>
        <v>0.60000000000000009</v>
      </c>
      <c r="J385" s="18">
        <f>AVERAGEIFS(D377:D394,B377:B394,"&gt;=1 oct 2016", B377:B394,"&lt;=31 oct 2016")</f>
        <v>15.81</v>
      </c>
    </row>
    <row r="386" spans="1:10">
      <c r="A386" s="57"/>
      <c r="B386" s="112">
        <f t="shared" si="16"/>
        <v>42563</v>
      </c>
      <c r="C386" s="58">
        <v>0.5</v>
      </c>
      <c r="D386" s="57">
        <v>12.9</v>
      </c>
      <c r="H386" s="18" t="s">
        <v>29</v>
      </c>
      <c r="I386" s="18">
        <f>AVERAGEIFS(C377:C394,B377:B394,"&gt;=1 nov 2016", B377:B394,"&lt;=30 nov 2016")</f>
        <v>0.7</v>
      </c>
      <c r="J386" s="18">
        <f>AVERAGEIFS(D377:D394,B377:B394,"&gt;=1 nov 2016", B377:B394,"&lt;=30 nov 2016")</f>
        <v>12.7</v>
      </c>
    </row>
    <row r="387" spans="1:10">
      <c r="A387" s="57"/>
      <c r="B387" s="112">
        <f t="shared" si="16"/>
        <v>42577</v>
      </c>
      <c r="C387" s="58">
        <v>0.45</v>
      </c>
      <c r="D387" s="57">
        <v>12.4</v>
      </c>
    </row>
    <row r="388" spans="1:10">
      <c r="A388" s="57"/>
      <c r="B388" s="112">
        <f t="shared" si="16"/>
        <v>42591</v>
      </c>
      <c r="C388" s="58">
        <v>0.65</v>
      </c>
      <c r="D388" s="57">
        <v>8.6999999999999993</v>
      </c>
    </row>
    <row r="389" spans="1:10">
      <c r="A389" s="57"/>
      <c r="B389" s="112">
        <f t="shared" si="16"/>
        <v>42605</v>
      </c>
      <c r="C389" s="57">
        <v>0.35</v>
      </c>
      <c r="D389" s="57">
        <v>14.7</v>
      </c>
    </row>
    <row r="390" spans="1:10">
      <c r="A390" s="57"/>
      <c r="B390" s="112">
        <f t="shared" si="16"/>
        <v>42619</v>
      </c>
      <c r="C390" s="57">
        <v>0.6</v>
      </c>
      <c r="D390" s="57">
        <v>11.8</v>
      </c>
    </row>
    <row r="391" spans="1:10">
      <c r="A391" s="57"/>
      <c r="B391" s="112">
        <f t="shared" si="16"/>
        <v>42633</v>
      </c>
      <c r="C391" s="58">
        <v>0.6</v>
      </c>
      <c r="D391" s="57">
        <v>10.4</v>
      </c>
    </row>
    <row r="392" spans="1:10">
      <c r="A392" s="57"/>
      <c r="B392" s="112">
        <f t="shared" si="16"/>
        <v>42647</v>
      </c>
      <c r="C392" s="58">
        <v>0.55000000000000004</v>
      </c>
      <c r="D392" s="57">
        <v>15</v>
      </c>
    </row>
    <row r="393" spans="1:10">
      <c r="A393" s="57"/>
      <c r="B393" s="112">
        <f t="shared" si="16"/>
        <v>42661</v>
      </c>
      <c r="C393" s="58">
        <v>0.65</v>
      </c>
      <c r="D393" s="57">
        <v>16.62</v>
      </c>
    </row>
    <row r="394" spans="1:10">
      <c r="A394" s="57"/>
      <c r="B394" s="112">
        <f t="shared" si="16"/>
        <v>42675</v>
      </c>
      <c r="C394" s="58">
        <v>0.7</v>
      </c>
      <c r="D394" s="57">
        <v>12.7</v>
      </c>
    </row>
    <row r="395" spans="1:10">
      <c r="A395" s="57"/>
      <c r="B395" s="59"/>
      <c r="C395" s="57"/>
      <c r="D395" s="57"/>
    </row>
    <row r="396" spans="1:10">
      <c r="A396" s="57"/>
      <c r="B396" s="59"/>
      <c r="C396" s="57"/>
      <c r="D396" s="57"/>
    </row>
    <row r="397" spans="1:10">
      <c r="A397" s="57"/>
      <c r="B397" s="59"/>
      <c r="C397" s="57"/>
      <c r="D397" s="57"/>
    </row>
    <row r="398" spans="1:10">
      <c r="A398" s="57"/>
      <c r="B398" s="59"/>
      <c r="C398" s="57"/>
      <c r="D398" s="57"/>
    </row>
    <row r="399" spans="1:10">
      <c r="A399" s="57" t="s">
        <v>67</v>
      </c>
      <c r="B399" s="112">
        <f>B377</f>
        <v>42437</v>
      </c>
      <c r="C399" s="57"/>
      <c r="D399" s="62"/>
    </row>
    <row r="400" spans="1:10">
      <c r="A400" s="59"/>
      <c r="B400" s="112">
        <f t="shared" ref="B400:B416" si="17">B378</f>
        <v>42451</v>
      </c>
      <c r="C400" s="122"/>
      <c r="D400" s="122"/>
      <c r="H400" s="18" t="s">
        <v>20</v>
      </c>
      <c r="I400" s="18"/>
      <c r="J400" s="18"/>
    </row>
    <row r="401" spans="1:10">
      <c r="A401" s="57"/>
      <c r="B401" s="112">
        <f t="shared" si="17"/>
        <v>42465</v>
      </c>
      <c r="C401" s="58">
        <v>0.5</v>
      </c>
      <c r="D401" s="57">
        <v>19.2</v>
      </c>
      <c r="H401" s="18" t="s">
        <v>22</v>
      </c>
      <c r="I401" s="18">
        <f>AVERAGEIFS(C399:C416,B399:B416,"&gt;=1 apr 2016", B399:B416,"&lt;=30 apr 2016")</f>
        <v>0.41000000000000003</v>
      </c>
      <c r="J401" s="18">
        <f>AVERAGEIFS(D399:D416,B399:B416,"&gt;=1 apr 2016", B399:B416,"&lt;=30 apr 2016")</f>
        <v>21</v>
      </c>
    </row>
    <row r="402" spans="1:10">
      <c r="A402" s="57"/>
      <c r="B402" s="112">
        <f t="shared" si="17"/>
        <v>42479</v>
      </c>
      <c r="C402" s="58">
        <v>0.32</v>
      </c>
      <c r="D402" s="57">
        <v>22.8</v>
      </c>
      <c r="H402" s="18" t="s">
        <v>23</v>
      </c>
      <c r="I402" s="18">
        <f>AVERAGEIFS(C399:C416,B399:B416,"&gt;=1 may 2016", B399:B416,"&lt;=31 may 2016")</f>
        <v>0.51666666666666672</v>
      </c>
      <c r="J402" s="18">
        <f>AVERAGEIFS(D399:D416,B399:B416,"&gt;=1 may 2016", B399:B416,"&lt;=31 may 2016")</f>
        <v>35.700000000000003</v>
      </c>
    </row>
    <row r="403" spans="1:10">
      <c r="A403" s="57"/>
      <c r="B403" s="112">
        <f t="shared" si="17"/>
        <v>42493</v>
      </c>
      <c r="C403" s="57">
        <v>0.7</v>
      </c>
      <c r="D403" s="57"/>
      <c r="H403" s="18" t="s">
        <v>397</v>
      </c>
      <c r="I403" s="18">
        <f>AVERAGEIFS(C399:C416,B399:B416,"&gt;=1 jun 2016", B399:B416,"&lt;=30 jun 2016")</f>
        <v>0.67500000000000004</v>
      </c>
      <c r="J403" s="18">
        <f>AVERAGEIFS(D399:D416,B399:B416,"&gt;=1 jun 2016", B399:B416,"&lt;=30 jun 2016")</f>
        <v>7.2</v>
      </c>
    </row>
    <row r="404" spans="1:10">
      <c r="A404" s="57"/>
      <c r="B404" s="112">
        <f t="shared" si="17"/>
        <v>42507</v>
      </c>
      <c r="C404" s="57">
        <v>0.4</v>
      </c>
      <c r="D404" s="57"/>
      <c r="H404" s="18" t="s">
        <v>25</v>
      </c>
      <c r="I404" s="18">
        <f>AVERAGEIFS(C399:C416,B399:B416,"&gt;=1 jul 2016", B399:B416,"&lt;=31 jul 2016")</f>
        <v>0.72499999999999998</v>
      </c>
      <c r="J404" s="18">
        <f>AVERAGEIFS(D399:D416,B399:B416,"&gt;=1 jul 2016", B399:B416,"&lt;=31jul 2016")</f>
        <v>12.25</v>
      </c>
    </row>
    <row r="405" spans="1:10">
      <c r="A405" s="57"/>
      <c r="B405" s="112">
        <f t="shared" si="17"/>
        <v>42521</v>
      </c>
      <c r="C405" s="57">
        <v>0.45</v>
      </c>
      <c r="D405" s="57">
        <v>35.700000000000003</v>
      </c>
      <c r="H405" s="18" t="s">
        <v>26</v>
      </c>
      <c r="I405" s="18">
        <f>AVERAGEIFS(C399:C416,B399:B416,"&gt;=1 aug 2016", B399:B416,"&lt;=31 aug 2016")</f>
        <v>0.72499999999999998</v>
      </c>
      <c r="J405" s="18">
        <f>AVERAGEIFS(D399:D416,B399:B416,"&gt;=1 aug 2016", B399:B416,"&lt;=31 aug 2016")</f>
        <v>15.1</v>
      </c>
    </row>
    <row r="406" spans="1:10">
      <c r="A406" s="57"/>
      <c r="B406" s="112">
        <f t="shared" si="17"/>
        <v>42535</v>
      </c>
      <c r="C406" s="57">
        <v>0.85</v>
      </c>
      <c r="D406" s="57"/>
      <c r="H406" s="18" t="s">
        <v>27</v>
      </c>
      <c r="I406" s="18">
        <f>AVERAGEIFS(C399:C416,B399:B416,"&gt;=1 sep 2016", B399:B416,"&lt;=30 sep 2016")</f>
        <v>0.41000000000000003</v>
      </c>
      <c r="J406" s="18">
        <f>AVERAGEIFS(D399:D416,B399:B416,"&gt;=1 sep 2016", B399:B416,"&lt;=30 sep 2016")</f>
        <v>13.75</v>
      </c>
    </row>
    <row r="407" spans="1:10">
      <c r="A407" s="57"/>
      <c r="B407" s="112">
        <f t="shared" si="17"/>
        <v>42549</v>
      </c>
      <c r="C407" s="57">
        <v>0.5</v>
      </c>
      <c r="D407" s="57">
        <v>7.2</v>
      </c>
      <c r="H407" s="18" t="s">
        <v>28</v>
      </c>
      <c r="I407" s="18">
        <f>AVERAGEIFS(C399:C416,B399:B416,"&gt;=1 oct 2016", B399:B416,"&lt;=31 oct 2016")</f>
        <v>0.55000000000000004</v>
      </c>
      <c r="J407" s="18">
        <f>AVERAGEIFS(D399:D416,B399:B416,"&gt;=1 oct 2016", B399:B416,"&lt;=31 oct 2016")</f>
        <v>11.55</v>
      </c>
    </row>
    <row r="408" spans="1:10">
      <c r="A408" s="57"/>
      <c r="B408" s="112">
        <f t="shared" si="17"/>
        <v>42563</v>
      </c>
      <c r="C408" s="57">
        <v>0.75</v>
      </c>
      <c r="D408" s="57">
        <v>7.2</v>
      </c>
      <c r="H408" s="18" t="s">
        <v>29</v>
      </c>
      <c r="I408" s="18">
        <f>AVERAGEIFS(C399:C416,B399:B416,"&gt;=1 nov 2016", B399:B416,"&lt;=30 nov 2016")</f>
        <v>0.5</v>
      </c>
      <c r="J408" s="18">
        <f>AVERAGEIFS(D399:D416,B399:B416,"&gt;=1 nov 2016", B399:B416,"&lt;=30 nov 2016")</f>
        <v>14.2</v>
      </c>
    </row>
    <row r="409" spans="1:10">
      <c r="A409" s="57"/>
      <c r="B409" s="112">
        <f t="shared" si="17"/>
        <v>42577</v>
      </c>
      <c r="C409" s="57">
        <v>0.7</v>
      </c>
      <c r="D409" s="57">
        <v>17.3</v>
      </c>
    </row>
    <row r="410" spans="1:10">
      <c r="A410" s="57"/>
      <c r="B410" s="112">
        <f t="shared" si="17"/>
        <v>42591</v>
      </c>
      <c r="C410" s="58">
        <v>0.75</v>
      </c>
      <c r="D410" s="57">
        <v>15.6</v>
      </c>
    </row>
    <row r="411" spans="1:10">
      <c r="A411" s="57"/>
      <c r="B411" s="112">
        <f t="shared" si="17"/>
        <v>42605</v>
      </c>
      <c r="C411" s="57">
        <v>0.7</v>
      </c>
      <c r="D411" s="57">
        <v>14.6</v>
      </c>
    </row>
    <row r="412" spans="1:10">
      <c r="A412" s="57"/>
      <c r="B412" s="112">
        <f t="shared" si="17"/>
        <v>42619</v>
      </c>
      <c r="C412" s="57">
        <v>0.52</v>
      </c>
      <c r="D412" s="57">
        <v>16.399999999999999</v>
      </c>
    </row>
    <row r="413" spans="1:10">
      <c r="A413" s="57"/>
      <c r="B413" s="112">
        <f t="shared" si="17"/>
        <v>42633</v>
      </c>
      <c r="C413" s="58">
        <v>0.3</v>
      </c>
      <c r="D413" s="57">
        <v>11.1</v>
      </c>
    </row>
    <row r="414" spans="1:10">
      <c r="A414" s="57"/>
      <c r="B414" s="112">
        <f t="shared" si="17"/>
        <v>42647</v>
      </c>
      <c r="C414" s="58">
        <v>0.6</v>
      </c>
      <c r="D414" s="57">
        <v>12.6</v>
      </c>
    </row>
    <row r="415" spans="1:10">
      <c r="A415" s="57"/>
      <c r="B415" s="112">
        <f t="shared" si="17"/>
        <v>42661</v>
      </c>
      <c r="C415" s="58">
        <v>0.5</v>
      </c>
      <c r="D415" s="57">
        <v>10.5</v>
      </c>
    </row>
    <row r="416" spans="1:10">
      <c r="A416" s="57"/>
      <c r="B416" s="112">
        <f t="shared" si="17"/>
        <v>42675</v>
      </c>
      <c r="C416" s="58">
        <v>0.5</v>
      </c>
      <c r="D416" s="57">
        <v>14.2</v>
      </c>
    </row>
    <row r="417" spans="1:10">
      <c r="A417" s="57"/>
      <c r="B417" s="59"/>
      <c r="C417" s="57"/>
      <c r="D417" s="57"/>
    </row>
    <row r="418" spans="1:10">
      <c r="A418" s="57"/>
      <c r="B418" s="59"/>
      <c r="C418" s="57"/>
      <c r="D418" s="57"/>
    </row>
    <row r="419" spans="1:10">
      <c r="A419" s="57"/>
      <c r="B419" s="59"/>
      <c r="C419" s="57"/>
      <c r="D419" s="57"/>
    </row>
    <row r="420" spans="1:10">
      <c r="A420" s="57"/>
      <c r="B420" s="59"/>
      <c r="C420" s="57"/>
      <c r="D420" s="57"/>
    </row>
    <row r="421" spans="1:10">
      <c r="A421" s="57" t="s">
        <v>69</v>
      </c>
      <c r="B421" s="112">
        <f>B399</f>
        <v>42437</v>
      </c>
      <c r="C421" s="57">
        <v>45</v>
      </c>
      <c r="D421" s="57">
        <v>5.3</v>
      </c>
    </row>
    <row r="422" spans="1:10">
      <c r="A422" s="57"/>
      <c r="B422" s="112">
        <f t="shared" ref="B422:B438" si="18">B400</f>
        <v>42451</v>
      </c>
      <c r="C422" s="57">
        <v>0.45</v>
      </c>
      <c r="D422" s="57">
        <v>15.8</v>
      </c>
      <c r="H422" s="18" t="s">
        <v>20</v>
      </c>
      <c r="I422" s="18">
        <f>AVERAGEIFS(C421:C438,B421:B438,"&gt;=1 mar 2016", B421:B438,"&lt;=31 mar 2016")</f>
        <v>22.725000000000001</v>
      </c>
      <c r="J422" s="18">
        <f>AVERAGEIFS(D421:D438,B421:B438,"&gt;=1 mar 2016", B421:B438,"&lt;=31 mar 2016")</f>
        <v>10.55</v>
      </c>
    </row>
    <row r="423" spans="1:10">
      <c r="A423" s="57"/>
      <c r="B423" s="112">
        <f t="shared" si="18"/>
        <v>42465</v>
      </c>
      <c r="C423" s="57">
        <v>0.5</v>
      </c>
      <c r="D423" s="57">
        <v>4.9000000000000004</v>
      </c>
      <c r="H423" s="18" t="s">
        <v>22</v>
      </c>
      <c r="I423" s="18">
        <f>AVERAGEIFS(C421:C438,B421:B438,"&gt;=1 apr 2016", B421:B438,"&lt;=30 apr 2016")</f>
        <v>0.45</v>
      </c>
      <c r="J423" s="18">
        <f>AVERAGEIFS(D421:D438,B421:B438,"&gt;=1 apr 2016", B421:B438,"&lt;=30 apr 2016")</f>
        <v>20.75</v>
      </c>
    </row>
    <row r="424" spans="1:10">
      <c r="A424" s="57"/>
      <c r="B424" s="112">
        <f t="shared" si="18"/>
        <v>42479</v>
      </c>
      <c r="C424" s="57">
        <v>0.4</v>
      </c>
      <c r="D424" s="57">
        <v>36.6</v>
      </c>
      <c r="H424" s="18" t="s">
        <v>23</v>
      </c>
      <c r="I424" s="18">
        <f>AVERAGEIFS(C421:C438,B421:B438,"&gt;=1 may 2016", B421:B438,"&lt;=31 may 2016")</f>
        <v>0.31666666666666665</v>
      </c>
      <c r="J424" s="18">
        <f>AVERAGEIFS(D421:D438,B421:B438,"&gt;=1 may 2016", B421:B438,"&lt;=31 may 2016")</f>
        <v>11.6</v>
      </c>
    </row>
    <row r="425" spans="1:10">
      <c r="A425" s="57"/>
      <c r="B425" s="112">
        <f t="shared" si="18"/>
        <v>42493</v>
      </c>
      <c r="C425" s="57">
        <v>0.3</v>
      </c>
      <c r="D425" s="57"/>
      <c r="H425" s="18" t="s">
        <v>397</v>
      </c>
      <c r="I425" s="18">
        <f>AVERAGEIFS(C421:C438,B421:B438,"&gt;=1 jun 2016", B421:B438,"&lt;=30 jun 2016")</f>
        <v>0.42500000000000004</v>
      </c>
      <c r="J425" s="18">
        <f>AVERAGEIFS(D421:D438,B421:B438,"&gt;=1 jun 2016", B421:B438,"&lt;=30 jun 2016")</f>
        <v>19.600000000000001</v>
      </c>
    </row>
    <row r="426" spans="1:10">
      <c r="A426" s="57"/>
      <c r="B426" s="112">
        <f t="shared" si="18"/>
        <v>42507</v>
      </c>
      <c r="C426" s="57">
        <v>0.3</v>
      </c>
      <c r="D426" s="57"/>
      <c r="H426" s="18" t="s">
        <v>25</v>
      </c>
      <c r="I426" s="18">
        <f>AVERAGEIFS(C421:C438,B421:B438,"&gt;=1 jul 2016", B421:B438,"&lt;=31 jul 2016")</f>
        <v>0.42500000000000004</v>
      </c>
      <c r="J426" s="18">
        <f>AVERAGEIFS(D421:D438,B421:B438,"&gt;=1 jul 2016", B421:B438,"&lt;=31jul 2016")</f>
        <v>22.9</v>
      </c>
    </row>
    <row r="427" spans="1:10">
      <c r="A427" s="57"/>
      <c r="B427" s="112">
        <f t="shared" si="18"/>
        <v>42521</v>
      </c>
      <c r="C427" s="57">
        <v>0.35</v>
      </c>
      <c r="D427" s="57">
        <v>11.6</v>
      </c>
      <c r="H427" s="18" t="s">
        <v>26</v>
      </c>
      <c r="I427" s="18">
        <f>AVERAGEIFS(C421:C438,B421:B438,"&gt;=1 aug 2016", B421:B438,"&lt;=31 aug 2016")</f>
        <v>0.4</v>
      </c>
      <c r="J427" s="18">
        <f>AVERAGEIFS(D421:D438,B421:B438,"&gt;=1 aug 2016", B421:B438,"&lt;=31 aug 2016")</f>
        <v>19.5</v>
      </c>
    </row>
    <row r="428" spans="1:10">
      <c r="A428" s="57"/>
      <c r="B428" s="112">
        <f t="shared" si="18"/>
        <v>42535</v>
      </c>
      <c r="C428" s="57">
        <v>0.4</v>
      </c>
      <c r="D428" s="57"/>
      <c r="H428" s="18" t="s">
        <v>27</v>
      </c>
      <c r="I428" s="18">
        <f>AVERAGEIFS(C421:C438,B421:B438,"&gt;=1 sep 2016", B421:B438,"&lt;=30 sep 2016")</f>
        <v>0.45</v>
      </c>
      <c r="J428" s="18">
        <f>AVERAGEIFS(D421:D438,B421:B438,"&gt;=1 sep 2016", B421:B438,"&lt;=30 sep 2016")</f>
        <v>15</v>
      </c>
    </row>
    <row r="429" spans="1:10">
      <c r="A429" s="57"/>
      <c r="B429" s="112">
        <f t="shared" si="18"/>
        <v>42549</v>
      </c>
      <c r="C429" s="57">
        <v>0.45</v>
      </c>
      <c r="D429" s="57">
        <v>19.600000000000001</v>
      </c>
      <c r="H429" s="18" t="s">
        <v>28</v>
      </c>
      <c r="I429" s="18">
        <f>AVERAGEIFS(C421:C438,B421:B438,"&gt;=1 oct 2016", B421:B438,"&lt;=31 oct 2016")</f>
        <v>0.32499999999999996</v>
      </c>
      <c r="J429" s="18">
        <f>AVERAGEIFS(D421:D438,B421:B438,"&gt;=1 oct 2016", B421:B438,"&lt;=31 oct 2016")</f>
        <v>9.6449999999999996</v>
      </c>
    </row>
    <row r="430" spans="1:10">
      <c r="A430" s="57"/>
      <c r="B430" s="112">
        <f t="shared" si="18"/>
        <v>42563</v>
      </c>
      <c r="C430" s="57">
        <v>0.45</v>
      </c>
      <c r="D430" s="57">
        <v>19.7</v>
      </c>
      <c r="H430" s="18" t="s">
        <v>29</v>
      </c>
      <c r="I430" s="18">
        <f>AVERAGEIFS(C421:C438,B421:B438,"&gt;=1 nov 2016", B421:B438,"&lt;=30 nov 2016")</f>
        <v>0.45</v>
      </c>
      <c r="J430" s="18">
        <f>AVERAGEIFS(D421:D438,B421:B438,"&gt;=1 nov 2016", B421:B438,"&lt;=30 nov 2016")</f>
        <v>6.6</v>
      </c>
    </row>
    <row r="431" spans="1:10">
      <c r="A431" s="57"/>
      <c r="B431" s="112">
        <f t="shared" si="18"/>
        <v>42577</v>
      </c>
      <c r="C431" s="58">
        <v>0.4</v>
      </c>
      <c r="D431" s="57">
        <v>26.1</v>
      </c>
    </row>
    <row r="432" spans="1:10">
      <c r="A432" s="57"/>
      <c r="B432" s="112">
        <f t="shared" si="18"/>
        <v>42591</v>
      </c>
      <c r="C432" s="57">
        <v>0.4</v>
      </c>
      <c r="D432" s="57">
        <v>19.899999999999999</v>
      </c>
    </row>
    <row r="433" spans="1:10">
      <c r="A433" s="57"/>
      <c r="B433" s="112">
        <f t="shared" si="18"/>
        <v>42605</v>
      </c>
      <c r="C433" s="57">
        <v>0.4</v>
      </c>
      <c r="D433" s="57">
        <v>19.100000000000001</v>
      </c>
    </row>
    <row r="434" spans="1:10">
      <c r="A434" s="57"/>
      <c r="B434" s="112">
        <f t="shared" si="18"/>
        <v>42619</v>
      </c>
      <c r="C434" s="57">
        <v>0.45</v>
      </c>
      <c r="D434" s="57">
        <v>12.2</v>
      </c>
    </row>
    <row r="435" spans="1:10">
      <c r="A435" s="57"/>
      <c r="B435" s="112">
        <f t="shared" si="18"/>
        <v>42633</v>
      </c>
      <c r="C435" s="57">
        <v>0.45</v>
      </c>
      <c r="D435" s="57">
        <v>17.8</v>
      </c>
    </row>
    <row r="436" spans="1:10">
      <c r="A436" s="57"/>
      <c r="B436" s="112">
        <f t="shared" si="18"/>
        <v>42647</v>
      </c>
      <c r="C436" s="57">
        <v>0.3</v>
      </c>
      <c r="D436" s="57">
        <v>12.1</v>
      </c>
    </row>
    <row r="437" spans="1:10">
      <c r="A437" s="57"/>
      <c r="B437" s="112">
        <f t="shared" si="18"/>
        <v>42661</v>
      </c>
      <c r="C437" s="58">
        <v>0.35</v>
      </c>
      <c r="D437" s="57">
        <v>7.19</v>
      </c>
    </row>
    <row r="438" spans="1:10">
      <c r="A438" s="57"/>
      <c r="B438" s="112">
        <f t="shared" si="18"/>
        <v>42675</v>
      </c>
      <c r="C438" s="58">
        <v>0.45</v>
      </c>
      <c r="D438" s="57">
        <v>6.6</v>
      </c>
    </row>
    <row r="439" spans="1:10">
      <c r="A439" s="57"/>
      <c r="B439" s="59"/>
      <c r="C439" s="57"/>
      <c r="D439" s="57"/>
    </row>
    <row r="440" spans="1:10">
      <c r="A440" s="57"/>
      <c r="B440" s="59"/>
      <c r="C440" s="57"/>
      <c r="D440" s="57"/>
    </row>
    <row r="441" spans="1:10">
      <c r="A441" s="57"/>
      <c r="B441" s="59"/>
      <c r="C441" s="57"/>
      <c r="D441" s="57"/>
    </row>
    <row r="442" spans="1:10">
      <c r="A442" s="57"/>
      <c r="B442" s="59"/>
      <c r="C442" s="57"/>
      <c r="D442" s="57"/>
    </row>
    <row r="443" spans="1:10">
      <c r="A443" s="57" t="s">
        <v>71</v>
      </c>
      <c r="B443" s="112">
        <f>B421</f>
        <v>42437</v>
      </c>
      <c r="C443" s="57"/>
      <c r="D443" s="57"/>
    </row>
    <row r="444" spans="1:10">
      <c r="A444" s="57"/>
      <c r="B444" s="112">
        <f t="shared" ref="B444:B460" si="19">B422</f>
        <v>42451</v>
      </c>
      <c r="C444" s="57">
        <v>1.1000000000000001</v>
      </c>
      <c r="D444" s="57">
        <v>5.8</v>
      </c>
      <c r="H444" s="18" t="s">
        <v>20</v>
      </c>
      <c r="I444" s="18">
        <f>AVERAGEIFS(C443:C460,B443:B460,"&gt;=1 mar 2016", B443:B460,"&lt;=31 mar 2016")</f>
        <v>1.1000000000000001</v>
      </c>
      <c r="J444" s="18">
        <f>AVERAGEIFS(D443:D460,B443:B460,"&gt;=1 mar 2016", B443:B460,"&lt;=31 mar 2016")</f>
        <v>5.8</v>
      </c>
    </row>
    <row r="445" spans="1:10">
      <c r="A445" s="57"/>
      <c r="B445" s="112">
        <f t="shared" si="19"/>
        <v>42465</v>
      </c>
      <c r="C445" s="57">
        <v>1.05</v>
      </c>
      <c r="D445" s="62">
        <v>7.3</v>
      </c>
      <c r="H445" s="18" t="s">
        <v>22</v>
      </c>
      <c r="I445" s="18">
        <f>AVERAGEIFS(C443:C460,B443:B460,"&gt;=1 apr 2016", B443:B460,"&lt;=30 apr 2016")</f>
        <v>1.1000000000000001</v>
      </c>
      <c r="J445" s="18">
        <f>AVERAGEIFS(D443:D460,B443:B460,"&gt;=1 apr 2016", B443:B460,"&lt;=30 apr 2016")</f>
        <v>6.9499999999999993</v>
      </c>
    </row>
    <row r="446" spans="1:10">
      <c r="A446" s="57"/>
      <c r="B446" s="112">
        <f t="shared" si="19"/>
        <v>42479</v>
      </c>
      <c r="C446" s="57">
        <v>1.1499999999999999</v>
      </c>
      <c r="D446" s="57">
        <v>6.6</v>
      </c>
      <c r="H446" s="18" t="s">
        <v>23</v>
      </c>
      <c r="I446" s="18">
        <f>AVERAGEIFS(C443:C460,B443:B460,"&gt;=1 may 2016", B443:B460,"&lt;=31 may 2016")</f>
        <v>0.78333333333333321</v>
      </c>
      <c r="J446" s="18">
        <f>AVERAGEIFS(D443:D460,B443:B460,"&gt;=1 may 2016", B443:B460,"&lt;=31 may 2016")</f>
        <v>22</v>
      </c>
    </row>
    <row r="447" spans="1:10">
      <c r="A447" s="57"/>
      <c r="B447" s="112">
        <f t="shared" si="19"/>
        <v>42493</v>
      </c>
      <c r="C447" s="57">
        <v>0.81</v>
      </c>
      <c r="D447" s="57"/>
      <c r="H447" s="18" t="s">
        <v>397</v>
      </c>
      <c r="I447" s="18">
        <f>AVERAGEIFS(C443:C460,B443:B460,"&gt;=1 jun 2016", B443:B460,"&lt;=30 jun 2016")</f>
        <v>0.44</v>
      </c>
      <c r="J447" s="18">
        <f>AVERAGEIFS(D443:D460,B443:B460,"&gt;=1 jun 2016", B443:B460,"&lt;=30 jun 2016")</f>
        <v>8.3000000000000007</v>
      </c>
    </row>
    <row r="448" spans="1:10">
      <c r="A448" s="57"/>
      <c r="B448" s="112">
        <f t="shared" si="19"/>
        <v>42507</v>
      </c>
      <c r="C448" s="57">
        <v>0.82</v>
      </c>
      <c r="D448" s="57"/>
      <c r="H448" s="18" t="s">
        <v>25</v>
      </c>
      <c r="I448" s="18">
        <f>AVERAGEIFS(C443:C460,B443:B460,"&gt;=1 jul 2016", B443:B460,"&lt;=31 jul 2016")</f>
        <v>0.5</v>
      </c>
      <c r="J448" s="18">
        <f>AVERAGEIFS(D443:D460,B443:B460,"&gt;=1 jul 2016", B443:B460,"&lt;=31jul 2016")</f>
        <v>17.5</v>
      </c>
    </row>
    <row r="449" spans="1:10">
      <c r="A449" s="57"/>
      <c r="B449" s="112">
        <f t="shared" si="19"/>
        <v>42521</v>
      </c>
      <c r="C449" s="57">
        <v>0.72</v>
      </c>
      <c r="D449" s="57">
        <v>22</v>
      </c>
      <c r="H449" s="18" t="s">
        <v>26</v>
      </c>
      <c r="I449" s="18">
        <f>AVERAGEIFS(C443:C460,B443:B460,"&gt;=1 aug 2016", B443:B460,"&lt;=31 aug 2016")</f>
        <v>0.59</v>
      </c>
      <c r="J449" s="18">
        <f>AVERAGEIFS(D443:D460,B443:B460,"&gt;=1 aug 2016", B443:B460,"&lt;=31 aug 2016")</f>
        <v>16.45</v>
      </c>
    </row>
    <row r="450" spans="1:10">
      <c r="A450" s="57"/>
      <c r="B450" s="112">
        <f t="shared" si="19"/>
        <v>42535</v>
      </c>
      <c r="C450" s="57"/>
      <c r="D450" s="57"/>
      <c r="H450" s="18" t="s">
        <v>27</v>
      </c>
      <c r="I450" s="18">
        <f>AVERAGEIFS(C443:C460,B443:B460,"&gt;=1 sep 2016", B443:B460,"&lt;=30 sep 2016")</f>
        <v>0.8</v>
      </c>
      <c r="J450" s="18">
        <f>AVERAGEIFS(D443:D460,B443:B460,"&gt;=1 sep 2016", B443:B460,"&lt;=30 sep 2016")</f>
        <v>10.149999999999999</v>
      </c>
    </row>
    <row r="451" spans="1:10">
      <c r="A451" s="57"/>
      <c r="B451" s="112">
        <f t="shared" si="19"/>
        <v>42549</v>
      </c>
      <c r="C451" s="58">
        <v>0.44</v>
      </c>
      <c r="D451" s="57">
        <v>8.3000000000000007</v>
      </c>
      <c r="H451" s="18" t="s">
        <v>28</v>
      </c>
      <c r="I451" s="18">
        <f>AVERAGEIFS(C443:C460,B443:B460,"&gt;=1 oct 2016", B443:B460,"&lt;=31 oct 2016")</f>
        <v>0.55000000000000004</v>
      </c>
      <c r="J451" s="18">
        <f>AVERAGEIFS(D443:D460,B443:B460,"&gt;=1 oct 2016", B443:B460,"&lt;=31 oct 2016")</f>
        <v>13.9</v>
      </c>
    </row>
    <row r="452" spans="1:10">
      <c r="A452" s="57"/>
      <c r="B452" s="112">
        <f t="shared" si="19"/>
        <v>42563</v>
      </c>
      <c r="C452" s="57"/>
      <c r="D452" s="57"/>
      <c r="H452" s="18" t="s">
        <v>29</v>
      </c>
      <c r="I452" s="18">
        <f>AVERAGEIFS(C443:C460,B443:B460,"&gt;=1 nov 2016", B443:B460,"&lt;=30 nov 2016")</f>
        <v>1</v>
      </c>
      <c r="J452" s="18">
        <f>AVERAGEIFS(D443:D460,B443:B460,"&gt;=1 nov 2016", B443:B460,"&lt;=30 nov 2016")</f>
        <v>4.2</v>
      </c>
    </row>
    <row r="453" spans="1:10">
      <c r="A453" s="57"/>
      <c r="B453" s="112">
        <f t="shared" si="19"/>
        <v>42577</v>
      </c>
      <c r="C453" s="57">
        <v>0.5</v>
      </c>
      <c r="D453" s="57">
        <v>17.5</v>
      </c>
    </row>
    <row r="454" spans="1:10">
      <c r="A454" s="57"/>
      <c r="B454" s="112">
        <f t="shared" si="19"/>
        <v>42591</v>
      </c>
      <c r="C454" s="58">
        <v>0.6</v>
      </c>
      <c r="D454" s="57">
        <v>13.5</v>
      </c>
    </row>
    <row r="455" spans="1:10">
      <c r="A455" s="57"/>
      <c r="B455" s="112">
        <f t="shared" si="19"/>
        <v>42605</v>
      </c>
      <c r="C455" s="57">
        <v>0.57999999999999996</v>
      </c>
      <c r="D455" s="57">
        <v>19.399999999999999</v>
      </c>
    </row>
    <row r="456" spans="1:10">
      <c r="A456" s="57"/>
      <c r="B456" s="112">
        <f t="shared" si="19"/>
        <v>42619</v>
      </c>
      <c r="C456" s="57">
        <v>0.8</v>
      </c>
      <c r="D456" s="57">
        <v>12.2</v>
      </c>
    </row>
    <row r="457" spans="1:10">
      <c r="A457" s="57"/>
      <c r="B457" s="112">
        <f t="shared" si="19"/>
        <v>42633</v>
      </c>
      <c r="C457" s="57"/>
      <c r="D457" s="57">
        <v>8.1</v>
      </c>
    </row>
    <row r="458" spans="1:10">
      <c r="A458" s="57"/>
      <c r="B458" s="112">
        <f t="shared" si="19"/>
        <v>42647</v>
      </c>
      <c r="C458" s="58">
        <v>0.6</v>
      </c>
      <c r="D458" s="57">
        <v>13.9</v>
      </c>
    </row>
    <row r="459" spans="1:10">
      <c r="A459" s="57"/>
      <c r="B459" s="112">
        <f t="shared" si="19"/>
        <v>42661</v>
      </c>
      <c r="C459" s="58">
        <v>0.5</v>
      </c>
      <c r="D459" s="62">
        <v>13.9</v>
      </c>
    </row>
    <row r="460" spans="1:10">
      <c r="A460" s="57"/>
      <c r="B460" s="112">
        <f t="shared" si="19"/>
        <v>42675</v>
      </c>
      <c r="C460" s="58">
        <v>1</v>
      </c>
      <c r="D460" s="57">
        <v>4.2</v>
      </c>
    </row>
    <row r="461" spans="1:10">
      <c r="A461" s="57"/>
      <c r="B461" s="59"/>
      <c r="C461" s="57"/>
      <c r="D461" s="57"/>
    </row>
    <row r="462" spans="1:10">
      <c r="A462" s="57"/>
      <c r="B462" s="59"/>
      <c r="C462" s="57"/>
      <c r="D462" s="57"/>
    </row>
    <row r="463" spans="1:10">
      <c r="A463" s="57"/>
      <c r="B463" s="59"/>
      <c r="C463" s="57"/>
      <c r="D463" s="57"/>
    </row>
    <row r="464" spans="1:10">
      <c r="A464" s="57"/>
      <c r="B464" s="59"/>
      <c r="C464" s="57"/>
      <c r="D464" s="57"/>
    </row>
    <row r="465" spans="1:10">
      <c r="A465" s="57" t="s">
        <v>73</v>
      </c>
      <c r="B465" s="112">
        <f>B443</f>
        <v>42437</v>
      </c>
      <c r="C465" s="57"/>
      <c r="D465" s="57"/>
    </row>
    <row r="466" spans="1:10">
      <c r="A466" s="57"/>
      <c r="B466" s="112">
        <f t="shared" ref="B466:B482" si="20">B444</f>
        <v>42451</v>
      </c>
      <c r="C466" s="57"/>
      <c r="D466" s="57"/>
      <c r="H466" s="18" t="s">
        <v>20</v>
      </c>
      <c r="I466" s="18"/>
      <c r="J466" s="18"/>
    </row>
    <row r="467" spans="1:10">
      <c r="A467" s="57"/>
      <c r="B467" s="112">
        <f t="shared" si="20"/>
        <v>42465</v>
      </c>
      <c r="C467" s="57">
        <v>0.5</v>
      </c>
      <c r="D467" s="57">
        <v>6.3</v>
      </c>
      <c r="H467" s="18" t="s">
        <v>22</v>
      </c>
      <c r="I467" s="18">
        <f>AVERAGEIFS(C465:C482,B465:B482,"&gt;=1 apr 2016", B465:B482,"&lt;=30 apr 2016")</f>
        <v>0.41000000000000003</v>
      </c>
      <c r="J467" s="18">
        <f>AVERAGEIFS(D465:D482,B465:B482,"&gt;=1 apr 2016", B465:B482,"&lt;=30 apr 2016")</f>
        <v>7</v>
      </c>
    </row>
    <row r="468" spans="1:10">
      <c r="A468" s="57"/>
      <c r="B468" s="112">
        <f t="shared" si="20"/>
        <v>42479</v>
      </c>
      <c r="C468" s="57">
        <v>0.32</v>
      </c>
      <c r="D468" s="57">
        <v>7.7</v>
      </c>
      <c r="H468" s="18" t="s">
        <v>23</v>
      </c>
      <c r="I468" s="18">
        <f>AVERAGEIFS(C465:C482,B465:B482,"&gt;=1 may 2016", B465:B482,"&lt;=31 may 2016")</f>
        <v>0.46666666666666673</v>
      </c>
      <c r="J468" s="18">
        <f>AVERAGEIFS(D465:D482,B465:B482,"&gt;=1 may 2016", B465:B482,"&lt;=31 may 2016")</f>
        <v>10.8</v>
      </c>
    </row>
    <row r="469" spans="1:10">
      <c r="A469" s="57"/>
      <c r="B469" s="112">
        <f t="shared" si="20"/>
        <v>42493</v>
      </c>
      <c r="C469" s="57">
        <v>0.55000000000000004</v>
      </c>
      <c r="D469" s="57"/>
      <c r="H469" s="18" t="s">
        <v>397</v>
      </c>
      <c r="I469" s="18">
        <f>AVERAGEIFS(C465:C482,B465:B482,"&gt;=1 jun 2016", B465:B482,"&lt;=30 jun 2016")</f>
        <v>0.45500000000000002</v>
      </c>
      <c r="J469" s="18">
        <f>AVERAGEIFS(D465:D482,B465:B482,"&gt;=1 jun 2016", B465:B482,"&lt;=30 jun 2016")</f>
        <v>10.8</v>
      </c>
    </row>
    <row r="470" spans="1:10">
      <c r="A470" s="57"/>
      <c r="B470" s="112">
        <f t="shared" si="20"/>
        <v>42507</v>
      </c>
      <c r="C470" s="57">
        <v>0.3</v>
      </c>
      <c r="D470" s="57"/>
      <c r="H470" s="18" t="s">
        <v>25</v>
      </c>
      <c r="I470" s="18">
        <f>AVERAGEIFS(C465:C482,B465:B482,"&gt;=1 jul 2016", B465:B482,"&lt;=31 jul 2016")</f>
        <v>0.375</v>
      </c>
      <c r="J470" s="18">
        <f>AVERAGEIFS(D465:D482,B465:B482,"&gt;=1 jul 2016", B465:B482,"&lt;=31jul 2016")</f>
        <v>16.850000000000001</v>
      </c>
    </row>
    <row r="471" spans="1:10">
      <c r="A471" s="57"/>
      <c r="B471" s="112">
        <f t="shared" si="20"/>
        <v>42521</v>
      </c>
      <c r="C471" s="57">
        <v>0.55000000000000004</v>
      </c>
      <c r="D471" s="57">
        <v>10.8</v>
      </c>
      <c r="H471" s="18" t="s">
        <v>26</v>
      </c>
      <c r="I471" s="18">
        <f>AVERAGEIFS(C465:C482,B465:B482,"&gt;=1 aug 2016", B465:B482,"&lt;=31 aug 2016")</f>
        <v>0.47000000000000003</v>
      </c>
      <c r="J471" s="18">
        <f>AVERAGEIFS(D465:D482,B465:B482,"&gt;=1 aug 2016", B465:B482,"&lt;=31 aug 2016")</f>
        <v>14.9</v>
      </c>
    </row>
    <row r="472" spans="1:10">
      <c r="A472" s="57"/>
      <c r="B472" s="112">
        <f t="shared" si="20"/>
        <v>42535</v>
      </c>
      <c r="C472" s="58">
        <v>0.4</v>
      </c>
      <c r="D472" s="57"/>
      <c r="H472" s="18" t="s">
        <v>27</v>
      </c>
      <c r="I472" s="18">
        <f>AVERAGEIFS(C465:C482,B465:B482,"&gt;=1 sep 2016", B465:B482,"&lt;=30 sep 2016")</f>
        <v>0.45</v>
      </c>
      <c r="J472" s="18">
        <f>AVERAGEIFS(D465:D482,B465:B482,"&gt;=1 sep 2016", B465:B482,"&lt;=30 sep 2016")</f>
        <v>16.95</v>
      </c>
    </row>
    <row r="473" spans="1:10">
      <c r="A473" s="57"/>
      <c r="B473" s="112">
        <f t="shared" si="20"/>
        <v>42549</v>
      </c>
      <c r="C473" s="57">
        <v>0.51</v>
      </c>
      <c r="D473" s="57">
        <v>10.8</v>
      </c>
      <c r="H473" s="18" t="s">
        <v>28</v>
      </c>
      <c r="I473" s="18">
        <f>AVERAGEIFS(C465:C482,B465:B482,"&gt;=1 oct 2016", B465:B482,"&lt;=31 oct 2016")</f>
        <v>0.35</v>
      </c>
      <c r="J473" s="18">
        <f>AVERAGEIFS(D465:D482,B465:B482,"&gt;=1 oct 2016", B465:B482,"&lt;=31 oct 2016")</f>
        <v>10.7</v>
      </c>
    </row>
    <row r="474" spans="1:10">
      <c r="A474" s="57"/>
      <c r="B474" s="112">
        <f t="shared" si="20"/>
        <v>42563</v>
      </c>
      <c r="C474" s="57">
        <v>0.35</v>
      </c>
      <c r="D474" s="57">
        <v>20</v>
      </c>
      <c r="H474" s="18" t="s">
        <v>29</v>
      </c>
      <c r="I474" s="18">
        <f>AVERAGEIFS(C465:C482,B465:B482,"&gt;=1 nov 2016", B465:B482,"&lt;=30 nov 2016")</f>
        <v>0.5</v>
      </c>
      <c r="J474" s="18">
        <f>AVERAGEIFS(D465:D482,B465:B482,"&gt;=1 nov 2016", B465:B482,"&lt;=30 nov 2016")</f>
        <v>12.2</v>
      </c>
    </row>
    <row r="475" spans="1:10">
      <c r="A475" s="57"/>
      <c r="B475" s="112">
        <f t="shared" si="20"/>
        <v>42577</v>
      </c>
      <c r="C475" s="57">
        <v>0.4</v>
      </c>
      <c r="D475" s="57">
        <v>13.7</v>
      </c>
    </row>
    <row r="476" spans="1:10">
      <c r="A476" s="57"/>
      <c r="B476" s="112">
        <f t="shared" si="20"/>
        <v>42591</v>
      </c>
      <c r="C476" s="57">
        <v>0.55000000000000004</v>
      </c>
      <c r="D476" s="57">
        <v>13.7</v>
      </c>
    </row>
    <row r="477" spans="1:10">
      <c r="A477" s="57"/>
      <c r="B477" s="112">
        <f t="shared" si="20"/>
        <v>42605</v>
      </c>
      <c r="C477" s="57">
        <v>0.39</v>
      </c>
      <c r="D477" s="57">
        <v>16.100000000000001</v>
      </c>
    </row>
    <row r="478" spans="1:10">
      <c r="A478" s="57"/>
      <c r="B478" s="112">
        <f t="shared" si="20"/>
        <v>42619</v>
      </c>
      <c r="C478" s="57">
        <v>0.45</v>
      </c>
      <c r="D478" s="57">
        <v>18.399999999999999</v>
      </c>
    </row>
    <row r="479" spans="1:10">
      <c r="A479" s="57"/>
      <c r="B479" s="112">
        <f t="shared" si="20"/>
        <v>42633</v>
      </c>
      <c r="C479" s="58">
        <v>0.45</v>
      </c>
      <c r="D479" s="57">
        <v>15.5</v>
      </c>
    </row>
    <row r="480" spans="1:10">
      <c r="A480" s="57"/>
      <c r="B480" s="112">
        <f t="shared" si="20"/>
        <v>42647</v>
      </c>
      <c r="C480" s="58">
        <v>0.35</v>
      </c>
      <c r="D480" s="57">
        <v>10.1</v>
      </c>
    </row>
    <row r="481" spans="1:4">
      <c r="A481" s="57"/>
      <c r="B481" s="112">
        <f t="shared" si="20"/>
        <v>42661</v>
      </c>
      <c r="C481" s="58">
        <v>0.35</v>
      </c>
      <c r="D481" s="57">
        <v>11.3</v>
      </c>
    </row>
    <row r="482" spans="1:4">
      <c r="A482" s="112"/>
      <c r="B482" s="112">
        <f t="shared" si="20"/>
        <v>42675</v>
      </c>
      <c r="C482" s="58">
        <v>0.5</v>
      </c>
      <c r="D482" s="57">
        <v>12.2</v>
      </c>
    </row>
    <row r="483" spans="1:4">
      <c r="A483" s="57"/>
      <c r="B483" s="59"/>
      <c r="C483" s="57"/>
      <c r="D483" s="57"/>
    </row>
    <row r="484" spans="1:4">
      <c r="A484" s="57"/>
      <c r="B484" s="59"/>
      <c r="C484" s="57"/>
      <c r="D484" s="57"/>
    </row>
    <row r="485" spans="1:4">
      <c r="A485" s="57"/>
      <c r="B485" s="59"/>
      <c r="C485" s="57"/>
      <c r="D485" s="57"/>
    </row>
    <row r="486" spans="1:4">
      <c r="A486" s="57"/>
      <c r="B486" s="59"/>
      <c r="C486" s="57"/>
      <c r="D486" s="57"/>
    </row>
    <row r="487" spans="1:4">
      <c r="A487" s="57"/>
      <c r="B487" s="59"/>
      <c r="C487" s="57"/>
      <c r="D487" s="57"/>
    </row>
    <row r="488" spans="1:4">
      <c r="A488" s="57"/>
      <c r="B488" s="59"/>
      <c r="C488" s="57"/>
      <c r="D488" s="57"/>
    </row>
    <row r="489" spans="1:4">
      <c r="A489" s="57"/>
      <c r="B489" s="59"/>
      <c r="C489" s="57"/>
      <c r="D489" s="57"/>
    </row>
    <row r="490" spans="1:4">
      <c r="A490" s="57"/>
      <c r="B490" s="59"/>
      <c r="C490" s="57"/>
      <c r="D490" s="57"/>
    </row>
    <row r="491" spans="1:4">
      <c r="A491" s="57"/>
      <c r="B491" s="59"/>
      <c r="C491" s="57"/>
      <c r="D491" s="57"/>
    </row>
    <row r="492" spans="1:4">
      <c r="A492" s="57"/>
      <c r="B492" s="59"/>
      <c r="C492" s="57"/>
      <c r="D492" s="57"/>
    </row>
    <row r="493" spans="1:4">
      <c r="A493" s="57"/>
      <c r="B493" s="59"/>
      <c r="C493" s="57"/>
      <c r="D493" s="57"/>
    </row>
    <row r="494" spans="1:4">
      <c r="A494" s="57"/>
      <c r="B494" s="59"/>
      <c r="C494" s="57"/>
      <c r="D494" s="57"/>
    </row>
    <row r="495" spans="1:4">
      <c r="A495" s="57"/>
      <c r="B495" s="59"/>
      <c r="C495" s="57"/>
      <c r="D495" s="57"/>
    </row>
    <row r="496" spans="1:4">
      <c r="A496" s="57"/>
      <c r="B496" s="59"/>
      <c r="C496" s="57"/>
      <c r="D496" s="57"/>
    </row>
    <row r="497" spans="1:4">
      <c r="A497" s="57"/>
      <c r="B497" s="59"/>
      <c r="C497" s="57"/>
      <c r="D497" s="57"/>
    </row>
    <row r="498" spans="1:4">
      <c r="A498" s="57"/>
      <c r="B498" s="59"/>
      <c r="C498" s="57"/>
      <c r="D498" s="57"/>
    </row>
    <row r="499" spans="1:4">
      <c r="A499" s="57"/>
      <c r="B499" s="59"/>
      <c r="C499" s="57"/>
      <c r="D499" s="57"/>
    </row>
    <row r="500" spans="1:4">
      <c r="A500" s="57"/>
      <c r="B500" s="59"/>
      <c r="C500" s="57"/>
      <c r="D500" s="57"/>
    </row>
    <row r="501" spans="1:4">
      <c r="A501" s="57"/>
      <c r="B501" s="59"/>
      <c r="C501" s="57"/>
      <c r="D501" s="57"/>
    </row>
    <row r="502" spans="1:4">
      <c r="A502" s="57"/>
      <c r="B502" s="59"/>
      <c r="C502" s="57"/>
      <c r="D502" s="57"/>
    </row>
    <row r="503" spans="1:4">
      <c r="A503" s="57"/>
      <c r="B503" s="59"/>
      <c r="C503" s="57"/>
      <c r="D503" s="57"/>
    </row>
    <row r="504" spans="1:4">
      <c r="A504" s="57"/>
      <c r="B504" s="59"/>
      <c r="C504" s="57"/>
      <c r="D504" s="57"/>
    </row>
    <row r="505" spans="1:4">
      <c r="A505" s="57"/>
      <c r="B505" s="59"/>
      <c r="C505" s="57"/>
      <c r="D505" s="57"/>
    </row>
    <row r="506" spans="1:4">
      <c r="A506" s="57"/>
      <c r="B506" s="59"/>
      <c r="C506" s="57"/>
      <c r="D506" s="57"/>
    </row>
    <row r="507" spans="1:4">
      <c r="A507" s="57"/>
      <c r="B507" s="59"/>
      <c r="C507" s="57"/>
      <c r="D507" s="57"/>
    </row>
    <row r="508" spans="1:4">
      <c r="A508" s="57"/>
      <c r="B508" s="59"/>
      <c r="C508" s="57"/>
      <c r="D508" s="57"/>
    </row>
    <row r="509" spans="1:4">
      <c r="A509" s="57"/>
      <c r="B509" s="59"/>
      <c r="C509" s="57"/>
      <c r="D509" s="57"/>
    </row>
    <row r="510" spans="1:4">
      <c r="A510" s="57"/>
      <c r="B510" s="59"/>
      <c r="C510" s="57"/>
      <c r="D510" s="57"/>
    </row>
    <row r="511" spans="1:4">
      <c r="A511" s="57"/>
      <c r="B511" s="59"/>
      <c r="C511" s="57"/>
      <c r="D511" s="57"/>
    </row>
    <row r="512" spans="1:4">
      <c r="A512" s="57"/>
      <c r="B512" s="59"/>
      <c r="C512" s="57"/>
      <c r="D512" s="57"/>
    </row>
    <row r="513" spans="1:4">
      <c r="A513" s="57"/>
      <c r="B513" s="59"/>
      <c r="C513" s="57"/>
      <c r="D513" s="57"/>
    </row>
    <row r="514" spans="1:4">
      <c r="A514" s="57"/>
      <c r="B514" s="59"/>
      <c r="C514" s="57"/>
      <c r="D514" s="57"/>
    </row>
    <row r="515" spans="1:4">
      <c r="A515" s="57"/>
      <c r="B515" s="59"/>
      <c r="C515" s="57"/>
      <c r="D515" s="57"/>
    </row>
    <row r="516" spans="1:4">
      <c r="A516" s="57"/>
      <c r="B516" s="59"/>
      <c r="C516" s="57"/>
      <c r="D516" s="57"/>
    </row>
    <row r="517" spans="1:4">
      <c r="A517" s="57"/>
      <c r="B517" s="59"/>
      <c r="C517" s="57"/>
      <c r="D517" s="57"/>
    </row>
    <row r="518" spans="1:4">
      <c r="A518" s="57"/>
      <c r="B518" s="59"/>
      <c r="C518" s="57"/>
      <c r="D518" s="57"/>
    </row>
    <row r="519" spans="1:4">
      <c r="A519" s="57"/>
      <c r="B519" s="59"/>
      <c r="C519" s="57"/>
      <c r="D519" s="57"/>
    </row>
    <row r="520" spans="1:4">
      <c r="A520" s="57"/>
      <c r="B520" s="59"/>
      <c r="C520" s="57"/>
      <c r="D520" s="57"/>
    </row>
    <row r="521" spans="1:4">
      <c r="A521" s="57"/>
      <c r="B521" s="59"/>
      <c r="C521" s="57"/>
      <c r="D521" s="5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16"/>
  <sheetViews>
    <sheetView zoomScale="70" zoomScaleNormal="70" zoomScalePageLayoutView="70" workbookViewId="0">
      <pane xSplit="2" ySplit="1" topLeftCell="M86" activePane="bottomRight" state="frozen"/>
      <selection pane="topRight" activeCell="C1" sqref="C1"/>
      <selection pane="bottomLeft" activeCell="A2" sqref="A2"/>
      <selection pane="bottomRight" activeCell="AE99" sqref="AE99"/>
    </sheetView>
  </sheetViews>
  <sheetFormatPr baseColWidth="10" defaultColWidth="9.1640625" defaultRowHeight="16"/>
  <cols>
    <col min="1" max="1" width="13.5" style="56" customWidth="1"/>
    <col min="2" max="2" width="8.1640625" style="56" bestFit="1" customWidth="1"/>
    <col min="3" max="3" width="22.83203125" style="56" bestFit="1" customWidth="1"/>
    <col min="4" max="4" width="28.5" style="56" bestFit="1" customWidth="1"/>
    <col min="5" max="5" width="13.5" style="56" bestFit="1" customWidth="1"/>
    <col min="6" max="6" width="9.5" style="56" bestFit="1" customWidth="1"/>
    <col min="7" max="7" width="6.33203125" style="56" bestFit="1" customWidth="1"/>
    <col min="8" max="8" width="8.5" style="56" bestFit="1" customWidth="1"/>
    <col min="9" max="9" width="16.1640625" style="56" bestFit="1" customWidth="1"/>
    <col min="10" max="10" width="8.83203125" style="56" bestFit="1" customWidth="1"/>
    <col min="11" max="11" width="13.83203125" style="56" bestFit="1" customWidth="1"/>
    <col min="12" max="12" width="14.6640625" style="56" bestFit="1" customWidth="1"/>
    <col min="13" max="13" width="15.5" style="56" bestFit="1" customWidth="1"/>
    <col min="14" max="14" width="11.83203125" style="56" bestFit="1" customWidth="1"/>
    <col min="15" max="15" width="8.5" style="56" bestFit="1" customWidth="1"/>
    <col min="16" max="16" width="5.5" style="56" bestFit="1" customWidth="1"/>
    <col min="17" max="17" width="14.5" style="56" bestFit="1" customWidth="1"/>
    <col min="18" max="18" width="11.1640625" style="56" bestFit="1" customWidth="1"/>
    <col min="19" max="19" width="6.6640625" style="56" bestFit="1" customWidth="1"/>
    <col min="20" max="20" width="9.83203125" style="56" customWidth="1"/>
    <col min="21" max="21" width="15.83203125" style="56" customWidth="1"/>
    <col min="22" max="22" width="9.1640625" style="56"/>
    <col min="23" max="23" width="10.5" style="56" bestFit="1" customWidth="1"/>
    <col min="24" max="24" width="8.1640625" style="56" bestFit="1" customWidth="1"/>
    <col min="25" max="31" width="14.33203125" style="56" bestFit="1" customWidth="1"/>
    <col min="32" max="32" width="9.1640625" style="56"/>
    <col min="33" max="33" width="25.83203125" style="56" bestFit="1" customWidth="1"/>
    <col min="34" max="16384" width="9.1640625" style="56"/>
  </cols>
  <sheetData>
    <row r="1" spans="1:32" s="70" customFormat="1">
      <c r="A1" s="64" t="s">
        <v>0</v>
      </c>
      <c r="B1" s="64" t="s">
        <v>1</v>
      </c>
      <c r="C1" s="64" t="s">
        <v>75</v>
      </c>
      <c r="D1" s="64" t="s">
        <v>111</v>
      </c>
      <c r="E1" s="64" t="s">
        <v>110</v>
      </c>
      <c r="F1" s="64" t="s">
        <v>108</v>
      </c>
      <c r="G1" s="64" t="s">
        <v>112</v>
      </c>
      <c r="H1" s="64" t="s">
        <v>109</v>
      </c>
      <c r="I1" s="64" t="s">
        <v>113</v>
      </c>
      <c r="J1" s="64" t="s">
        <v>107</v>
      </c>
      <c r="K1" s="64" t="s">
        <v>114</v>
      </c>
      <c r="L1" s="64" t="s">
        <v>106</v>
      </c>
      <c r="M1" s="64" t="s">
        <v>154</v>
      </c>
      <c r="N1" s="64" t="s">
        <v>115</v>
      </c>
      <c r="O1" s="65" t="s">
        <v>13</v>
      </c>
      <c r="P1" s="66" t="s">
        <v>14</v>
      </c>
      <c r="Q1" s="68" t="s">
        <v>122</v>
      </c>
      <c r="R1" s="66" t="s">
        <v>15</v>
      </c>
      <c r="S1" s="67" t="s">
        <v>16</v>
      </c>
      <c r="U1" s="68" t="s">
        <v>252</v>
      </c>
      <c r="V1" s="64"/>
      <c r="W1" s="64" t="s">
        <v>18</v>
      </c>
      <c r="X1" s="64" t="s">
        <v>19</v>
      </c>
      <c r="Y1" s="64" t="s">
        <v>14</v>
      </c>
      <c r="Z1" s="64" t="s">
        <v>15</v>
      </c>
      <c r="AA1" s="64" t="s">
        <v>16</v>
      </c>
      <c r="AB1" s="64" t="s">
        <v>89</v>
      </c>
      <c r="AC1" s="69" t="s">
        <v>90</v>
      </c>
      <c r="AD1" s="69" t="s">
        <v>91</v>
      </c>
      <c r="AE1" s="69" t="s">
        <v>92</v>
      </c>
    </row>
    <row r="2" spans="1:32">
      <c r="A2" s="90">
        <v>42073</v>
      </c>
      <c r="B2" s="59" t="s">
        <v>30</v>
      </c>
      <c r="C2" s="59" t="s">
        <v>31</v>
      </c>
      <c r="D2" s="57" t="str">
        <f>'Raw Data'!Y2</f>
        <v xml:space="preserve">NO SAMPLE 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W2" s="57" t="s">
        <v>20</v>
      </c>
      <c r="X2" s="71" t="s">
        <v>30</v>
      </c>
      <c r="Y2" s="56">
        <f>AVERAGE(P2:P3)</f>
        <v>5.8</v>
      </c>
      <c r="Z2" s="56">
        <f>AVERAGE(R2:R3)</f>
        <v>1.2</v>
      </c>
      <c r="AA2" s="56">
        <f>AVERAGE(S2:S3)</f>
        <v>2.4E-2</v>
      </c>
      <c r="AB2" s="56">
        <f>AVERAGE(Q2:Q3)</f>
        <v>7.2</v>
      </c>
      <c r="AC2" s="56">
        <f>AVERAGE(M2:M3)</f>
        <v>1.3</v>
      </c>
      <c r="AD2" s="98">
        <f>TNTP!M3</f>
        <v>2.1990990000000004</v>
      </c>
      <c r="AE2" s="99">
        <f>TNTP!N3</f>
        <v>3.2208799999999996E-2</v>
      </c>
      <c r="AF2" s="98"/>
    </row>
    <row r="3" spans="1:32">
      <c r="A3" s="90">
        <f>'Raw Data'!A3</f>
        <v>42451</v>
      </c>
      <c r="B3" s="57"/>
      <c r="C3" s="59"/>
      <c r="D3" s="57" t="str">
        <f>'Raw Data'!Y3</f>
        <v>Tom Mace</v>
      </c>
      <c r="E3" s="57">
        <f>'Raw Data'!N3</f>
        <v>5</v>
      </c>
      <c r="F3" s="57">
        <f>'Raw Data'!O3</f>
        <v>1</v>
      </c>
      <c r="G3" s="57">
        <f>'Raw Data'!P3</f>
        <v>2</v>
      </c>
      <c r="H3" s="57">
        <f>'Raw Data'!Q3</f>
        <v>2</v>
      </c>
      <c r="I3" s="57">
        <f>'Raw Data'!R3</f>
        <v>9</v>
      </c>
      <c r="J3" s="57">
        <f>'Raw Data'!S3</f>
        <v>2</v>
      </c>
      <c r="K3" s="57">
        <f>'Raw Data'!T3</f>
        <v>15</v>
      </c>
      <c r="L3" s="57">
        <f>'Raw Data'!U3</f>
        <v>12.222222222222221</v>
      </c>
      <c r="M3" s="57">
        <f>'Raw Data'!V3</f>
        <v>1.3</v>
      </c>
      <c r="N3" s="57">
        <f>'Raw Data'!W3</f>
        <v>2</v>
      </c>
      <c r="O3" s="57">
        <f>'Raw Data'!C3</f>
        <v>0.08</v>
      </c>
      <c r="P3" s="57">
        <f>'Raw Data'!D3</f>
        <v>5.8</v>
      </c>
      <c r="Q3" s="57">
        <f>'Raw Data'!E3</f>
        <v>7.2</v>
      </c>
      <c r="R3" s="57">
        <f>'Raw Data'!F3</f>
        <v>1.2</v>
      </c>
      <c r="S3" s="57">
        <f>'Raw Data'!G3</f>
        <v>2.4E-2</v>
      </c>
      <c r="T3" s="57"/>
      <c r="U3" s="57"/>
      <c r="W3" s="57" t="s">
        <v>22</v>
      </c>
      <c r="Y3" s="98">
        <f>AVERAGE(P4:P5)</f>
        <v>6.92</v>
      </c>
      <c r="Z3" s="56">
        <f>AVERAGE(R4:R5)</f>
        <v>3.96</v>
      </c>
      <c r="AA3" s="56">
        <f>AVERAGE(S4:S5)</f>
        <v>7.7499999999999999E-2</v>
      </c>
      <c r="AB3" s="56">
        <f>AVERAGE(Q4:Q5)</f>
        <v>8.4499999999999993</v>
      </c>
      <c r="AC3" s="56">
        <f>AVERAGE(M4:M5)</f>
        <v>1</v>
      </c>
      <c r="AD3" s="98">
        <f>TNTP!M4</f>
        <v>1.9819905</v>
      </c>
      <c r="AE3" s="99">
        <f>TNTP!N4</f>
        <v>4.0725549999999999E-2</v>
      </c>
      <c r="AF3" s="98"/>
    </row>
    <row r="4" spans="1:32">
      <c r="A4" s="90">
        <f>'Raw Data'!A4</f>
        <v>42465</v>
      </c>
      <c r="B4" s="57"/>
      <c r="C4" s="57"/>
      <c r="D4" s="57" t="str">
        <f>'Raw Data'!Y4</f>
        <v>Tom Mace</v>
      </c>
      <c r="E4" s="57">
        <f>'Raw Data'!N4</f>
        <v>5</v>
      </c>
      <c r="F4" s="57">
        <f>'Raw Data'!O4</f>
        <v>2</v>
      </c>
      <c r="G4" s="57">
        <f>'Raw Data'!P4</f>
        <v>2</v>
      </c>
      <c r="H4" s="57">
        <f>'Raw Data'!Q4</f>
        <v>2</v>
      </c>
      <c r="I4" s="57">
        <f>'Raw Data'!R4</f>
        <v>8</v>
      </c>
      <c r="J4" s="57">
        <f>'Raw Data'!S4</f>
        <v>5</v>
      </c>
      <c r="K4" s="57">
        <f>'Raw Data'!T4</f>
        <v>3.8888888888888888</v>
      </c>
      <c r="L4" s="57">
        <f>'Raw Data'!U4</f>
        <v>11.111111111111111</v>
      </c>
      <c r="M4" s="57">
        <f>'Raw Data'!V4</f>
        <v>1</v>
      </c>
      <c r="N4" s="57">
        <f>'Raw Data'!W4</f>
        <v>1</v>
      </c>
      <c r="O4" s="57">
        <f>'Raw Data'!C4</f>
        <v>1.89</v>
      </c>
      <c r="P4" s="57">
        <f>'Raw Data'!D4</f>
        <v>6.43</v>
      </c>
      <c r="Q4" s="57">
        <f>'Raw Data'!E4</f>
        <v>8.6999999999999993</v>
      </c>
      <c r="R4" s="57">
        <f>'Raw Data'!F4</f>
        <v>3.96</v>
      </c>
      <c r="S4" s="57">
        <f>'Raw Data'!G4</f>
        <v>5.2999999999999999E-2</v>
      </c>
      <c r="T4" s="57"/>
      <c r="U4" s="57"/>
      <c r="W4" s="57" t="s">
        <v>23</v>
      </c>
      <c r="Y4" s="98">
        <f>AVERAGE(P6:P8)</f>
        <v>5.0966666666666667</v>
      </c>
      <c r="Z4" s="56">
        <f>AVERAGE(R6:R8)</f>
        <v>4.05</v>
      </c>
      <c r="AA4" s="56">
        <f>AVERAGE(S6:S7)</f>
        <v>0.17599999999999999</v>
      </c>
      <c r="AC4" s="99">
        <f>AVERAGE(M6:M8)</f>
        <v>0.84666666666666668</v>
      </c>
      <c r="AD4" s="98">
        <f>TNTP!M5</f>
        <v>1.9091541000000001</v>
      </c>
      <c r="AE4" s="99">
        <f>TNTP!N5</f>
        <v>6.2972333333333325E-2</v>
      </c>
      <c r="AF4" s="98"/>
    </row>
    <row r="5" spans="1:32">
      <c r="A5" s="90">
        <f>'Raw Data'!A5</f>
        <v>42479</v>
      </c>
      <c r="B5" s="57"/>
      <c r="C5" s="57"/>
      <c r="D5" s="57" t="str">
        <f>'Raw Data'!Y5</f>
        <v>Tom Mace</v>
      </c>
      <c r="E5" s="57">
        <f>'Raw Data'!N5</f>
        <v>5</v>
      </c>
      <c r="F5" s="57">
        <f>'Raw Data'!O5</f>
        <v>1</v>
      </c>
      <c r="G5" s="57">
        <f>'Raw Data'!P5</f>
        <v>2</v>
      </c>
      <c r="H5" s="57">
        <f>'Raw Data'!Q5</f>
        <v>2</v>
      </c>
      <c r="I5" s="57">
        <f>'Raw Data'!R5</f>
        <v>7</v>
      </c>
      <c r="J5" s="57">
        <f>'Raw Data'!S5</f>
        <v>1</v>
      </c>
      <c r="K5" s="57">
        <f>'Raw Data'!T5</f>
        <v>27.222222222222221</v>
      </c>
      <c r="L5" s="57">
        <f>'Raw Data'!U5</f>
        <v>20</v>
      </c>
      <c r="M5" s="57"/>
      <c r="N5" s="57">
        <f>'Raw Data'!W5</f>
        <v>1</v>
      </c>
      <c r="O5" s="57">
        <f>'Raw Data'!C5</f>
        <v>7.0000000000000007E-2</v>
      </c>
      <c r="P5" s="57">
        <f>'Raw Data'!D5</f>
        <v>7.41</v>
      </c>
      <c r="Q5" s="57">
        <f>'Raw Data'!E5</f>
        <v>8.1999999999999993</v>
      </c>
      <c r="R5" s="57"/>
      <c r="S5" s="57">
        <f>'Raw Data'!G5</f>
        <v>0.10199999999999999</v>
      </c>
      <c r="T5" s="57"/>
      <c r="U5" s="57"/>
      <c r="W5" s="57" t="s">
        <v>24</v>
      </c>
      <c r="Y5" s="56">
        <f>AVERAGE(P8:P10)</f>
        <v>6.86</v>
      </c>
      <c r="AA5" s="56">
        <f>AVERAGE(S8:S10)</f>
        <v>0.192</v>
      </c>
      <c r="AD5" s="98">
        <f>TNTP!M6</f>
        <v>1.33276605</v>
      </c>
      <c r="AE5" s="99">
        <f>TNTP!N6</f>
        <v>6.59661E-2</v>
      </c>
      <c r="AF5" s="98"/>
    </row>
    <row r="6" spans="1:32">
      <c r="A6" s="90">
        <f>'Raw Data'!A6</f>
        <v>42493</v>
      </c>
      <c r="B6" s="57"/>
      <c r="C6" s="57"/>
      <c r="D6" s="57" t="str">
        <f>'Raw Data'!Y6</f>
        <v>Tom Mace</v>
      </c>
      <c r="E6" s="57">
        <f>'Raw Data'!N6</f>
        <v>5</v>
      </c>
      <c r="F6" s="57">
        <f>'Raw Data'!O6</f>
        <v>3</v>
      </c>
      <c r="G6" s="57"/>
      <c r="H6" s="57"/>
      <c r="I6" s="57"/>
      <c r="J6" s="57">
        <f>'Raw Data'!S6</f>
        <v>4</v>
      </c>
      <c r="K6" s="57">
        <f>'Raw Data'!T6</f>
        <v>21.111111111111111</v>
      </c>
      <c r="L6" s="57">
        <f>'Raw Data'!U6</f>
        <v>17.222222222222221</v>
      </c>
      <c r="M6" s="57">
        <f>'Raw Data'!V6</f>
        <v>1.02</v>
      </c>
      <c r="N6" s="57">
        <f>'Raw Data'!W6</f>
        <v>1</v>
      </c>
      <c r="O6" s="57">
        <f>'Raw Data'!C6</f>
        <v>0.04</v>
      </c>
      <c r="P6" s="57">
        <f>'Raw Data'!D6</f>
        <v>1.79</v>
      </c>
      <c r="Q6" s="57"/>
      <c r="R6" s="57">
        <f>'Raw Data'!F6</f>
        <v>4.05</v>
      </c>
      <c r="S6" s="57">
        <f>'Raw Data'!G6</f>
        <v>0.17599999999999999</v>
      </c>
      <c r="T6" s="57"/>
      <c r="U6" s="57"/>
      <c r="W6" s="57" t="s">
        <v>25</v>
      </c>
      <c r="Y6" s="56">
        <f>AVERAGE(P11:P12)</f>
        <v>7.2</v>
      </c>
      <c r="Z6" s="56">
        <f>AVERAGE(R11:R12)</f>
        <v>0.66800000000000004</v>
      </c>
      <c r="AA6" s="99">
        <f>AVERAGE(S11:S12)</f>
        <v>0.10199999999999999</v>
      </c>
      <c r="AB6" s="56">
        <f>AVERAGE(Q11:Q12)</f>
        <v>14.1</v>
      </c>
      <c r="AC6" s="56">
        <f>AVERAGE(M11:M12)</f>
        <v>0.6</v>
      </c>
      <c r="AD6" s="98">
        <f>TNTP!M7</f>
        <v>1.22491215</v>
      </c>
      <c r="AE6" s="99">
        <f>TNTP!N7</f>
        <v>6.5733824999999996E-2</v>
      </c>
      <c r="AF6" s="98"/>
    </row>
    <row r="7" spans="1:32">
      <c r="A7" s="90">
        <f>'Raw Data'!A7</f>
        <v>42507</v>
      </c>
      <c r="B7" s="57"/>
      <c r="C7" s="57"/>
      <c r="D7" s="57" t="str">
        <f>'Raw Data'!Y7</f>
        <v>Tom Mace</v>
      </c>
      <c r="E7" s="57">
        <f>'Raw Data'!N7</f>
        <v>5</v>
      </c>
      <c r="F7" s="57">
        <f>'Raw Data'!O7</f>
        <v>3</v>
      </c>
      <c r="G7" s="57">
        <f>'Raw Data'!P7</f>
        <v>1</v>
      </c>
      <c r="H7" s="57">
        <f>'Raw Data'!Q7</f>
        <v>1</v>
      </c>
      <c r="I7" s="57">
        <f>'Raw Data'!R7</f>
        <v>9</v>
      </c>
      <c r="J7" s="57">
        <f>'Raw Data'!S7</f>
        <v>2</v>
      </c>
      <c r="K7" s="57">
        <f>'Raw Data'!T7</f>
        <v>18.888888888888889</v>
      </c>
      <c r="L7" s="57">
        <f>'Raw Data'!U7</f>
        <v>17.777777777777779</v>
      </c>
      <c r="M7" s="57">
        <f>'Raw Data'!V7</f>
        <v>0.72</v>
      </c>
      <c r="N7" s="57">
        <f>'Raw Data'!W7</f>
        <v>1</v>
      </c>
      <c r="O7" s="57">
        <f>'Raw Data'!C7</f>
        <v>0.06</v>
      </c>
      <c r="P7" s="57">
        <f>'Raw Data'!D7</f>
        <v>6.64</v>
      </c>
      <c r="Q7" s="57"/>
      <c r="R7" s="57"/>
      <c r="S7" s="57"/>
      <c r="T7" s="57"/>
      <c r="U7" s="57" t="s">
        <v>180</v>
      </c>
      <c r="W7" s="57" t="s">
        <v>26</v>
      </c>
      <c r="Y7" s="98">
        <f>AVERAGE(P13:P14)</f>
        <v>8.4450000000000003</v>
      </c>
      <c r="Z7" s="56">
        <f>AVERAGE(R13:R14)</f>
        <v>0.48099999999999998</v>
      </c>
      <c r="AA7" s="56">
        <f>AVERAGE(S13:S14)</f>
        <v>0.33650000000000002</v>
      </c>
      <c r="AB7" s="56">
        <f>AVERAGE(Q13:Q14)</f>
        <v>15.8</v>
      </c>
      <c r="AC7" s="56">
        <f>AVERAGE(M13:M14)</f>
        <v>0.5</v>
      </c>
      <c r="AD7" s="98">
        <f>TNTP!M8</f>
        <v>1.9819905000000002</v>
      </c>
      <c r="AE7" s="99">
        <f>TNTP!N8</f>
        <v>8.9813000000000004E-2</v>
      </c>
      <c r="AF7" s="98"/>
    </row>
    <row r="8" spans="1:32">
      <c r="A8" s="90">
        <f>'Raw Data'!A8</f>
        <v>42521</v>
      </c>
      <c r="B8" s="57"/>
      <c r="C8" s="57"/>
      <c r="D8" s="57"/>
      <c r="E8" s="57">
        <f>'Raw Data'!N8</f>
        <v>5</v>
      </c>
      <c r="F8" s="57">
        <f>'Raw Data'!O8</f>
        <v>3</v>
      </c>
      <c r="G8" s="57">
        <f>'Raw Data'!P8</f>
        <v>1</v>
      </c>
      <c r="H8" s="57">
        <f>'Raw Data'!Q8</f>
        <v>1</v>
      </c>
      <c r="I8" s="57">
        <f>'Raw Data'!R8</f>
        <v>9</v>
      </c>
      <c r="J8" s="57">
        <f>'Raw Data'!S8</f>
        <v>4</v>
      </c>
      <c r="K8" s="57">
        <f>'Raw Data'!T8</f>
        <v>26.666666666666668</v>
      </c>
      <c r="L8" s="57">
        <f>'Raw Data'!U8</f>
        <v>25.555555555555557</v>
      </c>
      <c r="M8" s="57">
        <f>'Raw Data'!V8</f>
        <v>0.8</v>
      </c>
      <c r="N8" s="57">
        <f>'Raw Data'!W8</f>
        <v>1</v>
      </c>
      <c r="O8" s="57">
        <f>'Raw Data'!C8</f>
        <v>0.06</v>
      </c>
      <c r="P8" s="57">
        <f>'Raw Data'!D8</f>
        <v>6.86</v>
      </c>
      <c r="Q8" s="57"/>
      <c r="R8" s="57"/>
      <c r="S8" s="57">
        <f>'Raw Data'!G8</f>
        <v>0.192</v>
      </c>
      <c r="T8" s="57"/>
      <c r="U8" s="57"/>
      <c r="W8" s="57" t="s">
        <v>27</v>
      </c>
      <c r="Y8" s="98">
        <f>AVERAGE(P15:P16)</f>
        <v>6.6400000000000006</v>
      </c>
      <c r="Z8" s="56">
        <f>AVERAGE(R15:R16)</f>
        <v>0.65500000000000003</v>
      </c>
      <c r="AA8" s="56">
        <f>AVERAGE(S15:S16)</f>
        <v>0.14150000000000001</v>
      </c>
      <c r="AB8" s="56">
        <f>AVERAGE(Q15:Q16)</f>
        <v>10.75</v>
      </c>
      <c r="AC8" s="56">
        <f>AVERAGE(M15:M16)</f>
        <v>0.42500000000000004</v>
      </c>
      <c r="AD8" s="98">
        <f>TNTP!M9</f>
        <v>1.4378185499999998</v>
      </c>
      <c r="AE8" s="99">
        <f>TNTP!N9</f>
        <v>7.5257099999999993E-2</v>
      </c>
      <c r="AF8" s="98"/>
    </row>
    <row r="9" spans="1:32">
      <c r="A9" s="90">
        <f>'Raw Data'!A9</f>
        <v>42535</v>
      </c>
      <c r="B9" s="57"/>
      <c r="C9" s="57"/>
      <c r="D9" s="57" t="str">
        <f>'Raw Data'!Y9</f>
        <v xml:space="preserve">NO SAMPLE 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W9" s="57" t="s">
        <v>28</v>
      </c>
      <c r="Y9" s="98">
        <f>AVERAGE(P17:P18)</f>
        <v>6.22</v>
      </c>
      <c r="Z9" s="56">
        <f>AVERAGE(R17:R18)</f>
        <v>1.84</v>
      </c>
      <c r="AA9" s="56">
        <f>AVERAGE(S17:S18)</f>
        <v>0.379</v>
      </c>
      <c r="AB9" s="56">
        <f>AVERAGE(Q17:Q18)</f>
        <v>11.3</v>
      </c>
      <c r="AC9" s="56">
        <f>AVERAGE(M17:M18)</f>
        <v>0.8</v>
      </c>
      <c r="AD9" s="98">
        <f>TNTP!M10</f>
        <v>2.7173579999999999</v>
      </c>
      <c r="AE9" s="99">
        <f>TNTP!N10</f>
        <v>9.7245800000000007E-2</v>
      </c>
      <c r="AF9" s="98"/>
    </row>
    <row r="10" spans="1:32">
      <c r="A10" s="90">
        <f>'Raw Data'!A10</f>
        <v>42549</v>
      </c>
      <c r="B10" s="57"/>
      <c r="C10" s="57"/>
      <c r="D10" s="57" t="str">
        <f>'Raw Data'!Y10</f>
        <v xml:space="preserve">NO SAMPLE 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W10" s="57" t="s">
        <v>29</v>
      </c>
      <c r="Y10" s="56">
        <f>AVERAGE(P19)</f>
        <v>7.45</v>
      </c>
      <c r="Z10" s="56">
        <f>AVERAGE(R19)</f>
        <v>1.7</v>
      </c>
      <c r="AA10" s="56">
        <f>AVERAGE(S19)</f>
        <v>0.19700000000000001</v>
      </c>
      <c r="AB10" s="56">
        <f>AVERAGE(Q19)</f>
        <v>8.6999999999999993</v>
      </c>
      <c r="AC10" s="56">
        <f>AVERAGE(M19)</f>
        <v>0.8</v>
      </c>
      <c r="AD10" s="98">
        <f>TNTP!M11</f>
        <v>2.1290640000000001</v>
      </c>
      <c r="AE10" s="99">
        <f>TNTP!N11</f>
        <v>3.8712499999999997E-2</v>
      </c>
      <c r="AF10" s="98"/>
    </row>
    <row r="11" spans="1:32">
      <c r="A11" s="90">
        <f>'Raw Data'!A11</f>
        <v>42563</v>
      </c>
      <c r="B11" s="57"/>
      <c r="C11" s="57"/>
      <c r="D11" s="57" t="str">
        <f>'Raw Data'!Y11</f>
        <v xml:space="preserve">NO SAMPLE 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W11" s="56" t="s">
        <v>150</v>
      </c>
      <c r="Y11" s="99">
        <f>AVERAGE(Y2:Y10)</f>
        <v>6.7368518518518519</v>
      </c>
      <c r="Z11" s="99">
        <f>AVERAGE(Z2:Z10)</f>
        <v>1.8192499999999998</v>
      </c>
      <c r="AA11" s="99">
        <f t="shared" ref="AA11:AE11" si="0">AVERAGE(AA2:AA10)</f>
        <v>0.18061111111111114</v>
      </c>
      <c r="AB11" s="99">
        <f t="shared" si="0"/>
        <v>10.9</v>
      </c>
      <c r="AC11" s="99">
        <f t="shared" si="0"/>
        <v>0.7839583333333332</v>
      </c>
      <c r="AD11" s="98">
        <f t="shared" si="0"/>
        <v>1.8793503166666667</v>
      </c>
      <c r="AE11" s="99">
        <f t="shared" si="0"/>
        <v>6.3181667592592597E-2</v>
      </c>
      <c r="AF11" s="98"/>
    </row>
    <row r="12" spans="1:32">
      <c r="A12" s="90">
        <f>'Raw Data'!A12</f>
        <v>42577</v>
      </c>
      <c r="B12" s="57"/>
      <c r="C12" s="57"/>
      <c r="D12" s="57"/>
      <c r="E12" s="57">
        <f>'Raw Data'!N12</f>
        <v>5</v>
      </c>
      <c r="F12" s="57">
        <f>'Raw Data'!O12</f>
        <v>2</v>
      </c>
      <c r="G12" s="57">
        <f>'Raw Data'!P12</f>
        <v>1</v>
      </c>
      <c r="H12" s="57">
        <f>'Raw Data'!Q12</f>
        <v>1</v>
      </c>
      <c r="I12" s="57">
        <f>'Raw Data'!R12</f>
        <v>9</v>
      </c>
      <c r="J12" s="57">
        <f>'Raw Data'!S12</f>
        <v>5</v>
      </c>
      <c r="K12" s="57">
        <f>'Raw Data'!T12</f>
        <v>33.333333333333336</v>
      </c>
      <c r="L12" s="57">
        <f>'Raw Data'!U12</f>
        <v>31.111111111111111</v>
      </c>
      <c r="M12" s="57">
        <f>'Raw Data'!V12</f>
        <v>0.6</v>
      </c>
      <c r="N12" s="57">
        <f>'Raw Data'!W12</f>
        <v>1</v>
      </c>
      <c r="O12" s="57">
        <f>'Raw Data'!C12</f>
        <v>0.06</v>
      </c>
      <c r="P12" s="57">
        <f>'Raw Data'!D12</f>
        <v>7.2</v>
      </c>
      <c r="Q12" s="57">
        <f>'Raw Data'!E12</f>
        <v>14.1</v>
      </c>
      <c r="R12" s="57">
        <f>'Raw Data'!F12</f>
        <v>0.66800000000000004</v>
      </c>
      <c r="S12" s="57">
        <f>'Raw Data'!G12</f>
        <v>0.10199999999999999</v>
      </c>
      <c r="T12" s="57"/>
      <c r="U12" s="57"/>
      <c r="AD12" s="98"/>
      <c r="AE12" s="98"/>
      <c r="AF12" s="98"/>
    </row>
    <row r="13" spans="1:32">
      <c r="A13" s="90">
        <f>'Raw Data'!A13</f>
        <v>42591</v>
      </c>
      <c r="B13" s="57"/>
      <c r="C13" s="57"/>
      <c r="D13" s="57"/>
      <c r="E13" s="57">
        <f>'Raw Data'!N13</f>
        <v>5</v>
      </c>
      <c r="F13" s="57">
        <f>'Raw Data'!O13</f>
        <v>3</v>
      </c>
      <c r="G13" s="57">
        <f>'Raw Data'!P13</f>
        <v>2</v>
      </c>
      <c r="H13" s="57">
        <f>'Raw Data'!Q13</f>
        <v>1</v>
      </c>
      <c r="I13" s="57">
        <f>'Raw Data'!R13</f>
        <v>9</v>
      </c>
      <c r="J13" s="57">
        <f>'Raw Data'!S13</f>
        <v>2</v>
      </c>
      <c r="K13" s="57">
        <f>'Raw Data'!T13</f>
        <v>26.666666666666668</v>
      </c>
      <c r="L13" s="57">
        <f>'Raw Data'!U13</f>
        <v>27.777777777777779</v>
      </c>
      <c r="M13" s="57">
        <f>'Raw Data'!V13</f>
        <v>0.5</v>
      </c>
      <c r="N13" s="57">
        <f>'Raw Data'!W13</f>
        <v>1</v>
      </c>
      <c r="O13" s="57">
        <f>'Raw Data'!C13</f>
        <v>0.06</v>
      </c>
      <c r="P13" s="57">
        <f>'Raw Data'!D13</f>
        <v>8.0399999999999991</v>
      </c>
      <c r="Q13" s="57">
        <f>'Raw Data'!E13</f>
        <v>19.3</v>
      </c>
      <c r="R13" s="57">
        <f>'Raw Data'!F13</f>
        <v>0.58899999999999997</v>
      </c>
      <c r="S13" s="57">
        <f>'Raw Data'!G13</f>
        <v>0.36199999999999999</v>
      </c>
      <c r="U13" s="57" t="s">
        <v>205</v>
      </c>
      <c r="AD13" s="98"/>
      <c r="AE13" s="98"/>
      <c r="AF13" s="98"/>
    </row>
    <row r="14" spans="1:32">
      <c r="A14" s="90">
        <f>'Raw Data'!A14</f>
        <v>42605</v>
      </c>
      <c r="B14" s="57"/>
      <c r="C14" s="57"/>
      <c r="D14" s="57" t="str">
        <f>'Raw Data'!Y14</f>
        <v>Tom Mace</v>
      </c>
      <c r="E14" s="57">
        <f>'Raw Data'!N14</f>
        <v>5</v>
      </c>
      <c r="F14" s="57">
        <f>'Raw Data'!O14</f>
        <v>1</v>
      </c>
      <c r="G14" s="57">
        <f>'Raw Data'!P14</f>
        <v>1</v>
      </c>
      <c r="H14" s="57">
        <f>'Raw Data'!Q14</f>
        <v>1</v>
      </c>
      <c r="I14" s="57">
        <f>'Raw Data'!R14</f>
        <v>9</v>
      </c>
      <c r="J14" s="57">
        <f>'Raw Data'!S14</f>
        <v>5</v>
      </c>
      <c r="K14" s="57">
        <f>'Raw Data'!T14</f>
        <v>32.222222222222221</v>
      </c>
      <c r="L14" s="57">
        <f>'Raw Data'!U14</f>
        <v>28.888888888888889</v>
      </c>
      <c r="M14" s="57">
        <f>'Raw Data'!V14</f>
        <v>0.5</v>
      </c>
      <c r="N14" s="57">
        <f>'Raw Data'!W14</f>
        <v>1</v>
      </c>
      <c r="O14" s="57">
        <f>'Raw Data'!C14</f>
        <v>0.06</v>
      </c>
      <c r="P14" s="57">
        <f>'Raw Data'!D14</f>
        <v>8.85</v>
      </c>
      <c r="Q14" s="57">
        <f>'Raw Data'!E14</f>
        <v>12.3</v>
      </c>
      <c r="R14" s="57">
        <f>'Raw Data'!F14</f>
        <v>0.373</v>
      </c>
      <c r="S14" s="57">
        <f>'Raw Data'!G14</f>
        <v>0.311</v>
      </c>
      <c r="T14" s="57"/>
      <c r="U14" s="57"/>
      <c r="AD14" s="98"/>
      <c r="AE14" s="98"/>
      <c r="AF14" s="98"/>
    </row>
    <row r="15" spans="1:32">
      <c r="A15" s="90">
        <f>'Raw Data'!A15</f>
        <v>42619</v>
      </c>
      <c r="B15" s="57"/>
      <c r="C15" s="57"/>
      <c r="D15" s="57" t="str">
        <f>'Raw Data'!Y15</f>
        <v>Tom Mace</v>
      </c>
      <c r="E15" s="57">
        <f>'Raw Data'!N15</f>
        <v>5</v>
      </c>
      <c r="F15" s="57">
        <f>'Raw Data'!O15</f>
        <v>1</v>
      </c>
      <c r="G15" s="57">
        <f>'Raw Data'!P15</f>
        <v>2</v>
      </c>
      <c r="H15" s="57">
        <f>'Raw Data'!Q15</f>
        <v>2</v>
      </c>
      <c r="I15" s="57">
        <f>'Raw Data'!R15</f>
        <v>1</v>
      </c>
      <c r="J15" s="57">
        <f>'Raw Data'!S15</f>
        <v>2</v>
      </c>
      <c r="K15" s="57">
        <f>'Raw Data'!T15</f>
        <v>32.222222222222221</v>
      </c>
      <c r="L15" s="57">
        <f>'Raw Data'!U15</f>
        <v>25.555555555555557</v>
      </c>
      <c r="M15" s="57">
        <f>'Raw Data'!V15</f>
        <v>0.45</v>
      </c>
      <c r="N15" s="57">
        <f>'Raw Data'!W15</f>
        <v>1</v>
      </c>
      <c r="O15" s="57">
        <f>'Raw Data'!C15</f>
        <v>0.04</v>
      </c>
      <c r="P15" s="57">
        <f>'Raw Data'!D15</f>
        <v>6.61</v>
      </c>
      <c r="Q15" s="57">
        <f>'Raw Data'!E15</f>
        <v>13.2</v>
      </c>
      <c r="R15" s="57">
        <f>'Raw Data'!F15</f>
        <v>0.64</v>
      </c>
      <c r="S15" s="57">
        <f>'Raw Data'!G15</f>
        <v>0.125</v>
      </c>
      <c r="T15" s="57"/>
      <c r="U15" s="57"/>
      <c r="AD15" s="98"/>
      <c r="AE15" s="98"/>
      <c r="AF15" s="98"/>
    </row>
    <row r="16" spans="1:32">
      <c r="A16" s="90">
        <f>'Raw Data'!A16</f>
        <v>42633</v>
      </c>
      <c r="B16" s="57"/>
      <c r="C16" s="57"/>
      <c r="D16" s="57" t="str">
        <f>'Raw Data'!Y16</f>
        <v>Tom Mace</v>
      </c>
      <c r="E16" s="57">
        <f>'Raw Data'!N16</f>
        <v>5</v>
      </c>
      <c r="F16" s="57">
        <f>'Raw Data'!O16</f>
        <v>5</v>
      </c>
      <c r="G16" s="57">
        <f>'Raw Data'!P16</f>
        <v>1</v>
      </c>
      <c r="H16" s="57">
        <f>'Raw Data'!Q16</f>
        <v>1</v>
      </c>
      <c r="I16" s="57">
        <f>'Raw Data'!R16</f>
        <v>9</v>
      </c>
      <c r="J16" s="57">
        <f>'Raw Data'!S16</f>
        <v>6</v>
      </c>
      <c r="K16" s="57">
        <f>'Raw Data'!T16</f>
        <v>23.333333333333332</v>
      </c>
      <c r="L16" s="57">
        <f>'Raw Data'!U16</f>
        <v>23.888888888888889</v>
      </c>
      <c r="M16" s="57">
        <f>'Raw Data'!V16</f>
        <v>0.4</v>
      </c>
      <c r="N16" s="57">
        <f>'Raw Data'!W16</f>
        <v>1</v>
      </c>
      <c r="O16" s="57"/>
      <c r="P16" s="57">
        <f>'Raw Data'!D16</f>
        <v>6.67</v>
      </c>
      <c r="Q16" s="57">
        <f>'Raw Data'!E16</f>
        <v>8.3000000000000007</v>
      </c>
      <c r="R16" s="57">
        <f>'Raw Data'!F16</f>
        <v>0.67</v>
      </c>
      <c r="S16" s="57">
        <f>'Raw Data'!G16</f>
        <v>0.158</v>
      </c>
      <c r="T16" s="57"/>
      <c r="U16" s="57"/>
      <c r="AD16" s="98"/>
      <c r="AE16" s="98"/>
      <c r="AF16" s="98"/>
    </row>
    <row r="17" spans="1:32">
      <c r="A17" s="90">
        <f>'Raw Data'!A17</f>
        <v>42647</v>
      </c>
      <c r="B17" s="57"/>
      <c r="C17" s="57"/>
      <c r="D17" s="57"/>
      <c r="E17" s="57">
        <f>'Raw Data'!N17</f>
        <v>0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AD17" s="98"/>
      <c r="AE17" s="98"/>
      <c r="AF17" s="98"/>
    </row>
    <row r="18" spans="1:32">
      <c r="A18" s="90">
        <f>'Raw Data'!A18</f>
        <v>42661</v>
      </c>
      <c r="B18" s="57"/>
      <c r="C18" s="57"/>
      <c r="D18" s="57"/>
      <c r="E18" s="57">
        <f>'Raw Data'!N18</f>
        <v>5</v>
      </c>
      <c r="F18" s="57">
        <f>'Raw Data'!O18</f>
        <v>1</v>
      </c>
      <c r="G18" s="57">
        <f>'Raw Data'!P18</f>
        <v>1</v>
      </c>
      <c r="H18" s="57">
        <f>'Raw Data'!Q18</f>
        <v>1</v>
      </c>
      <c r="I18" s="57">
        <f>'Raw Data'!R18</f>
        <v>13</v>
      </c>
      <c r="J18" s="57">
        <f>'Raw Data'!S18</f>
        <v>1</v>
      </c>
      <c r="K18" s="57">
        <f>'Raw Data'!T18</f>
        <v>24.444444444444443</v>
      </c>
      <c r="L18" s="57">
        <f>'Raw Data'!U18</f>
        <v>20</v>
      </c>
      <c r="M18" s="58">
        <f>'Raw Data'!V18</f>
        <v>0.8</v>
      </c>
      <c r="N18" s="57">
        <f>'Raw Data'!W18</f>
        <v>1</v>
      </c>
      <c r="O18" s="57">
        <f>'Raw Data'!C18</f>
        <v>0.02</v>
      </c>
      <c r="P18" s="57">
        <f>'Raw Data'!D18</f>
        <v>6.22</v>
      </c>
      <c r="Q18" s="57">
        <f>'Raw Data'!E18</f>
        <v>11.3</v>
      </c>
      <c r="R18" s="57">
        <f>'Raw Data'!F18</f>
        <v>1.84</v>
      </c>
      <c r="S18" s="57">
        <f>'Raw Data'!G18</f>
        <v>0.379</v>
      </c>
      <c r="T18" s="57"/>
      <c r="U18" s="57"/>
      <c r="AD18" s="98"/>
      <c r="AE18" s="98"/>
      <c r="AF18" s="98"/>
    </row>
    <row r="19" spans="1:32">
      <c r="A19" s="90">
        <f>'Raw Data'!A19</f>
        <v>42675</v>
      </c>
      <c r="B19" s="57"/>
      <c r="C19" s="57"/>
      <c r="D19" s="57"/>
      <c r="E19" s="57">
        <f>'Raw Data'!N19</f>
        <v>5</v>
      </c>
      <c r="F19" s="57">
        <f>'Raw Data'!O19</f>
        <v>3</v>
      </c>
      <c r="G19" s="57">
        <f>'Raw Data'!P19</f>
        <v>1</v>
      </c>
      <c r="H19" s="57">
        <f>'Raw Data'!Q19</f>
        <v>1</v>
      </c>
      <c r="I19" s="57">
        <f>'Raw Data'!R19</f>
        <v>9</v>
      </c>
      <c r="J19" s="57">
        <f>'Raw Data'!S19</f>
        <v>1</v>
      </c>
      <c r="K19" s="57">
        <f>'Raw Data'!T19</f>
        <v>14.444444444444445</v>
      </c>
      <c r="L19" s="57">
        <f>'Raw Data'!U19</f>
        <v>14.444444444444445</v>
      </c>
      <c r="M19" s="57">
        <f>'Raw Data'!V19</f>
        <v>0.8</v>
      </c>
      <c r="N19" s="57">
        <f>'Raw Data'!W19</f>
        <v>1</v>
      </c>
      <c r="O19" s="57">
        <f>'Raw Data'!C19</f>
        <v>0.31</v>
      </c>
      <c r="P19" s="57">
        <f>'Raw Data'!D19</f>
        <v>7.45</v>
      </c>
      <c r="Q19" s="57">
        <f>'Raw Data'!E19</f>
        <v>8.6999999999999993</v>
      </c>
      <c r="R19" s="57">
        <f>'Raw Data'!F19</f>
        <v>1.7</v>
      </c>
      <c r="S19" s="57">
        <f>'Raw Data'!G19</f>
        <v>0.19700000000000001</v>
      </c>
      <c r="T19" s="57"/>
      <c r="U19" s="57"/>
      <c r="AD19" s="98"/>
      <c r="AE19" s="98"/>
      <c r="AF19" s="98"/>
    </row>
    <row r="20" spans="1:32">
      <c r="A20" s="90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AD20" s="98"/>
      <c r="AE20" s="98"/>
      <c r="AF20" s="98"/>
    </row>
    <row r="21" spans="1:32">
      <c r="A21" s="90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AD21" s="98"/>
      <c r="AE21" s="98"/>
      <c r="AF21" s="98"/>
    </row>
    <row r="22" spans="1:32">
      <c r="A22" s="90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AD22" s="98"/>
      <c r="AE22" s="98"/>
      <c r="AF22" s="98"/>
    </row>
    <row r="23" spans="1:32">
      <c r="A23" s="9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AD23" s="98"/>
      <c r="AE23" s="98"/>
      <c r="AF23" s="98"/>
    </row>
    <row r="24" spans="1:32">
      <c r="A24" s="90">
        <f>'Raw Data'!A24</f>
        <v>42437</v>
      </c>
      <c r="B24" s="57" t="s">
        <v>32</v>
      </c>
      <c r="C24" s="57" t="s">
        <v>33</v>
      </c>
      <c r="D24" s="57" t="str">
        <f>'Raw Data'!Y24</f>
        <v>Mat Tilghman</v>
      </c>
      <c r="E24" s="57">
        <f>'Raw Data'!N24</f>
        <v>5</v>
      </c>
      <c r="F24" s="57">
        <f>'Raw Data'!O24</f>
        <v>2</v>
      </c>
      <c r="G24" s="57">
        <f>'Raw Data'!P24</f>
        <v>2</v>
      </c>
      <c r="H24" s="57">
        <f>'Raw Data'!Q24</f>
        <v>2</v>
      </c>
      <c r="I24" s="57">
        <f>'Raw Data'!R24</f>
        <v>10</v>
      </c>
      <c r="J24" s="57">
        <f>'Raw Data'!S24</f>
        <v>1</v>
      </c>
      <c r="K24" s="57">
        <f>'Raw Data'!T24</f>
        <v>22.222222222222221</v>
      </c>
      <c r="L24" s="57">
        <f>'Raw Data'!U24</f>
        <v>13.333333333333334</v>
      </c>
      <c r="M24" s="57">
        <f>'Raw Data'!V24</f>
        <v>1.1000000000000001</v>
      </c>
      <c r="N24" s="57">
        <f>'Raw Data'!W24</f>
        <v>2</v>
      </c>
      <c r="O24" s="57">
        <f>'Raw Data'!C24</f>
        <v>0.11</v>
      </c>
      <c r="P24" s="57">
        <f>'Raw Data'!D24</f>
        <v>6.62</v>
      </c>
      <c r="Q24" s="57">
        <f>'Raw Data'!E24</f>
        <v>2.6</v>
      </c>
      <c r="R24" s="57">
        <f>'Raw Data'!F24</f>
        <v>5.16</v>
      </c>
      <c r="S24" s="57">
        <f>'Raw Data'!G24</f>
        <v>3.6999999999999998E-2</v>
      </c>
      <c r="T24" s="57"/>
      <c r="U24" s="57"/>
      <c r="W24" s="57" t="s">
        <v>20</v>
      </c>
      <c r="X24" s="71" t="s">
        <v>32</v>
      </c>
      <c r="Y24" s="56">
        <f>AVERAGE(P24:P25)</f>
        <v>6.3250000000000002</v>
      </c>
      <c r="Z24" s="56">
        <f>AVERAGE(R24:R25)</f>
        <v>4.5049999999999999</v>
      </c>
      <c r="AA24" s="56">
        <f>AVERAGE(S24:S25)</f>
        <v>4.7E-2</v>
      </c>
      <c r="AB24" s="56">
        <f>AVERAGE(Q24:Q25)</f>
        <v>2.95</v>
      </c>
      <c r="AC24" s="56">
        <f>AVERAGE(M24:M25)</f>
        <v>0.59000000000000008</v>
      </c>
      <c r="AD24" s="98">
        <f>TNTP!M22</f>
        <v>4.4262119999999996</v>
      </c>
      <c r="AE24" s="99">
        <f>TNTP!N22</f>
        <v>2.5395399999999999E-2</v>
      </c>
      <c r="AF24" s="98"/>
    </row>
    <row r="25" spans="1:32">
      <c r="A25" s="90">
        <f>'Raw Data'!A25</f>
        <v>42451</v>
      </c>
      <c r="B25" s="57"/>
      <c r="C25" s="57"/>
      <c r="D25" s="57" t="str">
        <f>'Raw Data'!Y25</f>
        <v>Ray Vorus</v>
      </c>
      <c r="E25" s="57"/>
      <c r="F25" s="57">
        <f>'Raw Data'!O25</f>
        <v>2</v>
      </c>
      <c r="G25" s="57">
        <f>'Raw Data'!P25</f>
        <v>3</v>
      </c>
      <c r="H25" s="57">
        <f>'Raw Data'!Q25</f>
        <v>3</v>
      </c>
      <c r="I25" s="57">
        <f>'Raw Data'!R25</f>
        <v>9</v>
      </c>
      <c r="J25" s="57">
        <f>'Raw Data'!S25</f>
        <v>3</v>
      </c>
      <c r="K25" s="57">
        <f>'Raw Data'!T25</f>
        <v>8.8888888888888893</v>
      </c>
      <c r="L25" s="57">
        <f>'Raw Data'!U25</f>
        <v>12.777777777777779</v>
      </c>
      <c r="M25" s="57">
        <f>'Raw Data'!V25</f>
        <v>0.08</v>
      </c>
      <c r="N25" s="57">
        <f>'Raw Data'!W25</f>
        <v>1</v>
      </c>
      <c r="O25" s="57">
        <f>'Raw Data'!C25</f>
        <v>0.1</v>
      </c>
      <c r="P25" s="57">
        <f>'Raw Data'!D25</f>
        <v>6.03</v>
      </c>
      <c r="Q25" s="57">
        <f>'Raw Data'!E25</f>
        <v>3.3</v>
      </c>
      <c r="R25" s="57">
        <f>'Raw Data'!F25</f>
        <v>3.85</v>
      </c>
      <c r="S25" s="57">
        <f>'Raw Data'!G25</f>
        <v>5.7000000000000002E-2</v>
      </c>
      <c r="T25" s="57"/>
      <c r="U25" s="57"/>
      <c r="W25" s="57" t="s">
        <v>22</v>
      </c>
      <c r="Y25" s="98">
        <f>AVERAGE(P26:P27)</f>
        <v>6.5150000000000006</v>
      </c>
      <c r="Z25" s="56">
        <f>AVERAGE(R26:R27)</f>
        <v>2.56</v>
      </c>
      <c r="AA25" s="56">
        <f>AVERAGE(S26:S27)</f>
        <v>7.3999999999999996E-2</v>
      </c>
      <c r="AB25" s="56">
        <f>AVERAGE(Q26:Q27)</f>
        <v>6.05</v>
      </c>
      <c r="AC25" s="56">
        <f>AVERAGE(M26:M27)</f>
        <v>1</v>
      </c>
      <c r="AD25" s="98">
        <f>TNTP!M23</f>
        <v>3.753876</v>
      </c>
      <c r="AE25" s="99">
        <f>TNTP!N23</f>
        <v>4.4751649999999997E-2</v>
      </c>
      <c r="AF25" s="98"/>
    </row>
    <row r="26" spans="1:32">
      <c r="A26" s="90">
        <f>'Raw Data'!A26</f>
        <v>42465</v>
      </c>
      <c r="B26" s="57"/>
      <c r="C26" s="57"/>
      <c r="D26" s="57"/>
      <c r="E26" s="57">
        <f>'Raw Data'!N26</f>
        <v>5</v>
      </c>
      <c r="F26" s="57">
        <f>'Raw Data'!O26</f>
        <v>1</v>
      </c>
      <c r="G26" s="57">
        <f>'Raw Data'!P26</f>
        <v>4</v>
      </c>
      <c r="H26" s="57">
        <f>'Raw Data'!Q26</f>
        <v>2</v>
      </c>
      <c r="I26" s="57">
        <f>'Raw Data'!R26</f>
        <v>5</v>
      </c>
      <c r="J26" s="57">
        <f>'Raw Data'!S26</f>
        <v>2</v>
      </c>
      <c r="K26" s="57">
        <f>'Raw Data'!T26</f>
        <v>5.5555555555555554</v>
      </c>
      <c r="L26" s="57">
        <f>'Raw Data'!U26</f>
        <v>13.333333333333334</v>
      </c>
      <c r="M26" s="57">
        <f>'Raw Data'!V26</f>
        <v>0.95</v>
      </c>
      <c r="N26" s="57">
        <f>'Raw Data'!W26</f>
        <v>1</v>
      </c>
      <c r="O26" s="57">
        <f>'Raw Data'!C26</f>
        <v>0.1</v>
      </c>
      <c r="P26" s="57">
        <f>'Raw Data'!D26</f>
        <v>6.45</v>
      </c>
      <c r="Q26" s="57">
        <f>'Raw Data'!E26</f>
        <v>6.8</v>
      </c>
      <c r="R26" s="57">
        <f>'Raw Data'!F26</f>
        <v>2.56</v>
      </c>
      <c r="S26" s="57">
        <f>'Raw Data'!G26</f>
        <v>0</v>
      </c>
      <c r="T26" s="57"/>
      <c r="U26" s="57" t="s">
        <v>160</v>
      </c>
      <c r="W26" s="57" t="s">
        <v>23</v>
      </c>
      <c r="Y26" s="98">
        <f>AVERAGE(P28:P30)</f>
        <v>6.72</v>
      </c>
      <c r="Z26" s="56">
        <f>AVERAGE(R28:R30)</f>
        <v>2.4900000000000002</v>
      </c>
      <c r="AA26" s="56">
        <f>AVERAGE(S28:S29)</f>
        <v>0.11449999999999999</v>
      </c>
      <c r="AB26" s="56">
        <f>AVERAGE(Q28:Q30)</f>
        <v>0.2</v>
      </c>
      <c r="AC26" s="99">
        <f>AVERAGE(M28:M30)</f>
        <v>0.29333333333333339</v>
      </c>
      <c r="AD26" s="98">
        <f>TNTP!M24</f>
        <v>3.3990320000000001</v>
      </c>
      <c r="AE26" s="99">
        <f>TNTP!N24</f>
        <v>7.0405133333333328E-2</v>
      </c>
      <c r="AF26" s="98"/>
    </row>
    <row r="27" spans="1:32">
      <c r="A27" s="90">
        <f>'Raw Data'!A27</f>
        <v>42479</v>
      </c>
      <c r="B27" s="57"/>
      <c r="C27" s="57"/>
      <c r="D27" s="57"/>
      <c r="E27" s="57">
        <f>'Raw Data'!N27</f>
        <v>5</v>
      </c>
      <c r="F27" s="57">
        <f>'Raw Data'!O27</f>
        <v>2</v>
      </c>
      <c r="G27" s="57">
        <f>'Raw Data'!P27</f>
        <v>3</v>
      </c>
      <c r="H27" s="57">
        <f>'Raw Data'!Q27</f>
        <v>2</v>
      </c>
      <c r="I27" s="57">
        <f>'Raw Data'!R27</f>
        <v>12</v>
      </c>
      <c r="J27" s="57">
        <f>'Raw Data'!S27</f>
        <v>1</v>
      </c>
      <c r="K27" s="57">
        <f>'Raw Data'!T27</f>
        <v>27.222222222222221</v>
      </c>
      <c r="L27" s="57">
        <f>'Raw Data'!U27</f>
        <v>20</v>
      </c>
      <c r="M27" s="57">
        <f>'Raw Data'!V27</f>
        <v>1.05</v>
      </c>
      <c r="N27" s="57">
        <f>'Raw Data'!W27</f>
        <v>1</v>
      </c>
      <c r="O27" s="57">
        <f>'Raw Data'!C27</f>
        <v>0.09</v>
      </c>
      <c r="P27" s="57">
        <f>'Raw Data'!D27</f>
        <v>6.58</v>
      </c>
      <c r="Q27" s="57">
        <f>'Raw Data'!E27</f>
        <v>5.3</v>
      </c>
      <c r="R27" s="57"/>
      <c r="S27" s="57">
        <f>'Raw Data'!G27</f>
        <v>0.14799999999999999</v>
      </c>
      <c r="T27" s="57"/>
      <c r="U27" s="57"/>
      <c r="W27" s="57" t="s">
        <v>24</v>
      </c>
      <c r="Y27" s="56">
        <f>AVERAGE(P30:P32)</f>
        <v>6.919999999999999</v>
      </c>
      <c r="Z27" s="56">
        <f>AVERAGE(R31:R32)</f>
        <v>2.1</v>
      </c>
      <c r="AA27" s="56">
        <f>AVERAGE(S30:S32)</f>
        <v>0.19000000000000003</v>
      </c>
      <c r="AB27" s="56">
        <f>AVERAGE(Q31:Q32)</f>
        <v>16.2</v>
      </c>
      <c r="AC27" s="56">
        <f>AVERAGE(M31:M32)</f>
        <v>0.8</v>
      </c>
      <c r="AD27" s="98">
        <f>TNTP!M25</f>
        <v>2.4722355</v>
      </c>
      <c r="AE27" s="99">
        <f>TNTP!N25</f>
        <v>9.3684249999999983E-2</v>
      </c>
      <c r="AF27" s="98"/>
    </row>
    <row r="28" spans="1:32">
      <c r="A28" s="90">
        <f>'Raw Data'!A28</f>
        <v>42493</v>
      </c>
      <c r="B28" s="57"/>
      <c r="C28" s="57"/>
      <c r="D28" s="57"/>
      <c r="E28" s="57">
        <f>'Raw Data'!N28</f>
        <v>5</v>
      </c>
      <c r="F28" s="57">
        <f>'Raw Data'!O28</f>
        <v>3</v>
      </c>
      <c r="G28" s="57">
        <f>'Raw Data'!P28</f>
        <v>2</v>
      </c>
      <c r="H28" s="57">
        <f>'Raw Data'!Q28</f>
        <v>1</v>
      </c>
      <c r="I28" s="57">
        <f>'Raw Data'!R28</f>
        <v>5</v>
      </c>
      <c r="J28" s="57">
        <f>'Raw Data'!S28</f>
        <v>4</v>
      </c>
      <c r="K28" s="57">
        <f>'Raw Data'!T28</f>
        <v>19.444444444444443</v>
      </c>
      <c r="L28" s="57">
        <f>'Raw Data'!U28</f>
        <v>18.888888888888889</v>
      </c>
      <c r="M28" s="57">
        <f>'Raw Data'!V28</f>
        <v>0.75</v>
      </c>
      <c r="N28" s="57">
        <f>'Raw Data'!W28</f>
        <v>1</v>
      </c>
      <c r="O28" s="57">
        <f>'Raw Data'!C28</f>
        <v>0.05</v>
      </c>
      <c r="P28" s="57">
        <f>'Raw Data'!D28</f>
        <v>7</v>
      </c>
      <c r="Q28" s="57">
        <f>'Raw Data'!E28</f>
        <v>0.2</v>
      </c>
      <c r="R28" s="57">
        <f>'Raw Data'!F28</f>
        <v>2.4900000000000002</v>
      </c>
      <c r="S28" s="57">
        <f>'Raw Data'!G28</f>
        <v>0.105</v>
      </c>
      <c r="T28" s="57"/>
      <c r="U28" s="57"/>
      <c r="W28" s="57" t="s">
        <v>25</v>
      </c>
      <c r="Y28" s="56">
        <f>AVERAGE(P33:P34)</f>
        <v>7.75</v>
      </c>
      <c r="Z28" s="56">
        <f>AVERAGE(R33:R34)</f>
        <v>2.27</v>
      </c>
      <c r="AA28" s="99">
        <f>AVERAGE(S33:S34)</f>
        <v>0.44750000000000001</v>
      </c>
      <c r="AB28" s="56">
        <f>AVERAGE(Q33:Q34)</f>
        <v>14.75</v>
      </c>
      <c r="AC28" s="56">
        <f>AVERAGE(M33:M34)</f>
        <v>0.8</v>
      </c>
      <c r="AD28" s="98">
        <f>TNTP!M26</f>
        <v>2.7033510000000001</v>
      </c>
      <c r="AE28" s="99">
        <f>TNTP!N26</f>
        <v>5.6520249999999994E-2</v>
      </c>
      <c r="AF28" s="98"/>
    </row>
    <row r="29" spans="1:32">
      <c r="A29" s="90">
        <f>'Raw Data'!A29</f>
        <v>42507</v>
      </c>
      <c r="B29" s="57"/>
      <c r="C29" s="57"/>
      <c r="D29" s="57"/>
      <c r="E29" s="57">
        <f>'Raw Data'!N29</f>
        <v>5</v>
      </c>
      <c r="F29" s="57">
        <f>'Raw Data'!O29</f>
        <v>3</v>
      </c>
      <c r="G29" s="57">
        <f>'Raw Data'!P29</f>
        <v>2</v>
      </c>
      <c r="H29" s="57">
        <f>'Raw Data'!Q29</f>
        <v>1</v>
      </c>
      <c r="I29" s="57">
        <f>'Raw Data'!R29</f>
        <v>1</v>
      </c>
      <c r="J29" s="57">
        <f>'Raw Data'!S29</f>
        <v>3</v>
      </c>
      <c r="K29" s="57">
        <f>'Raw Data'!T29</f>
        <v>18.888888888888889</v>
      </c>
      <c r="L29" s="57">
        <f>'Raw Data'!U29</f>
        <v>18.333333333333332</v>
      </c>
      <c r="M29" s="57">
        <f>'Raw Data'!V29</f>
        <v>7.0000000000000007E-2</v>
      </c>
      <c r="N29" s="57">
        <f>'Raw Data'!W29</f>
        <v>1</v>
      </c>
      <c r="O29" s="57">
        <f>'Raw Data'!C29</f>
        <v>0.08</v>
      </c>
      <c r="P29" s="57">
        <f>'Raw Data'!D29</f>
        <v>6.34</v>
      </c>
      <c r="Q29" s="57"/>
      <c r="R29" s="57"/>
      <c r="S29" s="57">
        <f>'Raw Data'!G29</f>
        <v>0.124</v>
      </c>
      <c r="T29" s="57"/>
      <c r="U29" s="57"/>
      <c r="W29" s="57" t="s">
        <v>26</v>
      </c>
      <c r="Y29" s="98">
        <f>AVERAGE(P35:P36)</f>
        <v>9.3350000000000009</v>
      </c>
      <c r="Z29" s="56">
        <f>AVERAGE(R35:R36)</f>
        <v>1.5249999999999999</v>
      </c>
      <c r="AA29" s="56">
        <f>AVERAGE(S35:S36)</f>
        <v>0.23549999999999999</v>
      </c>
      <c r="AB29" s="56">
        <f>AVERAGE(Q35:Q36)</f>
        <v>18.45</v>
      </c>
      <c r="AC29" s="56">
        <f>AVERAGE(M35:M36)</f>
        <v>0.4</v>
      </c>
      <c r="AD29" s="98">
        <f>TNTP!M27</f>
        <v>2.9484735000000004</v>
      </c>
      <c r="AE29" s="99">
        <f>TNTP!N27</f>
        <v>0.11923449999999999</v>
      </c>
      <c r="AF29" s="98"/>
    </row>
    <row r="30" spans="1:32">
      <c r="A30" s="90">
        <f>'Raw Data'!A30</f>
        <v>42521</v>
      </c>
      <c r="B30" s="57"/>
      <c r="C30" s="57"/>
      <c r="D30" s="57"/>
      <c r="E30" s="57">
        <f>'Raw Data'!N30</f>
        <v>5</v>
      </c>
      <c r="F30" s="57">
        <f>'Raw Data'!O30</f>
        <v>2</v>
      </c>
      <c r="G30" s="57">
        <f>'Raw Data'!P30</f>
        <v>1</v>
      </c>
      <c r="H30" s="57">
        <f>'Raw Data'!Q30</f>
        <v>1</v>
      </c>
      <c r="I30" s="57">
        <f>'Raw Data'!R30</f>
        <v>9</v>
      </c>
      <c r="J30" s="57">
        <f>'Raw Data'!S30</f>
        <v>4</v>
      </c>
      <c r="K30" s="57">
        <f>'Raw Data'!T30</f>
        <v>24.444444444444443</v>
      </c>
      <c r="L30" s="57">
        <f>'Raw Data'!U30</f>
        <v>25.555555555555557</v>
      </c>
      <c r="M30" s="57">
        <f>'Raw Data'!V30</f>
        <v>0.06</v>
      </c>
      <c r="N30" s="57">
        <f>'Raw Data'!W30</f>
        <v>1</v>
      </c>
      <c r="O30" s="57">
        <f>'Raw Data'!C30</f>
        <v>0.1</v>
      </c>
      <c r="P30" s="57">
        <f>'Raw Data'!D30</f>
        <v>6.82</v>
      </c>
      <c r="Q30" s="57"/>
      <c r="R30" s="57"/>
      <c r="S30" s="57">
        <f>'Raw Data'!G30</f>
        <v>7.0000000000000007E-2</v>
      </c>
      <c r="T30" s="57"/>
      <c r="U30" s="57"/>
      <c r="W30" s="57" t="s">
        <v>27</v>
      </c>
      <c r="Y30" s="98">
        <f>AVERAGE(P37:P38)</f>
        <v>6.68</v>
      </c>
      <c r="Z30" s="56">
        <f>AVERAGE(R37:R38)</f>
        <v>2.41</v>
      </c>
      <c r="AA30" s="56">
        <f>AVERAGE(S37:S38)</f>
        <v>0.1265</v>
      </c>
      <c r="AB30" s="56">
        <f>AVERAGE(Q37:Q38)</f>
        <v>8.6</v>
      </c>
      <c r="AC30" s="56">
        <f>AVERAGE(M37:M38)</f>
        <v>0.45</v>
      </c>
      <c r="AD30" s="98">
        <f>TNTP!M28</f>
        <v>3.2846415000000002</v>
      </c>
      <c r="AE30" s="99">
        <f>TNTP!N28</f>
        <v>9.8639450000000004E-2</v>
      </c>
      <c r="AF30" s="98"/>
    </row>
    <row r="31" spans="1:32">
      <c r="A31" s="90">
        <f>'Raw Data'!A31</f>
        <v>42535</v>
      </c>
      <c r="B31" s="57"/>
      <c r="C31" s="57"/>
      <c r="D31" s="57"/>
      <c r="E31" s="57">
        <f>'Raw Data'!N31</f>
        <v>5</v>
      </c>
      <c r="F31" s="57">
        <f>'Raw Data'!O31</f>
        <v>1</v>
      </c>
      <c r="G31" s="57">
        <f>'Raw Data'!P31</f>
        <v>2</v>
      </c>
      <c r="H31" s="57">
        <f>'Raw Data'!Q31</f>
        <v>1</v>
      </c>
      <c r="I31" s="57">
        <f>'Raw Data'!R31</f>
        <v>5</v>
      </c>
      <c r="J31" s="57">
        <f>'Raw Data'!S31</f>
        <v>1</v>
      </c>
      <c r="K31" s="57">
        <f>'Raw Data'!T31</f>
        <v>24.444444444444443</v>
      </c>
      <c r="L31" s="57">
        <f>'Raw Data'!U31</f>
        <v>25.555555555555557</v>
      </c>
      <c r="M31" s="57">
        <f>'Raw Data'!V31</f>
        <v>0.8</v>
      </c>
      <c r="N31" s="57">
        <f>'Raw Data'!W31</f>
        <v>1</v>
      </c>
      <c r="O31" s="57">
        <f>'Raw Data'!C31</f>
        <v>0.1</v>
      </c>
      <c r="P31" s="57">
        <f>'Raw Data'!D31</f>
        <v>7.13</v>
      </c>
      <c r="Q31" s="57"/>
      <c r="R31" s="57"/>
      <c r="S31" s="57">
        <f>'Raw Data'!G31</f>
        <v>0.17299999999999999</v>
      </c>
      <c r="T31" s="57"/>
      <c r="U31" s="57"/>
      <c r="W31" s="57" t="s">
        <v>28</v>
      </c>
      <c r="Y31" s="98">
        <f>AVERAGE(P39:P40)</f>
        <v>6.2799999999999994</v>
      </c>
      <c r="Z31" s="56">
        <f>AVERAGE(R39:R40)</f>
        <v>2.4299999999999997</v>
      </c>
      <c r="AA31" s="56">
        <f>AVERAGE(S39:S40)</f>
        <v>0.46100000000000002</v>
      </c>
      <c r="AB31" s="56">
        <f>AVERAGE(Q39:Q40)</f>
        <v>11.85</v>
      </c>
      <c r="AC31" s="56">
        <f>AVERAGE(M39:M40)</f>
        <v>0.77499999999999991</v>
      </c>
      <c r="AD31" s="98">
        <f>TNTP!M29</f>
        <v>3.1025505000000004</v>
      </c>
      <c r="AE31" s="99">
        <f>TNTP!N29</f>
        <v>0.13053855</v>
      </c>
      <c r="AF31" s="98"/>
    </row>
    <row r="32" spans="1:32">
      <c r="A32" s="90">
        <f>'Raw Data'!A32</f>
        <v>42549</v>
      </c>
      <c r="B32" s="57"/>
      <c r="C32" s="57"/>
      <c r="D32" s="57"/>
      <c r="E32" s="57">
        <f>'Raw Data'!N32</f>
        <v>5</v>
      </c>
      <c r="F32" s="57">
        <f>'Raw Data'!O32</f>
        <v>3</v>
      </c>
      <c r="G32" s="57">
        <f>'Raw Data'!P32</f>
        <v>1</v>
      </c>
      <c r="H32" s="57">
        <f>'Raw Data'!Q32</f>
        <v>1</v>
      </c>
      <c r="I32" s="57">
        <f>'Raw Data'!R32</f>
        <v>13</v>
      </c>
      <c r="J32" s="57">
        <f>'Raw Data'!S32</f>
        <v>6</v>
      </c>
      <c r="K32" s="57">
        <f>'Raw Data'!T32</f>
        <v>21.111111111111111</v>
      </c>
      <c r="L32" s="57">
        <f>'Raw Data'!U32</f>
        <v>24.444444444444443</v>
      </c>
      <c r="M32" s="57">
        <f>'Raw Data'!V32</f>
        <v>0.8</v>
      </c>
      <c r="N32" s="57">
        <f>'Raw Data'!W32</f>
        <v>1</v>
      </c>
      <c r="O32" s="57">
        <f>'Raw Data'!C32</f>
        <v>0.08</v>
      </c>
      <c r="P32" s="57">
        <f>'Raw Data'!D32</f>
        <v>6.81</v>
      </c>
      <c r="Q32" s="57">
        <f>'Raw Data'!E32</f>
        <v>16.2</v>
      </c>
      <c r="R32" s="57">
        <f>'Raw Data'!F32</f>
        <v>2.1</v>
      </c>
      <c r="S32" s="57">
        <f>'Raw Data'!G32</f>
        <v>0.32700000000000001</v>
      </c>
      <c r="T32" s="57"/>
      <c r="U32" s="57"/>
      <c r="W32" s="57" t="s">
        <v>29</v>
      </c>
      <c r="Y32" s="56">
        <f>AVERAGE(P41)</f>
        <v>6.9</v>
      </c>
      <c r="Z32" s="56">
        <f>AVERAGE(R41)</f>
        <v>4.0999999999999996</v>
      </c>
      <c r="AA32" s="56">
        <f>AVERAGE(S41)</f>
        <v>0.158</v>
      </c>
      <c r="AB32" s="56">
        <f>AVERAGE(Q41)</f>
        <v>9.1</v>
      </c>
      <c r="AC32" s="56">
        <f>AVERAGE(M41)</f>
        <v>1</v>
      </c>
      <c r="AD32" s="98">
        <f>TNTP!M30</f>
        <v>4.3141559999999997</v>
      </c>
      <c r="AE32" s="99">
        <f>TNTP!N30</f>
        <v>3.9951299999999995E-2</v>
      </c>
      <c r="AF32" s="98"/>
    </row>
    <row r="33" spans="1:32">
      <c r="A33" s="90">
        <f>'Raw Data'!A33</f>
        <v>42563</v>
      </c>
      <c r="B33" s="57"/>
      <c r="C33" s="57"/>
      <c r="D33" s="57"/>
      <c r="E33" s="57">
        <f>'Raw Data'!N33</f>
        <v>5</v>
      </c>
      <c r="F33" s="57">
        <f>'Raw Data'!O33</f>
        <v>2</v>
      </c>
      <c r="G33" s="57">
        <f>'Raw Data'!P33</f>
        <v>3</v>
      </c>
      <c r="H33" s="57">
        <f>'Raw Data'!Q33</f>
        <v>2</v>
      </c>
      <c r="I33" s="57">
        <f>'Raw Data'!R33</f>
        <v>11</v>
      </c>
      <c r="J33" s="57">
        <f>'Raw Data'!S33</f>
        <v>1</v>
      </c>
      <c r="K33" s="57">
        <f>'Raw Data'!T33</f>
        <v>28.888888888888889</v>
      </c>
      <c r="L33" s="57">
        <f>'Raw Data'!U33</f>
        <v>27.777777777777779</v>
      </c>
      <c r="M33" s="57">
        <f>'Raw Data'!V33</f>
        <v>0.8</v>
      </c>
      <c r="N33" s="57">
        <f>'Raw Data'!W33</f>
        <v>1</v>
      </c>
      <c r="O33" s="57">
        <f>'Raw Data'!C33</f>
        <v>0.09</v>
      </c>
      <c r="P33" s="57">
        <f>'Raw Data'!D33</f>
        <v>7.73</v>
      </c>
      <c r="Q33" s="57">
        <f>'Raw Data'!E33</f>
        <v>15.2</v>
      </c>
      <c r="R33" s="57">
        <f>'Raw Data'!F33</f>
        <v>2.38</v>
      </c>
      <c r="S33" s="57">
        <f>'Raw Data'!G33</f>
        <v>0.105</v>
      </c>
      <c r="T33" s="57"/>
      <c r="U33" s="57"/>
      <c r="W33" s="56" t="s">
        <v>150</v>
      </c>
      <c r="Y33" s="99">
        <f>AVERAGE(Y24:Y32)</f>
        <v>7.0472222222222216</v>
      </c>
      <c r="Z33" s="99">
        <f>AVERAGE(Z24:Z32)</f>
        <v>2.71</v>
      </c>
      <c r="AA33" s="99">
        <f t="shared" ref="AA33:AC33" si="1">AVERAGE(AA24:AA32)</f>
        <v>0.20600000000000002</v>
      </c>
      <c r="AB33" s="99">
        <f t="shared" si="1"/>
        <v>9.7944444444444425</v>
      </c>
      <c r="AC33" s="99">
        <f t="shared" si="1"/>
        <v>0.67870370370370359</v>
      </c>
      <c r="AD33" s="98">
        <f t="shared" ref="AD33:AE33" si="2">AVERAGE(AD24:AD32)</f>
        <v>3.3782808888888893</v>
      </c>
      <c r="AE33" s="99">
        <f t="shared" si="2"/>
        <v>7.5457831481481483E-2</v>
      </c>
      <c r="AF33" s="98"/>
    </row>
    <row r="34" spans="1:32">
      <c r="A34" s="90">
        <f>'Raw Data'!A34</f>
        <v>42577</v>
      </c>
      <c r="B34" s="57"/>
      <c r="C34" s="57"/>
      <c r="D34" s="57"/>
      <c r="E34" s="57">
        <f>'Raw Data'!N34</f>
        <v>5</v>
      </c>
      <c r="F34" s="57">
        <f>'Raw Data'!O34</f>
        <v>2</v>
      </c>
      <c r="G34" s="57">
        <f>'Raw Data'!P34</f>
        <v>2</v>
      </c>
      <c r="H34" s="57">
        <f>'Raw Data'!Q34</f>
        <v>1</v>
      </c>
      <c r="I34" s="57">
        <f>'Raw Data'!R34</f>
        <v>6</v>
      </c>
      <c r="J34" s="57">
        <f>'Raw Data'!S34</f>
        <v>3</v>
      </c>
      <c r="K34" s="57">
        <f>'Raw Data'!T34</f>
        <v>32.222222222222221</v>
      </c>
      <c r="L34" s="57">
        <f>'Raw Data'!U34</f>
        <v>31.111111111111111</v>
      </c>
      <c r="M34" s="57">
        <f>'Raw Data'!V34</f>
        <v>0.8</v>
      </c>
      <c r="N34" s="57">
        <f>'Raw Data'!W34</f>
        <v>1</v>
      </c>
      <c r="O34" s="57">
        <f>'Raw Data'!C34</f>
        <v>0.09</v>
      </c>
      <c r="P34" s="57">
        <f>'Raw Data'!D34</f>
        <v>7.77</v>
      </c>
      <c r="Q34" s="57">
        <f>'Raw Data'!E34</f>
        <v>14.3</v>
      </c>
      <c r="R34" s="57">
        <f>'Raw Data'!F34</f>
        <v>2.16</v>
      </c>
      <c r="S34" s="57">
        <f>'Raw Data'!G34</f>
        <v>0.79</v>
      </c>
      <c r="U34" s="57" t="s">
        <v>199</v>
      </c>
      <c r="V34" s="57"/>
      <c r="AD34" s="98"/>
      <c r="AE34" s="99"/>
      <c r="AF34" s="98"/>
    </row>
    <row r="35" spans="1:32">
      <c r="A35" s="90">
        <f>'Raw Data'!A35</f>
        <v>42591</v>
      </c>
      <c r="B35" s="57"/>
      <c r="C35" s="57"/>
      <c r="D35" s="57" t="str">
        <f>'Raw Data'!Y35</f>
        <v>Mat Tilghman</v>
      </c>
      <c r="E35" s="57">
        <f>'Raw Data'!N35</f>
        <v>5</v>
      </c>
      <c r="F35" s="57">
        <f>'Raw Data'!O35</f>
        <v>3</v>
      </c>
      <c r="G35" s="57">
        <f>'Raw Data'!P35</f>
        <v>2</v>
      </c>
      <c r="H35" s="57">
        <f>'Raw Data'!Q35</f>
        <v>2</v>
      </c>
      <c r="I35" s="57">
        <f>'Raw Data'!R35</f>
        <v>1</v>
      </c>
      <c r="J35" s="57">
        <f>'Raw Data'!S35</f>
        <v>1</v>
      </c>
      <c r="K35" s="57">
        <f>'Raw Data'!T35</f>
        <v>28.888888888888889</v>
      </c>
      <c r="L35" s="57">
        <f>'Raw Data'!U35</f>
        <v>28.333333333333332</v>
      </c>
      <c r="M35" s="57">
        <f>'Raw Data'!V35</f>
        <v>0.5</v>
      </c>
      <c r="N35" s="57">
        <f>'Raw Data'!W35</f>
        <v>1</v>
      </c>
      <c r="O35" s="57">
        <f>'Raw Data'!C35</f>
        <v>0.09</v>
      </c>
      <c r="P35" s="57">
        <f>'Raw Data'!D35</f>
        <v>8.73</v>
      </c>
      <c r="Q35" s="57">
        <f>'Raw Data'!E35</f>
        <v>19.5</v>
      </c>
      <c r="R35" s="57">
        <f>'Raw Data'!F35</f>
        <v>1.88</v>
      </c>
      <c r="S35" s="57">
        <f>'Raw Data'!G35</f>
        <v>0.309</v>
      </c>
      <c r="T35" s="57"/>
      <c r="U35" s="57"/>
      <c r="V35" s="57"/>
      <c r="AD35" s="98"/>
      <c r="AE35" s="99"/>
      <c r="AF35" s="98"/>
    </row>
    <row r="36" spans="1:32">
      <c r="A36" s="90">
        <f>'Raw Data'!A36</f>
        <v>42605</v>
      </c>
      <c r="B36" s="57"/>
      <c r="C36" s="57"/>
      <c r="D36" s="57" t="str">
        <f>'Raw Data'!Y36</f>
        <v>Mat Tilghman</v>
      </c>
      <c r="E36" s="57"/>
      <c r="F36" s="57"/>
      <c r="G36" s="57"/>
      <c r="H36" s="57"/>
      <c r="I36" s="57"/>
      <c r="J36" s="57"/>
      <c r="K36" s="57"/>
      <c r="L36" s="57">
        <f>'Raw Data'!U36</f>
        <v>28.333333333333332</v>
      </c>
      <c r="M36" s="57">
        <f>'Raw Data'!V36</f>
        <v>0.3</v>
      </c>
      <c r="N36" s="57">
        <f>'Raw Data'!W36</f>
        <v>1</v>
      </c>
      <c r="O36" s="57">
        <f>'Raw Data'!C36</f>
        <v>0.08</v>
      </c>
      <c r="P36" s="57">
        <f>'Raw Data'!D36</f>
        <v>9.94</v>
      </c>
      <c r="Q36" s="57">
        <f>'Raw Data'!E36</f>
        <v>17.399999999999999</v>
      </c>
      <c r="R36" s="57">
        <f>'Raw Data'!F36</f>
        <v>1.17</v>
      </c>
      <c r="S36" s="57">
        <f>'Raw Data'!G36</f>
        <v>0.16200000000000001</v>
      </c>
      <c r="T36" s="57"/>
      <c r="U36" s="57"/>
      <c r="V36" s="57"/>
      <c r="AD36" s="98"/>
      <c r="AE36" s="99"/>
      <c r="AF36" s="98"/>
    </row>
    <row r="37" spans="1:32">
      <c r="A37" s="90">
        <f>'Raw Data'!A37</f>
        <v>42619</v>
      </c>
      <c r="B37" s="57"/>
      <c r="C37" s="57"/>
      <c r="D37" s="57" t="str">
        <f>'Raw Data'!Y37</f>
        <v>Ray Vorus</v>
      </c>
      <c r="E37" s="57"/>
      <c r="F37" s="57"/>
      <c r="G37" s="57"/>
      <c r="H37" s="57"/>
      <c r="I37" s="57"/>
      <c r="J37" s="57"/>
      <c r="K37" s="57"/>
      <c r="L37" s="57">
        <f>'Raw Data'!U37</f>
        <v>23.888888888888889</v>
      </c>
      <c r="M37" s="57">
        <f>'Raw Data'!V37</f>
        <v>0.4</v>
      </c>
      <c r="N37" s="57">
        <f>'Raw Data'!W37</f>
        <v>1</v>
      </c>
      <c r="O37" s="57">
        <f>'Raw Data'!C37</f>
        <v>0.05</v>
      </c>
      <c r="P37" s="57">
        <f>'Raw Data'!D37</f>
        <v>6.64</v>
      </c>
      <c r="Q37" s="57">
        <f>'Raw Data'!E37</f>
        <v>9.1999999999999993</v>
      </c>
      <c r="R37" s="57">
        <f>'Raw Data'!F37</f>
        <v>2.66</v>
      </c>
      <c r="S37" s="57">
        <f>'Raw Data'!G37</f>
        <v>0.108</v>
      </c>
      <c r="T37" s="57"/>
      <c r="U37" s="57"/>
      <c r="AD37" s="98"/>
      <c r="AE37" s="99"/>
      <c r="AF37" s="98"/>
    </row>
    <row r="38" spans="1:32">
      <c r="A38" s="90">
        <f>'Raw Data'!A38</f>
        <v>42633</v>
      </c>
      <c r="B38" s="57"/>
      <c r="C38" s="57"/>
      <c r="D38" s="57" t="str">
        <f>'Raw Data'!Y38</f>
        <v>Mat Tilghman</v>
      </c>
      <c r="E38" s="57">
        <f>'Raw Data'!N38</f>
        <v>5</v>
      </c>
      <c r="F38" s="57">
        <f>'Raw Data'!O38</f>
        <v>3</v>
      </c>
      <c r="G38" s="57">
        <f>'Raw Data'!P38</f>
        <v>2</v>
      </c>
      <c r="H38" s="57">
        <f>'Raw Data'!Q38</f>
        <v>2</v>
      </c>
      <c r="I38" s="57">
        <f>'Raw Data'!R38</f>
        <v>2</v>
      </c>
      <c r="J38" s="57">
        <f>'Raw Data'!S38</f>
        <v>6</v>
      </c>
      <c r="K38" s="57">
        <f>'Raw Data'!T38</f>
        <v>22.222222222222221</v>
      </c>
      <c r="L38" s="57">
        <f>'Raw Data'!U38</f>
        <v>23.333333333333332</v>
      </c>
      <c r="M38" s="57">
        <f>'Raw Data'!V38</f>
        <v>0.5</v>
      </c>
      <c r="N38" s="57">
        <f>'Raw Data'!W38</f>
        <v>1</v>
      </c>
      <c r="O38" s="57"/>
      <c r="P38" s="57">
        <f>'Raw Data'!D38</f>
        <v>6.72</v>
      </c>
      <c r="Q38" s="57">
        <f>'Raw Data'!E38</f>
        <v>8</v>
      </c>
      <c r="R38" s="57">
        <f>'Raw Data'!F38</f>
        <v>2.16</v>
      </c>
      <c r="S38" s="57">
        <f>'Raw Data'!G38</f>
        <v>0.14499999999999999</v>
      </c>
      <c r="T38" s="57"/>
      <c r="U38" s="57"/>
      <c r="AD38" s="98"/>
      <c r="AE38" s="99"/>
      <c r="AF38" s="98"/>
    </row>
    <row r="39" spans="1:32">
      <c r="A39" s="90">
        <f>'Raw Data'!A39</f>
        <v>42647</v>
      </c>
      <c r="B39" s="57"/>
      <c r="C39" s="57"/>
      <c r="D39" s="57"/>
      <c r="E39" s="57">
        <f>'Raw Data'!N39</f>
        <v>5</v>
      </c>
      <c r="F39" s="57">
        <f>'Raw Data'!O39</f>
        <v>2</v>
      </c>
      <c r="G39" s="57">
        <f>'Raw Data'!P39</f>
        <v>3</v>
      </c>
      <c r="H39" s="57">
        <f>'Raw Data'!Q39</f>
        <v>2</v>
      </c>
      <c r="I39" s="57">
        <f>'Raw Data'!R39</f>
        <v>2</v>
      </c>
      <c r="J39" s="57">
        <f>'Raw Data'!S39</f>
        <v>1</v>
      </c>
      <c r="K39" s="57">
        <f>'Raw Data'!T39</f>
        <v>20.555555555555557</v>
      </c>
      <c r="L39" s="57">
        <f>'Raw Data'!U39</f>
        <v>20.555555555555557</v>
      </c>
      <c r="M39" s="57">
        <f>'Raw Data'!V39</f>
        <v>0.6</v>
      </c>
      <c r="N39" s="57">
        <f>'Raw Data'!W39</f>
        <v>1</v>
      </c>
      <c r="O39" s="57">
        <f>'Raw Data'!C39</f>
        <v>0.05</v>
      </c>
      <c r="P39" s="57">
        <f>'Raw Data'!D39</f>
        <v>6.51</v>
      </c>
      <c r="Q39" s="57">
        <f>'Raw Data'!E39</f>
        <v>14.1</v>
      </c>
      <c r="R39" s="57">
        <f>'Raw Data'!F39</f>
        <v>1.25</v>
      </c>
      <c r="S39" s="57">
        <f>'Raw Data'!G39</f>
        <v>0.64300000000000002</v>
      </c>
      <c r="T39" s="57"/>
      <c r="U39" s="57"/>
      <c r="AD39" s="98"/>
      <c r="AE39" s="99"/>
      <c r="AF39" s="98"/>
    </row>
    <row r="40" spans="1:32">
      <c r="A40" s="90">
        <f>'Raw Data'!A40</f>
        <v>42661</v>
      </c>
      <c r="B40" s="57"/>
      <c r="C40" s="57"/>
      <c r="D40" s="57"/>
      <c r="E40" s="57">
        <f>'Raw Data'!N40</f>
        <v>5</v>
      </c>
      <c r="F40" s="57">
        <f>'Raw Data'!O40</f>
        <v>1</v>
      </c>
      <c r="G40" s="57">
        <f>'Raw Data'!P40</f>
        <v>3</v>
      </c>
      <c r="H40" s="57">
        <f>'Raw Data'!Q40</f>
        <v>2</v>
      </c>
      <c r="I40" s="57">
        <f>'Raw Data'!R40</f>
        <v>6</v>
      </c>
      <c r="J40" s="57">
        <f>'Raw Data'!S40</f>
        <v>1</v>
      </c>
      <c r="K40" s="57">
        <f>'Raw Data'!T40</f>
        <v>24.444444444444443</v>
      </c>
      <c r="L40" s="57">
        <f>'Raw Data'!U40</f>
        <v>20</v>
      </c>
      <c r="M40" s="57">
        <f>'Raw Data'!V40</f>
        <v>0.95</v>
      </c>
      <c r="N40" s="57">
        <f>'Raw Data'!W40</f>
        <v>1</v>
      </c>
      <c r="O40" s="57">
        <f>'Raw Data'!C40</f>
        <v>0.06</v>
      </c>
      <c r="P40" s="57">
        <f>'Raw Data'!D40</f>
        <v>6.05</v>
      </c>
      <c r="Q40" s="57">
        <f>'Raw Data'!E40</f>
        <v>9.6</v>
      </c>
      <c r="R40" s="57">
        <f>'Raw Data'!F40</f>
        <v>3.61</v>
      </c>
      <c r="S40" s="57">
        <f>'Raw Data'!G40</f>
        <v>0.27900000000000003</v>
      </c>
      <c r="T40" s="57"/>
      <c r="U40" s="57"/>
      <c r="AD40" s="98"/>
      <c r="AE40" s="99"/>
      <c r="AF40" s="98"/>
    </row>
    <row r="41" spans="1:32">
      <c r="A41" s="90">
        <f>'Raw Data'!A41</f>
        <v>42675</v>
      </c>
      <c r="B41" s="57"/>
      <c r="C41" s="57"/>
      <c r="D41" s="57" t="str">
        <f>'Raw Data'!Y41</f>
        <v>Mat Tilghman</v>
      </c>
      <c r="E41" s="57">
        <f>'Raw Data'!N41</f>
        <v>5</v>
      </c>
      <c r="F41" s="57">
        <f>'Raw Data'!O41</f>
        <v>3</v>
      </c>
      <c r="G41" s="57">
        <f>'Raw Data'!P41</f>
        <v>2</v>
      </c>
      <c r="H41" s="57">
        <f>'Raw Data'!Q41</f>
        <v>1</v>
      </c>
      <c r="I41" s="57">
        <f>'Raw Data'!R41</f>
        <v>5</v>
      </c>
      <c r="J41" s="57">
        <f>'Raw Data'!S41</f>
        <v>1</v>
      </c>
      <c r="K41" s="57">
        <f>'Raw Data'!T41</f>
        <v>14.444444444444445</v>
      </c>
      <c r="L41" s="57">
        <f>'Raw Data'!U41</f>
        <v>14.444444444444445</v>
      </c>
      <c r="M41" s="57">
        <f>'Raw Data'!V41</f>
        <v>1</v>
      </c>
      <c r="N41" s="57">
        <f>'Raw Data'!W41</f>
        <v>1</v>
      </c>
      <c r="O41" s="57">
        <f>'Raw Data'!C41</f>
        <v>0.09</v>
      </c>
      <c r="P41" s="57">
        <f>'Raw Data'!D41</f>
        <v>6.9</v>
      </c>
      <c r="Q41" s="57">
        <f>'Raw Data'!E41</f>
        <v>9.1</v>
      </c>
      <c r="R41" s="57">
        <f>'Raw Data'!F41</f>
        <v>4.0999999999999996</v>
      </c>
      <c r="S41" s="57">
        <f>'Raw Data'!G41</f>
        <v>0.158</v>
      </c>
      <c r="T41" s="57"/>
      <c r="U41" s="57"/>
      <c r="AD41" s="98"/>
      <c r="AE41" s="99"/>
      <c r="AF41" s="98"/>
    </row>
    <row r="42" spans="1:32">
      <c r="A42" s="90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AD42" s="98"/>
      <c r="AE42" s="99"/>
      <c r="AF42" s="98"/>
    </row>
    <row r="43" spans="1:32">
      <c r="A43" s="90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AD43" s="98"/>
      <c r="AE43" s="99"/>
      <c r="AF43" s="98"/>
    </row>
    <row r="44" spans="1:32">
      <c r="A44" s="90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AD44" s="98"/>
      <c r="AE44" s="99"/>
      <c r="AF44" s="98"/>
    </row>
    <row r="45" spans="1:32">
      <c r="A45" s="90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AD45" s="98"/>
      <c r="AE45" s="99"/>
      <c r="AF45" s="98"/>
    </row>
    <row r="46" spans="1:32">
      <c r="A46" s="90">
        <f>'Raw Data'!A46</f>
        <v>42437</v>
      </c>
      <c r="B46" s="57" t="s">
        <v>35</v>
      </c>
      <c r="C46" s="57" t="s">
        <v>36</v>
      </c>
      <c r="D46" s="57" t="str">
        <f>'Raw Data'!Y46</f>
        <v>NO SAMPLE</v>
      </c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W46" s="57" t="s">
        <v>20</v>
      </c>
      <c r="X46" s="71" t="s">
        <v>35</v>
      </c>
      <c r="Y46" s="56">
        <f>AVERAGE(P46:P47)</f>
        <v>6.17</v>
      </c>
      <c r="Z46" s="56">
        <f>AVERAGE(R46:R47)</f>
        <v>2.5099999999999998</v>
      </c>
      <c r="AA46" s="56">
        <f>AVERAGE(S46:S47)</f>
        <v>6.6000000000000003E-2</v>
      </c>
      <c r="AB46" s="56">
        <f>AVERAGE(Q46:Q47)</f>
        <v>3.4</v>
      </c>
      <c r="AC46" s="56">
        <f>AVERAGE(M46:M47)</f>
        <v>1.2</v>
      </c>
      <c r="AD46" s="98">
        <f>TNTP!M41</f>
        <v>3.1375679999999999</v>
      </c>
      <c r="AE46" s="99">
        <f>TNTP!N41</f>
        <v>2.7873000000000002E-2</v>
      </c>
      <c r="AF46" s="98"/>
    </row>
    <row r="47" spans="1:32">
      <c r="A47" s="90">
        <f>'Raw Data'!A47</f>
        <v>42451</v>
      </c>
      <c r="B47" s="57"/>
      <c r="C47" s="57"/>
      <c r="D47" s="57" t="str">
        <f>'Raw Data'!Y47</f>
        <v>Clint &amp; Romona Bradway</v>
      </c>
      <c r="E47" s="57">
        <f>'Raw Data'!N47</f>
        <v>5</v>
      </c>
      <c r="F47" s="57">
        <f>'Raw Data'!O47</f>
        <v>1</v>
      </c>
      <c r="G47" s="57">
        <f>'Raw Data'!P47</f>
        <v>2</v>
      </c>
      <c r="H47" s="57">
        <f>'Raw Data'!Q47</f>
        <v>1</v>
      </c>
      <c r="I47" s="57">
        <f>'Raw Data'!R47</f>
        <v>10</v>
      </c>
      <c r="J47" s="57">
        <f>'Raw Data'!S47</f>
        <v>2</v>
      </c>
      <c r="K47" s="57">
        <f>'Raw Data'!T47</f>
        <v>16.666666666666668</v>
      </c>
      <c r="L47" s="57">
        <f>'Raw Data'!U47</f>
        <v>7.7777777777777777</v>
      </c>
      <c r="M47" s="57">
        <f>'Raw Data'!V47</f>
        <v>1.2</v>
      </c>
      <c r="N47" s="57">
        <f>'Raw Data'!W47</f>
        <v>1</v>
      </c>
      <c r="O47" s="57">
        <f>'Raw Data'!C47</f>
        <v>0.08</v>
      </c>
      <c r="P47" s="57">
        <f>'Raw Data'!D47</f>
        <v>6.17</v>
      </c>
      <c r="Q47" s="57">
        <f>'Raw Data'!E47</f>
        <v>3.4</v>
      </c>
      <c r="R47" s="57">
        <f>'Raw Data'!F47</f>
        <v>2.5099999999999998</v>
      </c>
      <c r="S47" s="57">
        <f>'Raw Data'!G47</f>
        <v>6.6000000000000003E-2</v>
      </c>
      <c r="T47" s="57"/>
      <c r="U47" s="57"/>
      <c r="W47" s="57" t="s">
        <v>22</v>
      </c>
      <c r="Y47" s="98">
        <f>AVERAGE(P48:P49)</f>
        <v>6.31</v>
      </c>
      <c r="AA47" s="56">
        <f>AVERAGE(S48:S49)</f>
        <v>0.14599999999999999</v>
      </c>
      <c r="AB47" s="56">
        <f>AVERAGE(Q48:Q49)</f>
        <v>4.2</v>
      </c>
      <c r="AC47" s="56">
        <f>AVERAGE(M48:M49)</f>
        <v>1.5</v>
      </c>
      <c r="AD47" s="98">
        <f>TNTP!M42</f>
        <v>2.6473230000000001</v>
      </c>
      <c r="AE47" s="99">
        <f>TNTP!N42</f>
        <v>2.91118E-2</v>
      </c>
      <c r="AF47" s="98"/>
    </row>
    <row r="48" spans="1:32">
      <c r="A48" s="90">
        <f>'Raw Data'!A48</f>
        <v>42465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W48" s="57" t="s">
        <v>23</v>
      </c>
      <c r="Y48" s="98">
        <f>AVERAGE(P50:P52)</f>
        <v>6.6099999999999994</v>
      </c>
      <c r="Z48" s="56">
        <f>AVERAGE(R50:R52)</f>
        <v>2.5299999999999998</v>
      </c>
      <c r="AA48" s="56">
        <f>AVERAGE(S50:S51)</f>
        <v>0.16550000000000001</v>
      </c>
      <c r="AB48" s="56">
        <f>AVERAGE(Q50:Q52)</f>
        <v>0.2</v>
      </c>
      <c r="AC48" s="99">
        <f>AVERAGE(M50:M52)</f>
        <v>0.81666666666666676</v>
      </c>
      <c r="AD48" s="98">
        <f>TNTP!M43</f>
        <v>2.273803</v>
      </c>
      <c r="AE48" s="99">
        <f>TNTP!N43</f>
        <v>3.0866766666666667E-2</v>
      </c>
      <c r="AF48" s="98"/>
    </row>
    <row r="49" spans="1:32">
      <c r="A49" s="90">
        <f>'Raw Data'!A49</f>
        <v>42479</v>
      </c>
      <c r="B49" s="57"/>
      <c r="C49" s="57"/>
      <c r="D49" s="57" t="str">
        <f>'Raw Data'!Y49</f>
        <v>Clint &amp; Romona Bradway</v>
      </c>
      <c r="E49" s="57">
        <f>'Raw Data'!N49</f>
        <v>5</v>
      </c>
      <c r="F49" s="57">
        <f>'Raw Data'!O49</f>
        <v>1</v>
      </c>
      <c r="G49" s="57">
        <f>'Raw Data'!P49</f>
        <v>3</v>
      </c>
      <c r="H49" s="57">
        <f>'Raw Data'!Q49</f>
        <v>2</v>
      </c>
      <c r="I49" s="57">
        <f>'Raw Data'!R49</f>
        <v>8</v>
      </c>
      <c r="J49" s="57">
        <f>'Raw Data'!S49</f>
        <v>1</v>
      </c>
      <c r="K49" s="57">
        <f>'Raw Data'!T49</f>
        <v>26.666666666666668</v>
      </c>
      <c r="L49" s="57">
        <f>'Raw Data'!U49</f>
        <v>19.444444444444443</v>
      </c>
      <c r="M49" s="57">
        <f>'Raw Data'!V49</f>
        <v>1.5</v>
      </c>
      <c r="N49" s="57">
        <f>'Raw Data'!W49</f>
        <v>1</v>
      </c>
      <c r="O49" s="57">
        <f>'Raw Data'!C49</f>
        <v>0.08</v>
      </c>
      <c r="P49" s="57">
        <f>'Raw Data'!D49</f>
        <v>6.31</v>
      </c>
      <c r="Q49" s="57">
        <f>'Raw Data'!E49</f>
        <v>4.2</v>
      </c>
      <c r="R49" s="57"/>
      <c r="S49" s="57">
        <f>'Raw Data'!G49</f>
        <v>0.14599999999999999</v>
      </c>
      <c r="T49" s="57"/>
      <c r="U49" s="57" t="s">
        <v>185</v>
      </c>
      <c r="W49" s="57" t="s">
        <v>24</v>
      </c>
      <c r="Y49" s="98">
        <f>AVERAGE(P52:P54)</f>
        <v>6.9233333333333329</v>
      </c>
      <c r="Z49" s="56">
        <f>AVERAGE(R53:R54)</f>
        <v>1.68</v>
      </c>
      <c r="AA49" s="56">
        <f>AVERAGE(S52:S54)</f>
        <v>0.17100000000000001</v>
      </c>
      <c r="AB49" s="56">
        <f>AVERAGE(Q53:Q54)</f>
        <v>6.7</v>
      </c>
      <c r="AC49" s="56">
        <f>AVERAGE(M53:M54)</f>
        <v>1.2000000000000002</v>
      </c>
      <c r="AD49" s="98">
        <f>TNTP!M44</f>
        <v>1.6661326500000002</v>
      </c>
      <c r="AE49" s="99">
        <f>TNTP!N44</f>
        <v>7.0611599999999997E-2</v>
      </c>
      <c r="AF49" s="98"/>
    </row>
    <row r="50" spans="1:32">
      <c r="A50" s="90">
        <f>'Raw Data'!A50</f>
        <v>42493</v>
      </c>
      <c r="B50" s="57"/>
      <c r="C50" s="57"/>
      <c r="D50" s="57"/>
      <c r="E50" s="57">
        <f>'Raw Data'!N50</f>
        <v>5</v>
      </c>
      <c r="F50" s="57">
        <f>'Raw Data'!O50</f>
        <v>2</v>
      </c>
      <c r="G50" s="57">
        <f>'Raw Data'!P50</f>
        <v>2</v>
      </c>
      <c r="H50" s="57">
        <f>'Raw Data'!Q50</f>
        <v>2</v>
      </c>
      <c r="I50" s="57">
        <f>'Raw Data'!R50</f>
        <v>11</v>
      </c>
      <c r="J50" s="57">
        <f>'Raw Data'!S50</f>
        <v>4</v>
      </c>
      <c r="K50" s="57">
        <f>'Raw Data'!T50</f>
        <v>21.111111111111111</v>
      </c>
      <c r="L50" s="57">
        <f>'Raw Data'!U50</f>
        <v>18.333333333333332</v>
      </c>
      <c r="M50" s="57">
        <f>'Raw Data'!V50</f>
        <v>0.75</v>
      </c>
      <c r="N50" s="57">
        <f>'Raw Data'!W50</f>
        <v>1</v>
      </c>
      <c r="O50" s="57">
        <f>'Raw Data'!C50</f>
        <v>0.04</v>
      </c>
      <c r="P50" s="57">
        <f>'Raw Data'!D50</f>
        <v>6.83</v>
      </c>
      <c r="Q50" s="57">
        <f>'Raw Data'!E50</f>
        <v>0.2</v>
      </c>
      <c r="R50" s="57">
        <f>'Raw Data'!F50</f>
        <v>2.5299999999999998</v>
      </c>
      <c r="S50" s="57">
        <f>'Raw Data'!G50</f>
        <v>0.216</v>
      </c>
      <c r="T50" s="57"/>
      <c r="U50" s="57"/>
      <c r="W50" s="57" t="s">
        <v>25</v>
      </c>
      <c r="Y50" s="56">
        <f>AVERAGE(P55:P56)</f>
        <v>7.26</v>
      </c>
      <c r="Z50" s="56">
        <f>AVERAGE(R55:R56)</f>
        <v>1.3900000000000001</v>
      </c>
      <c r="AA50" s="99">
        <f>AVERAGE(S55:S56)</f>
        <v>0.21149999999999997</v>
      </c>
      <c r="AB50" s="56">
        <f>AVERAGE(Q55:Q56)</f>
        <v>10</v>
      </c>
      <c r="AC50" s="56">
        <f>AVERAGE(M55:M56)</f>
        <v>0.75</v>
      </c>
      <c r="AD50" s="98">
        <f>TNTP!M45</f>
        <v>1.5589791000000002</v>
      </c>
      <c r="AE50" s="99">
        <f>TNTP!N45</f>
        <v>3.9177050000000005E-2</v>
      </c>
      <c r="AF50" s="98"/>
    </row>
    <row r="51" spans="1:32">
      <c r="A51" s="90">
        <f>'Raw Data'!A51</f>
        <v>42507</v>
      </c>
      <c r="B51" s="57"/>
      <c r="C51" s="57"/>
      <c r="D51" s="57"/>
      <c r="E51" s="57">
        <f>'Raw Data'!N51</f>
        <v>5</v>
      </c>
      <c r="F51" s="57">
        <f>'Raw Data'!O51</f>
        <v>4</v>
      </c>
      <c r="G51" s="57">
        <f>'Raw Data'!P51</f>
        <v>1</v>
      </c>
      <c r="H51" s="57">
        <f>'Raw Data'!Q51</f>
        <v>1</v>
      </c>
      <c r="I51" s="57">
        <f>'Raw Data'!R51</f>
        <v>3</v>
      </c>
      <c r="J51" s="57">
        <f>'Raw Data'!S51</f>
        <v>4</v>
      </c>
      <c r="K51" s="57">
        <f>'Raw Data'!T51</f>
        <v>12.222222222222221</v>
      </c>
      <c r="L51" s="57">
        <f>'Raw Data'!U51</f>
        <v>15</v>
      </c>
      <c r="M51" s="57">
        <f>'Raw Data'!V51</f>
        <v>0.9</v>
      </c>
      <c r="N51" s="57">
        <f>'Raw Data'!W51</f>
        <v>1</v>
      </c>
      <c r="O51" s="57">
        <f>'Raw Data'!C51</f>
        <v>7.0000000000000007E-2</v>
      </c>
      <c r="P51" s="57">
        <f>'Raw Data'!D51</f>
        <v>6.25</v>
      </c>
      <c r="Q51" s="57"/>
      <c r="R51" s="57"/>
      <c r="S51" s="57">
        <f>'Raw Data'!G51</f>
        <v>0.115</v>
      </c>
      <c r="T51" s="57"/>
      <c r="U51" s="57"/>
      <c r="W51" s="57" t="s">
        <v>26</v>
      </c>
      <c r="Y51" s="98">
        <f>AVERAGE(P57:P58)</f>
        <v>7.57</v>
      </c>
      <c r="Z51" s="56">
        <f>AVERAGE(R57:R58)</f>
        <v>1.1524999999999999</v>
      </c>
      <c r="AA51" s="56">
        <f>AVERAGE(S57:S58)</f>
        <v>0.17699999999999999</v>
      </c>
      <c r="AB51" s="56">
        <f>AVERAGE(Q57:Q58)</f>
        <v>5.6</v>
      </c>
      <c r="AC51" s="56">
        <f>AVERAGE(M57:M58)</f>
        <v>1.25</v>
      </c>
      <c r="AD51" s="98">
        <f>TNTP!M46</f>
        <v>1.4301146999999998</v>
      </c>
      <c r="AE51" s="99">
        <f>TNTP!N46</f>
        <v>3.1976524999999992E-2</v>
      </c>
      <c r="AF51" s="98"/>
    </row>
    <row r="52" spans="1:32">
      <c r="A52" s="90">
        <f>'Raw Data'!A52</f>
        <v>42521</v>
      </c>
      <c r="B52" s="57"/>
      <c r="C52" s="57"/>
      <c r="D52" s="57"/>
      <c r="E52" s="57">
        <f>'Raw Data'!N52</f>
        <v>5</v>
      </c>
      <c r="F52" s="57">
        <f>'Raw Data'!O52</f>
        <v>2</v>
      </c>
      <c r="G52" s="57">
        <f>'Raw Data'!P52</f>
        <v>2</v>
      </c>
      <c r="H52" s="57">
        <f>'Raw Data'!Q52</f>
        <v>1</v>
      </c>
      <c r="I52" s="57">
        <f>'Raw Data'!R52</f>
        <v>5</v>
      </c>
      <c r="J52" s="57">
        <f>'Raw Data'!S52</f>
        <v>5</v>
      </c>
      <c r="K52" s="57">
        <f>'Raw Data'!T52</f>
        <v>28.888888888888889</v>
      </c>
      <c r="L52" s="57">
        <f>'Raw Data'!U52</f>
        <v>22.222222222222221</v>
      </c>
      <c r="M52" s="57">
        <f>'Raw Data'!V52</f>
        <v>0.8</v>
      </c>
      <c r="N52" s="57">
        <f>'Raw Data'!W52</f>
        <v>1</v>
      </c>
      <c r="O52" s="57">
        <f>'Raw Data'!C52</f>
        <v>0.08</v>
      </c>
      <c r="P52" s="57">
        <f>'Raw Data'!D52</f>
        <v>6.75</v>
      </c>
      <c r="Q52" s="57"/>
      <c r="R52" s="57"/>
      <c r="S52" s="57">
        <f>'Raw Data'!G52</f>
        <v>0.11</v>
      </c>
      <c r="T52" s="57"/>
      <c r="U52" s="57" t="s">
        <v>189</v>
      </c>
      <c r="W52" s="57" t="s">
        <v>27</v>
      </c>
      <c r="Y52" s="98">
        <f>AVERAGE(P59:P60)</f>
        <v>6.6349999999999998</v>
      </c>
      <c r="Z52" s="56">
        <f>AVERAGE(R59:R60)</f>
        <v>1.5249999999999999</v>
      </c>
      <c r="AA52" s="56">
        <f>AVERAGE(S59:S60)</f>
        <v>0.14200000000000002</v>
      </c>
      <c r="AB52" s="56">
        <f>AVERAGE(Q59:Q60)</f>
        <v>3.55</v>
      </c>
      <c r="AC52" s="56">
        <f>AVERAGE(M59:M60)</f>
        <v>1.25</v>
      </c>
      <c r="AD52" s="98">
        <f>TNTP!M47</f>
        <v>1.5827910000000001</v>
      </c>
      <c r="AE52" s="99">
        <f>TNTP!N47</f>
        <v>2.5937374999999999E-2</v>
      </c>
      <c r="AF52" s="98"/>
    </row>
    <row r="53" spans="1:32">
      <c r="A53" s="90">
        <f>'Raw Data'!A53</f>
        <v>42535</v>
      </c>
      <c r="B53" s="57"/>
      <c r="C53" s="57"/>
      <c r="D53" s="57"/>
      <c r="E53" s="57">
        <f>'Raw Data'!N53</f>
        <v>5</v>
      </c>
      <c r="F53" s="57">
        <f>'Raw Data'!O53</f>
        <v>1</v>
      </c>
      <c r="G53" s="57">
        <f>'Raw Data'!P53</f>
        <v>2</v>
      </c>
      <c r="H53" s="57">
        <f>'Raw Data'!Q53</f>
        <v>2</v>
      </c>
      <c r="I53" s="57">
        <f>'Raw Data'!R53</f>
        <v>3</v>
      </c>
      <c r="J53" s="57">
        <f>'Raw Data'!S53</f>
        <v>1</v>
      </c>
      <c r="K53" s="57">
        <f>'Raw Data'!T53</f>
        <v>26.111111111111111</v>
      </c>
      <c r="L53" s="57">
        <f>'Raw Data'!U53</f>
        <v>23.333333333333332</v>
      </c>
      <c r="M53" s="57">
        <f>'Raw Data'!V53</f>
        <v>1.3</v>
      </c>
      <c r="N53" s="57">
        <f>'Raw Data'!W53</f>
        <v>1</v>
      </c>
      <c r="O53" s="57">
        <f>'Raw Data'!C53</f>
        <v>0.24</v>
      </c>
      <c r="P53" s="57">
        <f>'Raw Data'!D53</f>
        <v>7.18</v>
      </c>
      <c r="Q53" s="57"/>
      <c r="R53" s="57"/>
      <c r="S53" s="57">
        <f>'Raw Data'!G53</f>
        <v>6.9000000000000006E-2</v>
      </c>
      <c r="T53" s="57"/>
      <c r="U53" s="57"/>
      <c r="W53" s="57" t="s">
        <v>28</v>
      </c>
      <c r="Y53" s="98">
        <f>AVERAGE(P61:P62)</f>
        <v>6.1050000000000004</v>
      </c>
      <c r="Z53" s="56">
        <f>AVERAGE(R61:R62)</f>
        <v>2.27</v>
      </c>
      <c r="AA53" s="56">
        <f>AVERAGE(S61:S62)</f>
        <v>0.32600000000000001</v>
      </c>
      <c r="AB53" s="56">
        <f>AVERAGE(Q61:Q62)</f>
        <v>9.25</v>
      </c>
      <c r="AC53" s="56">
        <f>AVERAGE(M61:M62)</f>
        <v>0.95000000000000007</v>
      </c>
      <c r="AD53" s="98">
        <f>TNTP!M48</f>
        <v>3.0815400000000004</v>
      </c>
      <c r="AE53" s="99">
        <f>TNTP!N48</f>
        <v>0.11830540000000001</v>
      </c>
      <c r="AF53" s="98"/>
    </row>
    <row r="54" spans="1:32">
      <c r="A54" s="90">
        <f>'Raw Data'!A54</f>
        <v>42549</v>
      </c>
      <c r="B54" s="57"/>
      <c r="C54" s="57"/>
      <c r="D54" s="57"/>
      <c r="E54" s="57">
        <f>'Raw Data'!N54</f>
        <v>5</v>
      </c>
      <c r="F54" s="57">
        <f>'Raw Data'!O54</f>
        <v>3</v>
      </c>
      <c r="G54" s="57">
        <f>'Raw Data'!P54</f>
        <v>1</v>
      </c>
      <c r="H54" s="57">
        <f>'Raw Data'!Q54</f>
        <v>1</v>
      </c>
      <c r="I54" s="57">
        <f>'Raw Data'!R54</f>
        <v>9</v>
      </c>
      <c r="J54" s="57">
        <f>'Raw Data'!S54</f>
        <v>6</v>
      </c>
      <c r="K54" s="57">
        <f>'Raw Data'!T54</f>
        <v>23.888888888888889</v>
      </c>
      <c r="L54" s="57">
        <f>'Raw Data'!U54</f>
        <v>22.222222222222221</v>
      </c>
      <c r="M54" s="57">
        <f>'Raw Data'!V54</f>
        <v>1.1000000000000001</v>
      </c>
      <c r="N54" s="57">
        <f>'Raw Data'!W54</f>
        <v>1</v>
      </c>
      <c r="O54" s="57">
        <f>'Raw Data'!C54</f>
        <v>7.0000000000000007E-2</v>
      </c>
      <c r="P54" s="57">
        <f>'Raw Data'!D54</f>
        <v>6.84</v>
      </c>
      <c r="Q54" s="57">
        <f>'Raw Data'!E54</f>
        <v>6.7</v>
      </c>
      <c r="R54" s="57">
        <f>'Raw Data'!F54</f>
        <v>1.68</v>
      </c>
      <c r="S54" s="57">
        <f>'Raw Data'!G54</f>
        <v>0.33400000000000002</v>
      </c>
      <c r="T54" s="57"/>
      <c r="U54" s="57"/>
      <c r="W54" s="57" t="s">
        <v>29</v>
      </c>
      <c r="Y54" s="56">
        <f>AVERAGE(P63)</f>
        <v>6.68</v>
      </c>
      <c r="Z54" s="56">
        <f>AVERAGE(R63)</f>
        <v>3.85</v>
      </c>
      <c r="AB54" s="56">
        <f>AVERAGE(Q63)</f>
        <v>5</v>
      </c>
      <c r="AC54" s="56">
        <f>AVERAGE(M63)</f>
        <v>1.3</v>
      </c>
      <c r="AD54" s="98">
        <f>TNTP!M49</f>
        <v>4.0340160000000003</v>
      </c>
      <c r="AE54" s="99">
        <f>TNTP!N49</f>
        <v>4.3358000000000001E-2</v>
      </c>
      <c r="AF54" s="98"/>
    </row>
    <row r="55" spans="1:32">
      <c r="A55" s="90">
        <f>'Raw Data'!A55</f>
        <v>42563</v>
      </c>
      <c r="B55" s="57"/>
      <c r="C55" s="57"/>
      <c r="D55" s="57"/>
      <c r="E55" s="57">
        <f>'Raw Data'!N55</f>
        <v>5</v>
      </c>
      <c r="F55" s="57">
        <f>'Raw Data'!O55</f>
        <v>1</v>
      </c>
      <c r="G55" s="57">
        <f>'Raw Data'!P55</f>
        <v>1</v>
      </c>
      <c r="H55" s="57">
        <f>'Raw Data'!Q55</f>
        <v>1</v>
      </c>
      <c r="I55" s="57">
        <f>'Raw Data'!R55</f>
        <v>4</v>
      </c>
      <c r="J55" s="57">
        <f>'Raw Data'!S55</f>
        <v>3</v>
      </c>
      <c r="K55" s="57">
        <f>'Raw Data'!T55</f>
        <v>32.222222222222221</v>
      </c>
      <c r="L55" s="57">
        <f>'Raw Data'!U55</f>
        <v>24.444444444444443</v>
      </c>
      <c r="M55" s="57">
        <f>'Raw Data'!V55</f>
        <v>0.8</v>
      </c>
      <c r="N55" s="57">
        <f>'Raw Data'!W55</f>
        <v>1</v>
      </c>
      <c r="O55" s="57">
        <f>'Raw Data'!C55</f>
        <v>0.08</v>
      </c>
      <c r="P55" s="57">
        <f>'Raw Data'!D55</f>
        <v>6.87</v>
      </c>
      <c r="Q55" s="57">
        <f>'Raw Data'!E55</f>
        <v>10.9</v>
      </c>
      <c r="R55" s="57">
        <f>'Raw Data'!F55</f>
        <v>1.55</v>
      </c>
      <c r="S55" s="57">
        <f>'Raw Data'!G55</f>
        <v>0.14099999999999999</v>
      </c>
      <c r="T55" s="57"/>
      <c r="U55" s="57"/>
      <c r="W55" s="56" t="s">
        <v>150</v>
      </c>
      <c r="Y55" s="99">
        <f>AVERAGE(Y46:Y54)</f>
        <v>6.6959259259259252</v>
      </c>
      <c r="Z55" s="99">
        <f>AVERAGE(Z46:Z54)</f>
        <v>2.1134374999999999</v>
      </c>
      <c r="AA55" s="99">
        <f t="shared" ref="AA55:AC55" si="3">AVERAGE(AA46:AA54)</f>
        <v>0.17562500000000003</v>
      </c>
      <c r="AB55" s="99">
        <f t="shared" si="3"/>
        <v>5.322222222222222</v>
      </c>
      <c r="AC55" s="99">
        <f t="shared" si="3"/>
        <v>1.1351851851851853</v>
      </c>
      <c r="AD55" s="98">
        <f t="shared" ref="AD55:AE55" si="4">AVERAGE(AD46:AD48,AD50:AD54)</f>
        <v>2.46826685</v>
      </c>
      <c r="AE55" s="99">
        <f t="shared" si="4"/>
        <v>4.3325739583333335E-2</v>
      </c>
      <c r="AF55" s="98"/>
    </row>
    <row r="56" spans="1:32">
      <c r="A56" s="90">
        <f>'Raw Data'!A56</f>
        <v>42577</v>
      </c>
      <c r="B56" s="57"/>
      <c r="C56" s="57"/>
      <c r="D56" s="57"/>
      <c r="E56" s="57">
        <f>'Raw Data'!N56</f>
        <v>5</v>
      </c>
      <c r="F56" s="57">
        <f>'Raw Data'!O56</f>
        <v>2</v>
      </c>
      <c r="G56" s="57">
        <f>'Raw Data'!P56</f>
        <v>1</v>
      </c>
      <c r="H56" s="57">
        <f>'Raw Data'!Q56</f>
        <v>1</v>
      </c>
      <c r="I56" s="57">
        <f>'Raw Data'!R56</f>
        <v>3</v>
      </c>
      <c r="J56" s="57">
        <f>'Raw Data'!S56</f>
        <v>3</v>
      </c>
      <c r="K56" s="57">
        <f>'Raw Data'!T56</f>
        <v>31.111111111111111</v>
      </c>
      <c r="L56" s="57">
        <f>'Raw Data'!U56</f>
        <v>28.333333333333332</v>
      </c>
      <c r="M56" s="57">
        <f>'Raw Data'!V56</f>
        <v>0.7</v>
      </c>
      <c r="N56" s="57">
        <f>'Raw Data'!W56</f>
        <v>1</v>
      </c>
      <c r="O56" s="57">
        <f>'Raw Data'!C56</f>
        <v>0.1</v>
      </c>
      <c r="P56" s="57">
        <f>'Raw Data'!D56</f>
        <v>7.65</v>
      </c>
      <c r="Q56" s="57">
        <f>'Raw Data'!E56</f>
        <v>9.1</v>
      </c>
      <c r="R56" s="57">
        <f>'Raw Data'!F56</f>
        <v>1.23</v>
      </c>
      <c r="S56" s="57">
        <f>'Raw Data'!G56</f>
        <v>0.28199999999999997</v>
      </c>
      <c r="U56" s="57" t="s">
        <v>201</v>
      </c>
      <c r="AD56" s="98"/>
      <c r="AE56" s="99"/>
      <c r="AF56" s="98"/>
    </row>
    <row r="57" spans="1:32">
      <c r="A57" s="90">
        <f>'Raw Data'!A57</f>
        <v>42591</v>
      </c>
      <c r="B57" s="57"/>
      <c r="C57" s="57"/>
      <c r="D57" s="57"/>
      <c r="E57" s="57">
        <f>'Raw Data'!N57</f>
        <v>5</v>
      </c>
      <c r="F57" s="57">
        <f>'Raw Data'!O57</f>
        <v>3</v>
      </c>
      <c r="G57" s="57">
        <f>'Raw Data'!P57</f>
        <v>1</v>
      </c>
      <c r="H57" s="57">
        <f>'Raw Data'!Q57</f>
        <v>1</v>
      </c>
      <c r="I57" s="57">
        <f>'Raw Data'!R57</f>
        <v>5</v>
      </c>
      <c r="J57" s="57">
        <f>'Raw Data'!S57</f>
        <v>2</v>
      </c>
      <c r="K57" s="57">
        <f>'Raw Data'!T57</f>
        <v>26.111111111111111</v>
      </c>
      <c r="L57" s="57">
        <f>'Raw Data'!U57</f>
        <v>24.444444444444443</v>
      </c>
      <c r="M57" s="57">
        <f>'Raw Data'!V57</f>
        <v>1.5</v>
      </c>
      <c r="N57" s="57">
        <f>'Raw Data'!W57</f>
        <v>1</v>
      </c>
      <c r="O57" s="57">
        <f>'Raw Data'!C57</f>
        <v>0.08</v>
      </c>
      <c r="P57" s="57">
        <f>'Raw Data'!D57</f>
        <v>7.86</v>
      </c>
      <c r="Q57" s="57">
        <f>'Raw Data'!E57</f>
        <v>5</v>
      </c>
      <c r="R57" s="57">
        <f>'Raw Data'!F57</f>
        <v>1.4</v>
      </c>
      <c r="S57" s="57">
        <f>'Raw Data'!G57</f>
        <v>0.123</v>
      </c>
      <c r="T57" s="57"/>
      <c r="U57" s="57"/>
      <c r="AD57" s="98"/>
      <c r="AE57" s="99"/>
      <c r="AF57" s="98"/>
    </row>
    <row r="58" spans="1:32">
      <c r="A58" s="90">
        <f>'Raw Data'!A58</f>
        <v>42605</v>
      </c>
      <c r="B58" s="57"/>
      <c r="C58" s="57"/>
      <c r="D58" s="57"/>
      <c r="E58" s="57">
        <f>'Raw Data'!N58</f>
        <v>5</v>
      </c>
      <c r="F58" s="57">
        <f>'Raw Data'!O58</f>
        <v>1</v>
      </c>
      <c r="G58" s="57">
        <f>'Raw Data'!P58</f>
        <v>3</v>
      </c>
      <c r="H58" s="57">
        <f>'Raw Data'!Q58</f>
        <v>2</v>
      </c>
      <c r="I58" s="57">
        <f>'Raw Data'!R58</f>
        <v>2</v>
      </c>
      <c r="J58" s="57">
        <f>'Raw Data'!S58</f>
        <v>3</v>
      </c>
      <c r="K58" s="57">
        <f>'Raw Data'!T58</f>
        <v>26.666666666666668</v>
      </c>
      <c r="L58" s="57">
        <f>'Raw Data'!U58</f>
        <v>22.777777777777779</v>
      </c>
      <c r="M58" s="57">
        <f>'Raw Data'!V58</f>
        <v>1</v>
      </c>
      <c r="N58" s="57">
        <f>'Raw Data'!W58</f>
        <v>1</v>
      </c>
      <c r="O58" s="57">
        <f>'Raw Data'!C58</f>
        <v>7.0000000000000007E-2</v>
      </c>
      <c r="P58" s="57">
        <f>'Raw Data'!D58</f>
        <v>7.28</v>
      </c>
      <c r="Q58" s="57">
        <f>'Raw Data'!E58</f>
        <v>6.2</v>
      </c>
      <c r="R58" s="57">
        <f>'Raw Data'!F58</f>
        <v>0.90500000000000003</v>
      </c>
      <c r="S58" s="57">
        <f>'Raw Data'!G58</f>
        <v>0.23100000000000001</v>
      </c>
      <c r="T58" s="57"/>
      <c r="U58" s="57"/>
      <c r="AD58" s="98"/>
      <c r="AE58" s="99"/>
      <c r="AF58" s="98"/>
    </row>
    <row r="59" spans="1:32">
      <c r="A59" s="90">
        <f>'Raw Data'!A59</f>
        <v>42619</v>
      </c>
      <c r="B59" s="57"/>
      <c r="C59" s="57"/>
      <c r="D59" s="57"/>
      <c r="E59" s="57">
        <f>'Raw Data'!N59</f>
        <v>5</v>
      </c>
      <c r="F59" s="57">
        <f>'Raw Data'!O59</f>
        <v>1</v>
      </c>
      <c r="G59" s="57">
        <f>'Raw Data'!P59</f>
        <v>3</v>
      </c>
      <c r="H59" s="57">
        <f>'Raw Data'!Q59</f>
        <v>2</v>
      </c>
      <c r="I59" s="57">
        <f>'Raw Data'!R59</f>
        <v>2</v>
      </c>
      <c r="J59" s="57">
        <f>'Raw Data'!S59</f>
        <v>3</v>
      </c>
      <c r="K59" s="57">
        <f>'Raw Data'!T59</f>
        <v>28.333333333333332</v>
      </c>
      <c r="L59" s="57"/>
      <c r="M59" s="57">
        <f>'Raw Data'!V59</f>
        <v>1.1000000000000001</v>
      </c>
      <c r="N59" s="57">
        <f>'Raw Data'!W59</f>
        <v>1</v>
      </c>
      <c r="O59" s="57">
        <f>'Raw Data'!C59</f>
        <v>0</v>
      </c>
      <c r="P59" s="57">
        <f>'Raw Data'!D59</f>
        <v>6.52</v>
      </c>
      <c r="Q59" s="57">
        <f>'Raw Data'!E59</f>
        <v>3.4</v>
      </c>
      <c r="R59" s="57">
        <f>'Raw Data'!F59</f>
        <v>1.51</v>
      </c>
      <c r="S59" s="57">
        <f>'Raw Data'!G59</f>
        <v>0.124</v>
      </c>
      <c r="T59" s="57"/>
      <c r="U59" s="57"/>
      <c r="AD59" s="98"/>
      <c r="AE59" s="99"/>
      <c r="AF59" s="98"/>
    </row>
    <row r="60" spans="1:32">
      <c r="A60" s="90">
        <f>'Raw Data'!A60</f>
        <v>42633</v>
      </c>
      <c r="B60" s="57"/>
      <c r="C60" s="57"/>
      <c r="D60" s="57"/>
      <c r="E60" s="57">
        <f>'Raw Data'!N60</f>
        <v>5</v>
      </c>
      <c r="F60" s="57">
        <f>'Raw Data'!O60</f>
        <v>4</v>
      </c>
      <c r="G60" s="57">
        <f>'Raw Data'!P60</f>
        <v>2</v>
      </c>
      <c r="H60" s="57">
        <f>'Raw Data'!Q60</f>
        <v>2</v>
      </c>
      <c r="I60" s="57">
        <f>'Raw Data'!R60</f>
        <v>3</v>
      </c>
      <c r="J60" s="57">
        <f>'Raw Data'!S60</f>
        <v>5</v>
      </c>
      <c r="K60" s="57">
        <f>'Raw Data'!T60</f>
        <v>23.888888888888889</v>
      </c>
      <c r="L60" s="57"/>
      <c r="M60" s="57">
        <f>'Raw Data'!V60</f>
        <v>1.4</v>
      </c>
      <c r="N60" s="57">
        <f>'Raw Data'!W60</f>
        <v>1</v>
      </c>
      <c r="O60" s="57">
        <f>'Raw Data'!C60</f>
        <v>0</v>
      </c>
      <c r="P60" s="57">
        <f>'Raw Data'!D60</f>
        <v>6.75</v>
      </c>
      <c r="Q60" s="57">
        <f>'Raw Data'!E60</f>
        <v>3.7</v>
      </c>
      <c r="R60" s="57">
        <f>'Raw Data'!F60</f>
        <v>1.54</v>
      </c>
      <c r="S60" s="57">
        <f>'Raw Data'!G60</f>
        <v>0.16</v>
      </c>
      <c r="T60" s="57"/>
      <c r="U60" s="57"/>
      <c r="AD60" s="98"/>
      <c r="AE60" s="99"/>
      <c r="AF60" s="98"/>
    </row>
    <row r="61" spans="1:32">
      <c r="A61" s="90">
        <f>'Raw Data'!A61</f>
        <v>42647</v>
      </c>
      <c r="B61" s="57"/>
      <c r="C61" s="57"/>
      <c r="D61" s="57" t="str">
        <f>'Raw Data'!Y61</f>
        <v>Clint &amp; Romona Bradway</v>
      </c>
      <c r="E61" s="57"/>
      <c r="F61" s="57"/>
      <c r="G61" s="57"/>
      <c r="H61" s="57"/>
      <c r="I61" s="57"/>
      <c r="J61" s="57"/>
      <c r="K61" s="57"/>
      <c r="L61" s="57">
        <f>'Raw Data'!U61</f>
        <v>19.444444444444443</v>
      </c>
      <c r="M61" s="57">
        <f>'Raw Data'!V61</f>
        <v>0.8</v>
      </c>
      <c r="N61" s="57">
        <f>'Raw Data'!W61</f>
        <v>1</v>
      </c>
      <c r="O61" s="57">
        <f>'Raw Data'!C61</f>
        <v>7.0000000000000007E-2</v>
      </c>
      <c r="P61" s="57">
        <f>'Raw Data'!D61</f>
        <v>6.26</v>
      </c>
      <c r="Q61" s="57">
        <f>'Raw Data'!E61</f>
        <v>12.2</v>
      </c>
      <c r="R61" s="57">
        <f>'Raw Data'!F61</f>
        <v>1.1299999999999999</v>
      </c>
      <c r="S61" s="57">
        <f>'Raw Data'!G61</f>
        <v>0.41899999999999998</v>
      </c>
      <c r="T61" s="57"/>
      <c r="U61" s="57"/>
      <c r="AD61" s="98"/>
      <c r="AE61" s="99"/>
      <c r="AF61" s="98"/>
    </row>
    <row r="62" spans="1:32">
      <c r="A62" s="90">
        <f>'Raw Data'!A62</f>
        <v>42661</v>
      </c>
      <c r="B62" s="57"/>
      <c r="C62" s="57"/>
      <c r="D62" s="57" t="str">
        <f>'Raw Data'!Y62</f>
        <v>Clint &amp; Romona Bradway</v>
      </c>
      <c r="E62" s="57">
        <f>'Raw Data'!N62</f>
        <v>5</v>
      </c>
      <c r="F62" s="57">
        <f>'Raw Data'!O62</f>
        <v>1</v>
      </c>
      <c r="G62" s="57">
        <f>'Raw Data'!P62</f>
        <v>1</v>
      </c>
      <c r="H62" s="57">
        <f>'Raw Data'!Q62</f>
        <v>2</v>
      </c>
      <c r="I62" s="57">
        <f>'Raw Data'!R62</f>
        <v>5</v>
      </c>
      <c r="J62" s="57">
        <f>'Raw Data'!S62</f>
        <v>1</v>
      </c>
      <c r="K62" s="57">
        <f>'Raw Data'!T62</f>
        <v>26.111111111111111</v>
      </c>
      <c r="L62" s="57">
        <f>'Raw Data'!U62</f>
        <v>22.222222222222221</v>
      </c>
      <c r="M62" s="57">
        <f>'Raw Data'!V62</f>
        <v>1.1000000000000001</v>
      </c>
      <c r="N62" s="57">
        <f>'Raw Data'!W62</f>
        <v>1</v>
      </c>
      <c r="O62" s="57">
        <f>'Raw Data'!C62</f>
        <v>0</v>
      </c>
      <c r="P62" s="57">
        <f>'Raw Data'!D62</f>
        <v>5.95</v>
      </c>
      <c r="Q62" s="57">
        <f>'Raw Data'!E62</f>
        <v>6.3</v>
      </c>
      <c r="R62" s="57">
        <f>'Raw Data'!F62</f>
        <v>3.41</v>
      </c>
      <c r="S62" s="57">
        <f>'Raw Data'!G62</f>
        <v>0.23300000000000001</v>
      </c>
      <c r="U62" s="57" t="s">
        <v>235</v>
      </c>
      <c r="AD62" s="98"/>
      <c r="AE62" s="99"/>
      <c r="AF62" s="98"/>
    </row>
    <row r="63" spans="1:32">
      <c r="A63" s="90">
        <f>'Raw Data'!A63</f>
        <v>42675</v>
      </c>
      <c r="B63" s="57"/>
      <c r="C63" s="57"/>
      <c r="D63" s="57"/>
      <c r="E63" s="57">
        <f>'Raw Data'!N63</f>
        <v>5</v>
      </c>
      <c r="F63" s="57">
        <f>'Raw Data'!O63</f>
        <v>3</v>
      </c>
      <c r="G63" s="57">
        <f>'Raw Data'!P63</f>
        <v>1</v>
      </c>
      <c r="H63" s="57">
        <f>'Raw Data'!Q63</f>
        <v>1</v>
      </c>
      <c r="I63" s="57">
        <f>'Raw Data'!R63</f>
        <v>5</v>
      </c>
      <c r="J63" s="57">
        <f>'Raw Data'!S63</f>
        <v>1</v>
      </c>
      <c r="K63" s="57">
        <f>'Raw Data'!T63</f>
        <v>15.555555555555555</v>
      </c>
      <c r="L63" s="57">
        <f>'Raw Data'!U63</f>
        <v>14.444444444444445</v>
      </c>
      <c r="M63" s="57">
        <f>'Raw Data'!V63</f>
        <v>1.3</v>
      </c>
      <c r="N63" s="57">
        <f>'Raw Data'!W63</f>
        <v>1</v>
      </c>
      <c r="O63" s="57">
        <f>'Raw Data'!C63</f>
        <v>0.08</v>
      </c>
      <c r="P63" s="57">
        <f>'Raw Data'!D63</f>
        <v>6.68</v>
      </c>
      <c r="Q63" s="57">
        <f>'Raw Data'!E63</f>
        <v>5</v>
      </c>
      <c r="R63" s="57">
        <f>'Raw Data'!F63</f>
        <v>3.85</v>
      </c>
      <c r="S63" s="57"/>
      <c r="T63" s="57"/>
      <c r="U63" s="57"/>
      <c r="AD63" s="98"/>
      <c r="AE63" s="99"/>
      <c r="AF63" s="98"/>
    </row>
    <row r="64" spans="1:32">
      <c r="A64" s="90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AD64" s="98"/>
      <c r="AE64" s="99"/>
      <c r="AF64" s="98"/>
    </row>
    <row r="65" spans="1:32">
      <c r="A65" s="90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AD65" s="98"/>
      <c r="AE65" s="99"/>
      <c r="AF65" s="98"/>
    </row>
    <row r="66" spans="1:32">
      <c r="A66" s="90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AD66" s="98"/>
      <c r="AE66" s="99"/>
      <c r="AF66" s="98"/>
    </row>
    <row r="67" spans="1:32">
      <c r="A67" s="90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AD67" s="98"/>
      <c r="AE67" s="99"/>
      <c r="AF67" s="98"/>
    </row>
    <row r="68" spans="1:32">
      <c r="A68" s="90">
        <f>'Raw Data'!A68</f>
        <v>42437</v>
      </c>
      <c r="B68" s="57" t="s">
        <v>37</v>
      </c>
      <c r="C68" s="57" t="s">
        <v>38</v>
      </c>
      <c r="D68" s="57" t="str">
        <f>'Raw Data'!Y68</f>
        <v>Bob &amp; Winona Hocutt</v>
      </c>
      <c r="E68" s="57">
        <f>'Raw Data'!N68</f>
        <v>5</v>
      </c>
      <c r="F68" s="57">
        <f>'Raw Data'!O68</f>
        <v>1</v>
      </c>
      <c r="G68" s="57">
        <f>'Raw Data'!P68</f>
        <v>1</v>
      </c>
      <c r="H68" s="57">
        <f>'Raw Data'!Q68</f>
        <v>1</v>
      </c>
      <c r="I68" s="57">
        <f>'Raw Data'!R68</f>
        <v>13</v>
      </c>
      <c r="J68" s="57">
        <f>'Raw Data'!S68</f>
        <v>1</v>
      </c>
      <c r="K68" s="57">
        <f>'Raw Data'!T68</f>
        <v>21.666666666666668</v>
      </c>
      <c r="L68" s="57">
        <f>'Raw Data'!U68</f>
        <v>14.444444444444445</v>
      </c>
      <c r="M68" s="57">
        <f>'Raw Data'!V68</f>
        <v>1.2</v>
      </c>
      <c r="N68" s="57" t="str">
        <f>'Raw Data'!W68</f>
        <v>N/A</v>
      </c>
      <c r="O68" s="57">
        <f>'Raw Data'!C68</f>
        <v>0.08</v>
      </c>
      <c r="P68" s="57">
        <f>'Raw Data'!D68</f>
        <v>6.56</v>
      </c>
      <c r="Q68" s="57">
        <f>'Raw Data'!E68</f>
        <v>1</v>
      </c>
      <c r="R68" s="57">
        <f>'Raw Data'!F68</f>
        <v>3.83</v>
      </c>
      <c r="S68" s="57">
        <f>'Raw Data'!G68</f>
        <v>0.11799999999999999</v>
      </c>
      <c r="T68" s="57"/>
      <c r="U68" s="57"/>
      <c r="W68" s="57" t="s">
        <v>20</v>
      </c>
      <c r="X68" s="71" t="s">
        <v>37</v>
      </c>
      <c r="Y68" s="56">
        <f>AVERAGE(P68:P69)</f>
        <v>6.335</v>
      </c>
      <c r="Z68" s="56">
        <f>AVERAGE(R68:R69)</f>
        <v>3.0300000000000002</v>
      </c>
      <c r="AA68" s="56">
        <f>AVERAGE(S68:S69)</f>
        <v>7.7499999999999999E-2</v>
      </c>
      <c r="AB68" s="56">
        <f>AVERAGE(Q68:Q69)</f>
        <v>1.85</v>
      </c>
      <c r="AC68" s="56">
        <f>AVERAGE(M68:M69)</f>
        <v>1.1499999999999999</v>
      </c>
      <c r="AD68" s="98">
        <f>TNTP!M60</f>
        <v>3.1165574999999999</v>
      </c>
      <c r="AE68" s="99">
        <f>TNTP!N60</f>
        <v>2.3382350000000003E-2</v>
      </c>
      <c r="AF68" s="98"/>
    </row>
    <row r="69" spans="1:32">
      <c r="A69" s="90">
        <f>'Raw Data'!A69</f>
        <v>42451</v>
      </c>
      <c r="B69" s="57"/>
      <c r="C69" s="57"/>
      <c r="D69" s="57" t="str">
        <f>'Raw Data'!Y69</f>
        <v>Bob &amp; Winona Hocutt</v>
      </c>
      <c r="E69" s="57">
        <f>'Raw Data'!N69</f>
        <v>5</v>
      </c>
      <c r="F69" s="57">
        <f>'Raw Data'!O69</f>
        <v>2</v>
      </c>
      <c r="G69" s="57">
        <f>'Raw Data'!P69</f>
        <v>2</v>
      </c>
      <c r="H69" s="57">
        <f>'Raw Data'!Q69</f>
        <v>2</v>
      </c>
      <c r="I69" s="57">
        <f>'Raw Data'!R69</f>
        <v>8</v>
      </c>
      <c r="J69" s="57">
        <f>'Raw Data'!S69</f>
        <v>3</v>
      </c>
      <c r="K69" s="57">
        <f>'Raw Data'!T69</f>
        <v>14.444444444444445</v>
      </c>
      <c r="L69" s="57">
        <f>'Raw Data'!U69</f>
        <v>11.111111111111111</v>
      </c>
      <c r="M69" s="57">
        <f>'Raw Data'!V69</f>
        <v>1.1000000000000001</v>
      </c>
      <c r="N69" s="57" t="str">
        <f>'Raw Data'!W69</f>
        <v>N/A</v>
      </c>
      <c r="O69" s="57">
        <f>'Raw Data'!C69</f>
        <v>7.0000000000000007E-2</v>
      </c>
      <c r="P69" s="57">
        <f>'Raw Data'!D69</f>
        <v>6.11</v>
      </c>
      <c r="Q69" s="57">
        <f>'Raw Data'!E69</f>
        <v>2.7</v>
      </c>
      <c r="R69" s="57">
        <f>'Raw Data'!F69</f>
        <v>2.23</v>
      </c>
      <c r="S69" s="57">
        <f>'Raw Data'!G69</f>
        <v>3.6999999999999998E-2</v>
      </c>
      <c r="T69" s="57"/>
      <c r="U69" s="57"/>
      <c r="W69" s="57" t="s">
        <v>22</v>
      </c>
      <c r="Y69" s="98">
        <f>AVERAGE(P70:P71)</f>
        <v>6.23</v>
      </c>
      <c r="Z69" s="56">
        <f>AVERAGE(R70:R71)</f>
        <v>1.65</v>
      </c>
      <c r="AA69" s="56">
        <f>AVERAGE(S70:S71)</f>
        <v>0.10199999999999999</v>
      </c>
      <c r="AB69" s="56">
        <f>AVERAGE(Q70:Q71)</f>
        <v>3.3</v>
      </c>
      <c r="AC69" s="56">
        <f>AVERAGE(M70:M71)</f>
        <v>1.2</v>
      </c>
      <c r="AD69" s="98">
        <f>TNTP!M61</f>
        <v>2.4232109999999998</v>
      </c>
      <c r="AE69" s="99">
        <f>TNTP!N61</f>
        <v>2.8492400000000001E-2</v>
      </c>
      <c r="AF69" s="98"/>
    </row>
    <row r="70" spans="1:32">
      <c r="A70" s="90">
        <f>'Raw Data'!A70</f>
        <v>42465</v>
      </c>
      <c r="B70" s="57"/>
      <c r="C70" s="57"/>
      <c r="D70" s="57" t="str">
        <f>'Raw Data'!Y70</f>
        <v>Bob &amp; Winona Hocutt</v>
      </c>
      <c r="E70" s="57">
        <f>'Raw Data'!N70</f>
        <v>5</v>
      </c>
      <c r="F70" s="57">
        <f>'Raw Data'!O70</f>
        <v>2</v>
      </c>
      <c r="G70" s="57">
        <f>'Raw Data'!P70</f>
        <v>4</v>
      </c>
      <c r="H70" s="57">
        <f>'Raw Data'!Q70</f>
        <v>3</v>
      </c>
      <c r="I70" s="57">
        <f>'Raw Data'!R70</f>
        <v>7</v>
      </c>
      <c r="J70" s="57">
        <f>'Raw Data'!S70</f>
        <v>3</v>
      </c>
      <c r="K70" s="57">
        <f>'Raw Data'!T70</f>
        <v>4.4444444444444446</v>
      </c>
      <c r="L70" s="57">
        <f>'Raw Data'!U70</f>
        <v>10.555555555555555</v>
      </c>
      <c r="M70" s="57">
        <f>'Raw Data'!V70</f>
        <v>1.2</v>
      </c>
      <c r="N70" s="57">
        <f>'Raw Data'!W70</f>
        <v>1</v>
      </c>
      <c r="O70" s="57"/>
      <c r="P70" s="57"/>
      <c r="Q70" s="57"/>
      <c r="R70" s="57">
        <f>'Raw Data'!F70</f>
        <v>1.65</v>
      </c>
      <c r="S70" s="57"/>
      <c r="T70" s="57"/>
      <c r="U70" s="57"/>
      <c r="W70" s="57" t="s">
        <v>23</v>
      </c>
      <c r="Y70" s="98">
        <f>AVERAGE(P72:P74)</f>
        <v>6.5366666666666662</v>
      </c>
      <c r="Z70" s="56">
        <f>AVERAGE(R72:R74)</f>
        <v>2.68</v>
      </c>
      <c r="AA70" s="56">
        <f>AVERAGE(S72:S73)</f>
        <v>0.13950000000000001</v>
      </c>
      <c r="AB70" s="56">
        <f>AVERAGE(Q72:Q74)</f>
        <v>4.5</v>
      </c>
      <c r="AC70" s="99">
        <f>AVERAGE(M72:M74)</f>
        <v>0.8666666666666667</v>
      </c>
      <c r="AD70" s="98">
        <f>TNTP!M62</f>
        <v>2.507253</v>
      </c>
      <c r="AE70" s="99">
        <f>TNTP!N62</f>
        <v>4.4287099999999996E-2</v>
      </c>
      <c r="AF70" s="98"/>
    </row>
    <row r="71" spans="1:32">
      <c r="A71" s="90">
        <f>'Raw Data'!A71</f>
        <v>42479</v>
      </c>
      <c r="B71" s="57"/>
      <c r="C71" s="57"/>
      <c r="D71" s="57"/>
      <c r="E71" s="57">
        <f>'Raw Data'!N71</f>
        <v>5</v>
      </c>
      <c r="F71" s="57">
        <f>'Raw Data'!O71</f>
        <v>2</v>
      </c>
      <c r="G71" s="57">
        <f>'Raw Data'!P71</f>
        <v>3</v>
      </c>
      <c r="H71" s="57">
        <f>'Raw Data'!Q71</f>
        <v>2</v>
      </c>
      <c r="I71" s="57">
        <f>'Raw Data'!R71</f>
        <v>7</v>
      </c>
      <c r="J71" s="57">
        <f>'Raw Data'!S71</f>
        <v>1</v>
      </c>
      <c r="K71" s="57">
        <f>'Raw Data'!T71</f>
        <v>26.111111111111111</v>
      </c>
      <c r="L71" s="57">
        <f>'Raw Data'!U71</f>
        <v>20</v>
      </c>
      <c r="M71" s="57">
        <f>'Raw Data'!V71</f>
        <v>1.2</v>
      </c>
      <c r="N71" s="57" t="str">
        <f>'Raw Data'!W71</f>
        <v>N/A</v>
      </c>
      <c r="O71" s="57">
        <f>'Raw Data'!C71</f>
        <v>7.0000000000000007E-2</v>
      </c>
      <c r="P71" s="57">
        <f>'Raw Data'!D71</f>
        <v>6.23</v>
      </c>
      <c r="Q71" s="57">
        <f>'Raw Data'!E71</f>
        <v>3.3</v>
      </c>
      <c r="R71" s="57"/>
      <c r="S71" s="57">
        <f>'Raw Data'!G71</f>
        <v>0.10199999999999999</v>
      </c>
      <c r="T71" s="57"/>
      <c r="U71" s="57"/>
      <c r="W71" s="57" t="s">
        <v>24</v>
      </c>
      <c r="Y71" s="98">
        <f>AVERAGE(P74:P76)</f>
        <v>6.9233333333333329</v>
      </c>
      <c r="Z71" s="98">
        <f>AVERAGE(R75:R76)</f>
        <v>1.6</v>
      </c>
      <c r="AA71" s="98">
        <f>AVERAGE(S74:S76)</f>
        <v>0.13733333333333334</v>
      </c>
      <c r="AB71" s="98">
        <f>AVERAGE(Q75:Q76)</f>
        <v>5.6</v>
      </c>
      <c r="AC71" s="56">
        <f>AVERAGE(M75:M76)</f>
        <v>1.06</v>
      </c>
      <c r="AD71" s="98">
        <f>TNTP!M63</f>
        <v>1.8699345000000001</v>
      </c>
      <c r="AE71" s="99">
        <f>TNTP!N63</f>
        <v>0.10374949999999999</v>
      </c>
      <c r="AF71" s="98"/>
    </row>
    <row r="72" spans="1:32">
      <c r="A72" s="90">
        <f>'Raw Data'!A72</f>
        <v>42493</v>
      </c>
      <c r="B72" s="57"/>
      <c r="C72" s="57"/>
      <c r="D72" s="57"/>
      <c r="E72" s="57">
        <f>'Raw Data'!N72</f>
        <v>5</v>
      </c>
      <c r="F72" s="57">
        <f>'Raw Data'!O72</f>
        <v>3</v>
      </c>
      <c r="G72" s="57">
        <f>'Raw Data'!P72</f>
        <v>2</v>
      </c>
      <c r="H72" s="57"/>
      <c r="I72" s="57">
        <f>'Raw Data'!R72</f>
        <v>7</v>
      </c>
      <c r="J72" s="57">
        <f>'Raw Data'!S72</f>
        <v>5</v>
      </c>
      <c r="K72" s="57">
        <f>'Raw Data'!T72</f>
        <v>21.111111111111111</v>
      </c>
      <c r="L72" s="57">
        <f>'Raw Data'!U72</f>
        <v>17.777777777777779</v>
      </c>
      <c r="M72" s="57">
        <f>'Raw Data'!V72</f>
        <v>1.2</v>
      </c>
      <c r="N72" s="57" t="str">
        <f>'Raw Data'!W72</f>
        <v>N/A</v>
      </c>
      <c r="O72" s="57">
        <f>'Raw Data'!C72</f>
        <v>0.04</v>
      </c>
      <c r="P72" s="57">
        <f>'Raw Data'!D72</f>
        <v>6.78</v>
      </c>
      <c r="Q72" s="57">
        <f>'Raw Data'!E72</f>
        <v>4.5</v>
      </c>
      <c r="R72" s="57">
        <f>'Raw Data'!F72</f>
        <v>2.68</v>
      </c>
      <c r="S72" s="57">
        <f>'Raw Data'!G72</f>
        <v>0.14399999999999999</v>
      </c>
      <c r="T72" s="57"/>
      <c r="U72" s="57" t="s">
        <v>175</v>
      </c>
      <c r="W72" s="57" t="s">
        <v>25</v>
      </c>
      <c r="Y72" s="56">
        <f>AVERAGE(P77:P78)</f>
        <v>7.1</v>
      </c>
      <c r="Z72" s="56">
        <f>AVERAGE(R77:R78)</f>
        <v>1.7650000000000001</v>
      </c>
      <c r="AA72" s="99">
        <f>AVERAGE(S77:S78)</f>
        <v>8.249999999999999E-2</v>
      </c>
      <c r="AB72" s="56">
        <f>AVERAGE(Q77:Q78)</f>
        <v>8.4</v>
      </c>
      <c r="AC72" s="56">
        <f>AVERAGE(M77:M78)</f>
        <v>1.2</v>
      </c>
      <c r="AD72" s="98">
        <f>TNTP!M64</f>
        <v>1.8909450000000001</v>
      </c>
      <c r="AE72" s="99">
        <f>TNTP!N64</f>
        <v>3.2673349999999997E-2</v>
      </c>
      <c r="AF72" s="98"/>
    </row>
    <row r="73" spans="1:32">
      <c r="A73" s="90">
        <f>'Raw Data'!A73</f>
        <v>42507</v>
      </c>
      <c r="B73" s="57"/>
      <c r="C73" s="57"/>
      <c r="D73" s="57" t="str">
        <f>'Raw Data'!Y73</f>
        <v>Bob &amp; Winona Hocutt</v>
      </c>
      <c r="E73" s="57">
        <f>'Raw Data'!N73</f>
        <v>5</v>
      </c>
      <c r="F73" s="57">
        <f>'Raw Data'!O73</f>
        <v>4</v>
      </c>
      <c r="G73" s="57">
        <f>'Raw Data'!P73</f>
        <v>1</v>
      </c>
      <c r="H73" s="57">
        <f>'Raw Data'!Q73</f>
        <v>1</v>
      </c>
      <c r="I73" s="57">
        <f>'Raw Data'!R73</f>
        <v>9</v>
      </c>
      <c r="J73" s="57">
        <f>'Raw Data'!S73</f>
        <v>4</v>
      </c>
      <c r="K73" s="57">
        <f>'Raw Data'!T73</f>
        <v>15</v>
      </c>
      <c r="L73" s="57">
        <f>'Raw Data'!U73</f>
        <v>17.222222222222221</v>
      </c>
      <c r="M73" s="57">
        <f>'Raw Data'!V73</f>
        <v>1.05</v>
      </c>
      <c r="N73" s="57" t="str">
        <f>'Raw Data'!W73</f>
        <v>N/A</v>
      </c>
      <c r="O73" s="57">
        <f>'Raw Data'!C73</f>
        <v>7.0000000000000007E-2</v>
      </c>
      <c r="P73" s="57">
        <f>'Raw Data'!D73</f>
        <v>6.06</v>
      </c>
      <c r="Q73" s="57"/>
      <c r="R73" s="57"/>
      <c r="S73" s="57">
        <f>'Raw Data'!G73</f>
        <v>0.13500000000000001</v>
      </c>
      <c r="T73" s="57"/>
      <c r="U73" s="57" t="s">
        <v>181</v>
      </c>
      <c r="W73" s="57" t="s">
        <v>26</v>
      </c>
      <c r="Y73" s="98">
        <f>AVERAGE(P79:P80)</f>
        <v>7.34</v>
      </c>
      <c r="Z73" s="56">
        <f>AVERAGE(R79:R80)</f>
        <v>1.2729999999999999</v>
      </c>
      <c r="AA73" s="56">
        <f>AVERAGE(S79:S80)</f>
        <v>0.17899999999999999</v>
      </c>
      <c r="AB73" s="56">
        <f>AVERAGE(Q79:Q80)</f>
        <v>8.0500000000000007</v>
      </c>
      <c r="AC73" s="56">
        <f>AVERAGE(M79:M80)</f>
        <v>1.125</v>
      </c>
      <c r="AD73" s="98">
        <f>TNTP!M65</f>
        <v>1.568784</v>
      </c>
      <c r="AE73" s="99">
        <f>TNTP!N65</f>
        <v>3.4221849999999998E-2</v>
      </c>
      <c r="AF73" s="98"/>
    </row>
    <row r="74" spans="1:32">
      <c r="A74" s="90">
        <f>'Raw Data'!A74</f>
        <v>42521</v>
      </c>
      <c r="B74" s="57"/>
      <c r="C74" s="57"/>
      <c r="D74" s="57" t="str">
        <f>'Raw Data'!Y74</f>
        <v>Bob &amp; Winona Hocutt</v>
      </c>
      <c r="E74" s="57">
        <f>'Raw Data'!N74</f>
        <v>5</v>
      </c>
      <c r="F74" s="57">
        <f>'Raw Data'!O74</f>
        <v>2</v>
      </c>
      <c r="G74" s="57">
        <f>'Raw Data'!P74</f>
        <v>2</v>
      </c>
      <c r="H74" s="57">
        <f>'Raw Data'!Q74</f>
        <v>2</v>
      </c>
      <c r="I74" s="57">
        <f>'Raw Data'!R74</f>
        <v>7</v>
      </c>
      <c r="J74" s="57">
        <f>'Raw Data'!S74</f>
        <v>5</v>
      </c>
      <c r="K74" s="57">
        <f>'Raw Data'!T74</f>
        <v>25.555555555555557</v>
      </c>
      <c r="L74" s="57">
        <f>'Raw Data'!U74</f>
        <v>25.555555555555557</v>
      </c>
      <c r="M74" s="57">
        <f>'Raw Data'!V74</f>
        <v>0.35</v>
      </c>
      <c r="N74" s="57" t="str">
        <f>'Raw Data'!W74</f>
        <v>N/A</v>
      </c>
      <c r="O74" s="57">
        <f>'Raw Data'!C74</f>
        <v>7.0000000000000007E-2</v>
      </c>
      <c r="P74" s="57">
        <f>'Raw Data'!D74</f>
        <v>6.77</v>
      </c>
      <c r="Q74" s="57"/>
      <c r="R74" s="57"/>
      <c r="S74" s="57">
        <f>'Raw Data'!G74</f>
        <v>0.111</v>
      </c>
      <c r="T74" s="57"/>
      <c r="U74" s="57" t="s">
        <v>186</v>
      </c>
      <c r="W74" s="57" t="s">
        <v>27</v>
      </c>
      <c r="Y74" s="98">
        <f>AVERAGE(P81:P82)</f>
        <v>6.82</v>
      </c>
      <c r="Z74" s="56">
        <f>AVERAGE(R81:R82)</f>
        <v>1.0574999999999999</v>
      </c>
      <c r="AA74" s="56">
        <f>AVERAGE(S81:S82)</f>
        <v>0.13100000000000001</v>
      </c>
      <c r="AB74" s="56">
        <f>AVERAGE(Q81:Q82)</f>
        <v>5</v>
      </c>
      <c r="AC74" s="56">
        <f>AVERAGE(M81:M82)</f>
        <v>0.99</v>
      </c>
      <c r="AD74" s="98">
        <f>TNTP!M66</f>
        <v>1.6808399999999999</v>
      </c>
      <c r="AE74" s="99">
        <f>TNTP!N66</f>
        <v>3.5615499999999994E-2</v>
      </c>
      <c r="AF74" s="98"/>
    </row>
    <row r="75" spans="1:32">
      <c r="A75" s="90">
        <f>'Raw Data'!A75</f>
        <v>42535</v>
      </c>
      <c r="B75" s="57"/>
      <c r="C75" s="57"/>
      <c r="D75" s="57"/>
      <c r="E75" s="57">
        <f>'Raw Data'!N75</f>
        <v>5</v>
      </c>
      <c r="F75" s="57">
        <f>'Raw Data'!O75</f>
        <v>2</v>
      </c>
      <c r="G75" s="57">
        <f>'Raw Data'!P75</f>
        <v>2</v>
      </c>
      <c r="H75" s="57">
        <f>'Raw Data'!Q75</f>
        <v>2</v>
      </c>
      <c r="I75" s="57">
        <f>'Raw Data'!R75</f>
        <v>3</v>
      </c>
      <c r="J75" s="57">
        <f>'Raw Data'!S75</f>
        <v>1</v>
      </c>
      <c r="K75" s="57">
        <f>'Raw Data'!T75</f>
        <v>26.666666666666668</v>
      </c>
      <c r="L75" s="57">
        <f>'Raw Data'!U75</f>
        <v>25.555555555555557</v>
      </c>
      <c r="M75" s="57">
        <f>'Raw Data'!V75</f>
        <v>0.92</v>
      </c>
      <c r="N75" s="57" t="str">
        <f>'Raw Data'!W75</f>
        <v>N/A</v>
      </c>
      <c r="O75" s="57">
        <f>'Raw Data'!C75</f>
        <v>0.08</v>
      </c>
      <c r="P75" s="57">
        <f>'Raw Data'!D75</f>
        <v>7.15</v>
      </c>
      <c r="Q75" s="57"/>
      <c r="R75" s="57"/>
      <c r="S75" s="57">
        <f>'Raw Data'!G75</f>
        <v>0.10100000000000001</v>
      </c>
      <c r="T75" s="57"/>
      <c r="U75" s="57"/>
      <c r="W75" s="57" t="s">
        <v>28</v>
      </c>
      <c r="Y75" s="98">
        <f>AVERAGE(P83:P84)</f>
        <v>6.12</v>
      </c>
      <c r="Z75" s="56">
        <f>AVERAGE(R83:R84)</f>
        <v>1.9000000000000001</v>
      </c>
      <c r="AA75" s="56">
        <f>AVERAGE(S83:S84)</f>
        <v>0.42649999999999999</v>
      </c>
      <c r="AB75" s="56">
        <f>AVERAGE(Q83:Q84)</f>
        <v>7.5</v>
      </c>
      <c r="AC75" s="56">
        <f>AVERAGE(M83:M84)</f>
        <v>1.1000000000000001</v>
      </c>
      <c r="AD75" s="98">
        <f>TNTP!M67</f>
        <v>1.7251021200000001</v>
      </c>
      <c r="AE75" s="99">
        <f>TNTP!N67</f>
        <v>0.11365990000000001</v>
      </c>
      <c r="AF75" s="98"/>
    </row>
    <row r="76" spans="1:32">
      <c r="A76" s="90">
        <f>'Raw Data'!A76</f>
        <v>42549</v>
      </c>
      <c r="B76" s="57"/>
      <c r="C76" s="57"/>
      <c r="D76" s="57"/>
      <c r="E76" s="57">
        <f>'Raw Data'!N76</f>
        <v>5</v>
      </c>
      <c r="F76" s="57">
        <f>'Raw Data'!O76</f>
        <v>4</v>
      </c>
      <c r="G76" s="57">
        <f>'Raw Data'!P76</f>
        <v>2</v>
      </c>
      <c r="H76" s="57">
        <f>'Raw Data'!Q76</f>
        <v>2</v>
      </c>
      <c r="I76" s="57">
        <f>'Raw Data'!R76</f>
        <v>3</v>
      </c>
      <c r="J76" s="57">
        <f>'Raw Data'!S76</f>
        <v>5</v>
      </c>
      <c r="K76" s="57">
        <f>'Raw Data'!T76</f>
        <v>25</v>
      </c>
      <c r="L76" s="57">
        <f>'Raw Data'!U76</f>
        <v>22.777777777777779</v>
      </c>
      <c r="M76" s="57">
        <f>'Raw Data'!V76</f>
        <v>1.2</v>
      </c>
      <c r="N76" s="57" t="str">
        <f>'Raw Data'!W76</f>
        <v>N/A</v>
      </c>
      <c r="O76" s="57">
        <f>'Raw Data'!C76</f>
        <v>0.05</v>
      </c>
      <c r="P76" s="57">
        <f>'Raw Data'!D76</f>
        <v>6.85</v>
      </c>
      <c r="Q76" s="57">
        <f>'Raw Data'!E76</f>
        <v>5.6</v>
      </c>
      <c r="R76" s="57">
        <f>'Raw Data'!F76</f>
        <v>1.6</v>
      </c>
      <c r="S76" s="57">
        <f>'Raw Data'!G76</f>
        <v>0.2</v>
      </c>
      <c r="U76" s="57" t="s">
        <v>192</v>
      </c>
      <c r="W76" s="57" t="s">
        <v>29</v>
      </c>
      <c r="Y76" s="56">
        <f>AVERAGE(P85)</f>
        <v>6.49</v>
      </c>
      <c r="Z76" s="56">
        <f>AVERAGE(R85)</f>
        <v>3.36</v>
      </c>
      <c r="AA76" s="56">
        <f>AVERAGE(S85)</f>
        <v>0.17100000000000001</v>
      </c>
      <c r="AB76" s="56">
        <f>AVERAGE(Q85)</f>
        <v>5.0999999999999996</v>
      </c>
      <c r="AC76" s="56">
        <f>AVERAGE(M85)</f>
        <v>1.2</v>
      </c>
      <c r="AD76" s="98">
        <f>TNTP!M68</f>
        <v>3.6278130000000002</v>
      </c>
      <c r="AE76" s="99">
        <f>TNTP!N68</f>
        <v>3.4376700000000003E-2</v>
      </c>
      <c r="AF76" s="98"/>
    </row>
    <row r="77" spans="1:32">
      <c r="A77" s="90">
        <f>'Raw Data'!A77</f>
        <v>42563</v>
      </c>
      <c r="B77" s="57"/>
      <c r="C77" s="57"/>
      <c r="D77" s="57"/>
      <c r="E77" s="57">
        <f>'Raw Data'!N77</f>
        <v>5</v>
      </c>
      <c r="F77" s="57">
        <f>'Raw Data'!O77</f>
        <v>2</v>
      </c>
      <c r="G77" s="57">
        <f>'Raw Data'!P77</f>
        <v>2</v>
      </c>
      <c r="H77" s="57">
        <f>'Raw Data'!Q77</f>
        <v>2</v>
      </c>
      <c r="I77" s="57">
        <f>'Raw Data'!R77</f>
        <v>3</v>
      </c>
      <c r="J77" s="57">
        <f>'Raw Data'!S77</f>
        <v>1</v>
      </c>
      <c r="K77" s="57">
        <f>'Raw Data'!T77</f>
        <v>30</v>
      </c>
      <c r="L77" s="57">
        <f>'Raw Data'!U77</f>
        <v>25.555555555555557</v>
      </c>
      <c r="M77" s="57">
        <f>'Raw Data'!V77</f>
        <v>1.2</v>
      </c>
      <c r="N77" s="57" t="str">
        <f>'Raw Data'!W77</f>
        <v>N/A</v>
      </c>
      <c r="O77" s="57">
        <f>'Raw Data'!C77</f>
        <v>0.08</v>
      </c>
      <c r="P77" s="57">
        <f>'Raw Data'!D77</f>
        <v>6.67</v>
      </c>
      <c r="Q77" s="57">
        <f>'Raw Data'!E77</f>
        <v>5.4</v>
      </c>
      <c r="R77" s="57">
        <f>'Raw Data'!F77</f>
        <v>1.86</v>
      </c>
      <c r="S77" s="57">
        <f>'Raw Data'!G77</f>
        <v>7.9000000000000001E-2</v>
      </c>
      <c r="T77" s="57"/>
      <c r="U77" s="57"/>
      <c r="W77" s="56" t="s">
        <v>150</v>
      </c>
      <c r="Y77" s="99">
        <f>AVERAGE(Y68:Y76)</f>
        <v>6.6550000000000002</v>
      </c>
      <c r="Z77" s="99">
        <f>AVERAGE(Z68:Z76)</f>
        <v>2.0350555555555556</v>
      </c>
      <c r="AA77" s="99">
        <f t="shared" ref="AA77:AC77" si="5">AVERAGE(AA68:AA76)</f>
        <v>0.16070370370370368</v>
      </c>
      <c r="AB77" s="99">
        <f t="shared" si="5"/>
        <v>5.4777777777777779</v>
      </c>
      <c r="AC77" s="99">
        <f t="shared" si="5"/>
        <v>1.0990740740740739</v>
      </c>
      <c r="AD77" s="98">
        <f t="shared" ref="AD77:AE77" si="6">AVERAGE(AD68:AD76)</f>
        <v>2.2678266799999998</v>
      </c>
      <c r="AE77" s="99">
        <f t="shared" si="6"/>
        <v>5.0050961111111111E-2</v>
      </c>
      <c r="AF77" s="98"/>
    </row>
    <row r="78" spans="1:32">
      <c r="A78" s="90">
        <f>'Raw Data'!A78</f>
        <v>42577</v>
      </c>
      <c r="B78" s="57"/>
      <c r="C78" s="57"/>
      <c r="D78" s="57"/>
      <c r="E78" s="57">
        <f>'Raw Data'!N78</f>
        <v>5</v>
      </c>
      <c r="F78" s="57">
        <f>'Raw Data'!O78</f>
        <v>3</v>
      </c>
      <c r="G78" s="57">
        <f>'Raw Data'!P78</f>
        <v>1</v>
      </c>
      <c r="H78" s="57">
        <f>'Raw Data'!Q78</f>
        <v>1</v>
      </c>
      <c r="I78" s="57">
        <f>'Raw Data'!R78</f>
        <v>9</v>
      </c>
      <c r="J78" s="57">
        <f>'Raw Data'!S78</f>
        <v>5</v>
      </c>
      <c r="K78" s="57">
        <f>'Raw Data'!T78</f>
        <v>33.888888888888886</v>
      </c>
      <c r="L78" s="57">
        <f>'Raw Data'!U78</f>
        <v>29.444444444444443</v>
      </c>
      <c r="M78" s="57">
        <f>'Raw Data'!V78</f>
        <v>1.2</v>
      </c>
      <c r="N78" s="57" t="str">
        <f>'Raw Data'!W78</f>
        <v>N/A</v>
      </c>
      <c r="O78" s="57">
        <f>'Raw Data'!C78</f>
        <v>0.08</v>
      </c>
      <c r="P78" s="57">
        <f>'Raw Data'!D78</f>
        <v>7.53</v>
      </c>
      <c r="Q78" s="57">
        <f>'Raw Data'!E78</f>
        <v>11.4</v>
      </c>
      <c r="R78" s="57">
        <f>'Raw Data'!F78</f>
        <v>1.67</v>
      </c>
      <c r="S78" s="57">
        <f>'Raw Data'!G78</f>
        <v>8.5999999999999993E-2</v>
      </c>
      <c r="U78" s="57" t="s">
        <v>200</v>
      </c>
      <c r="AD78" s="98"/>
      <c r="AE78" s="99"/>
      <c r="AF78" s="98"/>
    </row>
    <row r="79" spans="1:32">
      <c r="A79" s="90">
        <f>'Raw Data'!A79</f>
        <v>42591</v>
      </c>
      <c r="B79" s="57"/>
      <c r="C79" s="57"/>
      <c r="D79" s="57"/>
      <c r="E79" s="57">
        <f>'Raw Data'!N79</f>
        <v>5</v>
      </c>
      <c r="F79" s="57">
        <f>'Raw Data'!O79</f>
        <v>2</v>
      </c>
      <c r="G79" s="57">
        <f>'Raw Data'!P79</f>
        <v>3</v>
      </c>
      <c r="H79" s="57">
        <f>'Raw Data'!Q79</f>
        <v>2</v>
      </c>
      <c r="I79" s="57">
        <f>'Raw Data'!R79</f>
        <v>3</v>
      </c>
      <c r="J79" s="57">
        <f>'Raw Data'!S79</f>
        <v>1</v>
      </c>
      <c r="K79" s="57">
        <f>'Raw Data'!T79</f>
        <v>31.111111111111111</v>
      </c>
      <c r="L79" s="57">
        <f>'Raw Data'!U79</f>
        <v>26.111111111111111</v>
      </c>
      <c r="M79" s="57">
        <f>'Raw Data'!V79</f>
        <v>1.2</v>
      </c>
      <c r="N79" s="57" t="str">
        <f>'Raw Data'!W79</f>
        <v>N/A</v>
      </c>
      <c r="O79" s="57">
        <f>'Raw Data'!C79</f>
        <v>0.08</v>
      </c>
      <c r="P79" s="57">
        <f>'Raw Data'!D79</f>
        <v>7.56</v>
      </c>
      <c r="Q79" s="57">
        <f>'Raw Data'!E79</f>
        <v>5.0999999999999996</v>
      </c>
      <c r="R79" s="57">
        <f>'Raw Data'!F79</f>
        <v>1.73</v>
      </c>
      <c r="S79" s="57">
        <f>'Raw Data'!G79</f>
        <v>0.107</v>
      </c>
      <c r="T79" s="57"/>
      <c r="U79" s="57"/>
      <c r="AD79" s="98"/>
      <c r="AE79" s="99"/>
      <c r="AF79" s="98"/>
    </row>
    <row r="80" spans="1:32">
      <c r="A80" s="90">
        <f>'Raw Data'!A80</f>
        <v>42605</v>
      </c>
      <c r="B80" s="57"/>
      <c r="C80" s="57"/>
      <c r="D80" s="57"/>
      <c r="E80" s="57">
        <f>'Raw Data'!N80</f>
        <v>5</v>
      </c>
      <c r="F80" s="57">
        <f>'Raw Data'!O80</f>
        <v>2</v>
      </c>
      <c r="G80" s="57">
        <f>'Raw Data'!P80</f>
        <v>2</v>
      </c>
      <c r="H80" s="57">
        <f>'Raw Data'!Q80</f>
        <v>2</v>
      </c>
      <c r="I80" s="57">
        <f>'Raw Data'!R80</f>
        <v>3</v>
      </c>
      <c r="J80" s="57">
        <f>'Raw Data'!S80</f>
        <v>4</v>
      </c>
      <c r="K80" s="57">
        <f>'Raw Data'!T80</f>
        <v>25.555555555555557</v>
      </c>
      <c r="L80" s="57">
        <f>'Raw Data'!U80</f>
        <v>26.111111111111111</v>
      </c>
      <c r="M80" s="57">
        <f>'Raw Data'!V80</f>
        <v>1.05</v>
      </c>
      <c r="N80" s="57" t="str">
        <f>'Raw Data'!W80</f>
        <v>N/A</v>
      </c>
      <c r="O80" s="57">
        <f>'Raw Data'!C80</f>
        <v>0.04</v>
      </c>
      <c r="P80" s="57">
        <f>'Raw Data'!D80</f>
        <v>7.12</v>
      </c>
      <c r="Q80" s="57">
        <f>'Raw Data'!E80</f>
        <v>11</v>
      </c>
      <c r="R80" s="57">
        <f>'Raw Data'!F80</f>
        <v>0.81599999999999995</v>
      </c>
      <c r="S80" s="57">
        <f>'Raw Data'!G80</f>
        <v>0.251</v>
      </c>
      <c r="T80" s="57"/>
      <c r="U80" s="57"/>
      <c r="AD80" s="98"/>
      <c r="AE80" s="99"/>
      <c r="AF80" s="98"/>
    </row>
    <row r="81" spans="1:32">
      <c r="A81" s="90">
        <f>'Raw Data'!A81</f>
        <v>42619</v>
      </c>
      <c r="B81" s="57"/>
      <c r="C81" s="57"/>
      <c r="D81" s="57"/>
      <c r="E81" s="57">
        <f>'Raw Data'!N81</f>
        <v>5</v>
      </c>
      <c r="F81" s="57">
        <f>'Raw Data'!O81</f>
        <v>1</v>
      </c>
      <c r="G81" s="57">
        <f>'Raw Data'!P81</f>
        <v>4</v>
      </c>
      <c r="H81" s="57">
        <f>'Raw Data'!Q81</f>
        <v>2</v>
      </c>
      <c r="I81" s="57">
        <f>'Raw Data'!R81</f>
        <v>7</v>
      </c>
      <c r="J81" s="57">
        <f>'Raw Data'!S81</f>
        <v>1</v>
      </c>
      <c r="K81" s="57">
        <f>'Raw Data'!T81</f>
        <v>32.777777777777779</v>
      </c>
      <c r="L81" s="57">
        <f>'Raw Data'!U81</f>
        <v>22.777777777777779</v>
      </c>
      <c r="M81" s="57">
        <f>'Raw Data'!V81</f>
        <v>1.2</v>
      </c>
      <c r="N81" s="57" t="str">
        <f>'Raw Data'!W81</f>
        <v>N/A</v>
      </c>
      <c r="O81" s="57">
        <f>'Raw Data'!C81</f>
        <v>0.04</v>
      </c>
      <c r="P81" s="57">
        <f>'Raw Data'!D81</f>
        <v>6.9</v>
      </c>
      <c r="Q81" s="57">
        <f>'Raw Data'!E81</f>
        <v>3.4</v>
      </c>
      <c r="R81" s="57">
        <f>'Raw Data'!F81</f>
        <v>0.435</v>
      </c>
      <c r="S81" s="57">
        <f>'Raw Data'!G81</f>
        <v>0.124</v>
      </c>
      <c r="U81" s="57" t="s">
        <v>217</v>
      </c>
      <c r="AD81" s="98"/>
      <c r="AE81" s="99"/>
      <c r="AF81" s="98"/>
    </row>
    <row r="82" spans="1:32">
      <c r="A82" s="90">
        <f>'Raw Data'!A82</f>
        <v>42633</v>
      </c>
      <c r="B82" s="57"/>
      <c r="C82" s="57"/>
      <c r="D82" s="57"/>
      <c r="E82" s="57">
        <f>'Raw Data'!N82</f>
        <v>5</v>
      </c>
      <c r="F82" s="57">
        <f>'Raw Data'!O82</f>
        <v>5</v>
      </c>
      <c r="G82" s="57">
        <f>'Raw Data'!P82</f>
        <v>2</v>
      </c>
      <c r="H82" s="57">
        <f>'Raw Data'!Q82</f>
        <v>2</v>
      </c>
      <c r="I82" s="57">
        <f>'Raw Data'!R82</f>
        <v>7</v>
      </c>
      <c r="J82" s="57">
        <f>'Raw Data'!S82</f>
        <v>5</v>
      </c>
      <c r="K82" s="57">
        <f>'Raw Data'!T82</f>
        <v>23.888888888888889</v>
      </c>
      <c r="L82" s="57">
        <f>'Raw Data'!U82</f>
        <v>21.666666666666668</v>
      </c>
      <c r="M82" s="57">
        <f>'Raw Data'!V82</f>
        <v>0.78</v>
      </c>
      <c r="N82" s="57" t="str">
        <f>'Raw Data'!W82</f>
        <v>N/A</v>
      </c>
      <c r="O82" s="57">
        <f>'Raw Data'!C82</f>
        <v>0</v>
      </c>
      <c r="P82" s="57">
        <f>'Raw Data'!D82</f>
        <v>6.74</v>
      </c>
      <c r="Q82" s="57">
        <f>'Raw Data'!E82</f>
        <v>6.6</v>
      </c>
      <c r="R82" s="57">
        <f>'Raw Data'!F82</f>
        <v>1.68</v>
      </c>
      <c r="S82" s="57">
        <f>'Raw Data'!G82</f>
        <v>0.13800000000000001</v>
      </c>
      <c r="U82" s="57"/>
      <c r="AD82" s="98"/>
      <c r="AE82" s="99"/>
      <c r="AF82" s="98"/>
    </row>
    <row r="83" spans="1:32">
      <c r="A83" s="90">
        <f>'Raw Data'!A83</f>
        <v>42647</v>
      </c>
      <c r="B83" s="57"/>
      <c r="C83" s="57"/>
      <c r="D83" s="57"/>
      <c r="E83" s="57">
        <f>'Raw Data'!N83</f>
        <v>5</v>
      </c>
      <c r="F83" s="57">
        <f>'Raw Data'!O83</f>
        <v>4</v>
      </c>
      <c r="G83" s="57">
        <f>'Raw Data'!P83</f>
        <v>3</v>
      </c>
      <c r="H83" s="57">
        <f>'Raw Data'!Q83</f>
        <v>2</v>
      </c>
      <c r="I83" s="57">
        <f>'Raw Data'!R83</f>
        <v>1</v>
      </c>
      <c r="J83" s="57">
        <f>'Raw Data'!S83</f>
        <v>3</v>
      </c>
      <c r="K83" s="57">
        <f>'Raw Data'!T83</f>
        <v>22.777777777777779</v>
      </c>
      <c r="L83" s="57">
        <f>'Raw Data'!U83</f>
        <v>20</v>
      </c>
      <c r="M83" s="57">
        <f>'Raw Data'!V83</f>
        <v>1.1000000000000001</v>
      </c>
      <c r="N83" s="57" t="str">
        <f>'Raw Data'!W83</f>
        <v>N/A</v>
      </c>
      <c r="O83" s="57">
        <f>'Raw Data'!C83</f>
        <v>0.06</v>
      </c>
      <c r="P83" s="57">
        <f>'Raw Data'!D83</f>
        <v>6.07</v>
      </c>
      <c r="Q83" s="57">
        <f>'Raw Data'!E83</f>
        <v>10</v>
      </c>
      <c r="R83" s="57">
        <f>'Raw Data'!F83</f>
        <v>0.91</v>
      </c>
      <c r="S83" s="57">
        <f>'Raw Data'!G83</f>
        <v>0.61399999999999999</v>
      </c>
      <c r="U83" s="57" t="s">
        <v>227</v>
      </c>
      <c r="AD83" s="98"/>
      <c r="AE83" s="99"/>
      <c r="AF83" s="98"/>
    </row>
    <row r="84" spans="1:32">
      <c r="A84" s="90">
        <f>'Raw Data'!A84</f>
        <v>42661</v>
      </c>
      <c r="B84" s="57"/>
      <c r="C84" s="57"/>
      <c r="D84" s="57"/>
      <c r="E84" s="57">
        <f>'Raw Data'!N84</f>
        <v>5</v>
      </c>
      <c r="F84" s="57">
        <f>'Raw Data'!O84</f>
        <v>1</v>
      </c>
      <c r="G84" s="57">
        <f>'Raw Data'!P84</f>
        <v>2</v>
      </c>
      <c r="H84" s="57">
        <f>'Raw Data'!Q84</f>
        <v>2</v>
      </c>
      <c r="I84" s="57">
        <f>'Raw Data'!R84</f>
        <v>3</v>
      </c>
      <c r="J84" s="57">
        <f>'Raw Data'!S84</f>
        <v>1</v>
      </c>
      <c r="K84" s="57">
        <f>'Raw Data'!T84</f>
        <v>27.222222222222221</v>
      </c>
      <c r="L84" s="57">
        <f>'Raw Data'!U84</f>
        <v>21.111111111111111</v>
      </c>
      <c r="M84" s="57">
        <f>'Raw Data'!V84</f>
        <v>1.1000000000000001</v>
      </c>
      <c r="N84" s="57" t="str">
        <f>'Raw Data'!W84</f>
        <v>N/A</v>
      </c>
      <c r="O84" s="57">
        <f>'Raw Data'!C84</f>
        <v>0</v>
      </c>
      <c r="P84" s="57">
        <f>'Raw Data'!D84</f>
        <v>6.17</v>
      </c>
      <c r="Q84" s="57">
        <f>'Raw Data'!E84</f>
        <v>5</v>
      </c>
      <c r="R84" s="57">
        <f>'Raw Data'!F84</f>
        <v>2.89</v>
      </c>
      <c r="S84" s="57">
        <f>'Raw Data'!G84</f>
        <v>0.23899999999999999</v>
      </c>
      <c r="U84" s="57" t="s">
        <v>227</v>
      </c>
      <c r="AD84" s="98"/>
      <c r="AE84" s="99"/>
      <c r="AF84" s="98"/>
    </row>
    <row r="85" spans="1:32">
      <c r="A85" s="90">
        <f>'Raw Data'!A85</f>
        <v>42675</v>
      </c>
      <c r="B85" s="57"/>
      <c r="C85" s="57"/>
      <c r="D85" s="57"/>
      <c r="E85" s="57">
        <f>'Raw Data'!N85</f>
        <v>5</v>
      </c>
      <c r="F85" s="57"/>
      <c r="G85" s="57"/>
      <c r="H85" s="57"/>
      <c r="I85" s="57"/>
      <c r="J85" s="57">
        <f>'Raw Data'!S85</f>
        <v>1</v>
      </c>
      <c r="K85" s="57">
        <f>'Raw Data'!T85</f>
        <v>16.666666666666668</v>
      </c>
      <c r="L85" s="57">
        <f>'Raw Data'!U85</f>
        <v>13.888888888888889</v>
      </c>
      <c r="M85" s="57">
        <f>'Raw Data'!V85</f>
        <v>1.2</v>
      </c>
      <c r="N85" s="57" t="str">
        <f>'Raw Data'!W85</f>
        <v>N/A</v>
      </c>
      <c r="O85" s="57">
        <f>'Raw Data'!C85</f>
        <v>7.0000000000000007E-2</v>
      </c>
      <c r="P85" s="57">
        <f>'Raw Data'!D85</f>
        <v>6.49</v>
      </c>
      <c r="Q85" s="57">
        <f>'Raw Data'!E85</f>
        <v>5.0999999999999996</v>
      </c>
      <c r="R85" s="57">
        <f>'Raw Data'!F85</f>
        <v>3.36</v>
      </c>
      <c r="S85" s="57">
        <f>'Raw Data'!G85</f>
        <v>0.17100000000000001</v>
      </c>
      <c r="U85" s="57" t="s">
        <v>227</v>
      </c>
      <c r="AD85" s="98"/>
      <c r="AE85" s="99"/>
      <c r="AF85" s="98"/>
    </row>
    <row r="86" spans="1:32">
      <c r="A86" s="90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W86" s="57"/>
      <c r="X86" s="71"/>
      <c r="AD86" s="98"/>
      <c r="AE86" s="99"/>
      <c r="AF86" s="98"/>
    </row>
    <row r="87" spans="1:32">
      <c r="A87" s="90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W87" s="57"/>
      <c r="AD87" s="98"/>
      <c r="AE87" s="99"/>
      <c r="AF87" s="98"/>
    </row>
    <row r="88" spans="1:32">
      <c r="A88" s="90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W88" s="57"/>
      <c r="AD88" s="98"/>
      <c r="AE88" s="99"/>
      <c r="AF88" s="98"/>
    </row>
    <row r="89" spans="1:32">
      <c r="A89" s="90"/>
      <c r="B89" s="57"/>
      <c r="C89" s="73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W89" s="57"/>
      <c r="AD89" s="98"/>
      <c r="AE89" s="99"/>
      <c r="AF89" s="98"/>
    </row>
    <row r="90" spans="1:32">
      <c r="A90" s="90">
        <f>'Raw Data'!A90</f>
        <v>42437</v>
      </c>
      <c r="B90" s="57" t="s">
        <v>39</v>
      </c>
      <c r="C90" s="57" t="s">
        <v>40</v>
      </c>
      <c r="D90" s="57" t="str">
        <f>'Raw Data'!Y90</f>
        <v>Mike Lewis</v>
      </c>
      <c r="E90" s="57">
        <f>'Raw Data'!N90</f>
        <v>5</v>
      </c>
      <c r="F90" s="57">
        <f>'Raw Data'!O90</f>
        <v>1</v>
      </c>
      <c r="G90" s="57">
        <f>'Raw Data'!P90</f>
        <v>1</v>
      </c>
      <c r="H90" s="57">
        <f>'Raw Data'!Q90</f>
        <v>1</v>
      </c>
      <c r="I90" s="57">
        <f>'Raw Data'!R90</f>
        <v>13</v>
      </c>
      <c r="J90" s="57">
        <f>'Raw Data'!S90</f>
        <v>1</v>
      </c>
      <c r="K90" s="57">
        <f>'Raw Data'!T90</f>
        <v>24.444444444444443</v>
      </c>
      <c r="L90" s="57">
        <f>'Raw Data'!U90</f>
        <v>11.666666666666666</v>
      </c>
      <c r="M90" s="57">
        <f>'Raw Data'!V90</f>
        <v>1.75</v>
      </c>
      <c r="N90" s="57">
        <f>'Raw Data'!W90</f>
        <v>1</v>
      </c>
      <c r="O90" s="57">
        <f>'Raw Data'!C90</f>
        <v>0.09</v>
      </c>
      <c r="P90" s="57">
        <f>'Raw Data'!D90</f>
        <v>6.46</v>
      </c>
      <c r="Q90" s="57">
        <f>'Raw Data'!E90</f>
        <v>1.3</v>
      </c>
      <c r="R90" s="57">
        <f>'Raw Data'!F90</f>
        <v>4.13</v>
      </c>
      <c r="S90" s="57">
        <f>'Raw Data'!G90</f>
        <v>0.17</v>
      </c>
      <c r="T90" s="57"/>
      <c r="U90" s="57"/>
      <c r="W90" s="57" t="s">
        <v>20</v>
      </c>
      <c r="X90" s="72" t="s">
        <v>116</v>
      </c>
      <c r="Y90" s="56">
        <f>AVERAGE(P90:P91)</f>
        <v>6.335</v>
      </c>
      <c r="Z90" s="56">
        <f>AVERAGE(R90:R91)</f>
        <v>3.3149999999999999</v>
      </c>
      <c r="AA90" s="56">
        <f>AVERAGE(S90:S91)</f>
        <v>0.10550000000000001</v>
      </c>
      <c r="AB90" s="56">
        <f>AVERAGE(Q90:Q91)</f>
        <v>1.55</v>
      </c>
      <c r="AC90" s="56">
        <f>AVERAGE(M90:M91)</f>
        <v>1.7749999999999999</v>
      </c>
      <c r="AD90" s="98">
        <f>TNTP!M85</f>
        <v>3.6558269999999999</v>
      </c>
      <c r="AE90" s="99">
        <f>TNTP!N85</f>
        <v>2.19887E-2</v>
      </c>
      <c r="AF90" s="98"/>
    </row>
    <row r="91" spans="1:32">
      <c r="A91" s="90">
        <f>'Raw Data'!A91</f>
        <v>42451</v>
      </c>
      <c r="B91" s="57"/>
      <c r="C91" s="57"/>
      <c r="D91" s="57" t="str">
        <f>'Raw Data'!Y91</f>
        <v>Mike Lewis</v>
      </c>
      <c r="E91" s="57">
        <f>'Raw Data'!N91</f>
        <v>5</v>
      </c>
      <c r="F91" s="57">
        <f>'Raw Data'!O91</f>
        <v>1</v>
      </c>
      <c r="G91" s="57">
        <f>'Raw Data'!P91</f>
        <v>3</v>
      </c>
      <c r="H91" s="57">
        <f>'Raw Data'!Q91</f>
        <v>1</v>
      </c>
      <c r="I91" s="57">
        <f>'Raw Data'!R91</f>
        <v>7</v>
      </c>
      <c r="J91" s="57">
        <f>'Raw Data'!S91</f>
        <v>3</v>
      </c>
      <c r="K91" s="57">
        <f>'Raw Data'!T91</f>
        <v>18.333333333333332</v>
      </c>
      <c r="L91" s="57">
        <f>'Raw Data'!U91</f>
        <v>11.666666666666666</v>
      </c>
      <c r="M91" s="57">
        <f>'Raw Data'!V91</f>
        <v>1.8</v>
      </c>
      <c r="N91" s="57">
        <f>'Raw Data'!W91</f>
        <v>1</v>
      </c>
      <c r="O91" s="57">
        <f>'Raw Data'!C91</f>
        <v>0.08</v>
      </c>
      <c r="P91" s="57">
        <f>'Raw Data'!D91</f>
        <v>6.21</v>
      </c>
      <c r="Q91" s="57">
        <f>'Raw Data'!E91</f>
        <v>1.8</v>
      </c>
      <c r="R91" s="57">
        <f>'Raw Data'!F91</f>
        <v>2.5</v>
      </c>
      <c r="S91" s="57">
        <f>'Raw Data'!G91</f>
        <v>4.1000000000000002E-2</v>
      </c>
      <c r="T91" s="57"/>
      <c r="U91" s="57"/>
      <c r="W91" s="57" t="s">
        <v>22</v>
      </c>
      <c r="Y91" s="98">
        <f>AVERAGE(P92:P93)</f>
        <v>6.1850000000000005</v>
      </c>
      <c r="Z91" s="56">
        <f>AVERAGE(R92:R93)</f>
        <v>0.89500000000000002</v>
      </c>
      <c r="AA91" s="56">
        <f>AVERAGE(S92:S93)</f>
        <v>0.11549999999999999</v>
      </c>
      <c r="AB91" s="56">
        <f>AVERAGE(Q92:Q93)</f>
        <v>3.0999999999999996</v>
      </c>
      <c r="AC91" s="56">
        <f>AVERAGE(M92:M93)</f>
        <v>1.375</v>
      </c>
      <c r="AD91" s="98">
        <f>TNTP!M86</f>
        <v>2.7873929999999998</v>
      </c>
      <c r="AE91" s="99">
        <f>TNTP!N86</f>
        <v>3.2131375000000004E-2</v>
      </c>
      <c r="AF91" s="98"/>
    </row>
    <row r="92" spans="1:32">
      <c r="A92" s="90">
        <f>'Raw Data'!A92</f>
        <v>42465</v>
      </c>
      <c r="B92" s="57"/>
      <c r="C92" s="57"/>
      <c r="D92" s="57"/>
      <c r="E92" s="57">
        <f>'Raw Data'!N92</f>
        <v>5</v>
      </c>
      <c r="F92" s="57">
        <f>'Raw Data'!O92</f>
        <v>1</v>
      </c>
      <c r="G92" s="57">
        <f>'Raw Data'!P92</f>
        <v>3</v>
      </c>
      <c r="H92" s="57"/>
      <c r="I92" s="57">
        <f>'Raw Data'!R92</f>
        <v>3</v>
      </c>
      <c r="J92" s="57">
        <f>'Raw Data'!S92</f>
        <v>4</v>
      </c>
      <c r="K92" s="57">
        <f>'Raw Data'!T92</f>
        <v>7.7777777777777777</v>
      </c>
      <c r="L92" s="57">
        <f>'Raw Data'!U92</f>
        <v>12.777777777777779</v>
      </c>
      <c r="M92" s="57">
        <f>'Raw Data'!V92</f>
        <v>1.45</v>
      </c>
      <c r="N92" s="57">
        <f>'Raw Data'!W92</f>
        <v>1</v>
      </c>
      <c r="O92" s="57">
        <f>'Raw Data'!C92</f>
        <v>0.08</v>
      </c>
      <c r="P92" s="57">
        <f>'Raw Data'!D92</f>
        <v>6.24</v>
      </c>
      <c r="Q92" s="57">
        <f>'Raw Data'!E92</f>
        <v>3.9</v>
      </c>
      <c r="R92" s="57">
        <f>'Raw Data'!F92</f>
        <v>1.79</v>
      </c>
      <c r="S92" s="57">
        <f>'Raw Data'!G92</f>
        <v>5.0999999999999997E-2</v>
      </c>
      <c r="T92" s="57"/>
      <c r="U92" s="57" t="s">
        <v>161</v>
      </c>
      <c r="W92" s="57" t="s">
        <v>23</v>
      </c>
      <c r="Y92" s="98">
        <f>AVERAGE(P94:P96)</f>
        <v>6.4666666666666659</v>
      </c>
      <c r="Z92" s="56">
        <f>AVERAGE(R94:R96)</f>
        <v>2.37</v>
      </c>
      <c r="AA92" s="56">
        <f>AVERAGE(S94:S95)</f>
        <v>0.56950000000000001</v>
      </c>
      <c r="AB92" s="56">
        <f>AVERAGE(Q94:Q96)</f>
        <v>2.1</v>
      </c>
      <c r="AC92" s="99">
        <f>AVERAGE(M94:M96)</f>
        <v>1.1666666666666667</v>
      </c>
      <c r="AD92" s="98">
        <f>TNTP!M87</f>
        <v>2.6986820000000002</v>
      </c>
      <c r="AE92" s="99">
        <f>TNTP!N87</f>
        <v>4.1344949999999991E-2</v>
      </c>
      <c r="AF92" s="98"/>
    </row>
    <row r="93" spans="1:32">
      <c r="A93" s="90">
        <f>'Raw Data'!A93</f>
        <v>42479</v>
      </c>
      <c r="B93" s="57"/>
      <c r="C93" s="57"/>
      <c r="D93" s="57"/>
      <c r="E93" s="57">
        <f>'Raw Data'!N93</f>
        <v>1</v>
      </c>
      <c r="F93" s="57">
        <f>'Raw Data'!O93</f>
        <v>2</v>
      </c>
      <c r="G93" s="57">
        <f>'Raw Data'!P93</f>
        <v>2</v>
      </c>
      <c r="H93" s="57">
        <f>'Raw Data'!Q93</f>
        <v>2</v>
      </c>
      <c r="I93" s="57">
        <f>'Raw Data'!R93</f>
        <v>7</v>
      </c>
      <c r="J93" s="57">
        <f>'Raw Data'!S93</f>
        <v>1</v>
      </c>
      <c r="K93" s="57">
        <f>'Raw Data'!T93</f>
        <v>25.555555555555557</v>
      </c>
      <c r="L93" s="57">
        <f>'Raw Data'!U93</f>
        <v>20</v>
      </c>
      <c r="M93" s="57">
        <f>'Raw Data'!V93</f>
        <v>1.3</v>
      </c>
      <c r="N93" s="57">
        <f>'Raw Data'!W93</f>
        <v>1</v>
      </c>
      <c r="O93" s="57">
        <f>'Raw Data'!C93</f>
        <v>0.08</v>
      </c>
      <c r="P93" s="57">
        <f>'Raw Data'!D93</f>
        <v>6.13</v>
      </c>
      <c r="Q93" s="57">
        <f>'Raw Data'!E93</f>
        <v>2.2999999999999998</v>
      </c>
      <c r="R93" s="57">
        <f>'Raw Data'!F93</f>
        <v>0</v>
      </c>
      <c r="S93" s="57">
        <f>'Raw Data'!G93</f>
        <v>0.18</v>
      </c>
      <c r="T93" s="57"/>
      <c r="U93" s="57"/>
      <c r="W93" s="57" t="s">
        <v>24</v>
      </c>
      <c r="Y93" s="98">
        <f>AVERAGE(P96:P98)</f>
        <v>6.92</v>
      </c>
      <c r="Z93" s="98"/>
      <c r="AA93" s="98">
        <f>AVERAGE(S96:S98)</f>
        <v>0.11799999999999999</v>
      </c>
      <c r="AB93" s="98"/>
      <c r="AC93" s="56">
        <f>AVERAGE(M97:M98)</f>
        <v>2.0499999999999998</v>
      </c>
      <c r="AD93" s="98">
        <f>TNTP!M88</f>
        <v>3.3476729999999999</v>
      </c>
      <c r="AE93" s="99">
        <f>TNTP!N88</f>
        <v>3.90222E-2</v>
      </c>
      <c r="AF93" s="98"/>
    </row>
    <row r="94" spans="1:32">
      <c r="A94" s="90">
        <f>'Raw Data'!A94</f>
        <v>42493</v>
      </c>
      <c r="B94" s="57"/>
      <c r="C94" s="57"/>
      <c r="D94" s="57"/>
      <c r="E94" s="57">
        <f>'Raw Data'!N94</f>
        <v>5</v>
      </c>
      <c r="F94" s="57">
        <f>'Raw Data'!O94</f>
        <v>3</v>
      </c>
      <c r="G94" s="57">
        <f>'Raw Data'!P94</f>
        <v>2</v>
      </c>
      <c r="H94" s="57">
        <f>'Raw Data'!Q94</f>
        <v>1</v>
      </c>
      <c r="I94" s="57">
        <f>'Raw Data'!R94</f>
        <v>6</v>
      </c>
      <c r="J94" s="57">
        <f>'Raw Data'!S94</f>
        <v>4</v>
      </c>
      <c r="K94" s="57">
        <f>'Raw Data'!T94</f>
        <v>22.777777777777779</v>
      </c>
      <c r="L94" s="57">
        <f>'Raw Data'!U94</f>
        <v>18.888888888888889</v>
      </c>
      <c r="M94" s="57">
        <f>'Raw Data'!V94</f>
        <v>1.3</v>
      </c>
      <c r="N94" s="57">
        <f>'Raw Data'!W94</f>
        <v>1</v>
      </c>
      <c r="O94" s="57">
        <f>'Raw Data'!C94</f>
        <v>0.04</v>
      </c>
      <c r="P94" s="57">
        <f>'Raw Data'!D94</f>
        <v>6.63</v>
      </c>
      <c r="Q94" s="57">
        <f>'Raw Data'!E94</f>
        <v>2.1</v>
      </c>
      <c r="R94" s="57">
        <f>'Raw Data'!F94</f>
        <v>2.37</v>
      </c>
      <c r="S94" s="57">
        <f>'Raw Data'!G94</f>
        <v>0.159</v>
      </c>
      <c r="T94" s="57"/>
      <c r="U94" s="57" t="s">
        <v>176</v>
      </c>
      <c r="W94" s="57" t="s">
        <v>25</v>
      </c>
      <c r="Y94" s="56">
        <f>AVERAGE(P99:P100)</f>
        <v>6.76</v>
      </c>
      <c r="Z94" s="56">
        <f>AVERAGE(R99:R100)</f>
        <v>1.9900000000000002</v>
      </c>
      <c r="AA94" s="99">
        <f>AVERAGE(S99:S100)</f>
        <v>0.26050000000000001</v>
      </c>
      <c r="AB94" s="56">
        <f>AVERAGE(Q99:Q100)</f>
        <v>3.1</v>
      </c>
      <c r="AC94" s="56">
        <f>AVERAGE(M99:M100)</f>
        <v>2.2350000000000003</v>
      </c>
      <c r="AD94" s="98">
        <f>TNTP!M89</f>
        <v>2.2551269999999999</v>
      </c>
      <c r="AE94" s="99">
        <f>TNTP!N89</f>
        <v>4.1035249999999995E-2</v>
      </c>
      <c r="AF94" s="98"/>
    </row>
    <row r="95" spans="1:32">
      <c r="A95" s="90">
        <f>'Raw Data'!A95</f>
        <v>42507</v>
      </c>
      <c r="B95" s="57"/>
      <c r="C95" s="57"/>
      <c r="D95" s="57"/>
      <c r="E95" s="57">
        <f>'Raw Data'!N95</f>
        <v>5</v>
      </c>
      <c r="F95" s="57">
        <f>'Raw Data'!O95</f>
        <v>4</v>
      </c>
      <c r="G95" s="57">
        <f>'Raw Data'!P95</f>
        <v>1</v>
      </c>
      <c r="H95" s="57">
        <f>'Raw Data'!Q95</f>
        <v>1</v>
      </c>
      <c r="I95" s="57">
        <f>'Raw Data'!R95</f>
        <v>9</v>
      </c>
      <c r="J95" s="57">
        <f>'Raw Data'!S95</f>
        <v>3</v>
      </c>
      <c r="K95" s="57">
        <f>'Raw Data'!T95</f>
        <v>13.888888888888889</v>
      </c>
      <c r="L95" s="57">
        <f>'Raw Data'!U95</f>
        <v>16.666666666666668</v>
      </c>
      <c r="M95" s="57">
        <f>'Raw Data'!V95</f>
        <v>1.05</v>
      </c>
      <c r="N95" s="57">
        <f>'Raw Data'!W95</f>
        <v>1</v>
      </c>
      <c r="O95" s="57">
        <f>'Raw Data'!C95</f>
        <v>0.08</v>
      </c>
      <c r="P95" s="57">
        <f>'Raw Data'!D95</f>
        <v>6.05</v>
      </c>
      <c r="Q95" s="57"/>
      <c r="R95" s="57"/>
      <c r="S95" s="57">
        <f>'Raw Data'!G95</f>
        <v>0.98</v>
      </c>
      <c r="T95" s="57"/>
      <c r="U95" s="57"/>
      <c r="W95" s="57" t="s">
        <v>26</v>
      </c>
      <c r="Y95" s="98">
        <f>AVERAGE(P101:P102)</f>
        <v>7.125</v>
      </c>
      <c r="Z95" s="56">
        <f>AVERAGE(R101:R102)</f>
        <v>1.85</v>
      </c>
      <c r="AA95" s="56">
        <f>AVERAGE(S101:S102)</f>
        <v>0.224</v>
      </c>
      <c r="AB95" s="56">
        <f>AVERAGE(Q101:Q102)</f>
        <v>2.9000000000000004</v>
      </c>
      <c r="AC95" s="56">
        <f>AVERAGE(M101:M102)</f>
        <v>2.3849999999999998</v>
      </c>
      <c r="AD95" s="98">
        <f>TNTP!M90</f>
        <v>2.395197</v>
      </c>
      <c r="AE95" s="99">
        <f>TNTP!N90</f>
        <v>3.8867349999999995E-2</v>
      </c>
      <c r="AF95" s="98"/>
    </row>
    <row r="96" spans="1:32">
      <c r="A96" s="90">
        <f>'Raw Data'!A96</f>
        <v>42521</v>
      </c>
      <c r="B96" s="57"/>
      <c r="C96" s="57"/>
      <c r="D96" s="57"/>
      <c r="E96" s="57">
        <f>'Raw Data'!N96</f>
        <v>5</v>
      </c>
      <c r="F96" s="57">
        <f>'Raw Data'!O96</f>
        <v>2</v>
      </c>
      <c r="G96" s="57">
        <f>'Raw Data'!P96</f>
        <v>1</v>
      </c>
      <c r="H96" s="57">
        <f>'Raw Data'!Q96</f>
        <v>1</v>
      </c>
      <c r="I96" s="57">
        <f>'Raw Data'!R96</f>
        <v>9</v>
      </c>
      <c r="J96" s="57">
        <f>'Raw Data'!S96</f>
        <v>4</v>
      </c>
      <c r="K96" s="57">
        <f>'Raw Data'!T96</f>
        <v>30</v>
      </c>
      <c r="L96" s="57">
        <f>'Raw Data'!U96</f>
        <v>25.555555555555557</v>
      </c>
      <c r="M96" s="57">
        <f>'Raw Data'!V96</f>
        <v>1.1499999999999999</v>
      </c>
      <c r="N96" s="57">
        <f>'Raw Data'!W96</f>
        <v>1</v>
      </c>
      <c r="O96" s="57">
        <f>'Raw Data'!C96</f>
        <v>0.08</v>
      </c>
      <c r="P96" s="57">
        <f>'Raw Data'!D96</f>
        <v>6.72</v>
      </c>
      <c r="Q96" s="57"/>
      <c r="R96" s="57"/>
      <c r="S96" s="57">
        <f>'Raw Data'!G96</f>
        <v>0.11700000000000001</v>
      </c>
      <c r="T96" s="57"/>
      <c r="U96" s="57"/>
      <c r="W96" s="57" t="s">
        <v>27</v>
      </c>
      <c r="Y96" s="98">
        <f>AVERAGE(P103:P104)</f>
        <v>6.7050000000000001</v>
      </c>
      <c r="Z96" s="56">
        <f>AVERAGE(R103:R104)</f>
        <v>1.82</v>
      </c>
      <c r="AA96" s="56">
        <f>AVERAGE(S103:S104)</f>
        <v>0.17849999999999999</v>
      </c>
      <c r="AB96" s="56">
        <f>AVERAGE(Q103:Q104)</f>
        <v>2.6</v>
      </c>
      <c r="AC96" s="56">
        <f>AVERAGE(M103:M104)</f>
        <v>1.7799999999999998</v>
      </c>
      <c r="AD96" s="98">
        <f>TNTP!M91</f>
        <v>2.3181585</v>
      </c>
      <c r="AE96" s="99">
        <f>TNTP!N91</f>
        <v>4.1577224999999995E-2</v>
      </c>
      <c r="AF96" s="98"/>
    </row>
    <row r="97" spans="1:32">
      <c r="A97" s="90">
        <f>'Raw Data'!A97</f>
        <v>42535</v>
      </c>
      <c r="B97" s="57"/>
      <c r="C97" s="57"/>
      <c r="D97" s="57"/>
      <c r="E97" s="57">
        <f>'Raw Data'!N97</f>
        <v>5</v>
      </c>
      <c r="F97" s="57">
        <f>'Raw Data'!O97</f>
        <v>1</v>
      </c>
      <c r="G97" s="57">
        <f>'Raw Data'!P97</f>
        <v>2</v>
      </c>
      <c r="H97" s="57">
        <f>'Raw Data'!Q97</f>
        <v>1</v>
      </c>
      <c r="I97" s="57">
        <f>'Raw Data'!R97</f>
        <v>8</v>
      </c>
      <c r="J97" s="57">
        <f>'Raw Data'!S97</f>
        <v>1</v>
      </c>
      <c r="K97" s="57">
        <f>'Raw Data'!T97</f>
        <v>27.222222222222221</v>
      </c>
      <c r="L97" s="57">
        <f>'Raw Data'!U97</f>
        <v>24.444444444444443</v>
      </c>
      <c r="M97" s="57">
        <f>'Raw Data'!V97</f>
        <v>2.0499999999999998</v>
      </c>
      <c r="N97" s="57">
        <f>'Raw Data'!W97</f>
        <v>1</v>
      </c>
      <c r="O97" s="57">
        <f>'Raw Data'!C97</f>
        <v>0.09</v>
      </c>
      <c r="P97" s="57">
        <f>'Raw Data'!D97</f>
        <v>7.12</v>
      </c>
      <c r="Q97" s="57"/>
      <c r="R97" s="57"/>
      <c r="S97" s="57">
        <f>'Raw Data'!G97</f>
        <v>0.11899999999999999</v>
      </c>
      <c r="T97" s="57"/>
      <c r="U97" s="57"/>
      <c r="W97" s="57" t="s">
        <v>28</v>
      </c>
      <c r="Y97" s="98">
        <f>AVERAGE(P105:P106)</f>
        <v>6.085</v>
      </c>
      <c r="Z97" s="56">
        <f>AVERAGE(R105:R106)</f>
        <v>2.1550000000000002</v>
      </c>
      <c r="AA97" s="56">
        <f>AVERAGE(S105:S106)</f>
        <v>0.41600000000000004</v>
      </c>
      <c r="AB97" s="56">
        <f>AVERAGE(Q105:Q106)</f>
        <v>7.05</v>
      </c>
      <c r="AC97" s="56">
        <f>AVERAGE(M105:M106)</f>
        <v>1.01</v>
      </c>
      <c r="AD97" s="98">
        <f>TNTP!M92</f>
        <v>3.2636309999999997</v>
      </c>
      <c r="AE97" s="99">
        <f>TNTP!N92</f>
        <v>0.11443415</v>
      </c>
      <c r="AF97" s="98"/>
    </row>
    <row r="98" spans="1:32">
      <c r="A98" s="90">
        <f>'Raw Data'!A98</f>
        <v>42549</v>
      </c>
      <c r="B98" s="57"/>
      <c r="C98" s="57"/>
      <c r="D98" s="57" t="str">
        <f>'Raw Data'!Y98</f>
        <v>Simon/ Mike Lewis</v>
      </c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W98" s="57" t="s">
        <v>29</v>
      </c>
      <c r="Y98" s="56">
        <f>AVERAGE(P107)</f>
        <v>6.37</v>
      </c>
      <c r="Z98" s="56">
        <f>AVERAGE(R107)</f>
        <v>3.87</v>
      </c>
      <c r="AA98" s="56">
        <f>AVERAGE(S107)</f>
        <v>0.14499999999999999</v>
      </c>
      <c r="AB98" s="56">
        <f>AVERAGE(Q107)</f>
        <v>2.2999999999999998</v>
      </c>
      <c r="AC98" s="56">
        <f>AVERAGE(M107)</f>
        <v>2.25</v>
      </c>
      <c r="AD98" s="98">
        <f>TNTP!M93</f>
        <v>4.06203</v>
      </c>
      <c r="AE98" s="99">
        <f>TNTP!N93</f>
        <v>2.7253599999999999E-2</v>
      </c>
      <c r="AF98" s="98"/>
    </row>
    <row r="99" spans="1:32">
      <c r="A99" s="90">
        <f>'Raw Data'!A99</f>
        <v>42563</v>
      </c>
      <c r="B99" s="57"/>
      <c r="C99" s="57"/>
      <c r="D99" s="57" t="str">
        <f>'Raw Data'!Y99</f>
        <v>Mike &amp; Cassy Lewis</v>
      </c>
      <c r="E99" s="57">
        <f>'Raw Data'!N99</f>
        <v>5</v>
      </c>
      <c r="F99" s="57">
        <f>'Raw Data'!O99</f>
        <v>2</v>
      </c>
      <c r="G99" s="57">
        <f>'Raw Data'!P99</f>
        <v>1</v>
      </c>
      <c r="H99" s="57">
        <f>'Raw Data'!Q99</f>
        <v>1</v>
      </c>
      <c r="I99" s="57">
        <f>'Raw Data'!R99</f>
        <v>9</v>
      </c>
      <c r="J99" s="57">
        <f>'Raw Data'!S99</f>
        <v>1</v>
      </c>
      <c r="K99" s="57">
        <f>'Raw Data'!T99</f>
        <v>30</v>
      </c>
      <c r="L99" s="57">
        <f>'Raw Data'!U99</f>
        <v>26.666666666666668</v>
      </c>
      <c r="M99" s="57">
        <f>'Raw Data'!V99</f>
        <v>2.25</v>
      </c>
      <c r="N99" s="57">
        <f>'Raw Data'!W99</f>
        <v>1</v>
      </c>
      <c r="O99" s="57">
        <f>'Raw Data'!C99</f>
        <v>0.08</v>
      </c>
      <c r="P99" s="57">
        <f>'Raw Data'!D99</f>
        <v>6.53</v>
      </c>
      <c r="Q99" s="57">
        <f>'Raw Data'!E99</f>
        <v>3.5</v>
      </c>
      <c r="R99" s="57">
        <f>'Raw Data'!F99</f>
        <v>2.2000000000000002</v>
      </c>
      <c r="S99" s="57">
        <f>'Raw Data'!G99</f>
        <v>0.33200000000000002</v>
      </c>
      <c r="T99" s="57"/>
      <c r="U99" s="57"/>
      <c r="W99" s="56" t="s">
        <v>150</v>
      </c>
      <c r="Y99" s="99">
        <f>AVERAGE(Y90:Y98)</f>
        <v>6.5501851851851844</v>
      </c>
      <c r="Z99" s="99">
        <f>AVERAGE(Z90:Z98)</f>
        <v>2.2831250000000001</v>
      </c>
      <c r="AA99" s="99">
        <f t="shared" ref="AA99:AC99" si="7">AVERAGE(AA90:AA98)</f>
        <v>0.23694444444444443</v>
      </c>
      <c r="AB99" s="99">
        <f t="shared" si="7"/>
        <v>3.0874999999999999</v>
      </c>
      <c r="AC99" s="99">
        <f t="shared" si="7"/>
        <v>1.7807407407407405</v>
      </c>
      <c r="AD99" s="98">
        <f t="shared" ref="AD99:AE99" si="8">AVERAGE(AD90:AD98)</f>
        <v>2.975968722222222</v>
      </c>
      <c r="AE99" s="99">
        <f t="shared" si="8"/>
        <v>4.4183866666666662E-2</v>
      </c>
      <c r="AF99" s="98"/>
    </row>
    <row r="100" spans="1:32">
      <c r="A100" s="90">
        <f>'Raw Data'!A100</f>
        <v>42577</v>
      </c>
      <c r="B100" s="57"/>
      <c r="C100" s="57"/>
      <c r="D100" s="57"/>
      <c r="E100" s="57">
        <f>'Raw Data'!N100</f>
        <v>5</v>
      </c>
      <c r="F100" s="57">
        <f>'Raw Data'!O100</f>
        <v>2</v>
      </c>
      <c r="G100" s="57">
        <f>'Raw Data'!P100</f>
        <v>1</v>
      </c>
      <c r="H100" s="57">
        <f>'Raw Data'!Q100</f>
        <v>1</v>
      </c>
      <c r="I100" s="57">
        <f>'Raw Data'!R100</f>
        <v>9</v>
      </c>
      <c r="J100" s="57">
        <f>'Raw Data'!S100</f>
        <v>3</v>
      </c>
      <c r="K100" s="57">
        <f>'Raw Data'!T100</f>
        <v>32.777777777777779</v>
      </c>
      <c r="L100" s="57">
        <f>'Raw Data'!U100</f>
        <v>28.888888888888889</v>
      </c>
      <c r="M100" s="57">
        <f>'Raw Data'!V100</f>
        <v>2.2200000000000002</v>
      </c>
      <c r="N100" s="57">
        <f>'Raw Data'!W100</f>
        <v>1</v>
      </c>
      <c r="O100" s="57">
        <f>'Raw Data'!C100</f>
        <v>0.08</v>
      </c>
      <c r="P100" s="57">
        <f>'Raw Data'!D100</f>
        <v>6.99</v>
      </c>
      <c r="Q100" s="57">
        <f>'Raw Data'!E100</f>
        <v>2.7</v>
      </c>
      <c r="R100" s="57">
        <f>'Raw Data'!F100</f>
        <v>1.78</v>
      </c>
      <c r="S100" s="57">
        <f>'Raw Data'!G100</f>
        <v>0.189</v>
      </c>
      <c r="T100" s="57"/>
      <c r="U100" s="57"/>
      <c r="AD100" s="98"/>
      <c r="AE100" s="99"/>
      <c r="AF100" s="98"/>
    </row>
    <row r="101" spans="1:32">
      <c r="A101" s="90">
        <f>'Raw Data'!A101</f>
        <v>42591</v>
      </c>
      <c r="B101" s="57"/>
      <c r="C101" s="57"/>
      <c r="D101" s="57" t="str">
        <f>'Raw Data'!Y101</f>
        <v>Simon/ Mike Lewis</v>
      </c>
      <c r="E101" s="57">
        <f>'Raw Data'!N101</f>
        <v>5</v>
      </c>
      <c r="F101" s="57">
        <f>'Raw Data'!O101</f>
        <v>3</v>
      </c>
      <c r="G101" s="57">
        <f>'Raw Data'!P101</f>
        <v>2</v>
      </c>
      <c r="H101" s="57">
        <f>'Raw Data'!Q101</f>
        <v>1</v>
      </c>
      <c r="I101" s="57">
        <f>'Raw Data'!R101</f>
        <v>4</v>
      </c>
      <c r="J101" s="57">
        <f>'Raw Data'!S101</f>
        <v>1</v>
      </c>
      <c r="K101" s="57">
        <f>'Raw Data'!T101</f>
        <v>28.888888888888889</v>
      </c>
      <c r="L101" s="57">
        <f>'Raw Data'!U101</f>
        <v>26.666666666666668</v>
      </c>
      <c r="M101" s="57">
        <f>'Raw Data'!V101</f>
        <v>1.48</v>
      </c>
      <c r="N101" s="57">
        <f>'Raw Data'!W101</f>
        <v>1</v>
      </c>
      <c r="O101" s="57">
        <f>'Raw Data'!C101</f>
        <v>0.08</v>
      </c>
      <c r="P101" s="57">
        <f>'Raw Data'!D101</f>
        <v>7.08</v>
      </c>
      <c r="Q101" s="57">
        <f>'Raw Data'!E101</f>
        <v>2.6</v>
      </c>
      <c r="R101" s="57">
        <f>'Raw Data'!F101</f>
        <v>2.27</v>
      </c>
      <c r="S101" s="57">
        <f>'Raw Data'!G101</f>
        <v>0.17199999999999999</v>
      </c>
      <c r="T101" s="57"/>
      <c r="U101" s="57"/>
      <c r="AD101" s="98"/>
      <c r="AE101" s="99"/>
      <c r="AF101" s="98"/>
    </row>
    <row r="102" spans="1:32">
      <c r="A102" s="90">
        <f>'Raw Data'!A102</f>
        <v>42605</v>
      </c>
      <c r="B102" s="57"/>
      <c r="C102" s="57"/>
      <c r="D102" s="57" t="str">
        <f>'Raw Data'!Y102</f>
        <v>Simon/ Mike Lewis</v>
      </c>
      <c r="E102" s="57">
        <f>'Raw Data'!N102</f>
        <v>5</v>
      </c>
      <c r="F102" s="57">
        <f>'Raw Data'!O102</f>
        <v>1</v>
      </c>
      <c r="G102" s="57">
        <f>'Raw Data'!P102</f>
        <v>1</v>
      </c>
      <c r="H102" s="57">
        <f>'Raw Data'!Q102</f>
        <v>1</v>
      </c>
      <c r="I102" s="57">
        <f>'Raw Data'!R102</f>
        <v>9</v>
      </c>
      <c r="J102" s="57">
        <f>'Raw Data'!S102</f>
        <v>4</v>
      </c>
      <c r="K102" s="57">
        <f>'Raw Data'!T102</f>
        <v>27.777777777777779</v>
      </c>
      <c r="L102" s="57">
        <f>'Raw Data'!U102</f>
        <v>26.666666666666668</v>
      </c>
      <c r="M102" s="57">
        <f>'Raw Data'!V102</f>
        <v>3.29</v>
      </c>
      <c r="N102" s="57">
        <f>'Raw Data'!W102</f>
        <v>1</v>
      </c>
      <c r="O102" s="57">
        <f>'Raw Data'!C102</f>
        <v>0.05</v>
      </c>
      <c r="P102" s="57">
        <f>'Raw Data'!D102</f>
        <v>7.17</v>
      </c>
      <c r="Q102" s="57">
        <f>'Raw Data'!E102</f>
        <v>3.2</v>
      </c>
      <c r="R102" s="57">
        <f>'Raw Data'!F102</f>
        <v>1.43</v>
      </c>
      <c r="S102" s="57">
        <f>'Raw Data'!G102</f>
        <v>0.27600000000000002</v>
      </c>
      <c r="T102" s="57"/>
      <c r="U102" s="57"/>
      <c r="AD102" s="98"/>
      <c r="AE102" s="99"/>
      <c r="AF102" s="98"/>
    </row>
    <row r="103" spans="1:32">
      <c r="A103" s="90">
        <f>'Raw Data'!A103</f>
        <v>42619</v>
      </c>
      <c r="B103" s="57"/>
      <c r="C103" s="57"/>
      <c r="D103" s="57" t="str">
        <f>'Raw Data'!Y103</f>
        <v>Simon/ Mike Lewis</v>
      </c>
      <c r="E103" s="57">
        <f>'Raw Data'!N103</f>
        <v>5</v>
      </c>
      <c r="F103" s="57">
        <f>'Raw Data'!O103</f>
        <v>1</v>
      </c>
      <c r="G103" s="57">
        <f>'Raw Data'!P103</f>
        <v>3</v>
      </c>
      <c r="H103" s="57">
        <f>'Raw Data'!Q103</f>
        <v>2</v>
      </c>
      <c r="I103" s="57">
        <f>'Raw Data'!R103</f>
        <v>7</v>
      </c>
      <c r="J103" s="57">
        <f>'Raw Data'!S103</f>
        <v>2</v>
      </c>
      <c r="K103" s="57">
        <f>'Raw Data'!T103</f>
        <v>31.111111111111111</v>
      </c>
      <c r="L103" s="57">
        <f>'Raw Data'!U103</f>
        <v>24.444444444444443</v>
      </c>
      <c r="M103" s="57">
        <f>'Raw Data'!V103</f>
        <v>2.5499999999999998</v>
      </c>
      <c r="N103" s="57">
        <f>'Raw Data'!W103</f>
        <v>1</v>
      </c>
      <c r="O103" s="57">
        <f>'Raw Data'!C103</f>
        <v>0.06</v>
      </c>
      <c r="P103" s="57">
        <f>'Raw Data'!D103</f>
        <v>6.67</v>
      </c>
      <c r="Q103" s="57">
        <f>'Raw Data'!E103</f>
        <v>2.2000000000000002</v>
      </c>
      <c r="R103" s="57">
        <f>'Raw Data'!F103</f>
        <v>2.4300000000000002</v>
      </c>
      <c r="S103" s="57">
        <f>'Raw Data'!G103</f>
        <v>0.19</v>
      </c>
      <c r="T103" s="57"/>
      <c r="U103" s="57"/>
      <c r="AD103" s="98"/>
      <c r="AE103" s="99"/>
      <c r="AF103" s="98"/>
    </row>
    <row r="104" spans="1:32">
      <c r="A104" s="90">
        <f>'Raw Data'!A104</f>
        <v>42633</v>
      </c>
      <c r="B104" s="57"/>
      <c r="C104" s="57"/>
      <c r="D104" s="57"/>
      <c r="E104" s="57">
        <f>'Raw Data'!N104</f>
        <v>5</v>
      </c>
      <c r="F104" s="57">
        <f>'Raw Data'!O104</f>
        <v>4</v>
      </c>
      <c r="G104" s="57">
        <f>'Raw Data'!P104</f>
        <v>1</v>
      </c>
      <c r="H104" s="57">
        <f>'Raw Data'!Q104</f>
        <v>1</v>
      </c>
      <c r="I104" s="57">
        <f>'Raw Data'!R104</f>
        <v>9</v>
      </c>
      <c r="J104" s="57">
        <f>'Raw Data'!S104</f>
        <v>5</v>
      </c>
      <c r="K104" s="57">
        <f>'Raw Data'!T104</f>
        <v>23.888888888888889</v>
      </c>
      <c r="L104" s="57">
        <f>'Raw Data'!U104</f>
        <v>25.555555555555557</v>
      </c>
      <c r="M104" s="57">
        <f>'Raw Data'!V104</f>
        <v>1.01</v>
      </c>
      <c r="N104" s="57">
        <f>'Raw Data'!W104</f>
        <v>1</v>
      </c>
      <c r="O104" s="57">
        <f>'Raw Data'!C104</f>
        <v>0</v>
      </c>
      <c r="P104" s="57">
        <f>'Raw Data'!D104</f>
        <v>6.74</v>
      </c>
      <c r="Q104" s="57">
        <f>'Raw Data'!E104</f>
        <v>3</v>
      </c>
      <c r="R104" s="57">
        <f>'Raw Data'!F104</f>
        <v>1.21</v>
      </c>
      <c r="S104" s="57">
        <f>'Raw Data'!G104</f>
        <v>0.16700000000000001</v>
      </c>
      <c r="T104" s="57"/>
      <c r="U104" s="57"/>
      <c r="AD104" s="98"/>
      <c r="AE104" s="99"/>
      <c r="AF104" s="98"/>
    </row>
    <row r="105" spans="1:32">
      <c r="A105" s="90">
        <f>'Raw Data'!A105</f>
        <v>42647</v>
      </c>
      <c r="B105" s="57"/>
      <c r="C105" s="57"/>
      <c r="D105" s="57"/>
      <c r="E105" s="57">
        <f>'Raw Data'!N105</f>
        <v>5</v>
      </c>
      <c r="F105" s="57">
        <f>'Raw Data'!O105</f>
        <v>3</v>
      </c>
      <c r="G105" s="57">
        <f>'Raw Data'!P105</f>
        <v>2</v>
      </c>
      <c r="H105" s="57">
        <f>'Raw Data'!Q105</f>
        <v>1</v>
      </c>
      <c r="I105" s="57">
        <f>'Raw Data'!R105</f>
        <v>3</v>
      </c>
      <c r="J105" s="57">
        <f>'Raw Data'!S105</f>
        <v>1</v>
      </c>
      <c r="K105" s="57">
        <f>'Raw Data'!T105</f>
        <v>22.222222222222221</v>
      </c>
      <c r="L105" s="57">
        <f>'Raw Data'!U105</f>
        <v>21.111111111111111</v>
      </c>
      <c r="M105" s="57">
        <f>'Raw Data'!V105</f>
        <v>0.68</v>
      </c>
      <c r="N105" s="57">
        <f>'Raw Data'!W105</f>
        <v>1</v>
      </c>
      <c r="O105" s="57">
        <f>'Raw Data'!C105</f>
        <v>0.06</v>
      </c>
      <c r="P105" s="57">
        <f>'Raw Data'!D105</f>
        <v>5.97</v>
      </c>
      <c r="Q105" s="57">
        <f>'Raw Data'!E105</f>
        <v>10.6</v>
      </c>
      <c r="R105" s="57">
        <f>'Raw Data'!F105</f>
        <v>1.1100000000000001</v>
      </c>
      <c r="S105" s="57">
        <f>'Raw Data'!G105</f>
        <v>0.52700000000000002</v>
      </c>
      <c r="T105" s="57"/>
      <c r="U105" s="57"/>
      <c r="AD105" s="98"/>
      <c r="AE105" s="99"/>
      <c r="AF105" s="98"/>
    </row>
    <row r="106" spans="1:32">
      <c r="A106" s="90">
        <f>'Raw Data'!A106</f>
        <v>42661</v>
      </c>
      <c r="B106" s="57"/>
      <c r="C106" s="57"/>
      <c r="D106" s="57"/>
      <c r="E106" s="57">
        <f>'Raw Data'!N106</f>
        <v>5</v>
      </c>
      <c r="F106" s="57">
        <f>'Raw Data'!O106</f>
        <v>1</v>
      </c>
      <c r="G106" s="57">
        <f>'Raw Data'!P106</f>
        <v>1</v>
      </c>
      <c r="H106" s="57">
        <f>'Raw Data'!Q106</f>
        <v>1</v>
      </c>
      <c r="I106" s="57">
        <f>'Raw Data'!R106</f>
        <v>9</v>
      </c>
      <c r="J106" s="57">
        <f>'Raw Data'!S106</f>
        <v>1</v>
      </c>
      <c r="K106" s="57">
        <f>'Raw Data'!T106</f>
        <v>24.444444444444443</v>
      </c>
      <c r="L106" s="57">
        <f>'Raw Data'!U106</f>
        <v>17.777777777777779</v>
      </c>
      <c r="M106" s="57">
        <f>'Raw Data'!V106</f>
        <v>1.34</v>
      </c>
      <c r="N106" s="57">
        <f>'Raw Data'!W106</f>
        <v>1</v>
      </c>
      <c r="O106" s="57">
        <f>'Raw Data'!C106</f>
        <v>0.02</v>
      </c>
      <c r="P106" s="57">
        <f>'Raw Data'!D106</f>
        <v>6.2</v>
      </c>
      <c r="Q106" s="57">
        <f>'Raw Data'!E106</f>
        <v>3.5</v>
      </c>
      <c r="R106" s="57">
        <f>'Raw Data'!F106</f>
        <v>3.2</v>
      </c>
      <c r="S106" s="57">
        <f>'Raw Data'!G106</f>
        <v>0.30499999999999999</v>
      </c>
      <c r="U106" s="57" t="s">
        <v>239</v>
      </c>
      <c r="AD106" s="98"/>
      <c r="AE106" s="99"/>
      <c r="AF106" s="98"/>
    </row>
    <row r="107" spans="1:32">
      <c r="A107" s="90">
        <f>'Raw Data'!A107</f>
        <v>42675</v>
      </c>
      <c r="B107" s="57"/>
      <c r="C107" s="57"/>
      <c r="D107" s="57"/>
      <c r="E107" s="57">
        <f>'Raw Data'!N107</f>
        <v>5</v>
      </c>
      <c r="F107" s="57">
        <f>'Raw Data'!O107</f>
        <v>3</v>
      </c>
      <c r="G107" s="57">
        <f>'Raw Data'!P107</f>
        <v>1</v>
      </c>
      <c r="H107" s="57">
        <f>'Raw Data'!Q107</f>
        <v>1</v>
      </c>
      <c r="I107" s="57">
        <f>'Raw Data'!R107</f>
        <v>9</v>
      </c>
      <c r="J107" s="57">
        <f>'Raw Data'!S107</f>
        <v>1</v>
      </c>
      <c r="K107" s="57">
        <f>'Raw Data'!T107</f>
        <v>16.111111111111111</v>
      </c>
      <c r="L107" s="57">
        <f>'Raw Data'!U107</f>
        <v>15.555555555555555</v>
      </c>
      <c r="M107" s="57">
        <f>'Raw Data'!V107</f>
        <v>2.25</v>
      </c>
      <c r="N107" s="57">
        <f>'Raw Data'!W107</f>
        <v>1</v>
      </c>
      <c r="O107" s="57">
        <f>'Raw Data'!C107</f>
        <v>0.08</v>
      </c>
      <c r="P107" s="57">
        <f>'Raw Data'!D107</f>
        <v>6.37</v>
      </c>
      <c r="Q107" s="57">
        <f>'Raw Data'!E107</f>
        <v>2.2999999999999998</v>
      </c>
      <c r="R107" s="57">
        <f>'Raw Data'!F107</f>
        <v>3.87</v>
      </c>
      <c r="S107" s="57">
        <f>'Raw Data'!G107</f>
        <v>0.14499999999999999</v>
      </c>
      <c r="T107" s="57"/>
      <c r="U107" s="57"/>
      <c r="AD107" s="98"/>
      <c r="AE107" s="99"/>
      <c r="AF107" s="98"/>
    </row>
    <row r="108" spans="1:32">
      <c r="A108" s="90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AD108" s="98"/>
      <c r="AE108" s="99"/>
      <c r="AF108" s="98"/>
    </row>
    <row r="109" spans="1:32">
      <c r="A109" s="90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AD109" s="98"/>
      <c r="AE109" s="99"/>
      <c r="AF109" s="98"/>
    </row>
    <row r="110" spans="1:32">
      <c r="A110" s="90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AD110" s="98"/>
      <c r="AE110" s="99"/>
      <c r="AF110" s="98"/>
    </row>
    <row r="111" spans="1:32">
      <c r="A111" s="90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AD111" s="98"/>
      <c r="AE111" s="99"/>
      <c r="AF111" s="98"/>
    </row>
    <row r="112" spans="1:32">
      <c r="A112" s="90">
        <f>'Raw Data'!A112</f>
        <v>42437</v>
      </c>
      <c r="B112" s="57" t="s">
        <v>41</v>
      </c>
      <c r="C112" s="57" t="s">
        <v>42</v>
      </c>
      <c r="D112" s="57" t="str">
        <f>'Raw Data'!Y112</f>
        <v>NO SAMPLE</v>
      </c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W112" s="57" t="s">
        <v>20</v>
      </c>
      <c r="X112" s="71" t="s">
        <v>117</v>
      </c>
      <c r="Y112" s="56">
        <f>AVERAGE(P112:P113)</f>
        <v>6.42</v>
      </c>
      <c r="Z112" s="56">
        <f>AVERAGE(R112:R113)</f>
        <v>2.64</v>
      </c>
      <c r="AA112" s="56">
        <f>AVERAGE(S112:S113)</f>
        <v>3.5999999999999997E-2</v>
      </c>
      <c r="AB112" s="56">
        <f>AVERAGE(Q112:Q113)</f>
        <v>2.2000000000000002</v>
      </c>
      <c r="AC112" s="56">
        <f>AVERAGE(M112:M113)</f>
        <v>0.9</v>
      </c>
      <c r="AD112" s="98">
        <f>TNTP!M104</f>
        <v>3.0815399999999999</v>
      </c>
      <c r="AE112" s="99">
        <f>TNTP!N104</f>
        <v>2.3537199999999998E-2</v>
      </c>
      <c r="AF112" s="98"/>
    </row>
    <row r="113" spans="1:32">
      <c r="A113" s="90">
        <f>'Raw Data'!A113</f>
        <v>42451</v>
      </c>
      <c r="B113" s="57"/>
      <c r="C113" s="57"/>
      <c r="D113" s="57" t="str">
        <f>'Raw Data'!Y113</f>
        <v>Dave Eccleston</v>
      </c>
      <c r="E113" s="57">
        <f>'Raw Data'!N113</f>
        <v>5</v>
      </c>
      <c r="F113" s="57">
        <f>'Raw Data'!O113</f>
        <v>2</v>
      </c>
      <c r="G113" s="57">
        <f>'Raw Data'!P113</f>
        <v>2</v>
      </c>
      <c r="H113" s="57">
        <f>'Raw Data'!Q113</f>
        <v>2</v>
      </c>
      <c r="I113" s="57">
        <f>'Raw Data'!R113</f>
        <v>12</v>
      </c>
      <c r="J113" s="57">
        <f>'Raw Data'!S113</f>
        <v>3</v>
      </c>
      <c r="K113" s="57">
        <f>'Raw Data'!T113</f>
        <v>13.333333333333334</v>
      </c>
      <c r="L113" s="57">
        <f>'Raw Data'!U113</f>
        <v>11.111111111111111</v>
      </c>
      <c r="M113" s="57">
        <f>'Raw Data'!V113</f>
        <v>0.9</v>
      </c>
      <c r="N113" s="57">
        <f>'Raw Data'!W113</f>
        <v>1</v>
      </c>
      <c r="O113" s="57">
        <f>'Raw Data'!C113</f>
        <v>0.11</v>
      </c>
      <c r="P113" s="57">
        <f>'Raw Data'!D113</f>
        <v>6.42</v>
      </c>
      <c r="Q113" s="57">
        <f>'Raw Data'!E113</f>
        <v>2.2000000000000002</v>
      </c>
      <c r="R113" s="57">
        <f>'Raw Data'!F113</f>
        <v>2.64</v>
      </c>
      <c r="S113" s="57">
        <f>'Raw Data'!G113</f>
        <v>3.5999999999999997E-2</v>
      </c>
      <c r="T113" s="57"/>
      <c r="U113" s="57"/>
      <c r="W113" s="57" t="s">
        <v>22</v>
      </c>
      <c r="Y113" s="98">
        <f>AVERAGE(P114:P115)</f>
        <v>7.6050000000000004</v>
      </c>
      <c r="Z113" s="56">
        <f>AVERAGE(R114:R115)</f>
        <v>1.88</v>
      </c>
      <c r="AA113" s="56">
        <f>AVERAGE(S114:S115)</f>
        <v>9.8000000000000004E-2</v>
      </c>
      <c r="AB113" s="56">
        <f>AVERAGE(Q114:Q115)</f>
        <v>2.95</v>
      </c>
      <c r="AC113" s="56">
        <f>AVERAGE(M114:M115)</f>
        <v>0.7</v>
      </c>
      <c r="AD113" s="98">
        <f>TNTP!M105</f>
        <v>2.5212599999999998</v>
      </c>
      <c r="AE113" s="99">
        <f>TNTP!N105</f>
        <v>3.4996100000000002E-2</v>
      </c>
      <c r="AF113" s="98"/>
    </row>
    <row r="114" spans="1:32">
      <c r="A114" s="90">
        <f>'Raw Data'!A114</f>
        <v>42465</v>
      </c>
      <c r="B114" s="57"/>
      <c r="C114" s="57"/>
      <c r="D114" s="57" t="str">
        <f>'Raw Data'!Y114</f>
        <v>Ryan Mello</v>
      </c>
      <c r="E114" s="57">
        <f>'Raw Data'!N114</f>
        <v>5</v>
      </c>
      <c r="F114" s="57">
        <f>'Raw Data'!O114</f>
        <v>1</v>
      </c>
      <c r="G114" s="57">
        <f>'Raw Data'!P114</f>
        <v>2</v>
      </c>
      <c r="H114" s="57">
        <f>'Raw Data'!Q114</f>
        <v>2</v>
      </c>
      <c r="I114" s="57">
        <f>'Raw Data'!R114</f>
        <v>6</v>
      </c>
      <c r="J114" s="57">
        <f>'Raw Data'!S114</f>
        <v>4</v>
      </c>
      <c r="K114" s="57">
        <f>'Raw Data'!T114</f>
        <v>22.222222222222221</v>
      </c>
      <c r="L114" s="57">
        <f>'Raw Data'!U114</f>
        <v>15</v>
      </c>
      <c r="M114" s="57">
        <f>'Raw Data'!V114</f>
        <v>0.7</v>
      </c>
      <c r="N114" s="57">
        <f>'Raw Data'!W114</f>
        <v>1</v>
      </c>
      <c r="O114" s="57">
        <f>'Raw Data'!C114</f>
        <v>0.1</v>
      </c>
      <c r="P114" s="57">
        <f>'Raw Data'!D114</f>
        <v>6.73</v>
      </c>
      <c r="Q114" s="57">
        <f>'Raw Data'!E114</f>
        <v>2.9</v>
      </c>
      <c r="R114" s="57">
        <f>'Raw Data'!F114</f>
        <v>1.88</v>
      </c>
      <c r="S114" s="57"/>
      <c r="T114" s="57"/>
      <c r="U114" s="57"/>
      <c r="W114" s="57" t="s">
        <v>23</v>
      </c>
      <c r="Y114" s="98">
        <f>AVERAGE(P116:P118)</f>
        <v>6.5766666666666671</v>
      </c>
      <c r="Z114" s="56">
        <f>AVERAGE(R116:R118)</f>
        <v>2.41</v>
      </c>
      <c r="AA114" s="56">
        <f>AVERAGE(S116:S117)</f>
        <v>0.13200000000000001</v>
      </c>
      <c r="AC114" s="99">
        <f>AVERAGE(M116:M118)</f>
        <v>0.53333333333333333</v>
      </c>
      <c r="AD114" s="98">
        <f>TNTP!M106</f>
        <v>2.8340829999999997</v>
      </c>
      <c r="AE114" s="99">
        <f>TNTP!N106</f>
        <v>3.798986666666667E-2</v>
      </c>
      <c r="AF114" s="98"/>
    </row>
    <row r="115" spans="1:32">
      <c r="A115" s="90">
        <f>'Raw Data'!A115</f>
        <v>42479</v>
      </c>
      <c r="B115" s="57"/>
      <c r="C115" s="57"/>
      <c r="D115" s="57" t="str">
        <f>'Raw Data'!Y115</f>
        <v>Ryan Mello</v>
      </c>
      <c r="E115" s="57">
        <f>'Raw Data'!N115</f>
        <v>5</v>
      </c>
      <c r="F115" s="57">
        <f>'Raw Data'!O115</f>
        <v>2</v>
      </c>
      <c r="G115" s="57">
        <f>'Raw Data'!P115</f>
        <v>1</v>
      </c>
      <c r="H115" s="57">
        <f>'Raw Data'!Q115</f>
        <v>2</v>
      </c>
      <c r="I115" s="57">
        <f>'Raw Data'!R115</f>
        <v>5</v>
      </c>
      <c r="J115" s="57">
        <f>'Raw Data'!S115</f>
        <v>1</v>
      </c>
      <c r="K115" s="57">
        <f>'Raw Data'!T115</f>
        <v>27.222222222222221</v>
      </c>
      <c r="L115" s="57">
        <f>'Raw Data'!U115</f>
        <v>22.222222222222221</v>
      </c>
      <c r="M115" s="57">
        <f>'Raw Data'!V115</f>
        <v>0.7</v>
      </c>
      <c r="N115" s="57">
        <f>'Raw Data'!W115</f>
        <v>1</v>
      </c>
      <c r="O115" s="57">
        <f>'Raw Data'!C115</f>
        <v>0.1</v>
      </c>
      <c r="P115" s="57">
        <f>'Raw Data'!D115</f>
        <v>8.48</v>
      </c>
      <c r="Q115" s="57">
        <f>'Raw Data'!E115</f>
        <v>3</v>
      </c>
      <c r="R115" s="57"/>
      <c r="S115" s="57">
        <f>'Raw Data'!G115</f>
        <v>9.8000000000000004E-2</v>
      </c>
      <c r="T115" s="57"/>
      <c r="U115" s="57"/>
      <c r="W115" s="57" t="s">
        <v>24</v>
      </c>
      <c r="Y115" s="98">
        <f>AVERAGE(P118:P120)</f>
        <v>7.0149999999999997</v>
      </c>
      <c r="Z115" s="98"/>
      <c r="AA115" s="98">
        <f>AVERAGE(S118:S120)</f>
        <v>8.7999999999999995E-2</v>
      </c>
      <c r="AB115" s="98"/>
      <c r="AC115" s="56">
        <f>AVERAGE(M119:M120)</f>
        <v>0.5</v>
      </c>
      <c r="AD115" s="98">
        <f>TNTP!M107</f>
        <v>2.2831410000000001</v>
      </c>
      <c r="AE115" s="99">
        <f>TNTP!N107</f>
        <v>3.4376700000000003E-2</v>
      </c>
      <c r="AF115" s="98"/>
    </row>
    <row r="116" spans="1:32">
      <c r="A116" s="90">
        <f>'Raw Data'!A116</f>
        <v>42493</v>
      </c>
      <c r="B116" s="57"/>
      <c r="C116" s="57"/>
      <c r="D116" s="57" t="str">
        <f>'Raw Data'!Y116</f>
        <v>Ryan Mello</v>
      </c>
      <c r="E116" s="57">
        <f>'Raw Data'!N116</f>
        <v>5</v>
      </c>
      <c r="F116" s="57"/>
      <c r="G116" s="57">
        <f>'Raw Data'!P116</f>
        <v>1</v>
      </c>
      <c r="H116" s="57">
        <f>'Raw Data'!Q116</f>
        <v>1</v>
      </c>
      <c r="I116" s="57">
        <f>'Raw Data'!R116</f>
        <v>5</v>
      </c>
      <c r="J116" s="57">
        <f>'Raw Data'!S116</f>
        <v>3</v>
      </c>
      <c r="K116" s="57">
        <f>'Raw Data'!T116</f>
        <v>22.777777777777779</v>
      </c>
      <c r="L116" s="57">
        <f>'Raw Data'!U116</f>
        <v>17.777777777777779</v>
      </c>
      <c r="M116" s="57">
        <f>'Raw Data'!V116</f>
        <v>0.55000000000000004</v>
      </c>
      <c r="N116" s="57">
        <f>'Raw Data'!W116</f>
        <v>1</v>
      </c>
      <c r="O116" s="57">
        <f>'Raw Data'!C116</f>
        <v>0.09</v>
      </c>
      <c r="P116" s="57">
        <f>'Raw Data'!D116</f>
        <v>6.8</v>
      </c>
      <c r="Q116" s="57"/>
      <c r="R116" s="57">
        <f>'Raw Data'!F116</f>
        <v>2.41</v>
      </c>
      <c r="S116" s="57">
        <f>'Raw Data'!G116</f>
        <v>0.17799999999999999</v>
      </c>
      <c r="T116" s="57"/>
      <c r="U116" s="57"/>
      <c r="W116" s="57" t="s">
        <v>25</v>
      </c>
      <c r="Y116" s="56">
        <f>AVERAGE(P121:P122)</f>
        <v>7.5449999999999999</v>
      </c>
      <c r="Z116" s="56">
        <f>AVERAGE(R121:R122)</f>
        <v>1.77</v>
      </c>
      <c r="AA116" s="99">
        <f>AVERAGE(S121:S122)</f>
        <v>0.10550000000000001</v>
      </c>
      <c r="AB116" s="56">
        <f>AVERAGE(Q121:Q122)</f>
        <v>11.2</v>
      </c>
      <c r="AC116" s="56">
        <f>AVERAGE(M121:M122)</f>
        <v>0.47499999999999998</v>
      </c>
      <c r="AD116" s="98">
        <f>TNTP!M108</f>
        <v>1.9539765</v>
      </c>
      <c r="AE116" s="99">
        <f>TNTP!N108</f>
        <v>3.4067E-2</v>
      </c>
      <c r="AF116" s="98"/>
    </row>
    <row r="117" spans="1:32">
      <c r="A117" s="90">
        <f>'Raw Data'!A117</f>
        <v>42507</v>
      </c>
      <c r="B117" s="57"/>
      <c r="C117" s="57"/>
      <c r="D117" s="57" t="str">
        <f>'Raw Data'!Y117</f>
        <v>Ryan Mello</v>
      </c>
      <c r="E117" s="57">
        <f>'Raw Data'!N117</f>
        <v>5</v>
      </c>
      <c r="F117" s="57">
        <f>'Raw Data'!O117</f>
        <v>5</v>
      </c>
      <c r="G117" s="57">
        <f>'Raw Data'!P117</f>
        <v>1</v>
      </c>
      <c r="H117" s="57">
        <f>'Raw Data'!Q117</f>
        <v>1</v>
      </c>
      <c r="I117" s="57">
        <f>'Raw Data'!R117</f>
        <v>5</v>
      </c>
      <c r="J117" s="57">
        <f>'Raw Data'!S117</f>
        <v>3</v>
      </c>
      <c r="K117" s="57">
        <f>'Raw Data'!T117</f>
        <v>14.444444444444445</v>
      </c>
      <c r="L117" s="57">
        <f>'Raw Data'!U117</f>
        <v>17.222222222222221</v>
      </c>
      <c r="M117" s="57">
        <f>'Raw Data'!V117</f>
        <v>0.5</v>
      </c>
      <c r="N117" s="57">
        <f>'Raw Data'!W117</f>
        <v>1</v>
      </c>
      <c r="O117" s="57">
        <f>'Raw Data'!C117</f>
        <v>0.1</v>
      </c>
      <c r="P117" s="57">
        <f>'Raw Data'!D117</f>
        <v>6.12</v>
      </c>
      <c r="Q117" s="57"/>
      <c r="R117" s="57"/>
      <c r="S117" s="57">
        <f>'Raw Data'!G117</f>
        <v>8.5999999999999993E-2</v>
      </c>
      <c r="T117" s="57"/>
      <c r="U117" s="57"/>
      <c r="W117" s="57" t="s">
        <v>26</v>
      </c>
      <c r="Y117" s="98">
        <f>AVERAGE(P123:P124)</f>
        <v>7.76</v>
      </c>
      <c r="Z117" s="56">
        <f>AVERAGE(R123:R124)</f>
        <v>1.0725</v>
      </c>
      <c r="AA117" s="56">
        <f>AVERAGE(S123:S124)</f>
        <v>0.1825</v>
      </c>
      <c r="AB117" s="56">
        <f>AVERAGE(Q123:Q124)</f>
        <v>15.049999999999999</v>
      </c>
      <c r="AC117" s="56">
        <f>AVERAGE(M123:M124)</f>
        <v>0.5</v>
      </c>
      <c r="AD117" s="98">
        <f>TNTP!M109</f>
        <v>1.326813075</v>
      </c>
      <c r="AE117" s="99">
        <f>TNTP!N109</f>
        <v>3.5770349999999999E-2</v>
      </c>
      <c r="AF117" s="98"/>
    </row>
    <row r="118" spans="1:32">
      <c r="A118" s="90">
        <f>'Raw Data'!A118</f>
        <v>42521</v>
      </c>
      <c r="B118" s="57"/>
      <c r="C118" s="57"/>
      <c r="D118" s="57"/>
      <c r="E118" s="57">
        <f>'Raw Data'!N118</f>
        <v>5</v>
      </c>
      <c r="F118" s="57">
        <f>'Raw Data'!O118</f>
        <v>2</v>
      </c>
      <c r="G118" s="57">
        <f>'Raw Data'!P118</f>
        <v>1</v>
      </c>
      <c r="H118" s="57">
        <f>'Raw Data'!Q118</f>
        <v>2</v>
      </c>
      <c r="I118" s="57">
        <f>'Raw Data'!R118</f>
        <v>5</v>
      </c>
      <c r="J118" s="57">
        <f>'Raw Data'!S118</f>
        <v>4</v>
      </c>
      <c r="K118" s="57">
        <f>'Raw Data'!T118</f>
        <v>28.888888888888889</v>
      </c>
      <c r="L118" s="57">
        <f>'Raw Data'!U118</f>
        <v>26.111111111111111</v>
      </c>
      <c r="M118" s="57">
        <f>'Raw Data'!V118</f>
        <v>0.55000000000000004</v>
      </c>
      <c r="N118" s="57">
        <f>'Raw Data'!W118</f>
        <v>1</v>
      </c>
      <c r="O118" s="57">
        <f>'Raw Data'!C118</f>
        <v>0.1</v>
      </c>
      <c r="P118" s="57">
        <f>'Raw Data'!D118</f>
        <v>6.81</v>
      </c>
      <c r="Q118" s="57"/>
      <c r="R118" s="57"/>
      <c r="S118" s="57">
        <f>'Raw Data'!G118</f>
        <v>9.4E-2</v>
      </c>
      <c r="T118" s="57"/>
      <c r="U118" s="57"/>
      <c r="W118" s="57" t="s">
        <v>27</v>
      </c>
      <c r="Y118" s="98">
        <f>AVERAGE(P125:P126)</f>
        <v>6.8049999999999997</v>
      </c>
      <c r="Z118" s="56">
        <f>AVERAGE(R125:R126)</f>
        <v>1.2450000000000001</v>
      </c>
      <c r="AA118" s="56">
        <f>AVERAGE(S125:S126)</f>
        <v>0.12</v>
      </c>
      <c r="AB118" s="56">
        <f>AVERAGE(Q125:Q126)</f>
        <v>12.6</v>
      </c>
      <c r="AC118" s="56">
        <f>AVERAGE(M125:M126)</f>
        <v>0.47499999999999998</v>
      </c>
      <c r="AD118" s="98">
        <f>TNTP!M110</f>
        <v>1.3754874000000001</v>
      </c>
      <c r="AE118" s="99">
        <f>TNTP!N110</f>
        <v>5.218445E-2</v>
      </c>
      <c r="AF118" s="98"/>
    </row>
    <row r="119" spans="1:32">
      <c r="A119" s="90">
        <f>'Raw Data'!A119</f>
        <v>42535</v>
      </c>
      <c r="B119" s="57"/>
      <c r="C119" s="57"/>
      <c r="D119" s="57" t="str">
        <f>'Raw Data'!Y119</f>
        <v>Ryan Mello</v>
      </c>
      <c r="E119" s="57">
        <f>'Raw Data'!N119</f>
        <v>5</v>
      </c>
      <c r="F119" s="57">
        <f>'Raw Data'!O119</f>
        <v>1</v>
      </c>
      <c r="G119" s="57">
        <f>'Raw Data'!P119</f>
        <v>2</v>
      </c>
      <c r="H119" s="57">
        <f>'Raw Data'!Q119</f>
        <v>2</v>
      </c>
      <c r="I119" s="57">
        <f>'Raw Data'!R119</f>
        <v>5</v>
      </c>
      <c r="J119" s="57">
        <f>'Raw Data'!S119</f>
        <v>1</v>
      </c>
      <c r="K119" s="57">
        <f>'Raw Data'!T119</f>
        <v>28.333333333333332</v>
      </c>
      <c r="L119" s="57">
        <f>'Raw Data'!U119</f>
        <v>27.222222222222221</v>
      </c>
      <c r="M119" s="57">
        <f>'Raw Data'!V119</f>
        <v>0.5</v>
      </c>
      <c r="N119" s="57">
        <f>'Raw Data'!W119</f>
        <v>1</v>
      </c>
      <c r="O119" s="57">
        <f>'Raw Data'!C119</f>
        <v>0.12</v>
      </c>
      <c r="P119" s="57">
        <f>'Raw Data'!D119</f>
        <v>7.22</v>
      </c>
      <c r="Q119" s="57"/>
      <c r="R119" s="57"/>
      <c r="S119" s="57">
        <f>'Raw Data'!G119</f>
        <v>8.2000000000000003E-2</v>
      </c>
      <c r="T119" s="57"/>
      <c r="U119" s="57"/>
      <c r="W119" s="57" t="s">
        <v>28</v>
      </c>
      <c r="Y119" s="98">
        <f>AVERAGE(P127:P128)</f>
        <v>6.0299999999999994</v>
      </c>
      <c r="Z119" s="56">
        <f>AVERAGE(R127:R128)</f>
        <v>2.41</v>
      </c>
      <c r="AA119" s="56">
        <f>AVERAGE(S127:S128)</f>
        <v>0.22650000000000001</v>
      </c>
      <c r="AB119" s="56">
        <f>AVERAGE(Q127:Q128)</f>
        <v>10.7</v>
      </c>
      <c r="AC119" s="56">
        <f>AVERAGE(M127:M128)</f>
        <v>0.4</v>
      </c>
      <c r="AD119" s="98">
        <f>TNTP!M111</f>
        <v>3.1655820000000001</v>
      </c>
      <c r="AE119" s="99">
        <f>TNTP!N111</f>
        <v>8.5012649999999995E-2</v>
      </c>
      <c r="AF119" s="98"/>
    </row>
    <row r="120" spans="1:32">
      <c r="A120" s="90">
        <f>'Raw Data'!A120</f>
        <v>42549</v>
      </c>
      <c r="B120" s="57"/>
      <c r="C120" s="57"/>
      <c r="D120" s="57" t="str">
        <f>'Raw Data'!Y120</f>
        <v>NO SAMPLE</v>
      </c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W120" s="57" t="s">
        <v>29</v>
      </c>
      <c r="Y120" s="56">
        <f>AVERAGE(P129)</f>
        <v>6.59</v>
      </c>
      <c r="Z120" s="56">
        <f>AVERAGE(R129)</f>
        <v>3.24</v>
      </c>
      <c r="AB120" s="56">
        <f>AVERAGE(Q129)</f>
        <v>4.3</v>
      </c>
      <c r="AC120" s="56">
        <f>AVERAGE(M129)</f>
        <v>0.6</v>
      </c>
      <c r="AD120" s="98">
        <f>TNTP!M112</f>
        <v>3.2776380000000001</v>
      </c>
      <c r="AE120" s="99">
        <f>TNTP!N112</f>
        <v>2.4775999999999999E-2</v>
      </c>
      <c r="AF120" s="98"/>
    </row>
    <row r="121" spans="1:32">
      <c r="A121" s="90">
        <f>'Raw Data'!A121</f>
        <v>42563</v>
      </c>
      <c r="B121" s="57"/>
      <c r="C121" s="57"/>
      <c r="D121" s="57" t="str">
        <f>'Raw Data'!Y121</f>
        <v>Ryan Mello</v>
      </c>
      <c r="E121" s="57">
        <f>'Raw Data'!N121</f>
        <v>5</v>
      </c>
      <c r="F121" s="57">
        <f>'Raw Data'!O121</f>
        <v>1</v>
      </c>
      <c r="G121" s="57">
        <f>'Raw Data'!P121</f>
        <v>1</v>
      </c>
      <c r="H121" s="57">
        <f>'Raw Data'!Q121</f>
        <v>1</v>
      </c>
      <c r="I121" s="57">
        <f>'Raw Data'!R121</f>
        <v>5</v>
      </c>
      <c r="J121" s="57">
        <f>'Raw Data'!S121</f>
        <v>1</v>
      </c>
      <c r="K121" s="57">
        <f>'Raw Data'!T121</f>
        <v>30.555555555555557</v>
      </c>
      <c r="L121" s="57">
        <f>'Raw Data'!U121</f>
        <v>27.222222222222221</v>
      </c>
      <c r="M121" s="57">
        <f>'Raw Data'!V121</f>
        <v>0.45</v>
      </c>
      <c r="N121" s="57">
        <f>'Raw Data'!W121</f>
        <v>1</v>
      </c>
      <c r="O121" s="57">
        <f>'Raw Data'!C121</f>
        <v>0.12</v>
      </c>
      <c r="P121" s="57">
        <f>'Raw Data'!D121</f>
        <v>7.31</v>
      </c>
      <c r="Q121" s="57">
        <f>'Raw Data'!E121</f>
        <v>10.8</v>
      </c>
      <c r="R121" s="57">
        <f>'Raw Data'!F121</f>
        <v>1.73</v>
      </c>
      <c r="S121" s="57">
        <f>'Raw Data'!G121</f>
        <v>0.1</v>
      </c>
      <c r="T121" s="57"/>
      <c r="U121" s="57"/>
      <c r="W121" s="56" t="s">
        <v>150</v>
      </c>
      <c r="Y121" s="99">
        <f>AVERAGE(Y112:Y120)</f>
        <v>6.927407407407407</v>
      </c>
      <c r="Z121" s="99">
        <f>AVERAGE(Z112:Z120)</f>
        <v>2.0834374999999996</v>
      </c>
      <c r="AA121" s="99">
        <f t="shared" ref="AA121:AC121" si="9">AVERAGE(AA112:AA120)</f>
        <v>0.12356250000000001</v>
      </c>
      <c r="AB121" s="99">
        <f t="shared" si="9"/>
        <v>8.4285714285714288</v>
      </c>
      <c r="AC121" s="99">
        <f t="shared" si="9"/>
        <v>0.56481481481481477</v>
      </c>
      <c r="AD121" s="98">
        <f t="shared" ref="AD121:AE121" si="10">AVERAGE(AD112:AD120)</f>
        <v>2.4243912194444444</v>
      </c>
      <c r="AE121" s="99">
        <f t="shared" si="10"/>
        <v>4.0301146296296296E-2</v>
      </c>
      <c r="AF121" s="98"/>
    </row>
    <row r="122" spans="1:32">
      <c r="A122" s="90">
        <f>'Raw Data'!A122</f>
        <v>42577</v>
      </c>
      <c r="B122" s="57"/>
      <c r="C122" s="57"/>
      <c r="D122" s="57"/>
      <c r="E122" s="57">
        <f>'Raw Data'!N122</f>
        <v>5</v>
      </c>
      <c r="F122" s="57">
        <f>'Raw Data'!O122</f>
        <v>2</v>
      </c>
      <c r="G122" s="57">
        <f>'Raw Data'!P122</f>
        <v>1</v>
      </c>
      <c r="H122" s="57">
        <f>'Raw Data'!Q122</f>
        <v>2</v>
      </c>
      <c r="I122" s="57">
        <f>'Raw Data'!R122</f>
        <v>1</v>
      </c>
      <c r="J122" s="57">
        <f>'Raw Data'!S122</f>
        <v>3</v>
      </c>
      <c r="K122" s="57">
        <f>'Raw Data'!T122</f>
        <v>35.555555555555557</v>
      </c>
      <c r="L122" s="57">
        <f>'Raw Data'!U122</f>
        <v>31.666666666666668</v>
      </c>
      <c r="M122" s="57">
        <f>'Raw Data'!V122</f>
        <v>0.5</v>
      </c>
      <c r="N122" s="57">
        <f>'Raw Data'!W122</f>
        <v>2</v>
      </c>
      <c r="O122" s="57">
        <f>'Raw Data'!C122</f>
        <v>0.11</v>
      </c>
      <c r="P122" s="57">
        <f>'Raw Data'!D122</f>
        <v>7.78</v>
      </c>
      <c r="Q122" s="57">
        <f>'Raw Data'!E122</f>
        <v>11.6</v>
      </c>
      <c r="R122" s="57">
        <f>'Raw Data'!F122</f>
        <v>1.81</v>
      </c>
      <c r="S122" s="57">
        <f>'Raw Data'!G122</f>
        <v>0.111</v>
      </c>
      <c r="T122" s="57"/>
      <c r="U122" s="57"/>
      <c r="AD122" s="98"/>
      <c r="AE122" s="99"/>
      <c r="AF122" s="98"/>
    </row>
    <row r="123" spans="1:32">
      <c r="A123" s="90">
        <f>'Raw Data'!A123</f>
        <v>42591</v>
      </c>
      <c r="B123" s="57"/>
      <c r="C123" s="57"/>
      <c r="D123" s="57"/>
      <c r="E123" s="57">
        <f>'Raw Data'!N123</f>
        <v>5</v>
      </c>
      <c r="F123" s="57">
        <f>'Raw Data'!O123</f>
        <v>3</v>
      </c>
      <c r="G123" s="57">
        <f>'Raw Data'!P123</f>
        <v>2</v>
      </c>
      <c r="H123" s="57">
        <f>'Raw Data'!Q123</f>
        <v>2</v>
      </c>
      <c r="I123" s="57">
        <f>'Raw Data'!R123</f>
        <v>1</v>
      </c>
      <c r="J123" s="57">
        <f>'Raw Data'!S123</f>
        <v>1</v>
      </c>
      <c r="K123" s="57">
        <f>'Raw Data'!T123</f>
        <v>27.777777777777779</v>
      </c>
      <c r="L123" s="57">
        <f>'Raw Data'!U123</f>
        <v>26.666666666666668</v>
      </c>
      <c r="M123" s="57">
        <f>'Raw Data'!V123</f>
        <v>0.5</v>
      </c>
      <c r="N123" s="57">
        <f>'Raw Data'!W123</f>
        <v>2</v>
      </c>
      <c r="O123" s="57">
        <f>'Raw Data'!C123</f>
        <v>0.12</v>
      </c>
      <c r="P123" s="57">
        <f>'Raw Data'!D123</f>
        <v>7.47</v>
      </c>
      <c r="Q123" s="57">
        <f>'Raw Data'!E123</f>
        <v>21.4</v>
      </c>
      <c r="R123" s="57">
        <f>'Raw Data'!F123</f>
        <v>1.46</v>
      </c>
      <c r="S123" s="57">
        <f>'Raw Data'!G123</f>
        <v>0.13300000000000001</v>
      </c>
      <c r="U123" s="57" t="s">
        <v>205</v>
      </c>
      <c r="AD123" s="98"/>
      <c r="AE123" s="99"/>
      <c r="AF123" s="98"/>
    </row>
    <row r="124" spans="1:32">
      <c r="A124" s="90">
        <f>'Raw Data'!A124</f>
        <v>42605</v>
      </c>
      <c r="B124" s="57"/>
      <c r="C124" s="57"/>
      <c r="D124" s="57" t="str">
        <f>'Raw Data'!Y124</f>
        <v>Ryan Mello</v>
      </c>
      <c r="E124" s="57">
        <f>'Raw Data'!N124</f>
        <v>5</v>
      </c>
      <c r="F124" s="57">
        <f>'Raw Data'!O124</f>
        <v>1</v>
      </c>
      <c r="G124" s="57">
        <f>'Raw Data'!P124</f>
        <v>2</v>
      </c>
      <c r="H124" s="57">
        <f>'Raw Data'!Q124</f>
        <v>2</v>
      </c>
      <c r="I124" s="57">
        <f>'Raw Data'!R124</f>
        <v>1</v>
      </c>
      <c r="J124" s="57">
        <f>'Raw Data'!S124</f>
        <v>2</v>
      </c>
      <c r="K124" s="57">
        <f>'Raw Data'!T124</f>
        <v>28.888888888888889</v>
      </c>
      <c r="L124" s="57">
        <f>'Raw Data'!U124</f>
        <v>27.222222222222221</v>
      </c>
      <c r="M124" s="57">
        <f>'Raw Data'!V124</f>
        <v>0.5</v>
      </c>
      <c r="N124" s="57">
        <f>'Raw Data'!W124</f>
        <v>2</v>
      </c>
      <c r="O124" s="57">
        <f>'Raw Data'!C124</f>
        <v>0.05</v>
      </c>
      <c r="P124" s="57">
        <f>'Raw Data'!D124</f>
        <v>8.0500000000000007</v>
      </c>
      <c r="Q124" s="57">
        <f>'Raw Data'!E124</f>
        <v>8.6999999999999993</v>
      </c>
      <c r="R124" s="57">
        <f>'Raw Data'!F124</f>
        <v>0.68500000000000005</v>
      </c>
      <c r="S124" s="57">
        <f>'Raw Data'!G124</f>
        <v>0.23200000000000001</v>
      </c>
      <c r="T124" s="57"/>
      <c r="U124" s="57"/>
      <c r="AD124" s="98"/>
      <c r="AE124" s="99"/>
      <c r="AF124" s="98"/>
    </row>
    <row r="125" spans="1:32">
      <c r="A125" s="90">
        <f>'Raw Data'!A125</f>
        <v>42619</v>
      </c>
      <c r="B125" s="57"/>
      <c r="C125" s="57"/>
      <c r="D125" s="57" t="str">
        <f>'Raw Data'!Y125</f>
        <v>Ryan Mello</v>
      </c>
      <c r="E125" s="57">
        <f>'Raw Data'!N125</f>
        <v>5</v>
      </c>
      <c r="F125" s="57">
        <f>'Raw Data'!O125</f>
        <v>1</v>
      </c>
      <c r="G125" s="57">
        <f>'Raw Data'!P125</f>
        <v>2</v>
      </c>
      <c r="H125" s="57">
        <f>'Raw Data'!Q125</f>
        <v>2</v>
      </c>
      <c r="I125" s="57">
        <f>'Raw Data'!R125</f>
        <v>1</v>
      </c>
      <c r="J125" s="57">
        <f>'Raw Data'!S125</f>
        <v>1</v>
      </c>
      <c r="K125" s="57">
        <f>'Raw Data'!T125</f>
        <v>27.222222222222221</v>
      </c>
      <c r="L125" s="57">
        <f>'Raw Data'!U125</f>
        <v>26.111111111111111</v>
      </c>
      <c r="M125" s="57">
        <f>'Raw Data'!V125</f>
        <v>0.5</v>
      </c>
      <c r="N125" s="57">
        <f>'Raw Data'!W125</f>
        <v>2</v>
      </c>
      <c r="O125" s="57">
        <f>'Raw Data'!C125</f>
        <v>0.06</v>
      </c>
      <c r="P125" s="57">
        <f>'Raw Data'!D125</f>
        <v>6.88</v>
      </c>
      <c r="Q125" s="57">
        <f>'Raw Data'!E125</f>
        <v>12.2</v>
      </c>
      <c r="R125" s="57">
        <f>'Raw Data'!F125</f>
        <v>1.31</v>
      </c>
      <c r="S125" s="57">
        <f>'Raw Data'!G125</f>
        <v>9.5000000000000001E-2</v>
      </c>
      <c r="T125" s="57"/>
      <c r="U125" s="57"/>
      <c r="AD125" s="98"/>
      <c r="AE125" s="99"/>
      <c r="AF125" s="98"/>
    </row>
    <row r="126" spans="1:32">
      <c r="A126" s="90">
        <f>'Raw Data'!A126</f>
        <v>42633</v>
      </c>
      <c r="B126" s="57"/>
      <c r="C126" s="57"/>
      <c r="D126" s="57" t="str">
        <f>'Raw Data'!Y126</f>
        <v>Ryan Mello</v>
      </c>
      <c r="E126" s="57">
        <f>'Raw Data'!N126</f>
        <v>5</v>
      </c>
      <c r="F126" s="57">
        <f>'Raw Data'!O126</f>
        <v>4</v>
      </c>
      <c r="G126" s="57">
        <f>'Raw Data'!P126</f>
        <v>1</v>
      </c>
      <c r="H126" s="57">
        <f>'Raw Data'!Q126</f>
        <v>1</v>
      </c>
      <c r="I126" s="57">
        <f>'Raw Data'!R126</f>
        <v>2</v>
      </c>
      <c r="J126" s="57">
        <f>'Raw Data'!S126</f>
        <v>5</v>
      </c>
      <c r="K126" s="57">
        <f>'Raw Data'!T126</f>
        <v>24.444444444444443</v>
      </c>
      <c r="L126" s="57">
        <f>'Raw Data'!U126</f>
        <v>23.333333333333332</v>
      </c>
      <c r="M126" s="57">
        <f>'Raw Data'!V126</f>
        <v>0.45</v>
      </c>
      <c r="N126" s="57">
        <f>'Raw Data'!W126</f>
        <v>1</v>
      </c>
      <c r="O126" s="57"/>
      <c r="P126" s="57">
        <f>'Raw Data'!D126</f>
        <v>6.73</v>
      </c>
      <c r="Q126" s="57">
        <f>'Raw Data'!E126</f>
        <v>13</v>
      </c>
      <c r="R126" s="57">
        <f>'Raw Data'!F126</f>
        <v>1.18</v>
      </c>
      <c r="S126" s="57">
        <f>'Raw Data'!G126</f>
        <v>0.14499999999999999</v>
      </c>
      <c r="T126" s="57"/>
      <c r="U126" s="57"/>
      <c r="AD126" s="98"/>
      <c r="AE126" s="99"/>
      <c r="AF126" s="98"/>
    </row>
    <row r="127" spans="1:32">
      <c r="A127" s="90">
        <f>'Raw Data'!A127</f>
        <v>42647</v>
      </c>
      <c r="B127" s="57"/>
      <c r="C127" s="57"/>
      <c r="D127" s="57"/>
      <c r="E127" s="57">
        <f>'Raw Data'!N127</f>
        <v>5</v>
      </c>
      <c r="F127" s="57">
        <f>'Raw Data'!O127</f>
        <v>3</v>
      </c>
      <c r="G127" s="57">
        <f>'Raw Data'!P127</f>
        <v>3</v>
      </c>
      <c r="H127" s="57">
        <f>'Raw Data'!Q127</f>
        <v>2</v>
      </c>
      <c r="I127" s="57">
        <f>'Raw Data'!R127</f>
        <v>1</v>
      </c>
      <c r="J127" s="57">
        <f>'Raw Data'!S127</f>
        <v>3</v>
      </c>
      <c r="K127" s="57">
        <f>'Raw Data'!T127</f>
        <v>24.444444444444443</v>
      </c>
      <c r="L127" s="57">
        <f>'Raw Data'!U127</f>
        <v>20.555555555555557</v>
      </c>
      <c r="M127" s="57">
        <f>'Raw Data'!V127</f>
        <v>0.2</v>
      </c>
      <c r="N127" s="57">
        <f>'Raw Data'!W127</f>
        <v>1</v>
      </c>
      <c r="O127" s="57">
        <f>'Raw Data'!C127</f>
        <v>0.11</v>
      </c>
      <c r="P127" s="57">
        <f>'Raw Data'!D127</f>
        <v>6</v>
      </c>
      <c r="Q127" s="57">
        <f>'Raw Data'!E127</f>
        <v>10.7</v>
      </c>
      <c r="R127" s="57">
        <f>'Raw Data'!F127</f>
        <v>1.58</v>
      </c>
      <c r="S127" s="57">
        <f>'Raw Data'!G127</f>
        <v>0.33900000000000002</v>
      </c>
      <c r="T127" s="57"/>
      <c r="U127" s="57"/>
      <c r="AD127" s="98"/>
      <c r="AE127" s="99"/>
      <c r="AF127" s="98"/>
    </row>
    <row r="128" spans="1:32">
      <c r="A128" s="90">
        <f>'Raw Data'!A128</f>
        <v>42661</v>
      </c>
      <c r="B128" s="57"/>
      <c r="C128" s="57"/>
      <c r="D128" s="57"/>
      <c r="E128" s="57">
        <f>'Raw Data'!N128</f>
        <v>5</v>
      </c>
      <c r="F128" s="57">
        <f>'Raw Data'!O128</f>
        <v>1</v>
      </c>
      <c r="G128" s="57">
        <f>'Raw Data'!P128</f>
        <v>2</v>
      </c>
      <c r="H128" s="57">
        <f>'Raw Data'!Q128</f>
        <v>1</v>
      </c>
      <c r="I128" s="57">
        <f>'Raw Data'!R128</f>
        <v>3</v>
      </c>
      <c r="J128" s="57">
        <f>'Raw Data'!S128</f>
        <v>1</v>
      </c>
      <c r="K128" s="57">
        <f>'Raw Data'!T128</f>
        <v>25.555555555555557</v>
      </c>
      <c r="L128" s="57">
        <f>'Raw Data'!U128</f>
        <v>23.333333333333332</v>
      </c>
      <c r="M128" s="57">
        <f>'Raw Data'!V128</f>
        <v>0.6</v>
      </c>
      <c r="N128" s="57">
        <f>'Raw Data'!W128</f>
        <v>1</v>
      </c>
      <c r="O128" s="57">
        <f>'Raw Data'!C128</f>
        <v>0</v>
      </c>
      <c r="P128" s="57">
        <f>'Raw Data'!D128</f>
        <v>6.06</v>
      </c>
      <c r="Q128" s="57"/>
      <c r="R128" s="57">
        <f>'Raw Data'!F128</f>
        <v>3.24</v>
      </c>
      <c r="S128" s="57">
        <f>'Raw Data'!G128</f>
        <v>0.114</v>
      </c>
      <c r="U128" s="57" t="s">
        <v>240</v>
      </c>
      <c r="AD128" s="98"/>
      <c r="AE128" s="99"/>
      <c r="AF128" s="98"/>
    </row>
    <row r="129" spans="1:32">
      <c r="A129" s="90">
        <f>'Raw Data'!A129</f>
        <v>42675</v>
      </c>
      <c r="B129" s="57"/>
      <c r="C129" s="57"/>
      <c r="D129" s="57"/>
      <c r="E129" s="57">
        <f>'Raw Data'!N129</f>
        <v>5</v>
      </c>
      <c r="F129" s="57">
        <f>'Raw Data'!O129</f>
        <v>3</v>
      </c>
      <c r="G129" s="57">
        <f>'Raw Data'!P129</f>
        <v>1</v>
      </c>
      <c r="H129" s="57">
        <f>'Raw Data'!Q129</f>
        <v>2</v>
      </c>
      <c r="I129" s="57">
        <f>'Raw Data'!R129</f>
        <v>1</v>
      </c>
      <c r="J129" s="57">
        <f>'Raw Data'!S129</f>
        <v>2</v>
      </c>
      <c r="K129" s="57">
        <f>'Raw Data'!T129</f>
        <v>16.666666666666668</v>
      </c>
      <c r="L129" s="57">
        <f>'Raw Data'!U129</f>
        <v>16.111111111111111</v>
      </c>
      <c r="M129" s="57">
        <f>'Raw Data'!V129</f>
        <v>0.6</v>
      </c>
      <c r="N129" s="57">
        <f>'Raw Data'!W129</f>
        <v>1</v>
      </c>
      <c r="O129" s="57">
        <f>'Raw Data'!C129</f>
        <v>0.1</v>
      </c>
      <c r="P129" s="57">
        <f>'Raw Data'!D129</f>
        <v>6.59</v>
      </c>
      <c r="Q129" s="57">
        <f>'Raw Data'!E129</f>
        <v>4.3</v>
      </c>
      <c r="R129" s="57">
        <f>'Raw Data'!F129</f>
        <v>3.24</v>
      </c>
      <c r="S129" s="57"/>
      <c r="T129" s="57"/>
      <c r="U129" s="57"/>
      <c r="AD129" s="98"/>
      <c r="AE129" s="99"/>
      <c r="AF129" s="98"/>
    </row>
    <row r="130" spans="1:32">
      <c r="A130" s="90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AD130" s="98"/>
      <c r="AE130" s="99"/>
      <c r="AF130" s="98"/>
    </row>
    <row r="131" spans="1:32">
      <c r="A131" s="90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AD131" s="98"/>
      <c r="AE131" s="99"/>
      <c r="AF131" s="98"/>
    </row>
    <row r="132" spans="1:32">
      <c r="A132" s="90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AD132" s="98"/>
      <c r="AE132" s="99"/>
      <c r="AF132" s="98"/>
    </row>
    <row r="133" spans="1:32">
      <c r="A133" s="90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AD133" s="98"/>
      <c r="AE133" s="99"/>
      <c r="AF133" s="98"/>
    </row>
    <row r="134" spans="1:32">
      <c r="A134" s="90">
        <f>'Raw Data'!A134</f>
        <v>42437</v>
      </c>
      <c r="B134" s="57" t="s">
        <v>43</v>
      </c>
      <c r="C134" s="57" t="s">
        <v>44</v>
      </c>
      <c r="D134" s="57" t="str">
        <f>'Raw Data'!Y134</f>
        <v>Peter Bozick</v>
      </c>
      <c r="E134" s="57">
        <f>'Raw Data'!N134</f>
        <v>3</v>
      </c>
      <c r="F134" s="57">
        <f>'Raw Data'!O134</f>
        <v>1</v>
      </c>
      <c r="G134" s="57">
        <f>'Raw Data'!P134</f>
        <v>2</v>
      </c>
      <c r="H134" s="57">
        <f>'Raw Data'!Q134</f>
        <v>1</v>
      </c>
      <c r="I134" s="57">
        <f>'Raw Data'!R134</f>
        <v>9</v>
      </c>
      <c r="J134" s="57">
        <f>'Raw Data'!S134</f>
        <v>1</v>
      </c>
      <c r="K134" s="57">
        <f>'Raw Data'!T134</f>
        <v>20</v>
      </c>
      <c r="L134" s="57">
        <f>'Raw Data'!U134</f>
        <v>11.666666666666666</v>
      </c>
      <c r="M134" s="57">
        <f>'Raw Data'!V134</f>
        <v>0.37</v>
      </c>
      <c r="N134" s="57">
        <f>'Raw Data'!W134</f>
        <v>1</v>
      </c>
      <c r="O134" s="57">
        <f>'Raw Data'!C134</f>
        <v>0.12</v>
      </c>
      <c r="P134" s="57">
        <f>'Raw Data'!D134</f>
        <v>6.51</v>
      </c>
      <c r="Q134" s="57">
        <f>'Raw Data'!E134</f>
        <v>9.1999999999999993</v>
      </c>
      <c r="R134" s="57">
        <f>'Raw Data'!F134</f>
        <v>3.79</v>
      </c>
      <c r="S134" s="57">
        <f>'Raw Data'!G134</f>
        <v>0.17</v>
      </c>
      <c r="T134" s="57"/>
      <c r="U134" s="57"/>
      <c r="W134" s="57" t="s">
        <v>20</v>
      </c>
      <c r="X134" s="72" t="s">
        <v>43</v>
      </c>
      <c r="Y134" s="56">
        <f>AVERAGE(P134:P135)</f>
        <v>6.41</v>
      </c>
      <c r="Z134" s="56">
        <f>AVERAGE(R134:R135)</f>
        <v>3.5449999999999999</v>
      </c>
      <c r="AA134" s="56">
        <f>AVERAGE(S134:S135)</f>
        <v>0.14000000000000001</v>
      </c>
      <c r="AB134" s="56">
        <f>AVERAGE(Q134:Q135)</f>
        <v>12.1</v>
      </c>
      <c r="AC134" s="56">
        <f>AVERAGE(M134:M135)</f>
        <v>0.48499999999999999</v>
      </c>
      <c r="AD134" s="98">
        <f>TNTP!M123</f>
        <v>3.7258620000000002</v>
      </c>
      <c r="AE134" s="99">
        <f>TNTP!N123</f>
        <v>5.8533299999999996E-2</v>
      </c>
      <c r="AF134" s="98"/>
    </row>
    <row r="135" spans="1:32">
      <c r="A135" s="90">
        <f>'Raw Data'!A135</f>
        <v>42451</v>
      </c>
      <c r="B135" s="57"/>
      <c r="C135" s="57"/>
      <c r="D135" s="57" t="str">
        <f>'Raw Data'!Y135</f>
        <v>Katherine M.</v>
      </c>
      <c r="E135" s="57">
        <f>'Raw Data'!N135</f>
        <v>4</v>
      </c>
      <c r="F135" s="57">
        <f>'Raw Data'!O135</f>
        <v>2</v>
      </c>
      <c r="G135" s="57">
        <f>'Raw Data'!P135</f>
        <v>3</v>
      </c>
      <c r="H135" s="57">
        <f>'Raw Data'!Q135</f>
        <v>2</v>
      </c>
      <c r="I135" s="57">
        <f>'Raw Data'!R135</f>
        <v>10</v>
      </c>
      <c r="J135" s="57">
        <f>'Raw Data'!S135</f>
        <v>2</v>
      </c>
      <c r="K135" s="57">
        <f>'Raw Data'!T135</f>
        <v>12.777777777777779</v>
      </c>
      <c r="L135" s="57">
        <f>'Raw Data'!U135</f>
        <v>11.666666666666666</v>
      </c>
      <c r="M135" s="57">
        <f>'Raw Data'!V135</f>
        <v>0.6</v>
      </c>
      <c r="N135" s="57">
        <f>'Raw Data'!W135</f>
        <v>0</v>
      </c>
      <c r="O135" s="57">
        <f>'Raw Data'!C135</f>
        <v>0.13</v>
      </c>
      <c r="P135" s="57">
        <f>'Raw Data'!D135</f>
        <v>6.31</v>
      </c>
      <c r="Q135" s="57">
        <f>'Raw Data'!E135</f>
        <v>15</v>
      </c>
      <c r="R135" s="57">
        <f>'Raw Data'!F135</f>
        <v>3.3</v>
      </c>
      <c r="S135" s="57">
        <f>'Raw Data'!G135</f>
        <v>0.11</v>
      </c>
      <c r="T135" s="57"/>
      <c r="U135" s="57" t="s">
        <v>182</v>
      </c>
      <c r="W135" s="57" t="s">
        <v>22</v>
      </c>
      <c r="Y135" s="98">
        <f>AVERAGE(P136:P137)</f>
        <v>7.2249999999999996</v>
      </c>
      <c r="Z135" s="56">
        <f>AVERAGE(R136:R137)</f>
        <v>3.42</v>
      </c>
      <c r="AA135" s="56">
        <f>AVERAGE(S136:S137)</f>
        <v>0.128</v>
      </c>
      <c r="AB135" s="56">
        <f>AVERAGE(Q136:Q137)</f>
        <v>27.799999999999997</v>
      </c>
      <c r="AC135" s="56">
        <f>AVERAGE(M136:M137)</f>
        <v>0.45499999999999996</v>
      </c>
      <c r="AD135" s="98">
        <f>TNTP!M124</f>
        <v>3.3196589999999997</v>
      </c>
      <c r="AE135" s="99">
        <f>TNTP!N124</f>
        <v>6.2714249999999999E-2</v>
      </c>
      <c r="AF135" s="98"/>
    </row>
    <row r="136" spans="1:32">
      <c r="A136" s="90">
        <f>'Raw Data'!A136</f>
        <v>42465</v>
      </c>
      <c r="B136" s="57"/>
      <c r="C136" s="57"/>
      <c r="D136" s="57"/>
      <c r="E136" s="57">
        <f>'Raw Data'!N136</f>
        <v>4</v>
      </c>
      <c r="F136" s="57">
        <f>'Raw Data'!O136</f>
        <v>3</v>
      </c>
      <c r="G136" s="57">
        <f>'Raw Data'!P136</f>
        <v>4</v>
      </c>
      <c r="H136" s="57">
        <f>'Raw Data'!Q136</f>
        <v>4</v>
      </c>
      <c r="I136" s="57">
        <f>'Raw Data'!R136</f>
        <v>8</v>
      </c>
      <c r="J136" s="57">
        <f>'Raw Data'!S136</f>
        <v>5</v>
      </c>
      <c r="K136" s="57">
        <f>'Raw Data'!T136</f>
        <v>1.6666666666666667</v>
      </c>
      <c r="L136" s="57">
        <f>'Raw Data'!U136</f>
        <v>13.888888888888889</v>
      </c>
      <c r="M136" s="57">
        <f>'Raw Data'!V136</f>
        <v>0.5</v>
      </c>
      <c r="N136" s="57">
        <f>'Raw Data'!W136</f>
        <v>1</v>
      </c>
      <c r="O136" s="57">
        <f>'Raw Data'!C136</f>
        <v>0.12</v>
      </c>
      <c r="P136" s="57">
        <f>'Raw Data'!D136</f>
        <v>6.47</v>
      </c>
      <c r="Q136" s="57">
        <f>'Raw Data'!E136</f>
        <v>24.7</v>
      </c>
      <c r="R136" s="57">
        <f>'Raw Data'!F136</f>
        <v>3.42</v>
      </c>
      <c r="S136" s="57"/>
      <c r="T136" s="57"/>
      <c r="U136" s="57" t="s">
        <v>162</v>
      </c>
      <c r="W136" s="57" t="s">
        <v>23</v>
      </c>
      <c r="Y136" s="98">
        <f>AVERAGE(P138:P140)</f>
        <v>7.0633333333333326</v>
      </c>
      <c r="Z136" s="56">
        <f>AVERAGE(R138:R140)</f>
        <v>2.69</v>
      </c>
      <c r="AA136" s="56">
        <f>AVERAGE(S138:S139)</f>
        <v>0.16849999999999998</v>
      </c>
      <c r="AC136" s="99">
        <f>AVERAGE(M138:M140)</f>
        <v>0.46333333333333337</v>
      </c>
      <c r="AD136" s="98">
        <f>TNTP!M125</f>
        <v>2.1243949999999998</v>
      </c>
      <c r="AE136" s="99">
        <f>TNTP!N125</f>
        <v>8.9400066666666667E-2</v>
      </c>
      <c r="AF136" s="98"/>
    </row>
    <row r="137" spans="1:32">
      <c r="A137" s="90">
        <f>'Raw Data'!A137</f>
        <v>42479</v>
      </c>
      <c r="B137" s="57"/>
      <c r="C137" s="57"/>
      <c r="D137" s="57"/>
      <c r="E137" s="57">
        <f>'Raw Data'!N137</f>
        <v>4</v>
      </c>
      <c r="F137" s="57">
        <f>'Raw Data'!O137</f>
        <v>1</v>
      </c>
      <c r="G137" s="57">
        <f>'Raw Data'!P137</f>
        <v>3</v>
      </c>
      <c r="H137" s="57">
        <f>'Raw Data'!Q137</f>
        <v>2</v>
      </c>
      <c r="I137" s="57">
        <f>'Raw Data'!R137</f>
        <v>8</v>
      </c>
      <c r="J137" s="57">
        <f>'Raw Data'!S137</f>
        <v>1</v>
      </c>
      <c r="K137" s="57">
        <f>'Raw Data'!T137</f>
        <v>23.888888888888889</v>
      </c>
      <c r="L137" s="57">
        <f>'Raw Data'!U137</f>
        <v>16.666666666666668</v>
      </c>
      <c r="M137" s="57">
        <f>'Raw Data'!V137</f>
        <v>0.41</v>
      </c>
      <c r="N137" s="57">
        <f>'Raw Data'!W137</f>
        <v>1</v>
      </c>
      <c r="O137" s="57">
        <f>'Raw Data'!C137</f>
        <v>0.13</v>
      </c>
      <c r="P137" s="57">
        <f>'Raw Data'!D137</f>
        <v>7.98</v>
      </c>
      <c r="Q137" s="57">
        <f>'Raw Data'!E137</f>
        <v>30.9</v>
      </c>
      <c r="R137" s="57"/>
      <c r="S137" s="57">
        <f>'Raw Data'!G137</f>
        <v>0.128</v>
      </c>
      <c r="T137" s="57"/>
      <c r="U137" s="57"/>
      <c r="W137" s="57" t="s">
        <v>24</v>
      </c>
      <c r="Y137" s="98">
        <f>AVERAGE(P140:P142)</f>
        <v>6.9950000000000001</v>
      </c>
      <c r="Z137" s="98"/>
      <c r="AA137" s="98">
        <f>AVERAGE(S140:S142)</f>
        <v>5.2999999999999999E-2</v>
      </c>
      <c r="AB137" s="98"/>
      <c r="AC137" s="56">
        <f>AVERAGE(M141:M142)</f>
        <v>0.38</v>
      </c>
      <c r="AD137" s="98">
        <f>TNTP!M126</f>
        <v>1.8734362500000001</v>
      </c>
      <c r="AE137" s="99">
        <f>TNTP!N126</f>
        <v>8.7438633333333349E-2</v>
      </c>
      <c r="AF137" s="98"/>
    </row>
    <row r="138" spans="1:32">
      <c r="A138" s="90">
        <f>'Raw Data'!A138</f>
        <v>42493</v>
      </c>
      <c r="B138" s="57"/>
      <c r="C138" s="57"/>
      <c r="D138" s="57"/>
      <c r="E138" s="57">
        <f>'Raw Data'!N138</f>
        <v>1</v>
      </c>
      <c r="F138" s="57">
        <f>'Raw Data'!O138</f>
        <v>5</v>
      </c>
      <c r="G138" s="57">
        <f>'Raw Data'!P138</f>
        <v>2</v>
      </c>
      <c r="H138" s="57">
        <f>'Raw Data'!Q138</f>
        <v>2</v>
      </c>
      <c r="I138" s="57">
        <f>'Raw Data'!R138</f>
        <v>8</v>
      </c>
      <c r="J138" s="57">
        <f>'Raw Data'!S138</f>
        <v>5</v>
      </c>
      <c r="K138" s="57">
        <f>'Raw Data'!T138</f>
        <v>18.888888888888889</v>
      </c>
      <c r="L138" s="57">
        <f>'Raw Data'!U138</f>
        <v>17.222222222222221</v>
      </c>
      <c r="M138" s="57">
        <f>'Raw Data'!V138</f>
        <v>0.49</v>
      </c>
      <c r="N138" s="57">
        <f>'Raw Data'!W138</f>
        <v>1</v>
      </c>
      <c r="O138" s="57">
        <f>'Raw Data'!C138</f>
        <v>0.08</v>
      </c>
      <c r="P138" s="57">
        <f>'Raw Data'!D138</f>
        <v>7.1</v>
      </c>
      <c r="Q138" s="57"/>
      <c r="R138" s="57">
        <f>'Raw Data'!F138</f>
        <v>2.69</v>
      </c>
      <c r="S138" s="57">
        <f>'Raw Data'!G138</f>
        <v>0.20599999999999999</v>
      </c>
      <c r="T138" s="57"/>
      <c r="U138" s="57" t="s">
        <v>177</v>
      </c>
      <c r="W138" s="57" t="s">
        <v>25</v>
      </c>
      <c r="Y138" s="56">
        <f>AVERAGE(P143:P144)</f>
        <v>7.45</v>
      </c>
      <c r="Z138" s="56">
        <f>AVERAGE(R143:R144)</f>
        <v>1.48</v>
      </c>
      <c r="AA138" s="99">
        <f>AVERAGE(S143:S144)</f>
        <v>0.1</v>
      </c>
      <c r="AB138" s="56">
        <f>AVERAGE(Q143:Q144)</f>
        <v>21.1</v>
      </c>
      <c r="AC138" s="56">
        <f>AVERAGE(M143:M144)</f>
        <v>0.3</v>
      </c>
      <c r="AD138" s="98">
        <f>TNTP!M127</f>
        <v>1.750875</v>
      </c>
      <c r="AE138" s="99">
        <f>TNTP!N127</f>
        <v>7.5566800000000003E-2</v>
      </c>
      <c r="AF138" s="98"/>
    </row>
    <row r="139" spans="1:32">
      <c r="A139" s="90">
        <f>'Raw Data'!A139</f>
        <v>42507</v>
      </c>
      <c r="B139" s="57"/>
      <c r="C139" s="57"/>
      <c r="D139" s="57"/>
      <c r="E139" s="57">
        <f>'Raw Data'!N139</f>
        <v>4</v>
      </c>
      <c r="F139" s="57">
        <f>'Raw Data'!O139</f>
        <v>3</v>
      </c>
      <c r="G139" s="57">
        <f>'Raw Data'!P139</f>
        <v>1</v>
      </c>
      <c r="H139" s="57">
        <f>'Raw Data'!Q139</f>
        <v>1</v>
      </c>
      <c r="I139" s="57">
        <f>'Raw Data'!R139</f>
        <v>5</v>
      </c>
      <c r="J139" s="57">
        <f>'Raw Data'!S139</f>
        <v>3</v>
      </c>
      <c r="K139" s="57">
        <f>'Raw Data'!T139</f>
        <v>18.888888888888889</v>
      </c>
      <c r="L139" s="57">
        <f>'Raw Data'!U139</f>
        <v>17.222222222222221</v>
      </c>
      <c r="M139" s="57">
        <f>'Raw Data'!V139</f>
        <v>0.37</v>
      </c>
      <c r="N139" s="57">
        <f>'Raw Data'!W139</f>
        <v>1</v>
      </c>
      <c r="O139" s="57">
        <f>'Raw Data'!C139</f>
        <v>0.11</v>
      </c>
      <c r="P139" s="57">
        <f>'Raw Data'!D139</f>
        <v>7.3</v>
      </c>
      <c r="Q139" s="57"/>
      <c r="R139" s="57"/>
      <c r="S139" s="57">
        <f>'Raw Data'!G139</f>
        <v>0.13100000000000001</v>
      </c>
      <c r="T139" s="57"/>
      <c r="U139" s="57" t="s">
        <v>182</v>
      </c>
      <c r="W139" s="57" t="s">
        <v>26</v>
      </c>
      <c r="Y139" s="98">
        <f>AVERAGE(P145:P146)</f>
        <v>8.02</v>
      </c>
      <c r="Z139" s="56">
        <f>AVERAGE(R145:R146)</f>
        <v>0.92349999999999999</v>
      </c>
      <c r="AA139" s="56">
        <f>AVERAGE(S145:S146)</f>
        <v>0.16300000000000001</v>
      </c>
      <c r="AB139" s="56">
        <f>AVERAGE(Q145:Q146)</f>
        <v>24.3</v>
      </c>
      <c r="AC139" s="56">
        <f>AVERAGE(M145:M146)</f>
        <v>0.31</v>
      </c>
      <c r="AD139" s="98">
        <f>TNTP!M128</f>
        <v>1.5757875000000001</v>
      </c>
      <c r="AE139" s="99">
        <f>TNTP!N128</f>
        <v>9.4613349999999985E-2</v>
      </c>
      <c r="AF139" s="98"/>
    </row>
    <row r="140" spans="1:32">
      <c r="A140" s="90">
        <f>'Raw Data'!A140</f>
        <v>42521</v>
      </c>
      <c r="B140" s="57"/>
      <c r="C140" s="57"/>
      <c r="D140" s="57"/>
      <c r="E140" s="57">
        <f>'Raw Data'!N140</f>
        <v>1</v>
      </c>
      <c r="F140" s="57">
        <f>'Raw Data'!O140</f>
        <v>2</v>
      </c>
      <c r="G140" s="57">
        <f>'Raw Data'!P140</f>
        <v>2</v>
      </c>
      <c r="H140" s="57">
        <f>'Raw Data'!Q140</f>
        <v>1</v>
      </c>
      <c r="I140" s="57">
        <f>'Raw Data'!R140</f>
        <v>3</v>
      </c>
      <c r="J140" s="57">
        <f>'Raw Data'!S140</f>
        <v>4</v>
      </c>
      <c r="K140" s="57">
        <f>'Raw Data'!T140</f>
        <v>29.444444444444443</v>
      </c>
      <c r="L140" s="57">
        <f>'Raw Data'!U140</f>
        <v>24.444444444444443</v>
      </c>
      <c r="M140" s="57">
        <f>'Raw Data'!V140</f>
        <v>0.53</v>
      </c>
      <c r="N140" s="57">
        <f>'Raw Data'!W140</f>
        <v>1</v>
      </c>
      <c r="O140" s="57">
        <f>'Raw Data'!C140</f>
        <v>0.12</v>
      </c>
      <c r="P140" s="57">
        <f>'Raw Data'!D140</f>
        <v>6.79</v>
      </c>
      <c r="Q140" s="57"/>
      <c r="R140" s="57"/>
      <c r="S140" s="57">
        <f>'Raw Data'!G140</f>
        <v>4.2999999999999997E-2</v>
      </c>
      <c r="T140" s="57"/>
      <c r="U140" s="57"/>
      <c r="W140" s="57" t="s">
        <v>27</v>
      </c>
      <c r="Y140" s="98">
        <f>AVERAGE(P147:P148)</f>
        <v>6.92</v>
      </c>
      <c r="Z140" s="56">
        <f>AVERAGE(R147:R148)</f>
        <v>1.365</v>
      </c>
      <c r="AA140" s="56">
        <f>AVERAGE(S147:S148)</f>
        <v>0.11</v>
      </c>
      <c r="AB140" s="56">
        <f>AVERAGE(Q147:Q148)</f>
        <v>24.7</v>
      </c>
      <c r="AC140" s="56">
        <f>AVERAGE(M147:M148)</f>
        <v>0.39</v>
      </c>
      <c r="AD140" s="98">
        <f>TNTP!M129</f>
        <v>1.6458225</v>
      </c>
      <c r="AE140" s="99">
        <f>TNTP!N129</f>
        <v>7.727015000000001E-2</v>
      </c>
      <c r="AF140" s="98"/>
    </row>
    <row r="141" spans="1:32">
      <c r="A141" s="90">
        <f>'Raw Data'!A141</f>
        <v>42535</v>
      </c>
      <c r="B141" s="57"/>
      <c r="C141" s="57"/>
      <c r="D141" s="57"/>
      <c r="E141" s="57">
        <f>'Raw Data'!N141</f>
        <v>1</v>
      </c>
      <c r="F141" s="57">
        <f>'Raw Data'!O141</f>
        <v>1</v>
      </c>
      <c r="G141" s="57">
        <f>'Raw Data'!P141</f>
        <v>2</v>
      </c>
      <c r="H141" s="57">
        <f>'Raw Data'!Q141</f>
        <v>2</v>
      </c>
      <c r="I141" s="57">
        <f>'Raw Data'!R141</f>
        <v>2</v>
      </c>
      <c r="J141" s="57">
        <f>'Raw Data'!S141</f>
        <v>1</v>
      </c>
      <c r="K141" s="57">
        <f>'Raw Data'!T141</f>
        <v>25.555555555555557</v>
      </c>
      <c r="L141" s="57">
        <f>'Raw Data'!U141</f>
        <v>25.555555555555557</v>
      </c>
      <c r="M141" s="57">
        <f>'Raw Data'!V141</f>
        <v>0.38</v>
      </c>
      <c r="N141" s="57">
        <f>'Raw Data'!W141</f>
        <v>1</v>
      </c>
      <c r="O141" s="57">
        <f>'Raw Data'!C141</f>
        <v>0.14000000000000001</v>
      </c>
      <c r="P141" s="57">
        <f>'Raw Data'!D141</f>
        <v>7.2</v>
      </c>
      <c r="Q141" s="57"/>
      <c r="R141" s="57"/>
      <c r="S141" s="57">
        <f>'Raw Data'!G141</f>
        <v>6.3E-2</v>
      </c>
      <c r="T141" s="57"/>
      <c r="U141" s="57"/>
      <c r="W141" s="57" t="s">
        <v>28</v>
      </c>
      <c r="Y141" s="98">
        <f>AVERAGE(P149:P150)</f>
        <v>6.26</v>
      </c>
      <c r="Z141" s="56">
        <f>AVERAGE(R149:R150)</f>
        <v>1.288</v>
      </c>
      <c r="AA141" s="56">
        <f>AVERAGE(S149:S150)</f>
        <v>0.34199999999999997</v>
      </c>
      <c r="AB141" s="56">
        <f>AVERAGE(Q149:Q150)</f>
        <v>10.149999999999999</v>
      </c>
      <c r="AC141" s="56">
        <f>AVERAGE(M149:M150)</f>
        <v>0.35</v>
      </c>
      <c r="AD141" s="98">
        <f>TNTP!M130</f>
        <v>2.1500745000000001</v>
      </c>
      <c r="AE141" s="99">
        <f>TNTP!N130</f>
        <v>0.12558335000000001</v>
      </c>
      <c r="AF141" s="98"/>
    </row>
    <row r="142" spans="1:32">
      <c r="A142" s="90">
        <f>'Raw Data'!A142</f>
        <v>42549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 t="s">
        <v>193</v>
      </c>
      <c r="W142" s="57" t="s">
        <v>29</v>
      </c>
      <c r="AD142" s="98"/>
      <c r="AE142" s="99"/>
      <c r="AF142" s="98"/>
    </row>
    <row r="143" spans="1:32">
      <c r="A143" s="90">
        <f>'Raw Data'!A143</f>
        <v>42563</v>
      </c>
      <c r="B143" s="57"/>
      <c r="C143" s="57"/>
      <c r="D143" s="57" t="str">
        <f>'Raw Data'!Y143</f>
        <v>NO SAMPLE</v>
      </c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W143" s="56" t="s">
        <v>150</v>
      </c>
      <c r="Y143" s="99">
        <f>AVERAGE(Y134:Y142)</f>
        <v>7.0429166666666658</v>
      </c>
      <c r="Z143" s="99">
        <f>AVERAGE(Z134:Z142)</f>
        <v>2.1016428571428571</v>
      </c>
      <c r="AA143" s="99">
        <f t="shared" ref="AA143:AC143" si="11">AVERAGE(AA134:AA142)</f>
        <v>0.15056249999999999</v>
      </c>
      <c r="AB143" s="99">
        <f t="shared" si="11"/>
        <v>20.025000000000002</v>
      </c>
      <c r="AC143" s="99">
        <f t="shared" si="11"/>
        <v>0.39166666666666666</v>
      </c>
      <c r="AD143" s="98">
        <f t="shared" ref="AD143:AE143" si="12">AVERAGE(AD134:AD142)</f>
        <v>2.2707389687500004</v>
      </c>
      <c r="AE143" s="99">
        <f t="shared" si="12"/>
        <v>8.3889987499999999E-2</v>
      </c>
      <c r="AF143" s="98"/>
    </row>
    <row r="144" spans="1:32">
      <c r="A144" s="90">
        <f>'Raw Data'!A144</f>
        <v>42577</v>
      </c>
      <c r="B144" s="57"/>
      <c r="C144" s="57"/>
      <c r="D144" s="57" t="str">
        <f>'Raw Data'!Y144</f>
        <v>Peter Bozick</v>
      </c>
      <c r="E144" s="57">
        <f>'Raw Data'!N144</f>
        <v>4</v>
      </c>
      <c r="F144" s="57">
        <f>'Raw Data'!O144</f>
        <v>1</v>
      </c>
      <c r="G144" s="57">
        <f>'Raw Data'!P144</f>
        <v>1</v>
      </c>
      <c r="H144" s="57">
        <f>'Raw Data'!Q144</f>
        <v>1</v>
      </c>
      <c r="I144" s="57">
        <f>'Raw Data'!R144</f>
        <v>9</v>
      </c>
      <c r="J144" s="57">
        <f>'Raw Data'!S144</f>
        <v>3</v>
      </c>
      <c r="K144" s="57">
        <f>'Raw Data'!T144</f>
        <v>32.222222222222221</v>
      </c>
      <c r="L144" s="57">
        <f>'Raw Data'!U144</f>
        <v>30</v>
      </c>
      <c r="M144" s="57">
        <f>'Raw Data'!V144</f>
        <v>0.3</v>
      </c>
      <c r="N144" s="57">
        <f>'Raw Data'!W144</f>
        <v>1</v>
      </c>
      <c r="O144" s="57">
        <f>'Raw Data'!C144</f>
        <v>0.11</v>
      </c>
      <c r="P144" s="57">
        <f>'Raw Data'!D144</f>
        <v>7.45</v>
      </c>
      <c r="Q144" s="57">
        <f>'Raw Data'!E144</f>
        <v>21.1</v>
      </c>
      <c r="R144" s="57">
        <f>'Raw Data'!F144</f>
        <v>1.48</v>
      </c>
      <c r="S144" s="57">
        <f>'Raw Data'!G144</f>
        <v>0.1</v>
      </c>
      <c r="U144" s="57" t="s">
        <v>204</v>
      </c>
      <c r="AD144" s="98"/>
      <c r="AE144" s="99"/>
      <c r="AF144" s="98"/>
    </row>
    <row r="145" spans="1:32">
      <c r="A145" s="90">
        <f>'Raw Data'!A145</f>
        <v>42591</v>
      </c>
      <c r="B145" s="57"/>
      <c r="C145" s="57"/>
      <c r="D145" s="57"/>
      <c r="E145" s="57">
        <f>'Raw Data'!N145</f>
        <v>2</v>
      </c>
      <c r="F145" s="57">
        <f>'Raw Data'!O145</f>
        <v>3</v>
      </c>
      <c r="G145" s="57">
        <f>'Raw Data'!P145</f>
        <v>2</v>
      </c>
      <c r="H145" s="57">
        <f>'Raw Data'!Q145</f>
        <v>2</v>
      </c>
      <c r="I145" s="57">
        <f>'Raw Data'!R145</f>
        <v>2</v>
      </c>
      <c r="J145" s="57">
        <f>'Raw Data'!S145</f>
        <v>1</v>
      </c>
      <c r="K145" s="57">
        <f>'Raw Data'!T145</f>
        <v>28.888888888888889</v>
      </c>
      <c r="L145" s="57">
        <f>'Raw Data'!U145</f>
        <v>26.666666666666668</v>
      </c>
      <c r="M145" s="57">
        <f>'Raw Data'!V145</f>
        <v>0.32</v>
      </c>
      <c r="N145" s="57">
        <f>'Raw Data'!W145</f>
        <v>1</v>
      </c>
      <c r="O145" s="57">
        <f>'Raw Data'!C145</f>
        <v>0.14000000000000001</v>
      </c>
      <c r="P145" s="57">
        <f>'Raw Data'!D145</f>
        <v>7.49</v>
      </c>
      <c r="Q145" s="57">
        <f>'Raw Data'!E145</f>
        <v>25.1</v>
      </c>
      <c r="R145" s="57">
        <f>'Raw Data'!F145</f>
        <v>1.0900000000000001</v>
      </c>
      <c r="S145" s="57">
        <f>'Raw Data'!G145</f>
        <v>0.125</v>
      </c>
      <c r="T145" s="57"/>
      <c r="U145" s="57"/>
      <c r="AD145" s="98"/>
      <c r="AE145" s="99"/>
      <c r="AF145" s="98"/>
    </row>
    <row r="146" spans="1:32">
      <c r="A146" s="90">
        <f>'Raw Data'!A146</f>
        <v>42605</v>
      </c>
      <c r="B146" s="57"/>
      <c r="C146" s="57"/>
      <c r="D146" s="57"/>
      <c r="E146" s="57">
        <f>'Raw Data'!N146</f>
        <v>3</v>
      </c>
      <c r="F146" s="57">
        <f>'Raw Data'!O146</f>
        <v>1</v>
      </c>
      <c r="G146" s="57">
        <f>'Raw Data'!P146</f>
        <v>2</v>
      </c>
      <c r="H146" s="57">
        <f>'Raw Data'!Q146</f>
        <v>1</v>
      </c>
      <c r="I146" s="57">
        <f>'Raw Data'!R146</f>
        <v>1</v>
      </c>
      <c r="J146" s="57">
        <f>'Raw Data'!S146</f>
        <v>5</v>
      </c>
      <c r="K146" s="57">
        <f>'Raw Data'!T146</f>
        <v>28.333333333333332</v>
      </c>
      <c r="L146" s="57">
        <f>'Raw Data'!U146</f>
        <v>28.333333333333332</v>
      </c>
      <c r="M146" s="57">
        <f>'Raw Data'!V146</f>
        <v>0.3</v>
      </c>
      <c r="N146" s="57">
        <f>'Raw Data'!W146</f>
        <v>1</v>
      </c>
      <c r="O146" s="57">
        <f>'Raw Data'!C146</f>
        <v>7.0000000000000007E-2</v>
      </c>
      <c r="P146" s="57">
        <f>'Raw Data'!D146</f>
        <v>8.5500000000000007</v>
      </c>
      <c r="Q146" s="57">
        <f>'Raw Data'!E146</f>
        <v>23.5</v>
      </c>
      <c r="R146" s="57">
        <f>'Raw Data'!F146</f>
        <v>0.75700000000000001</v>
      </c>
      <c r="S146" s="57">
        <f>'Raw Data'!G146</f>
        <v>0.20100000000000001</v>
      </c>
      <c r="T146" s="57"/>
      <c r="U146" s="57"/>
      <c r="AD146" s="98"/>
      <c r="AE146" s="99"/>
      <c r="AF146" s="98"/>
    </row>
    <row r="147" spans="1:32">
      <c r="A147" s="90">
        <f>'Raw Data'!A147</f>
        <v>42619</v>
      </c>
      <c r="B147" s="57"/>
      <c r="C147" s="57"/>
      <c r="D147" s="57"/>
      <c r="E147" s="57">
        <f>'Raw Data'!N147</f>
        <v>1</v>
      </c>
      <c r="F147" s="57">
        <f>'Raw Data'!O147</f>
        <v>1</v>
      </c>
      <c r="G147" s="57">
        <f>'Raw Data'!P147</f>
        <v>4</v>
      </c>
      <c r="H147" s="57">
        <f>'Raw Data'!Q147</f>
        <v>2</v>
      </c>
      <c r="I147" s="57">
        <f>'Raw Data'!R147</f>
        <v>6</v>
      </c>
      <c r="J147" s="57">
        <f>'Raw Data'!S147</f>
        <v>1</v>
      </c>
      <c r="K147" s="57">
        <f>'Raw Data'!T147</f>
        <v>26.666666666666668</v>
      </c>
      <c r="L147" s="57">
        <f>'Raw Data'!U147</f>
        <v>24.444444444444443</v>
      </c>
      <c r="M147" s="57">
        <f>'Raw Data'!V147</f>
        <v>0.38</v>
      </c>
      <c r="N147" s="57">
        <f>'Raw Data'!W147</f>
        <v>1</v>
      </c>
      <c r="O147" s="57">
        <f>'Raw Data'!C147</f>
        <v>0.17</v>
      </c>
      <c r="P147" s="57">
        <f>'Raw Data'!D147</f>
        <v>7.24</v>
      </c>
      <c r="Q147" s="57">
        <f>'Raw Data'!E147</f>
        <v>32</v>
      </c>
      <c r="R147" s="57">
        <f>'Raw Data'!F147</f>
        <v>1.28</v>
      </c>
      <c r="S147" s="57">
        <f>'Raw Data'!G147</f>
        <v>0.10100000000000001</v>
      </c>
      <c r="T147" s="57"/>
      <c r="U147" s="57"/>
      <c r="AD147" s="98"/>
      <c r="AE147" s="99"/>
      <c r="AF147" s="98"/>
    </row>
    <row r="148" spans="1:32">
      <c r="A148" s="90">
        <f>'Raw Data'!A148</f>
        <v>42633</v>
      </c>
      <c r="B148" s="57"/>
      <c r="C148" s="57"/>
      <c r="D148" s="57"/>
      <c r="E148" s="57">
        <f>'Raw Data'!N148</f>
        <v>3</v>
      </c>
      <c r="F148" s="57">
        <f>'Raw Data'!O148</f>
        <v>4</v>
      </c>
      <c r="G148" s="57">
        <f>'Raw Data'!P148</f>
        <v>3</v>
      </c>
      <c r="H148" s="57">
        <f>'Raw Data'!Q148</f>
        <v>2</v>
      </c>
      <c r="I148" s="57">
        <f>'Raw Data'!R148</f>
        <v>1</v>
      </c>
      <c r="J148" s="57">
        <f>'Raw Data'!S148</f>
        <v>5</v>
      </c>
      <c r="K148" s="57">
        <f>'Raw Data'!T148</f>
        <v>23.333333333333332</v>
      </c>
      <c r="L148" s="57">
        <f>'Raw Data'!U148</f>
        <v>23.333333333333332</v>
      </c>
      <c r="M148" s="57">
        <f>'Raw Data'!V148</f>
        <v>0.4</v>
      </c>
      <c r="N148" s="57">
        <f>'Raw Data'!W148</f>
        <v>1</v>
      </c>
      <c r="O148" s="57"/>
      <c r="P148" s="57">
        <f>'Raw Data'!D148</f>
        <v>6.6</v>
      </c>
      <c r="Q148" s="57">
        <f>'Raw Data'!E148</f>
        <v>17.399999999999999</v>
      </c>
      <c r="R148" s="57">
        <f>'Raw Data'!F148</f>
        <v>1.45</v>
      </c>
      <c r="S148" s="57">
        <f>'Raw Data'!G148</f>
        <v>0.11899999999999999</v>
      </c>
      <c r="T148" s="57"/>
      <c r="U148" s="57"/>
      <c r="AD148" s="98"/>
      <c r="AE148" s="99"/>
      <c r="AF148" s="98"/>
    </row>
    <row r="149" spans="1:32">
      <c r="A149" s="90">
        <f>'Raw Data'!A149</f>
        <v>42647</v>
      </c>
      <c r="B149" s="57"/>
      <c r="C149" s="57"/>
      <c r="D149" s="57"/>
      <c r="E149" s="57">
        <f>'Raw Data'!N149</f>
        <v>3</v>
      </c>
      <c r="F149" s="57">
        <f>'Raw Data'!O149</f>
        <v>3</v>
      </c>
      <c r="G149" s="57">
        <f>'Raw Data'!P149</f>
        <v>3</v>
      </c>
      <c r="H149" s="57">
        <f>'Raw Data'!Q149</f>
        <v>2</v>
      </c>
      <c r="I149" s="57">
        <f>'Raw Data'!R149</f>
        <v>3</v>
      </c>
      <c r="J149" s="57">
        <f>'Raw Data'!S149</f>
        <v>2</v>
      </c>
      <c r="K149" s="57">
        <f>'Raw Data'!T149</f>
        <v>22.222222222222221</v>
      </c>
      <c r="L149" s="57">
        <f>'Raw Data'!U149</f>
        <v>20.555555555555557</v>
      </c>
      <c r="M149" s="57">
        <f>'Raw Data'!V149</f>
        <v>0.38</v>
      </c>
      <c r="N149" s="57">
        <f>'Raw Data'!W149</f>
        <v>1</v>
      </c>
      <c r="O149" s="57">
        <f>'Raw Data'!C149</f>
        <v>0.05</v>
      </c>
      <c r="P149" s="57">
        <f>'Raw Data'!D149</f>
        <v>6.26</v>
      </c>
      <c r="Q149" s="57">
        <f>'Raw Data'!E149</f>
        <v>11.2</v>
      </c>
      <c r="R149" s="57">
        <f>'Raw Data'!F149</f>
        <v>0.75600000000000001</v>
      </c>
      <c r="S149" s="57">
        <f>'Raw Data'!G149</f>
        <v>0.443</v>
      </c>
      <c r="T149" s="57"/>
      <c r="U149" s="57"/>
      <c r="AD149" s="98"/>
      <c r="AE149" s="99"/>
      <c r="AF149" s="98"/>
    </row>
    <row r="150" spans="1:32">
      <c r="A150" s="90">
        <f>'Raw Data'!A150</f>
        <v>42661</v>
      </c>
      <c r="B150" s="57"/>
      <c r="C150" s="57"/>
      <c r="D150" s="57" t="str">
        <f>'Raw Data'!Y150</f>
        <v>Peter Bozick</v>
      </c>
      <c r="E150" s="57">
        <f>'Raw Data'!N150</f>
        <v>3</v>
      </c>
      <c r="F150" s="57">
        <f>'Raw Data'!O150</f>
        <v>1</v>
      </c>
      <c r="G150" s="57">
        <f>'Raw Data'!P150</f>
        <v>2</v>
      </c>
      <c r="H150" s="57">
        <f>'Raw Data'!Q150</f>
        <v>2</v>
      </c>
      <c r="I150" s="57">
        <f>'Raw Data'!R150</f>
        <v>6</v>
      </c>
      <c r="J150" s="57">
        <f>'Raw Data'!S150</f>
        <v>1</v>
      </c>
      <c r="K150" s="57">
        <f>'Raw Data'!T150</f>
        <v>25.555555555555557</v>
      </c>
      <c r="L150" s="57">
        <f>'Raw Data'!U150</f>
        <v>17.222222222222221</v>
      </c>
      <c r="M150" s="57">
        <f>'Raw Data'!V150</f>
        <v>0.32</v>
      </c>
      <c r="N150" s="57">
        <f>'Raw Data'!W150</f>
        <v>1</v>
      </c>
      <c r="O150" s="57">
        <f>'Raw Data'!C150</f>
        <v>0</v>
      </c>
      <c r="P150" s="57">
        <f>'Raw Data'!D150</f>
        <v>6.26</v>
      </c>
      <c r="Q150" s="57">
        <f>'Raw Data'!E150</f>
        <v>9.1</v>
      </c>
      <c r="R150" s="57">
        <f>'Raw Data'!F150</f>
        <v>1.82</v>
      </c>
      <c r="S150" s="57">
        <f>'Raw Data'!G150</f>
        <v>0.24099999999999999</v>
      </c>
      <c r="T150" s="57"/>
      <c r="U150" s="57"/>
      <c r="AD150" s="98"/>
      <c r="AE150" s="99"/>
      <c r="AF150" s="98"/>
    </row>
    <row r="151" spans="1:32">
      <c r="A151" s="90">
        <f>'Raw Data'!A151</f>
        <v>42675</v>
      </c>
      <c r="B151" s="57"/>
      <c r="C151" s="57"/>
      <c r="D151" s="57" t="str">
        <f>'Raw Data'!Y151</f>
        <v>Peter Bozick</v>
      </c>
      <c r="E151" s="57">
        <f>'Raw Data'!N151</f>
        <v>3</v>
      </c>
      <c r="F151" s="57">
        <f>'Raw Data'!O151</f>
        <v>3</v>
      </c>
      <c r="G151" s="57">
        <f>'Raw Data'!P151</f>
        <v>1</v>
      </c>
      <c r="H151" s="57">
        <f>'Raw Data'!Q151</f>
        <v>1</v>
      </c>
      <c r="I151" s="57">
        <f>'Raw Data'!R151</f>
        <v>9</v>
      </c>
      <c r="J151" s="57">
        <f>'Raw Data'!S151</f>
        <v>2</v>
      </c>
      <c r="K151" s="57">
        <f>'Raw Data'!T151</f>
        <v>15.555555555555555</v>
      </c>
      <c r="L151" s="57">
        <f>'Raw Data'!U151</f>
        <v>15.555555555555555</v>
      </c>
      <c r="M151" s="57">
        <f>'Raw Data'!V151</f>
        <v>0.5</v>
      </c>
      <c r="N151" s="57">
        <f>'Raw Data'!W151</f>
        <v>1</v>
      </c>
      <c r="O151" s="57">
        <f>'Raw Data'!C151</f>
        <v>0.11</v>
      </c>
      <c r="P151" s="57">
        <f>'Raw Data'!D151</f>
        <v>6.75</v>
      </c>
      <c r="Q151" s="57">
        <f>'Raw Data'!E151</f>
        <v>8.1</v>
      </c>
      <c r="R151" s="57">
        <f>'Raw Data'!F151</f>
        <v>3.66</v>
      </c>
      <c r="S151" s="57">
        <f>'Raw Data'!G151</f>
        <v>0.112</v>
      </c>
      <c r="T151" s="57"/>
      <c r="U151" s="57"/>
      <c r="AD151" s="98"/>
      <c r="AE151" s="99"/>
      <c r="AF151" s="98"/>
    </row>
    <row r="152" spans="1:32">
      <c r="A152" s="90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AD152" s="98"/>
      <c r="AE152" s="99"/>
      <c r="AF152" s="98"/>
    </row>
    <row r="153" spans="1:32">
      <c r="A153" s="90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AD153" s="98"/>
      <c r="AE153" s="99"/>
      <c r="AF153" s="98"/>
    </row>
    <row r="154" spans="1:32">
      <c r="A154" s="90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AD154" s="98"/>
      <c r="AE154" s="99"/>
      <c r="AF154" s="98"/>
    </row>
    <row r="155" spans="1:32">
      <c r="A155" s="90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AD155" s="98"/>
      <c r="AE155" s="99"/>
      <c r="AF155" s="98"/>
    </row>
    <row r="156" spans="1:32">
      <c r="A156" s="90">
        <f>'Raw Data'!A156</f>
        <v>42437</v>
      </c>
      <c r="B156" s="57" t="s">
        <v>46</v>
      </c>
      <c r="C156" s="57" t="s">
        <v>47</v>
      </c>
      <c r="D156" s="57" t="str">
        <f>'Raw Data'!Y156</f>
        <v>NO SAMPLE</v>
      </c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W156" s="57" t="s">
        <v>20</v>
      </c>
      <c r="X156" s="71" t="s">
        <v>118</v>
      </c>
      <c r="AD156" s="98"/>
      <c r="AE156" s="99"/>
      <c r="AF156" s="98"/>
    </row>
    <row r="157" spans="1:32">
      <c r="A157" s="90">
        <f>'Raw Data'!A157</f>
        <v>42451</v>
      </c>
      <c r="B157" s="57"/>
      <c r="C157" s="57"/>
      <c r="D157" s="57" t="str">
        <f>'Raw Data'!Y157</f>
        <v>NO SAMPLE</v>
      </c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W157" s="57" t="s">
        <v>22</v>
      </c>
      <c r="Y157" s="98">
        <f>AVERAGE(P158:P159)</f>
        <v>6.5350000000000001</v>
      </c>
      <c r="Z157" s="56">
        <f>AVERAGE(R158:R159)</f>
        <v>2.0699999999999998</v>
      </c>
      <c r="AA157" s="56">
        <f>AVERAGE(S158:S159)</f>
        <v>0.128</v>
      </c>
      <c r="AB157" s="56">
        <f>AVERAGE(Q158:Q159)</f>
        <v>6.3</v>
      </c>
      <c r="AC157" s="56">
        <f>AVERAGE(M158:M159)</f>
        <v>0.22500000000000001</v>
      </c>
      <c r="AD157" s="98">
        <f>TNTP!M143</f>
        <v>2.9344665000000001</v>
      </c>
      <c r="AE157" s="99">
        <f>TNTP!N143</f>
        <v>2.6479349999999999E-2</v>
      </c>
      <c r="AF157" s="98"/>
    </row>
    <row r="158" spans="1:32">
      <c r="A158" s="90">
        <f>'Raw Data'!A158</f>
        <v>42465</v>
      </c>
      <c r="B158" s="57"/>
      <c r="C158" s="57"/>
      <c r="D158" s="57" t="str">
        <f>'Raw Data'!Y158</f>
        <v>Ryan Mello</v>
      </c>
      <c r="E158" s="57">
        <f>'Raw Data'!N158</f>
        <v>5</v>
      </c>
      <c r="F158" s="57">
        <f>'Raw Data'!O158</f>
        <v>1</v>
      </c>
      <c r="G158" s="57">
        <f>'Raw Data'!P158</f>
        <v>2</v>
      </c>
      <c r="H158" s="57">
        <f>'Raw Data'!Q158</f>
        <v>2</v>
      </c>
      <c r="I158" s="57">
        <f>'Raw Data'!R158</f>
        <v>6</v>
      </c>
      <c r="J158" s="57">
        <f>'Raw Data'!S158</f>
        <v>3</v>
      </c>
      <c r="K158" s="57">
        <f>'Raw Data'!T158</f>
        <v>16.111111111111111</v>
      </c>
      <c r="L158" s="57">
        <f>'Raw Data'!U158</f>
        <v>12.222222222222221</v>
      </c>
      <c r="M158" s="57">
        <f>'Raw Data'!V158</f>
        <v>0.2</v>
      </c>
      <c r="N158" s="57">
        <f>'Raw Data'!W158</f>
        <v>2</v>
      </c>
      <c r="O158" s="57">
        <f>'Raw Data'!C158</f>
        <v>7.0000000000000007E-2</v>
      </c>
      <c r="P158" s="57">
        <f>'Raw Data'!D158</f>
        <v>6.13</v>
      </c>
      <c r="Q158" s="57">
        <f>'Raw Data'!E158</f>
        <v>8.6999999999999993</v>
      </c>
      <c r="R158" s="57">
        <f>'Raw Data'!F158</f>
        <v>2.0699999999999998</v>
      </c>
      <c r="S158" s="57">
        <f>'Raw Data'!G158</f>
        <v>0.13600000000000001</v>
      </c>
      <c r="T158" s="57"/>
      <c r="U158" s="57"/>
      <c r="W158" s="57" t="s">
        <v>23</v>
      </c>
      <c r="Y158" s="98">
        <f>AVERAGE(P160:P162)</f>
        <v>6.57</v>
      </c>
      <c r="Z158" s="56">
        <f>AVERAGE(R160:R162)</f>
        <v>3</v>
      </c>
      <c r="AA158" s="56">
        <f>AVERAGE(S160:S161)</f>
        <v>8.4999999999999992E-2</v>
      </c>
      <c r="AC158" s="99">
        <f>AVERAGE(M160:M162)</f>
        <v>0.31666666666666665</v>
      </c>
      <c r="AD158" s="98">
        <f>TNTP!M144</f>
        <v>3.7398690000000001</v>
      </c>
      <c r="AE158" s="99">
        <f>TNTP!N144</f>
        <v>3.0144133333333333E-2</v>
      </c>
      <c r="AF158" s="98"/>
    </row>
    <row r="159" spans="1:32">
      <c r="A159" s="90">
        <f>'Raw Data'!A159</f>
        <v>42479</v>
      </c>
      <c r="B159" s="57"/>
      <c r="C159" s="57"/>
      <c r="D159" s="57" t="str">
        <f>'Raw Data'!Y159</f>
        <v>Ryan Mello</v>
      </c>
      <c r="E159" s="57">
        <f>'Raw Data'!N159</f>
        <v>5</v>
      </c>
      <c r="F159" s="57">
        <f>'Raw Data'!O159</f>
        <v>2</v>
      </c>
      <c r="G159" s="57">
        <f>'Raw Data'!P159</f>
        <v>1</v>
      </c>
      <c r="H159" s="57">
        <f>'Raw Data'!Q159</f>
        <v>2</v>
      </c>
      <c r="I159" s="57">
        <f>'Raw Data'!R159</f>
        <v>5</v>
      </c>
      <c r="J159" s="57">
        <f>'Raw Data'!S159</f>
        <v>1</v>
      </c>
      <c r="K159" s="57">
        <f>'Raw Data'!T159</f>
        <v>29.444444444444443</v>
      </c>
      <c r="L159" s="57">
        <f>'Raw Data'!U159</f>
        <v>18.888888888888889</v>
      </c>
      <c r="M159" s="57">
        <f>'Raw Data'!V159</f>
        <v>0.25</v>
      </c>
      <c r="N159" s="57">
        <f>'Raw Data'!W159</f>
        <v>2</v>
      </c>
      <c r="O159" s="57">
        <f>'Raw Data'!C159</f>
        <v>0.05</v>
      </c>
      <c r="P159" s="57">
        <f>'Raw Data'!D159</f>
        <v>6.94</v>
      </c>
      <c r="Q159" s="57">
        <f>'Raw Data'!E159</f>
        <v>3.9</v>
      </c>
      <c r="R159" s="57"/>
      <c r="S159" s="57">
        <f>'Raw Data'!G159</f>
        <v>0.12</v>
      </c>
      <c r="T159" s="57"/>
      <c r="U159" s="57" t="s">
        <v>167</v>
      </c>
      <c r="W159" s="57" t="s">
        <v>24</v>
      </c>
      <c r="Y159" s="98">
        <f>AVERAGE(P162:P164)</f>
        <v>6.9966666666666661</v>
      </c>
      <c r="Z159" s="98">
        <f>AVERAGE(R163:R164)</f>
        <v>2.5099999999999998</v>
      </c>
      <c r="AA159" s="98">
        <f>AVERAGE(S162:S164)</f>
        <v>0.12266666666666666</v>
      </c>
      <c r="AB159" s="98">
        <f>AVERAGE(Q163:Q164)</f>
        <v>7.6</v>
      </c>
      <c r="AC159" s="56">
        <f>AVERAGE(M163:M164)</f>
        <v>0.30000000000000004</v>
      </c>
      <c r="AD159" s="98">
        <f>TNTP!M145</f>
        <v>3.5157570000000002</v>
      </c>
      <c r="AE159" s="99">
        <f>TNTP!N145</f>
        <v>8.2535049999999999E-2</v>
      </c>
      <c r="AF159" s="98"/>
    </row>
    <row r="160" spans="1:32">
      <c r="A160" s="90">
        <f>'Raw Data'!A160</f>
        <v>42493</v>
      </c>
      <c r="B160" s="57"/>
      <c r="C160" s="57"/>
      <c r="D160" s="57" t="str">
        <f>'Raw Data'!Y160</f>
        <v>Ryan Mello</v>
      </c>
      <c r="E160" s="57">
        <f>'Raw Data'!N160</f>
        <v>5</v>
      </c>
      <c r="F160" s="57">
        <f>'Raw Data'!O160</f>
        <v>3</v>
      </c>
      <c r="G160" s="57">
        <f>'Raw Data'!P160</f>
        <v>1</v>
      </c>
      <c r="H160" s="57">
        <f>'Raw Data'!Q160</f>
        <v>1</v>
      </c>
      <c r="I160" s="57">
        <f>'Raw Data'!R160</f>
        <v>5</v>
      </c>
      <c r="J160" s="57">
        <f>'Raw Data'!S160</f>
        <v>3</v>
      </c>
      <c r="K160" s="57">
        <f>'Raw Data'!T160</f>
        <v>27.222222222222221</v>
      </c>
      <c r="L160" s="57">
        <f>'Raw Data'!U160</f>
        <v>20.555555555555557</v>
      </c>
      <c r="M160" s="57">
        <f>'Raw Data'!V160</f>
        <v>0.3</v>
      </c>
      <c r="N160" s="57">
        <f>'Raw Data'!W160</f>
        <v>2</v>
      </c>
      <c r="O160" s="57">
        <f>'Raw Data'!C160</f>
        <v>0.04</v>
      </c>
      <c r="P160" s="57">
        <f>'Raw Data'!D160</f>
        <v>6.48</v>
      </c>
      <c r="Q160" s="57"/>
      <c r="R160" s="57">
        <f>'Raw Data'!F160</f>
        <v>3</v>
      </c>
      <c r="S160" s="57">
        <f>'Raw Data'!G160</f>
        <v>7.0999999999999994E-2</v>
      </c>
      <c r="T160" s="57"/>
      <c r="U160" s="57"/>
      <c r="W160" s="57" t="s">
        <v>25</v>
      </c>
      <c r="Y160" s="56">
        <f>AVERAGE(P165:P166)</f>
        <v>7.165</v>
      </c>
      <c r="Z160" s="56">
        <f>AVERAGE(R165:R166)</f>
        <v>2.5099999999999998</v>
      </c>
      <c r="AA160" s="99">
        <f>AVERAGE(S165:S166)</f>
        <v>9.6000000000000002E-2</v>
      </c>
      <c r="AB160" s="56">
        <f>AVERAGE(Q165:Q166)</f>
        <v>9</v>
      </c>
      <c r="AC160" s="56">
        <f>AVERAGE(M165:M166)</f>
        <v>0.25</v>
      </c>
      <c r="AD160" s="98">
        <f>TNTP!M146</f>
        <v>3.0045014999999999</v>
      </c>
      <c r="AE160" s="99">
        <f>TNTP!N146</f>
        <v>3.2053950000000005E-2</v>
      </c>
      <c r="AF160" s="98"/>
    </row>
    <row r="161" spans="1:32">
      <c r="A161" s="90">
        <f>'Raw Data'!A161</f>
        <v>42507</v>
      </c>
      <c r="B161" s="57"/>
      <c r="C161" s="57"/>
      <c r="D161" s="57" t="str">
        <f>'Raw Data'!Y161</f>
        <v>Ryan Mello</v>
      </c>
      <c r="E161" s="57">
        <f>'Raw Data'!N161</f>
        <v>5</v>
      </c>
      <c r="F161" s="57">
        <f>'Raw Data'!O161</f>
        <v>5</v>
      </c>
      <c r="G161" s="57">
        <f>'Raw Data'!P161</f>
        <v>1</v>
      </c>
      <c r="H161" s="57">
        <f>'Raw Data'!Q161</f>
        <v>1</v>
      </c>
      <c r="I161" s="57">
        <f>'Raw Data'!R161</f>
        <v>5</v>
      </c>
      <c r="J161" s="57">
        <f>'Raw Data'!S161</f>
        <v>3</v>
      </c>
      <c r="K161" s="57">
        <f>'Raw Data'!T161</f>
        <v>17.777777777777779</v>
      </c>
      <c r="L161" s="57">
        <f>'Raw Data'!U161</f>
        <v>16.666666666666668</v>
      </c>
      <c r="M161" s="57">
        <f>'Raw Data'!V161</f>
        <v>0.35</v>
      </c>
      <c r="N161" s="57">
        <f>'Raw Data'!W161</f>
        <v>2</v>
      </c>
      <c r="O161" s="57">
        <f>'Raw Data'!C161</f>
        <v>0.7</v>
      </c>
      <c r="P161" s="57">
        <f>'Raw Data'!D161</f>
        <v>6.49</v>
      </c>
      <c r="Q161" s="57"/>
      <c r="R161" s="57"/>
      <c r="S161" s="57">
        <f>'Raw Data'!G161</f>
        <v>9.9000000000000005E-2</v>
      </c>
      <c r="T161" s="57"/>
      <c r="U161" s="57"/>
      <c r="W161" s="57" t="s">
        <v>26</v>
      </c>
      <c r="Y161" s="98">
        <f>AVERAGE(P167:P168)</f>
        <v>7.47</v>
      </c>
      <c r="Z161" s="56">
        <f>AVERAGE(R167:R168)</f>
        <v>1.855</v>
      </c>
      <c r="AA161" s="56">
        <f>AVERAGE(S167:S168)</f>
        <v>0.34800000000000003</v>
      </c>
      <c r="AB161" s="56">
        <f>AVERAGE(Q167:Q168)</f>
        <v>5.25</v>
      </c>
      <c r="AC161" s="56">
        <f>AVERAGE(M167:M168)</f>
        <v>0.27500000000000002</v>
      </c>
      <c r="AD161" s="98">
        <f>TNTP!M147</f>
        <v>2.3671829999999998</v>
      </c>
      <c r="AE161" s="99">
        <f>TNTP!N147</f>
        <v>2.3846900000000001E-2</v>
      </c>
      <c r="AF161" s="98"/>
    </row>
    <row r="162" spans="1:32">
      <c r="A162" s="90">
        <f>'Raw Data'!A162</f>
        <v>42521</v>
      </c>
      <c r="B162" s="57"/>
      <c r="C162" s="57"/>
      <c r="D162" s="57" t="str">
        <f>'Raw Data'!Y162</f>
        <v>Ryan Mello</v>
      </c>
      <c r="E162" s="57">
        <f>'Raw Data'!N162</f>
        <v>5</v>
      </c>
      <c r="F162" s="57">
        <f>'Raw Data'!O162</f>
        <v>2</v>
      </c>
      <c r="G162" s="57">
        <f>'Raw Data'!P162</f>
        <v>1</v>
      </c>
      <c r="H162" s="57">
        <f>'Raw Data'!Q162</f>
        <v>1</v>
      </c>
      <c r="I162" s="57">
        <f>'Raw Data'!R162</f>
        <v>5</v>
      </c>
      <c r="J162" s="57">
        <f>'Raw Data'!S162</f>
        <v>4</v>
      </c>
      <c r="K162" s="57">
        <f>'Raw Data'!T162</f>
        <v>28.333333333333332</v>
      </c>
      <c r="L162" s="57">
        <f>'Raw Data'!U162</f>
        <v>26.666666666666668</v>
      </c>
      <c r="M162" s="57">
        <f>'Raw Data'!V162</f>
        <v>0.3</v>
      </c>
      <c r="N162" s="57">
        <f>'Raw Data'!W162</f>
        <v>2</v>
      </c>
      <c r="O162" s="57">
        <f>'Raw Data'!C162</f>
        <v>0.08</v>
      </c>
      <c r="P162" s="57">
        <f>'Raw Data'!D162</f>
        <v>6.74</v>
      </c>
      <c r="Q162" s="57"/>
      <c r="R162" s="57"/>
      <c r="S162" s="57">
        <f>'Raw Data'!G162</f>
        <v>8.4000000000000005E-2</v>
      </c>
      <c r="T162" s="57"/>
      <c r="U162" s="57"/>
      <c r="W162" s="57" t="s">
        <v>27</v>
      </c>
      <c r="Y162" s="98">
        <f>AVERAGE(P169:P170)</f>
        <v>7.0350000000000001</v>
      </c>
      <c r="Z162" s="56">
        <f>AVERAGE(R169:R170)</f>
        <v>1.92</v>
      </c>
      <c r="AA162" s="56">
        <f>AVERAGE(S169:S170)</f>
        <v>0.16400000000000001</v>
      </c>
      <c r="AB162" s="56">
        <f>AVERAGE(Q169:Q170)</f>
        <v>4.8499999999999996</v>
      </c>
      <c r="AC162" s="56">
        <f>AVERAGE(M169:M170)</f>
        <v>0.27500000000000002</v>
      </c>
      <c r="AD162" s="98">
        <f>TNTP!M148</f>
        <v>2.2061025000000001</v>
      </c>
      <c r="AE162" s="99">
        <f>TNTP!N148</f>
        <v>3.019575E-2</v>
      </c>
      <c r="AF162" s="98"/>
    </row>
    <row r="163" spans="1:32">
      <c r="A163" s="90">
        <f>'Raw Data'!A163</f>
        <v>42535</v>
      </c>
      <c r="B163" s="57"/>
      <c r="C163" s="57"/>
      <c r="D163" s="57" t="str">
        <f>'Raw Data'!Y163</f>
        <v>Ryan Mello</v>
      </c>
      <c r="E163" s="57">
        <f>'Raw Data'!N163</f>
        <v>5</v>
      </c>
      <c r="F163" s="57">
        <f>'Raw Data'!O163</f>
        <v>1</v>
      </c>
      <c r="G163" s="57">
        <f>'Raw Data'!P163</f>
        <v>2</v>
      </c>
      <c r="H163" s="57">
        <f>'Raw Data'!Q163</f>
        <v>2</v>
      </c>
      <c r="I163" s="57">
        <f>'Raw Data'!R163</f>
        <v>5</v>
      </c>
      <c r="J163" s="57">
        <f>'Raw Data'!S163</f>
        <v>1</v>
      </c>
      <c r="K163" s="57">
        <f>'Raw Data'!T163</f>
        <v>28.333333333333332</v>
      </c>
      <c r="L163" s="57">
        <f>'Raw Data'!U163</f>
        <v>26.111111111111111</v>
      </c>
      <c r="M163" s="57">
        <f>'Raw Data'!V163</f>
        <v>0.4</v>
      </c>
      <c r="N163" s="57">
        <f>'Raw Data'!W163</f>
        <v>2</v>
      </c>
      <c r="O163" s="57">
        <f>'Raw Data'!C163</f>
        <v>0.08</v>
      </c>
      <c r="P163" s="57">
        <f>'Raw Data'!D163</f>
        <v>7.46</v>
      </c>
      <c r="Q163" s="57"/>
      <c r="R163" s="57"/>
      <c r="S163" s="57">
        <f>'Raw Data'!G163</f>
        <v>0.13500000000000001</v>
      </c>
      <c r="T163" s="57"/>
      <c r="U163" s="57"/>
      <c r="W163" s="57" t="s">
        <v>28</v>
      </c>
      <c r="Y163" s="98"/>
      <c r="AD163" s="98"/>
      <c r="AE163" s="99"/>
      <c r="AF163" s="98"/>
    </row>
    <row r="164" spans="1:32">
      <c r="A164" s="90">
        <f>'Raw Data'!A164</f>
        <v>42549</v>
      </c>
      <c r="B164" s="57"/>
      <c r="C164" s="57"/>
      <c r="D164" s="57" t="str">
        <f>'Raw Data'!Y164</f>
        <v>Ryan Mello</v>
      </c>
      <c r="E164" s="57">
        <f>'Raw Data'!N164</f>
        <v>5</v>
      </c>
      <c r="F164" s="57">
        <f>'Raw Data'!O164</f>
        <v>3</v>
      </c>
      <c r="G164" s="57">
        <f>'Raw Data'!P164</f>
        <v>2</v>
      </c>
      <c r="H164" s="57">
        <f>'Raw Data'!Q164</f>
        <v>1</v>
      </c>
      <c r="I164" s="57">
        <f>'Raw Data'!R164</f>
        <v>5</v>
      </c>
      <c r="J164" s="57">
        <f>'Raw Data'!S164</f>
        <v>5</v>
      </c>
      <c r="K164" s="57">
        <f>'Raw Data'!T164</f>
        <v>26.666666666666668</v>
      </c>
      <c r="L164" s="57">
        <f>'Raw Data'!U164</f>
        <v>22.222222222222221</v>
      </c>
      <c r="M164" s="57">
        <f>'Raw Data'!V164</f>
        <v>0.2</v>
      </c>
      <c r="N164" s="57">
        <f>'Raw Data'!W164</f>
        <v>2</v>
      </c>
      <c r="O164" s="57">
        <f>'Raw Data'!C164</f>
        <v>7.0000000000000007E-2</v>
      </c>
      <c r="P164" s="57">
        <f>'Raw Data'!D164</f>
        <v>6.79</v>
      </c>
      <c r="Q164" s="57">
        <f>'Raw Data'!E164</f>
        <v>7.6</v>
      </c>
      <c r="R164" s="57">
        <f>'Raw Data'!F164</f>
        <v>2.5099999999999998</v>
      </c>
      <c r="S164" s="57">
        <f>'Raw Data'!G164</f>
        <v>0.14899999999999999</v>
      </c>
      <c r="T164" s="57"/>
      <c r="U164" s="57"/>
      <c r="W164" s="57" t="s">
        <v>29</v>
      </c>
      <c r="Y164" s="56">
        <f>AVERAGE(P173)</f>
        <v>6.24</v>
      </c>
      <c r="Z164" s="56">
        <f>AVERAGE(R173)</f>
        <v>3.79</v>
      </c>
      <c r="AA164" s="56">
        <f>AVERAGE(S173)</f>
        <v>0.11</v>
      </c>
      <c r="AB164" s="56">
        <f>AVERAGE(Q173)</f>
        <v>2.2000000000000002</v>
      </c>
      <c r="AC164" s="56">
        <f>AVERAGE(M173)</f>
        <v>0.3</v>
      </c>
      <c r="AD164" s="98">
        <f>TNTP!M150</f>
        <v>3.9499739999999997</v>
      </c>
      <c r="AE164" s="99">
        <f>TNTP!N150</f>
        <v>1.8891700000000001E-2</v>
      </c>
      <c r="AF164" s="98"/>
    </row>
    <row r="165" spans="1:32">
      <c r="A165" s="90">
        <f>'Raw Data'!A165</f>
        <v>42563</v>
      </c>
      <c r="B165" s="57"/>
      <c r="C165" s="57"/>
      <c r="D165" s="57" t="str">
        <f>'Raw Data'!Y165</f>
        <v>Ryan Mello</v>
      </c>
      <c r="E165" s="57">
        <f>'Raw Data'!N165</f>
        <v>5</v>
      </c>
      <c r="F165" s="57">
        <f>'Raw Data'!O165</f>
        <v>1</v>
      </c>
      <c r="G165" s="57">
        <f>'Raw Data'!P165</f>
        <v>1</v>
      </c>
      <c r="H165" s="57">
        <f>'Raw Data'!Q165</f>
        <v>1</v>
      </c>
      <c r="I165" s="57">
        <f>'Raw Data'!R165</f>
        <v>5</v>
      </c>
      <c r="J165" s="57">
        <f>'Raw Data'!S165</f>
        <v>1</v>
      </c>
      <c r="K165" s="57">
        <f>'Raw Data'!T165</f>
        <v>30</v>
      </c>
      <c r="L165" s="57">
        <f>'Raw Data'!U165</f>
        <v>28.333333333333332</v>
      </c>
      <c r="M165" s="57">
        <f>'Raw Data'!V165</f>
        <v>0.3</v>
      </c>
      <c r="N165" s="57">
        <f>'Raw Data'!W165</f>
        <v>2</v>
      </c>
      <c r="O165" s="57">
        <f>'Raw Data'!C165</f>
        <v>0.08</v>
      </c>
      <c r="P165" s="57">
        <f>'Raw Data'!D165</f>
        <v>7.14</v>
      </c>
      <c r="Q165" s="57">
        <f>'Raw Data'!E165</f>
        <v>11.2</v>
      </c>
      <c r="R165" s="57">
        <f>'Raw Data'!F165</f>
        <v>2.71</v>
      </c>
      <c r="S165" s="57">
        <f>'Raw Data'!G165</f>
        <v>0.12</v>
      </c>
      <c r="T165" s="57"/>
      <c r="U165" s="57"/>
      <c r="W165" s="56" t="s">
        <v>150</v>
      </c>
      <c r="Y165" s="99">
        <f>AVERAGE(Y156:Y164)</f>
        <v>6.8588095238095237</v>
      </c>
      <c r="Z165" s="99">
        <f>AVERAGE(Z156:Z164)</f>
        <v>2.5221428571428572</v>
      </c>
      <c r="AA165" s="99">
        <f t="shared" ref="AA165:AC165" si="13">AVERAGE(AA156:AA164)</f>
        <v>0.15052380952380953</v>
      </c>
      <c r="AB165" s="99">
        <f t="shared" si="13"/>
        <v>5.8666666666666671</v>
      </c>
      <c r="AC165" s="99">
        <f t="shared" si="13"/>
        <v>0.27738095238095239</v>
      </c>
      <c r="AD165" s="98">
        <f t="shared" ref="AD165:AE165" si="14">AVERAGE(AD156:AD164)</f>
        <v>3.1025505</v>
      </c>
      <c r="AE165" s="99">
        <f t="shared" si="14"/>
        <v>3.4878119047619047E-2</v>
      </c>
      <c r="AF165" s="98"/>
    </row>
    <row r="166" spans="1:32">
      <c r="A166" s="90">
        <f>'Raw Data'!A166</f>
        <v>42577</v>
      </c>
      <c r="B166" s="57"/>
      <c r="C166" s="57"/>
      <c r="D166" s="57" t="str">
        <f>'Raw Data'!Y166</f>
        <v>Ryan Mello</v>
      </c>
      <c r="E166" s="57">
        <f>'Raw Data'!N166</f>
        <v>5</v>
      </c>
      <c r="F166" s="57">
        <f>'Raw Data'!O166</f>
        <v>2</v>
      </c>
      <c r="G166" s="57">
        <f>'Raw Data'!P166</f>
        <v>2</v>
      </c>
      <c r="H166" s="57">
        <f>'Raw Data'!Q166</f>
        <v>2</v>
      </c>
      <c r="I166" s="57">
        <f>'Raw Data'!R166</f>
        <v>1</v>
      </c>
      <c r="J166" s="57">
        <f>'Raw Data'!S166</f>
        <v>3</v>
      </c>
      <c r="K166" s="57">
        <f>'Raw Data'!T166</f>
        <v>32.777777777777779</v>
      </c>
      <c r="L166" s="57">
        <f>'Raw Data'!U166</f>
        <v>32.222222222222221</v>
      </c>
      <c r="M166" s="57">
        <f>'Raw Data'!V166</f>
        <v>0.2</v>
      </c>
      <c r="N166" s="57">
        <f>'Raw Data'!W166</f>
        <v>2</v>
      </c>
      <c r="O166" s="57">
        <f>'Raw Data'!C166</f>
        <v>0.08</v>
      </c>
      <c r="P166" s="57">
        <f>'Raw Data'!D166</f>
        <v>7.19</v>
      </c>
      <c r="Q166" s="57">
        <f>'Raw Data'!E166</f>
        <v>6.8</v>
      </c>
      <c r="R166" s="57">
        <f>'Raw Data'!F166</f>
        <v>2.31</v>
      </c>
      <c r="S166" s="57">
        <f>'Raw Data'!G166</f>
        <v>7.1999999999999995E-2</v>
      </c>
      <c r="T166" s="57"/>
      <c r="U166" s="57"/>
      <c r="AD166" s="98"/>
      <c r="AE166" s="99"/>
      <c r="AF166" s="98"/>
    </row>
    <row r="167" spans="1:32">
      <c r="A167" s="90">
        <f>'Raw Data'!A167</f>
        <v>42591</v>
      </c>
      <c r="B167" s="57"/>
      <c r="C167" s="57"/>
      <c r="D167" s="57" t="str">
        <f>'Raw Data'!Y167</f>
        <v>Ryan Mello</v>
      </c>
      <c r="E167" s="57">
        <f>'Raw Data'!N167</f>
        <v>5</v>
      </c>
      <c r="F167" s="57">
        <f>'Raw Data'!O167</f>
        <v>3</v>
      </c>
      <c r="G167" s="57">
        <f>'Raw Data'!P167</f>
        <v>1</v>
      </c>
      <c r="H167" s="57">
        <f>'Raw Data'!Q167</f>
        <v>1</v>
      </c>
      <c r="I167" s="57">
        <f>'Raw Data'!R167</f>
        <v>1</v>
      </c>
      <c r="J167" s="57">
        <f>'Raw Data'!S167</f>
        <v>1</v>
      </c>
      <c r="K167" s="57">
        <f>'Raw Data'!T167</f>
        <v>29.444444444444443</v>
      </c>
      <c r="L167" s="57">
        <f>'Raw Data'!U167</f>
        <v>27.222222222222221</v>
      </c>
      <c r="M167" s="57">
        <f>'Raw Data'!V167</f>
        <v>0.25</v>
      </c>
      <c r="N167" s="57">
        <f>'Raw Data'!W167</f>
        <v>2</v>
      </c>
      <c r="O167" s="57">
        <f>'Raw Data'!C167</f>
        <v>0.09</v>
      </c>
      <c r="P167" s="57">
        <f>'Raw Data'!D167</f>
        <v>7.3</v>
      </c>
      <c r="Q167" s="57">
        <f>'Raw Data'!E167</f>
        <v>6.1</v>
      </c>
      <c r="R167" s="57">
        <f>'Raw Data'!F167</f>
        <v>2.4300000000000002</v>
      </c>
      <c r="S167" s="57">
        <f>'Raw Data'!G167</f>
        <v>0.16500000000000001</v>
      </c>
      <c r="T167" s="57"/>
      <c r="U167" s="57"/>
      <c r="AD167" s="98"/>
      <c r="AE167" s="99"/>
      <c r="AF167" s="98"/>
    </row>
    <row r="168" spans="1:32">
      <c r="A168" s="90">
        <f>'Raw Data'!A168</f>
        <v>42605</v>
      </c>
      <c r="B168" s="57"/>
      <c r="C168" s="57"/>
      <c r="D168" s="57" t="str">
        <f>'Raw Data'!Y168</f>
        <v>Ryan Mello</v>
      </c>
      <c r="E168" s="57">
        <f>'Raw Data'!N168</f>
        <v>5</v>
      </c>
      <c r="F168" s="57">
        <f>'Raw Data'!O168</f>
        <v>1</v>
      </c>
      <c r="G168" s="57">
        <f>'Raw Data'!P168</f>
        <v>2</v>
      </c>
      <c r="H168" s="57">
        <f>'Raw Data'!Q168</f>
        <v>2</v>
      </c>
      <c r="I168" s="57">
        <f>'Raw Data'!R168</f>
        <v>1</v>
      </c>
      <c r="J168" s="57">
        <f>'Raw Data'!S168</f>
        <v>2</v>
      </c>
      <c r="K168" s="57">
        <f>'Raw Data'!T168</f>
        <v>28.333333333333332</v>
      </c>
      <c r="L168" s="57">
        <f>'Raw Data'!U168</f>
        <v>26.111111111111111</v>
      </c>
      <c r="M168" s="57">
        <f>'Raw Data'!V168</f>
        <v>0.3</v>
      </c>
      <c r="N168" s="57">
        <f>'Raw Data'!W168</f>
        <v>2</v>
      </c>
      <c r="O168" s="57">
        <f>'Raw Data'!C168</f>
        <v>7.0000000000000007E-2</v>
      </c>
      <c r="P168" s="57">
        <f>'Raw Data'!D168</f>
        <v>7.64</v>
      </c>
      <c r="Q168" s="57">
        <f>'Raw Data'!E168</f>
        <v>4.4000000000000004</v>
      </c>
      <c r="R168" s="57">
        <f>'Raw Data'!F168</f>
        <v>1.28</v>
      </c>
      <c r="S168" s="57">
        <f>'Raw Data'!G168</f>
        <v>0.53100000000000003</v>
      </c>
      <c r="T168" s="57"/>
      <c r="U168" s="57"/>
      <c r="AD168" s="98"/>
      <c r="AE168" s="99"/>
      <c r="AF168" s="98"/>
    </row>
    <row r="169" spans="1:32">
      <c r="A169" s="90">
        <f>'Raw Data'!A169</f>
        <v>42619</v>
      </c>
      <c r="B169" s="57"/>
      <c r="C169" s="57"/>
      <c r="D169" s="57" t="str">
        <f>'Raw Data'!Y169</f>
        <v>Ryan Mello</v>
      </c>
      <c r="E169" s="57">
        <f>'Raw Data'!N169</f>
        <v>5</v>
      </c>
      <c r="F169" s="57">
        <f>'Raw Data'!O169</f>
        <v>1</v>
      </c>
      <c r="G169" s="57">
        <f>'Raw Data'!P169</f>
        <v>1</v>
      </c>
      <c r="H169" s="57">
        <f>'Raw Data'!Q169</f>
        <v>2</v>
      </c>
      <c r="I169" s="57">
        <f>'Raw Data'!R169</f>
        <v>1</v>
      </c>
      <c r="J169" s="57">
        <f>'Raw Data'!S169</f>
        <v>1</v>
      </c>
      <c r="K169" s="57">
        <f>'Raw Data'!T169</f>
        <v>30.555555555555557</v>
      </c>
      <c r="L169" s="57">
        <f>'Raw Data'!U169</f>
        <v>26.111111111111111</v>
      </c>
      <c r="M169" s="57">
        <f>'Raw Data'!V169</f>
        <v>0.25</v>
      </c>
      <c r="N169" s="57">
        <f>'Raw Data'!W169</f>
        <v>2</v>
      </c>
      <c r="O169" s="57">
        <f>'Raw Data'!C169</f>
        <v>0.05</v>
      </c>
      <c r="P169" s="57">
        <f>'Raw Data'!D169</f>
        <v>7.38</v>
      </c>
      <c r="Q169" s="57">
        <f>'Raw Data'!E169</f>
        <v>4.8</v>
      </c>
      <c r="R169" s="57">
        <f>'Raw Data'!F169</f>
        <v>1.89</v>
      </c>
      <c r="S169" s="57">
        <f>'Raw Data'!G169</f>
        <v>0.2</v>
      </c>
      <c r="T169" s="57"/>
      <c r="U169" s="57"/>
      <c r="AD169" s="98"/>
      <c r="AE169" s="99"/>
      <c r="AF169" s="98"/>
    </row>
    <row r="170" spans="1:32">
      <c r="A170" s="90">
        <f>'Raw Data'!A170</f>
        <v>42633</v>
      </c>
      <c r="B170" s="57"/>
      <c r="C170" s="57"/>
      <c r="D170" s="57" t="str">
        <f>'Raw Data'!Y170</f>
        <v>Ryan Mello</v>
      </c>
      <c r="E170" s="57">
        <f>'Raw Data'!N170</f>
        <v>5</v>
      </c>
      <c r="F170" s="57">
        <f>'Raw Data'!O170</f>
        <v>3</v>
      </c>
      <c r="G170" s="57">
        <f>'Raw Data'!P170</f>
        <v>2</v>
      </c>
      <c r="H170" s="57">
        <f>'Raw Data'!Q170</f>
        <v>1</v>
      </c>
      <c r="I170" s="57">
        <f>'Raw Data'!R170</f>
        <v>2</v>
      </c>
      <c r="J170" s="57">
        <f>'Raw Data'!S170</f>
        <v>5</v>
      </c>
      <c r="K170" s="57">
        <f>'Raw Data'!T170</f>
        <v>23.888888888888889</v>
      </c>
      <c r="L170" s="57">
        <f>'Raw Data'!U170</f>
        <v>23.333333333333332</v>
      </c>
      <c r="M170" s="57">
        <f>'Raw Data'!V170</f>
        <v>0.3</v>
      </c>
      <c r="N170" s="57">
        <f>'Raw Data'!W170</f>
        <v>2</v>
      </c>
      <c r="O170" s="57"/>
      <c r="P170" s="57">
        <f>'Raw Data'!D170</f>
        <v>6.69</v>
      </c>
      <c r="Q170" s="57">
        <f>'Raw Data'!E170</f>
        <v>4.9000000000000004</v>
      </c>
      <c r="R170" s="57">
        <f>'Raw Data'!F170</f>
        <v>1.95</v>
      </c>
      <c r="S170" s="57">
        <f>'Raw Data'!G170</f>
        <v>0.128</v>
      </c>
      <c r="T170" s="57"/>
      <c r="U170" s="57"/>
      <c r="AD170" s="98"/>
      <c r="AE170" s="99"/>
      <c r="AF170" s="98"/>
    </row>
    <row r="171" spans="1:32">
      <c r="A171" s="90">
        <f>'Raw Data'!A171</f>
        <v>42647</v>
      </c>
      <c r="B171" s="57"/>
      <c r="C171" s="57"/>
      <c r="D171" s="57" t="str">
        <f>'Raw Data'!Y171</f>
        <v>Ryan Mello</v>
      </c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 t="s">
        <v>234</v>
      </c>
      <c r="AD171" s="98"/>
      <c r="AE171" s="99"/>
      <c r="AF171" s="98"/>
    </row>
    <row r="172" spans="1:32">
      <c r="A172" s="90">
        <f>'Raw Data'!A172</f>
        <v>42661</v>
      </c>
      <c r="B172" s="57"/>
      <c r="C172" s="57"/>
      <c r="D172" s="57" t="str">
        <f>'Raw Data'!Y172</f>
        <v>Ryan Mello</v>
      </c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AD172" s="98"/>
      <c r="AE172" s="99"/>
      <c r="AF172" s="98"/>
    </row>
    <row r="173" spans="1:32">
      <c r="A173" s="90">
        <f>'Raw Data'!A173</f>
        <v>42675</v>
      </c>
      <c r="B173" s="57"/>
      <c r="C173" s="57"/>
      <c r="D173" s="57" t="str">
        <f>'Raw Data'!Y173</f>
        <v>Ryan Mello</v>
      </c>
      <c r="E173" s="57">
        <f>'Raw Data'!N173</f>
        <v>5</v>
      </c>
      <c r="F173" s="57">
        <f>'Raw Data'!O173</f>
        <v>3</v>
      </c>
      <c r="G173" s="57">
        <f>'Raw Data'!P173</f>
        <v>1</v>
      </c>
      <c r="H173" s="57">
        <f>'Raw Data'!Q173</f>
        <v>1</v>
      </c>
      <c r="I173" s="57">
        <f>'Raw Data'!R173</f>
        <v>1</v>
      </c>
      <c r="J173" s="57">
        <f>'Raw Data'!S173</f>
        <v>2</v>
      </c>
      <c r="K173" s="57">
        <f>'Raw Data'!T173</f>
        <v>16.111111111111111</v>
      </c>
      <c r="L173" s="57">
        <f>'Raw Data'!U173</f>
        <v>15</v>
      </c>
      <c r="M173" s="57">
        <f>'Raw Data'!V173</f>
        <v>0.3</v>
      </c>
      <c r="N173" s="57">
        <f>'Raw Data'!W173</f>
        <v>2</v>
      </c>
      <c r="O173" s="57">
        <f>'Raw Data'!C173</f>
        <v>0.05</v>
      </c>
      <c r="P173" s="57">
        <f>'Raw Data'!D173</f>
        <v>6.24</v>
      </c>
      <c r="Q173" s="57">
        <f>'Raw Data'!E173</f>
        <v>2.2000000000000002</v>
      </c>
      <c r="R173" s="57">
        <f>'Raw Data'!F173</f>
        <v>3.79</v>
      </c>
      <c r="S173" s="57">
        <f>'Raw Data'!G173</f>
        <v>0.11</v>
      </c>
      <c r="T173" s="57"/>
      <c r="U173" s="57"/>
      <c r="AD173" s="98"/>
      <c r="AE173" s="99"/>
      <c r="AF173" s="98"/>
    </row>
    <row r="174" spans="1:32">
      <c r="A174" s="90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AD174" s="98"/>
      <c r="AE174" s="99"/>
      <c r="AF174" s="98"/>
    </row>
    <row r="175" spans="1:32">
      <c r="A175" s="90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AD175" s="98"/>
      <c r="AE175" s="99"/>
      <c r="AF175" s="98"/>
    </row>
    <row r="176" spans="1:32">
      <c r="A176" s="90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AD176" s="98"/>
      <c r="AE176" s="99"/>
      <c r="AF176" s="98"/>
    </row>
    <row r="177" spans="1:32">
      <c r="A177" s="90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AD177" s="98"/>
      <c r="AE177" s="99"/>
      <c r="AF177" s="98"/>
    </row>
    <row r="178" spans="1:32">
      <c r="A178" s="90">
        <f>'Raw Data'!A178</f>
        <v>42437</v>
      </c>
      <c r="B178" s="57" t="s">
        <v>48</v>
      </c>
      <c r="C178" s="57" t="s">
        <v>49</v>
      </c>
      <c r="D178" s="57" t="str">
        <f>'Raw Data'!Y178</f>
        <v>McCain</v>
      </c>
      <c r="E178" s="57">
        <f>'Raw Data'!N178</f>
        <v>5</v>
      </c>
      <c r="F178" s="57">
        <f>'Raw Data'!O178</f>
        <v>1</v>
      </c>
      <c r="G178" s="57">
        <f>'Raw Data'!P178</f>
        <v>2</v>
      </c>
      <c r="H178" s="57">
        <f>'Raw Data'!Q178</f>
        <v>1</v>
      </c>
      <c r="I178" s="57">
        <f>'Raw Data'!R178</f>
        <v>5</v>
      </c>
      <c r="J178" s="57">
        <f>'Raw Data'!S178</f>
        <v>1</v>
      </c>
      <c r="K178" s="57">
        <f>'Raw Data'!T178</f>
        <v>24.444444444444443</v>
      </c>
      <c r="L178" s="57">
        <f>'Raw Data'!U178</f>
        <v>15.555555555555555</v>
      </c>
      <c r="M178" s="57">
        <f>'Raw Data'!V178</f>
        <v>0.95</v>
      </c>
      <c r="N178" s="57">
        <f>'Raw Data'!W178</f>
        <v>1</v>
      </c>
      <c r="O178" s="57">
        <f>'Raw Data'!C178</f>
        <v>0.09</v>
      </c>
      <c r="P178" s="57">
        <f>'Raw Data'!D178</f>
        <v>6.54</v>
      </c>
      <c r="Q178" s="57">
        <f>'Raw Data'!E178</f>
        <v>2.6</v>
      </c>
      <c r="R178" s="57">
        <f>'Raw Data'!F178</f>
        <v>1.54</v>
      </c>
      <c r="S178" s="57">
        <f>'Raw Data'!G178</f>
        <v>0.152</v>
      </c>
      <c r="T178" s="57"/>
      <c r="U178" s="57"/>
      <c r="W178" s="57" t="s">
        <v>20</v>
      </c>
      <c r="X178" s="71" t="s">
        <v>119</v>
      </c>
      <c r="Y178" s="56">
        <f>AVERAGE(P178:P179)</f>
        <v>6.41</v>
      </c>
      <c r="Z178" s="56">
        <f>AVERAGE(R178:R179)</f>
        <v>1.2509999999999999</v>
      </c>
      <c r="AA178" s="56">
        <f>AVERAGE(S178:S179)</f>
        <v>9.0999999999999998E-2</v>
      </c>
      <c r="AB178" s="56">
        <f>AVERAGE(Q178:Q179)</f>
        <v>12</v>
      </c>
      <c r="AC178" s="56">
        <f>AVERAGE(M178:M179)</f>
        <v>0.7649999999999999</v>
      </c>
      <c r="AD178" s="98">
        <f>TNTP!M161</f>
        <v>1.666833</v>
      </c>
      <c r="AE178" s="99">
        <f>TNTP!N161</f>
        <v>3.4067E-2</v>
      </c>
      <c r="AF178" s="98"/>
    </row>
    <row r="179" spans="1:32">
      <c r="A179" s="90">
        <f>'Raw Data'!A179</f>
        <v>42451</v>
      </c>
      <c r="B179" s="57"/>
      <c r="C179" s="57"/>
      <c r="D179" s="57" t="str">
        <f>'Raw Data'!Y179</f>
        <v>K. Silaphone</v>
      </c>
      <c r="E179" s="57">
        <f>'Raw Data'!N179</f>
        <v>4</v>
      </c>
      <c r="F179" s="57">
        <f>'Raw Data'!O179</f>
        <v>1</v>
      </c>
      <c r="G179" s="57">
        <f>'Raw Data'!P179</f>
        <v>1</v>
      </c>
      <c r="H179" s="57">
        <f>'Raw Data'!Q179</f>
        <v>1</v>
      </c>
      <c r="I179" s="57">
        <f>'Raw Data'!R179</f>
        <v>10</v>
      </c>
      <c r="J179" s="57">
        <f>'Raw Data'!S179</f>
        <v>3</v>
      </c>
      <c r="K179" s="57">
        <f>'Raw Data'!T179</f>
        <v>10</v>
      </c>
      <c r="L179" s="57">
        <f>'Raw Data'!U179</f>
        <v>10</v>
      </c>
      <c r="M179" s="57">
        <f>'Raw Data'!V179</f>
        <v>0.57999999999999996</v>
      </c>
      <c r="N179" s="57" t="str">
        <f>'Raw Data'!W179</f>
        <v>N/A</v>
      </c>
      <c r="O179" s="57">
        <f>'Raw Data'!C179</f>
        <v>0.09</v>
      </c>
      <c r="P179" s="57">
        <f>'Raw Data'!D179</f>
        <v>6.28</v>
      </c>
      <c r="Q179" s="57">
        <f>'Raw Data'!E179</f>
        <v>21.4</v>
      </c>
      <c r="R179" s="57">
        <f>'Raw Data'!F179</f>
        <v>0.96199999999999997</v>
      </c>
      <c r="S179" s="57">
        <f>'Raw Data'!G179</f>
        <v>0.03</v>
      </c>
      <c r="T179" s="57"/>
      <c r="U179" s="57"/>
      <c r="W179" s="57" t="s">
        <v>22</v>
      </c>
      <c r="Y179" s="98">
        <f>AVERAGE(P180:P181)</f>
        <v>6.61</v>
      </c>
      <c r="AA179" s="56">
        <f>AVERAGE(S180:S181)</f>
        <v>0.15</v>
      </c>
      <c r="AB179" s="56">
        <f>AVERAGE(Q180:Q181)</f>
        <v>11.5</v>
      </c>
      <c r="AD179" s="98">
        <f>TNTP!M162</f>
        <v>4.5382680000000004</v>
      </c>
      <c r="AE179" s="99">
        <f>TNTP!N162</f>
        <v>5.2648999999999994E-2</v>
      </c>
      <c r="AF179" s="98"/>
    </row>
    <row r="180" spans="1:32">
      <c r="A180" s="90">
        <f>'Raw Data'!A180</f>
        <v>42465</v>
      </c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 t="s">
        <v>164</v>
      </c>
      <c r="W180" s="57" t="s">
        <v>23</v>
      </c>
      <c r="Y180" s="98">
        <f>AVERAGE(P182:P184)</f>
        <v>6.71</v>
      </c>
      <c r="Z180" s="56">
        <f>AVERAGE(R182:R184)</f>
        <v>0.97499999999999998</v>
      </c>
      <c r="AA180" s="56">
        <f>AVERAGE(S182:S183)</f>
        <v>0.154</v>
      </c>
      <c r="AC180" s="99">
        <f>AVERAGE(M182:M184)</f>
        <v>0.95000000000000007</v>
      </c>
      <c r="AD180" s="98">
        <f>TNTP!M163</f>
        <v>1.0743369000000003</v>
      </c>
      <c r="AE180" s="99">
        <f>TNTP!N163</f>
        <v>8.5683666666666658E-2</v>
      </c>
      <c r="AF180" s="98"/>
    </row>
    <row r="181" spans="1:32">
      <c r="A181" s="90">
        <f>'Raw Data'!A181</f>
        <v>42479</v>
      </c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>
        <f>'Raw Data'!C181</f>
        <v>0.3</v>
      </c>
      <c r="P181" s="57">
        <f>'Raw Data'!D181</f>
        <v>6.61</v>
      </c>
      <c r="Q181" s="57">
        <f>'Raw Data'!E181</f>
        <v>11.5</v>
      </c>
      <c r="R181" s="57"/>
      <c r="S181" s="57">
        <f>'Raw Data'!G181</f>
        <v>0.15</v>
      </c>
      <c r="T181" s="57"/>
      <c r="U181" s="57"/>
      <c r="W181" s="57" t="s">
        <v>24</v>
      </c>
      <c r="Y181" s="98">
        <f>AVERAGE(P184:P186)</f>
        <v>6.98</v>
      </c>
      <c r="Z181" s="98"/>
      <c r="AA181" s="98">
        <f>AVERAGE(S184:S186)</f>
        <v>0.30449999999999999</v>
      </c>
      <c r="AB181" s="98"/>
      <c r="AD181" s="98">
        <f>TNTP!M164</f>
        <v>1.2060027</v>
      </c>
      <c r="AE181" s="99">
        <f>TNTP!N164</f>
        <v>9.7245800000000007E-2</v>
      </c>
      <c r="AF181" s="98"/>
    </row>
    <row r="182" spans="1:32">
      <c r="A182" s="90">
        <f>'Raw Data'!A182</f>
        <v>42493</v>
      </c>
      <c r="B182" s="57"/>
      <c r="C182" s="57"/>
      <c r="D182" s="57"/>
      <c r="E182" s="57">
        <f>'Raw Data'!N182</f>
        <v>5</v>
      </c>
      <c r="F182" s="57">
        <f>'Raw Data'!O182</f>
        <v>3</v>
      </c>
      <c r="G182" s="57">
        <f>'Raw Data'!P182</f>
        <v>1</v>
      </c>
      <c r="H182" s="57">
        <f>'Raw Data'!Q182</f>
        <v>1</v>
      </c>
      <c r="I182" s="57">
        <f>'Raw Data'!R182</f>
        <v>5</v>
      </c>
      <c r="J182" s="57">
        <f>'Raw Data'!S182</f>
        <v>4</v>
      </c>
      <c r="K182" s="57">
        <f>'Raw Data'!T182</f>
        <v>21.111111111111111</v>
      </c>
      <c r="L182" s="57">
        <f>'Raw Data'!U182</f>
        <v>21.111111111111111</v>
      </c>
      <c r="M182" s="57">
        <f>'Raw Data'!V182</f>
        <v>1.1000000000000001</v>
      </c>
      <c r="N182" s="57">
        <f>'Raw Data'!W182</f>
        <v>1</v>
      </c>
      <c r="O182" s="57">
        <f>'Raw Data'!C182</f>
        <v>0.04</v>
      </c>
      <c r="P182" s="57">
        <f>'Raw Data'!D182</f>
        <v>6.68</v>
      </c>
      <c r="Q182" s="57"/>
      <c r="R182" s="57">
        <f>'Raw Data'!F182</f>
        <v>0.97499999999999998</v>
      </c>
      <c r="S182" s="57">
        <f>'Raw Data'!G182</f>
        <v>0.154</v>
      </c>
      <c r="T182" s="57"/>
      <c r="U182" s="57"/>
      <c r="W182" s="57" t="s">
        <v>25</v>
      </c>
      <c r="Y182" s="56">
        <f>AVERAGE(P187:P188)</f>
        <v>7.7</v>
      </c>
      <c r="Z182" s="56">
        <f>AVERAGE(R187:R188)</f>
        <v>0.76400000000000001</v>
      </c>
      <c r="AA182" s="99">
        <f>AVERAGE(S187:S188)</f>
        <v>0.36499999999999999</v>
      </c>
      <c r="AB182" s="56">
        <f>AVERAGE(Q187:Q188)</f>
        <v>12.2</v>
      </c>
      <c r="AC182" s="56">
        <f>AVERAGE(M187:M188)</f>
        <v>0.85</v>
      </c>
      <c r="AD182" s="98">
        <f>TNTP!M165</f>
        <v>0.75147554999999999</v>
      </c>
      <c r="AE182" s="99">
        <f>TNTP!N165</f>
        <v>9.1516349999999996E-2</v>
      </c>
      <c r="AF182" s="98"/>
    </row>
    <row r="183" spans="1:32">
      <c r="A183" s="90">
        <f>'Raw Data'!A183</f>
        <v>42507</v>
      </c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W183" s="57" t="s">
        <v>26</v>
      </c>
      <c r="Y183" s="98">
        <f>AVERAGE(P189:P190)</f>
        <v>7.15</v>
      </c>
      <c r="Z183" s="56">
        <f>AVERAGE(R189:R190)</f>
        <v>0.88800000000000001</v>
      </c>
      <c r="AA183" s="56">
        <f>AVERAGE(S189:S190)</f>
        <v>0.17399999999999999</v>
      </c>
      <c r="AB183" s="56">
        <f>AVERAGE(Q189:Q190)</f>
        <v>5.6</v>
      </c>
      <c r="AC183" s="56">
        <f>AVERAGE(M189:M190)</f>
        <v>1.2</v>
      </c>
      <c r="AD183" s="98">
        <f>TNTP!M166</f>
        <v>1.1709851999999998</v>
      </c>
      <c r="AE183" s="99">
        <f>TNTP!N166</f>
        <v>5.5746000000000004E-2</v>
      </c>
      <c r="AF183" s="98"/>
    </row>
    <row r="184" spans="1:32">
      <c r="A184" s="90">
        <f>'Raw Data'!A184</f>
        <v>42521</v>
      </c>
      <c r="B184" s="57"/>
      <c r="C184" s="57"/>
      <c r="D184" s="57" t="str">
        <f>'Raw Data'!Y184</f>
        <v>Bill McCain</v>
      </c>
      <c r="E184" s="57">
        <f>'Raw Data'!N184</f>
        <v>5</v>
      </c>
      <c r="F184" s="57">
        <f>'Raw Data'!O184</f>
        <v>2</v>
      </c>
      <c r="G184" s="57">
        <f>'Raw Data'!P184</f>
        <v>2</v>
      </c>
      <c r="H184" s="57">
        <f>'Raw Data'!Q184</f>
        <v>1</v>
      </c>
      <c r="I184" s="57">
        <f>'Raw Data'!R184</f>
        <v>6</v>
      </c>
      <c r="J184" s="57">
        <f>'Raw Data'!S184</f>
        <v>5</v>
      </c>
      <c r="K184" s="57">
        <f>'Raw Data'!T184</f>
        <v>29.444444444444443</v>
      </c>
      <c r="L184" s="57">
        <f>'Raw Data'!U184</f>
        <v>25.833333333333332</v>
      </c>
      <c r="M184" s="57">
        <f>'Raw Data'!V184</f>
        <v>0.8</v>
      </c>
      <c r="N184" s="57">
        <f>'Raw Data'!W184</f>
        <v>1</v>
      </c>
      <c r="O184" s="57">
        <f>'Raw Data'!C184</f>
        <v>0.08</v>
      </c>
      <c r="P184" s="57">
        <f>'Raw Data'!D184</f>
        <v>6.74</v>
      </c>
      <c r="Q184" s="57"/>
      <c r="R184" s="57"/>
      <c r="S184" s="57">
        <f>'Raw Data'!G184</f>
        <v>0.21099999999999999</v>
      </c>
      <c r="T184" s="57"/>
      <c r="U184" s="57"/>
      <c r="W184" s="57" t="s">
        <v>27</v>
      </c>
      <c r="Y184" s="98">
        <f>AVERAGE(P191:P192)</f>
        <v>7.9</v>
      </c>
      <c r="Z184" s="56">
        <f>AVERAGE(R191:R192)</f>
        <v>0.83899999999999997</v>
      </c>
      <c r="AA184" s="56">
        <f>AVERAGE(S191:S192)</f>
        <v>0.121</v>
      </c>
      <c r="AB184" s="56">
        <f>AVERAGE(Q191:Q192)</f>
        <v>8.6</v>
      </c>
      <c r="AC184" s="56">
        <f>AVERAGE(M191:M192)</f>
        <v>0.75</v>
      </c>
      <c r="AD184" s="98">
        <f>TNTP!M167</f>
        <v>0.89364659999999996</v>
      </c>
      <c r="AE184" s="99">
        <f>TNTP!N167</f>
        <v>3.5925199999999997E-2</v>
      </c>
      <c r="AF184" s="98"/>
    </row>
    <row r="185" spans="1:32">
      <c r="A185" s="90">
        <f>'Raw Data'!A185</f>
        <v>42535</v>
      </c>
      <c r="B185" s="57"/>
      <c r="C185" s="57"/>
      <c r="D185" s="57" t="str">
        <f>'Raw Data'!Y185</f>
        <v>McCain</v>
      </c>
      <c r="E185" s="57"/>
      <c r="F185" s="57"/>
      <c r="G185" s="57"/>
      <c r="H185" s="57"/>
      <c r="I185" s="57"/>
      <c r="J185" s="57"/>
      <c r="K185" s="57"/>
      <c r="L185" s="57"/>
      <c r="M185" s="57">
        <f>'Raw Data'!V185</f>
        <v>0.57999999999999996</v>
      </c>
      <c r="N185" s="57">
        <f>'Raw Data'!W185</f>
        <v>1</v>
      </c>
      <c r="O185" s="57">
        <f>'Raw Data'!C185</f>
        <v>0.08</v>
      </c>
      <c r="P185" s="57">
        <f>'Raw Data'!D185</f>
        <v>7.22</v>
      </c>
      <c r="Q185" s="57"/>
      <c r="R185" s="57"/>
      <c r="S185" s="57">
        <f>'Raw Data'!G185</f>
        <v>0.39800000000000002</v>
      </c>
      <c r="T185" s="57"/>
      <c r="U185" s="57"/>
      <c r="W185" s="57" t="s">
        <v>28</v>
      </c>
      <c r="Y185" s="98">
        <f>AVERAGE(P193:P194)</f>
        <v>6.23</v>
      </c>
      <c r="Z185" s="56">
        <f>AVERAGE(R193:R194)</f>
        <v>1.59</v>
      </c>
      <c r="AA185" s="56">
        <f>AVERAGE(S193:S194)</f>
        <v>0.247</v>
      </c>
      <c r="AB185" s="56">
        <f>AVERAGE(Q193:Q194)</f>
        <v>5</v>
      </c>
      <c r="AC185" s="56">
        <f>AVERAGE(M193:M194)</f>
        <v>0.54</v>
      </c>
      <c r="AD185" s="98">
        <f>TNTP!M168</f>
        <v>1.8419204999999998</v>
      </c>
      <c r="AE185" s="99">
        <f>TNTP!N168</f>
        <v>0.113737325</v>
      </c>
      <c r="AF185" s="98"/>
    </row>
    <row r="186" spans="1:32">
      <c r="A186" s="90">
        <f>'Raw Data'!A186</f>
        <v>42549</v>
      </c>
      <c r="B186" s="57"/>
      <c r="C186" s="57"/>
      <c r="D186" s="57" t="str">
        <f>'Raw Data'!Y186</f>
        <v>NO SAMPLE</v>
      </c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W186" s="57" t="s">
        <v>29</v>
      </c>
      <c r="AD186" s="98"/>
      <c r="AE186" s="99"/>
      <c r="AF186" s="98"/>
    </row>
    <row r="187" spans="1:32">
      <c r="A187" s="90">
        <f>'Raw Data'!A187</f>
        <v>42563</v>
      </c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W187" s="56" t="s">
        <v>150</v>
      </c>
      <c r="Y187" s="99">
        <f>AVERAGE(Y178:Y186)</f>
        <v>6.9612499999999997</v>
      </c>
      <c r="Z187" s="99">
        <f>AVERAGE(Z178:Z186)</f>
        <v>1.0511666666666668</v>
      </c>
      <c r="AA187" s="99">
        <f t="shared" ref="AA187:AC187" si="15">AVERAGE(AA178:AA186)</f>
        <v>0.2008125</v>
      </c>
      <c r="AB187" s="99">
        <f t="shared" si="15"/>
        <v>9.15</v>
      </c>
      <c r="AC187" s="99">
        <f t="shared" si="15"/>
        <v>0.84249999999999992</v>
      </c>
      <c r="AD187" s="98">
        <f t="shared" ref="AD187:AE187" si="16">AVERAGE(AD178:AD186)</f>
        <v>1.6429335562500003</v>
      </c>
      <c r="AE187" s="99">
        <f t="shared" si="16"/>
        <v>7.0821292708333344E-2</v>
      </c>
      <c r="AF187" s="98"/>
    </row>
    <row r="188" spans="1:32">
      <c r="A188" s="90">
        <f>'Raw Data'!A188</f>
        <v>42577</v>
      </c>
      <c r="B188" s="57"/>
      <c r="C188" s="57"/>
      <c r="D188" s="57"/>
      <c r="E188" s="57">
        <f>'Raw Data'!N188</f>
        <v>3</v>
      </c>
      <c r="F188" s="57">
        <f>'Raw Data'!O188</f>
        <v>1</v>
      </c>
      <c r="G188" s="57">
        <f>'Raw Data'!P188</f>
        <v>1</v>
      </c>
      <c r="H188" s="57">
        <f>'Raw Data'!Q188</f>
        <v>1</v>
      </c>
      <c r="I188" s="57">
        <f>'Raw Data'!R188</f>
        <v>13</v>
      </c>
      <c r="J188" s="57">
        <f>'Raw Data'!S188</f>
        <v>1</v>
      </c>
      <c r="K188" s="57">
        <f>'Raw Data'!T188</f>
        <v>32.777777777777779</v>
      </c>
      <c r="L188" s="57">
        <f>'Raw Data'!U188</f>
        <v>26.666666666666668</v>
      </c>
      <c r="M188" s="57">
        <f>'Raw Data'!V188</f>
        <v>0.85</v>
      </c>
      <c r="N188" s="57">
        <f>'Raw Data'!W188</f>
        <v>1</v>
      </c>
      <c r="O188" s="57">
        <f>'Raw Data'!C188</f>
        <v>0.08</v>
      </c>
      <c r="P188" s="57">
        <f>'Raw Data'!D188</f>
        <v>7.7</v>
      </c>
      <c r="Q188" s="57">
        <f>'Raw Data'!E188</f>
        <v>12.2</v>
      </c>
      <c r="R188" s="57">
        <f>'Raw Data'!F188</f>
        <v>0.76400000000000001</v>
      </c>
      <c r="S188" s="57">
        <f>'Raw Data'!G188</f>
        <v>0.36499999999999999</v>
      </c>
      <c r="T188" s="57"/>
      <c r="U188" s="57"/>
      <c r="AD188" s="98"/>
      <c r="AE188" s="99"/>
      <c r="AF188" s="98"/>
    </row>
    <row r="189" spans="1:32">
      <c r="A189" s="90">
        <f>'Raw Data'!A189</f>
        <v>42591</v>
      </c>
      <c r="B189" s="57"/>
      <c r="C189" s="57"/>
      <c r="D189" s="57"/>
      <c r="E189" s="57">
        <f>'Raw Data'!N189</f>
        <v>3</v>
      </c>
      <c r="F189" s="57">
        <f>'Raw Data'!O189</f>
        <v>3</v>
      </c>
      <c r="G189" s="57">
        <f>'Raw Data'!P189</f>
        <v>2</v>
      </c>
      <c r="H189" s="57">
        <f>'Raw Data'!Q189</f>
        <v>1</v>
      </c>
      <c r="I189" s="57">
        <f>'Raw Data'!R189</f>
        <v>2</v>
      </c>
      <c r="J189" s="57">
        <f>'Raw Data'!S189</f>
        <v>2</v>
      </c>
      <c r="K189" s="57">
        <f>'Raw Data'!T189</f>
        <v>28.888888888888889</v>
      </c>
      <c r="L189" s="57">
        <f>'Raw Data'!U189</f>
        <v>26.111111111111111</v>
      </c>
      <c r="M189" s="57">
        <f>'Raw Data'!V189</f>
        <v>1.2</v>
      </c>
      <c r="N189" s="57">
        <f>'Raw Data'!W189</f>
        <v>1</v>
      </c>
      <c r="O189" s="57">
        <f>'Raw Data'!C189</f>
        <v>0.09</v>
      </c>
      <c r="P189" s="57">
        <f>'Raw Data'!D189</f>
        <v>7.15</v>
      </c>
      <c r="Q189" s="57">
        <f>'Raw Data'!E189</f>
        <v>5.6</v>
      </c>
      <c r="R189" s="57">
        <f>'Raw Data'!F189</f>
        <v>0.88800000000000001</v>
      </c>
      <c r="S189" s="57">
        <f>'Raw Data'!G189</f>
        <v>0.17399999999999999</v>
      </c>
      <c r="T189" s="57"/>
      <c r="U189" s="57"/>
      <c r="AD189" s="98"/>
      <c r="AE189" s="99"/>
      <c r="AF189" s="98"/>
    </row>
    <row r="190" spans="1:32">
      <c r="A190" s="90">
        <f>'Raw Data'!A190</f>
        <v>42605</v>
      </c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AD190" s="98"/>
      <c r="AE190" s="99"/>
      <c r="AF190" s="98"/>
    </row>
    <row r="191" spans="1:32">
      <c r="A191" s="90">
        <f>'Raw Data'!A191</f>
        <v>42619</v>
      </c>
      <c r="B191" s="57"/>
      <c r="C191" s="57"/>
      <c r="D191" s="57" t="str">
        <f>'Raw Data'!Y191</f>
        <v>Michael Omps</v>
      </c>
      <c r="E191" s="57">
        <f>'Raw Data'!N191</f>
        <v>3</v>
      </c>
      <c r="F191" s="57">
        <f>'Raw Data'!O191</f>
        <v>1</v>
      </c>
      <c r="G191" s="57">
        <f>'Raw Data'!P191</f>
        <v>1</v>
      </c>
      <c r="H191" s="57">
        <f>'Raw Data'!Q191</f>
        <v>1</v>
      </c>
      <c r="I191" s="57">
        <f>'Raw Data'!R191</f>
        <v>13</v>
      </c>
      <c r="J191" s="57">
        <f>'Raw Data'!S191</f>
        <v>2</v>
      </c>
      <c r="K191" s="57">
        <f>'Raw Data'!T191</f>
        <v>25.555555555555557</v>
      </c>
      <c r="L191" s="57">
        <f>'Raw Data'!U191</f>
        <v>22.777777777777779</v>
      </c>
      <c r="M191" s="57">
        <f>'Raw Data'!V191</f>
        <v>0.75</v>
      </c>
      <c r="N191" s="57">
        <f>'Raw Data'!W191</f>
        <v>1</v>
      </c>
      <c r="O191" s="57">
        <f>'Raw Data'!C191</f>
        <v>0.05</v>
      </c>
      <c r="P191" s="57">
        <f>'Raw Data'!D191</f>
        <v>7.9</v>
      </c>
      <c r="Q191" s="57">
        <f>'Raw Data'!E191</f>
        <v>8.6</v>
      </c>
      <c r="R191" s="57">
        <f>'Raw Data'!F191</f>
        <v>0.83899999999999997</v>
      </c>
      <c r="S191" s="57">
        <f>'Raw Data'!G191</f>
        <v>0.121</v>
      </c>
      <c r="T191" s="57"/>
      <c r="U191" s="57"/>
      <c r="AD191" s="98"/>
      <c r="AE191" s="99"/>
      <c r="AF191" s="98"/>
    </row>
    <row r="192" spans="1:32">
      <c r="A192" s="90">
        <f>'Raw Data'!A192</f>
        <v>42633</v>
      </c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AD192" s="98"/>
      <c r="AE192" s="99"/>
      <c r="AF192" s="98"/>
    </row>
    <row r="193" spans="1:32">
      <c r="A193" s="90">
        <f>'Raw Data'!A193</f>
        <v>42647</v>
      </c>
      <c r="B193" s="57"/>
      <c r="C193" s="57"/>
      <c r="D193" s="57" t="str">
        <f>'Raw Data'!Y193</f>
        <v>Michael Omps</v>
      </c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AD193" s="98"/>
      <c r="AE193" s="99"/>
      <c r="AF193" s="98"/>
    </row>
    <row r="194" spans="1:32">
      <c r="A194" s="90">
        <f>'Raw Data'!A194</f>
        <v>42661</v>
      </c>
      <c r="B194" s="57"/>
      <c r="C194" s="57"/>
      <c r="D194" s="57" t="str">
        <f>'Raw Data'!Y194</f>
        <v>F/W</v>
      </c>
      <c r="E194" s="57">
        <f>'Raw Data'!N194</f>
        <v>3</v>
      </c>
      <c r="F194" s="57">
        <f>'Raw Data'!O194</f>
        <v>1</v>
      </c>
      <c r="G194" s="57">
        <f>'Raw Data'!P194</f>
        <v>1</v>
      </c>
      <c r="H194" s="57">
        <f>'Raw Data'!Q194</f>
        <v>2</v>
      </c>
      <c r="I194" s="57">
        <f>'Raw Data'!R194</f>
        <v>2</v>
      </c>
      <c r="J194" s="57">
        <f>'Raw Data'!S194</f>
        <v>2</v>
      </c>
      <c r="K194" s="57">
        <f>'Raw Data'!T194</f>
        <v>23.333333333333332</v>
      </c>
      <c r="L194" s="57">
        <f>'Raw Data'!U194</f>
        <v>18.333333333333332</v>
      </c>
      <c r="M194" s="57">
        <f>'Raw Data'!V194</f>
        <v>0.54</v>
      </c>
      <c r="N194" s="57">
        <f>'Raw Data'!W194</f>
        <v>1</v>
      </c>
      <c r="O194" s="57">
        <f>'Raw Data'!C194</f>
        <v>0.03</v>
      </c>
      <c r="P194" s="57">
        <f>'Raw Data'!D194</f>
        <v>6.23</v>
      </c>
      <c r="Q194" s="57">
        <f>'Raw Data'!E194</f>
        <v>5</v>
      </c>
      <c r="R194" s="57">
        <f>'Raw Data'!F194</f>
        <v>1.59</v>
      </c>
      <c r="S194" s="57">
        <f>'Raw Data'!G194</f>
        <v>0.247</v>
      </c>
      <c r="U194" s="57" t="s">
        <v>236</v>
      </c>
      <c r="AD194" s="98"/>
      <c r="AE194" s="99"/>
      <c r="AF194" s="98"/>
    </row>
    <row r="195" spans="1:32">
      <c r="A195" s="90">
        <f>'Raw Data'!A195</f>
        <v>42675</v>
      </c>
      <c r="B195" s="57"/>
      <c r="C195" s="57"/>
      <c r="D195" s="57" t="str">
        <f>'Raw Data'!Y195</f>
        <v>John Wright</v>
      </c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AD195" s="98"/>
      <c r="AE195" s="99"/>
      <c r="AF195" s="98"/>
    </row>
    <row r="196" spans="1:32">
      <c r="A196" s="90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AD196" s="98"/>
      <c r="AE196" s="99"/>
      <c r="AF196" s="98"/>
    </row>
    <row r="197" spans="1:32">
      <c r="A197" s="90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AD197" s="98"/>
      <c r="AE197" s="99"/>
      <c r="AF197" s="98"/>
    </row>
    <row r="198" spans="1:32">
      <c r="A198" s="90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AD198" s="98"/>
      <c r="AE198" s="99"/>
      <c r="AF198" s="98"/>
    </row>
    <row r="199" spans="1:32">
      <c r="A199" s="90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AD199" s="98"/>
      <c r="AE199" s="99"/>
      <c r="AF199" s="98"/>
    </row>
    <row r="200" spans="1:32">
      <c r="A200" s="90">
        <f>'Raw Data'!A200</f>
        <v>42437</v>
      </c>
      <c r="B200" s="57" t="s">
        <v>50</v>
      </c>
      <c r="C200" s="57" t="s">
        <v>51</v>
      </c>
      <c r="D200" s="57" t="str">
        <f>'Raw Data'!Y200</f>
        <v>Bill Day</v>
      </c>
      <c r="E200" s="57">
        <f>'Raw Data'!N200</f>
        <v>5</v>
      </c>
      <c r="F200" s="57">
        <f>'Raw Data'!O200</f>
        <v>1</v>
      </c>
      <c r="G200" s="57">
        <f>'Raw Data'!P200</f>
        <v>2</v>
      </c>
      <c r="H200" s="57">
        <f>'Raw Data'!Q200</f>
        <v>2</v>
      </c>
      <c r="I200" s="57">
        <f>'Raw Data'!R200</f>
        <v>9</v>
      </c>
      <c r="J200" s="57">
        <f>'Raw Data'!S200</f>
        <v>1</v>
      </c>
      <c r="K200" s="57">
        <f>'Raw Data'!T200</f>
        <v>26.111111111111111</v>
      </c>
      <c r="L200" s="57">
        <f>'Raw Data'!U200</f>
        <v>11.111111111111111</v>
      </c>
      <c r="M200" s="57">
        <f>'Raw Data'!V200</f>
        <v>1</v>
      </c>
      <c r="N200" s="57">
        <f>'Raw Data'!W200</f>
        <v>2</v>
      </c>
      <c r="O200" s="57">
        <f>'Raw Data'!C200</f>
        <v>0.1</v>
      </c>
      <c r="P200" s="57">
        <f>'Raw Data'!D200</f>
        <v>6.55</v>
      </c>
      <c r="Q200" s="57">
        <f>'Raw Data'!E200</f>
        <v>4.0999999999999996</v>
      </c>
      <c r="R200" s="57">
        <f>'Raw Data'!F200</f>
        <v>2.78</v>
      </c>
      <c r="S200" s="57">
        <f>'Raw Data'!G200</f>
        <v>0.03</v>
      </c>
      <c r="T200" s="62"/>
      <c r="U200" s="57"/>
      <c r="W200" s="57" t="s">
        <v>20</v>
      </c>
      <c r="X200" s="71" t="s">
        <v>120</v>
      </c>
      <c r="Y200" s="56">
        <f>AVERAGE(P200:P201)</f>
        <v>6.4849999999999994</v>
      </c>
      <c r="Z200" s="56">
        <f>AVERAGE(R200:R201)</f>
        <v>2.17</v>
      </c>
      <c r="AA200" s="56">
        <f>AVERAGE(S200:S201)</f>
        <v>3.3000000000000002E-2</v>
      </c>
      <c r="AB200" s="56">
        <f>AVERAGE(Q200:Q201)</f>
        <v>4.5999999999999996</v>
      </c>
      <c r="AC200" s="56">
        <f>AVERAGE(M200:M201)</f>
        <v>1</v>
      </c>
      <c r="AD200" s="98">
        <f>TNTP!M180</f>
        <v>2.3601795000000001</v>
      </c>
      <c r="AE200" s="99">
        <f>TNTP!N180</f>
        <v>2.6014799999999998E-2</v>
      </c>
      <c r="AF200" s="98"/>
    </row>
    <row r="201" spans="1:32">
      <c r="A201" s="90">
        <f>'Raw Data'!A201</f>
        <v>42451</v>
      </c>
      <c r="B201" s="57"/>
      <c r="C201" s="57"/>
      <c r="D201" s="57" t="str">
        <f>'Raw Data'!Y201</f>
        <v>Bill Day</v>
      </c>
      <c r="E201" s="57">
        <f>'Raw Data'!N201</f>
        <v>5</v>
      </c>
      <c r="F201" s="57">
        <f>'Raw Data'!O201</f>
        <v>1</v>
      </c>
      <c r="G201" s="57">
        <f>'Raw Data'!P201</f>
        <v>3</v>
      </c>
      <c r="H201" s="57">
        <f>'Raw Data'!Q201</f>
        <v>3</v>
      </c>
      <c r="I201" s="57">
        <f>'Raw Data'!R201</f>
        <v>6</v>
      </c>
      <c r="J201" s="57">
        <f>'Raw Data'!S201</f>
        <v>1</v>
      </c>
      <c r="K201" s="57">
        <f>'Raw Data'!T201</f>
        <v>16.666666666666668</v>
      </c>
      <c r="L201" s="57">
        <f>'Raw Data'!U201</f>
        <v>13.333333333333334</v>
      </c>
      <c r="M201" s="57">
        <f>'Raw Data'!V201</f>
        <v>1</v>
      </c>
      <c r="N201" s="57">
        <f>'Raw Data'!W201</f>
        <v>2</v>
      </c>
      <c r="O201" s="57">
        <f>'Raw Data'!C201</f>
        <v>0.09</v>
      </c>
      <c r="P201" s="57">
        <f>'Raw Data'!D201</f>
        <v>6.42</v>
      </c>
      <c r="Q201" s="57">
        <f>'Raw Data'!E201</f>
        <v>5.0999999999999996</v>
      </c>
      <c r="R201" s="57">
        <f>'Raw Data'!F201</f>
        <v>1.56</v>
      </c>
      <c r="S201" s="57">
        <f>'Raw Data'!G201</f>
        <v>3.5999999999999997E-2</v>
      </c>
      <c r="T201" s="57"/>
      <c r="U201" s="57"/>
      <c r="W201" s="57" t="s">
        <v>22</v>
      </c>
      <c r="Y201" s="98">
        <f>AVERAGE(P202:P203)</f>
        <v>6.56</v>
      </c>
      <c r="AA201" s="56">
        <f>AVERAGE(S202:S203)</f>
        <v>0.106</v>
      </c>
      <c r="AB201" s="56">
        <f>AVERAGE(Q202:Q203)</f>
        <v>6.2</v>
      </c>
      <c r="AC201" s="56">
        <f>AVERAGE(M202:M203)</f>
        <v>0.95</v>
      </c>
      <c r="AD201" s="98">
        <f>TNTP!M181</f>
        <v>1.82091</v>
      </c>
      <c r="AE201" s="99">
        <f>TNTP!N181</f>
        <v>2.9886050000000001E-2</v>
      </c>
      <c r="AF201" s="98"/>
    </row>
    <row r="202" spans="1:32">
      <c r="A202" s="90">
        <f>'Raw Data'!A202</f>
        <v>42465</v>
      </c>
      <c r="B202" s="57"/>
      <c r="C202" s="57"/>
      <c r="D202" s="57" t="str">
        <f>'Raw Data'!Y202</f>
        <v>Bill Day</v>
      </c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W202" s="57" t="s">
        <v>23</v>
      </c>
      <c r="Y202" s="98">
        <f>AVERAGE(P204:P206)</f>
        <v>6.7066666666666661</v>
      </c>
      <c r="Z202" s="56">
        <f>AVERAGE(R204:R206)</f>
        <v>1.18</v>
      </c>
      <c r="AA202" s="56">
        <f>AVERAGE(S204:S205)</f>
        <v>0.153</v>
      </c>
      <c r="AC202" s="99">
        <f>AVERAGE(M204:M206)</f>
        <v>0.93333333333333324</v>
      </c>
      <c r="AD202" s="98">
        <f>TNTP!M182</f>
        <v>1.3871599000000001</v>
      </c>
      <c r="AE202" s="99">
        <f>TNTP!N182</f>
        <v>4.8416433333333321E-2</v>
      </c>
      <c r="AF202" s="98"/>
    </row>
    <row r="203" spans="1:32">
      <c r="A203" s="90">
        <f>'Raw Data'!A203</f>
        <v>42479</v>
      </c>
      <c r="B203" s="57"/>
      <c r="C203" s="57"/>
      <c r="D203" s="57" t="str">
        <f>'Raw Data'!Y203</f>
        <v>Bill Day</v>
      </c>
      <c r="E203" s="57">
        <f>'Raw Data'!N203</f>
        <v>5</v>
      </c>
      <c r="F203" s="57">
        <f>'Raw Data'!O203</f>
        <v>1</v>
      </c>
      <c r="G203" s="57">
        <f>'Raw Data'!P203</f>
        <v>2</v>
      </c>
      <c r="H203" s="57">
        <f>'Raw Data'!Q203</f>
        <v>2</v>
      </c>
      <c r="I203" s="57">
        <f>'Raw Data'!R203</f>
        <v>6</v>
      </c>
      <c r="J203" s="57">
        <f>'Raw Data'!S203</f>
        <v>1</v>
      </c>
      <c r="K203" s="57">
        <f>'Raw Data'!T203</f>
        <v>26.666666666666668</v>
      </c>
      <c r="L203" s="57">
        <f>'Raw Data'!U203</f>
        <v>19.444444444444443</v>
      </c>
      <c r="M203" s="57">
        <f>'Raw Data'!V203</f>
        <v>0.95</v>
      </c>
      <c r="N203" s="57">
        <f>'Raw Data'!W203</f>
        <v>2</v>
      </c>
      <c r="O203" s="57">
        <f>'Raw Data'!C203</f>
        <v>0.09</v>
      </c>
      <c r="P203" s="57">
        <f>'Raw Data'!D203</f>
        <v>6.56</v>
      </c>
      <c r="Q203" s="57">
        <f>'Raw Data'!E203</f>
        <v>6.2</v>
      </c>
      <c r="R203" s="57"/>
      <c r="S203" s="57">
        <f>'Raw Data'!G203</f>
        <v>0.106</v>
      </c>
      <c r="T203" s="57"/>
      <c r="U203" s="57" t="s">
        <v>168</v>
      </c>
      <c r="W203" s="57" t="s">
        <v>24</v>
      </c>
      <c r="Y203" s="98">
        <f>AVERAGE(P206:P208)</f>
        <v>6.8933333333333335</v>
      </c>
      <c r="Z203" s="98">
        <f>AVERAGE(R207:R208)</f>
        <v>0.90700000000000003</v>
      </c>
      <c r="AA203" s="98">
        <f>AVERAGE(S206:S208)</f>
        <v>0.24633333333333332</v>
      </c>
      <c r="AB203" s="98">
        <f>AVERAGE(Q207:Q208)</f>
        <v>9.8000000000000007</v>
      </c>
      <c r="AC203" s="56">
        <f>AVERAGE(M207:M208)</f>
        <v>0.7</v>
      </c>
      <c r="AD203" s="98">
        <f>TNTP!M183</f>
        <v>0.84392175000000003</v>
      </c>
      <c r="AE203" s="99">
        <f>TNTP!N183</f>
        <v>6.921795E-2</v>
      </c>
      <c r="AF203" s="98"/>
    </row>
    <row r="204" spans="1:32">
      <c r="A204" s="90">
        <f>'Raw Data'!A204</f>
        <v>42493</v>
      </c>
      <c r="B204" s="57"/>
      <c r="C204" s="57"/>
      <c r="D204" s="57"/>
      <c r="E204" s="57">
        <f>'Raw Data'!N204</f>
        <v>5</v>
      </c>
      <c r="F204" s="57">
        <f>'Raw Data'!O204</f>
        <v>3</v>
      </c>
      <c r="G204" s="57">
        <f>'Raw Data'!P204</f>
        <v>2</v>
      </c>
      <c r="H204" s="57">
        <f>'Raw Data'!Q204</f>
        <v>2</v>
      </c>
      <c r="I204" s="57">
        <f>'Raw Data'!R204</f>
        <v>9</v>
      </c>
      <c r="J204" s="57">
        <f>'Raw Data'!S204</f>
        <v>5</v>
      </c>
      <c r="K204" s="57">
        <f>'Raw Data'!T204</f>
        <v>23.333333333333332</v>
      </c>
      <c r="L204" s="57">
        <f>'Raw Data'!U204</f>
        <v>20</v>
      </c>
      <c r="M204" s="57">
        <f>'Raw Data'!V204</f>
        <v>0.95</v>
      </c>
      <c r="N204" s="57">
        <f>'Raw Data'!W204</f>
        <v>2</v>
      </c>
      <c r="O204" s="57">
        <f>'Raw Data'!C204</f>
        <v>0.03</v>
      </c>
      <c r="P204" s="57">
        <f>'Raw Data'!D204</f>
        <v>6.84</v>
      </c>
      <c r="Q204" s="57"/>
      <c r="R204" s="57">
        <f>'Raw Data'!F204</f>
        <v>1.18</v>
      </c>
      <c r="S204" s="57">
        <f>'Raw Data'!G204</f>
        <v>0.16300000000000001</v>
      </c>
      <c r="T204" s="57"/>
      <c r="U204" s="57"/>
      <c r="W204" s="57" t="s">
        <v>25</v>
      </c>
      <c r="Y204" s="56">
        <f>AVERAGE(P209:P210)</f>
        <v>7.9749999999999996</v>
      </c>
      <c r="Z204" s="56">
        <f>AVERAGE(R209:R210)</f>
        <v>0.95199999999999996</v>
      </c>
      <c r="AA204" s="99">
        <f>AVERAGE(S209:S210)</f>
        <v>0.14300000000000002</v>
      </c>
      <c r="AB204" s="56">
        <f>AVERAGE(Q209:Q210)</f>
        <v>17.95</v>
      </c>
      <c r="AC204" s="56">
        <f>AVERAGE(M209:M210)</f>
        <v>0.77500000000000002</v>
      </c>
      <c r="AD204" s="98">
        <f>TNTP!M184</f>
        <v>0.79139550000000003</v>
      </c>
      <c r="AE204" s="99">
        <f>TNTP!N184</f>
        <v>5.0326250000000003E-2</v>
      </c>
      <c r="AF204" s="98"/>
    </row>
    <row r="205" spans="1:32">
      <c r="A205" s="90">
        <f>'Raw Data'!A205</f>
        <v>42507</v>
      </c>
      <c r="B205" s="57" t="s">
        <v>98</v>
      </c>
      <c r="C205" s="57"/>
      <c r="D205" s="57"/>
      <c r="E205" s="57">
        <f>'Raw Data'!N205</f>
        <v>5</v>
      </c>
      <c r="F205" s="57">
        <f>'Raw Data'!O205</f>
        <v>5</v>
      </c>
      <c r="G205" s="57">
        <f>'Raw Data'!P205</f>
        <v>2</v>
      </c>
      <c r="H205" s="57">
        <f>'Raw Data'!Q205</f>
        <v>2</v>
      </c>
      <c r="I205" s="57">
        <f>'Raw Data'!R205</f>
        <v>4</v>
      </c>
      <c r="J205" s="57">
        <f>'Raw Data'!S205</f>
        <v>4</v>
      </c>
      <c r="K205" s="57">
        <f>'Raw Data'!T205</f>
        <v>15</v>
      </c>
      <c r="L205" s="57">
        <f>'Raw Data'!U205</f>
        <v>15.555555555555555</v>
      </c>
      <c r="M205" s="57">
        <f>'Raw Data'!V205</f>
        <v>0.9</v>
      </c>
      <c r="N205" s="57">
        <f>'Raw Data'!W205</f>
        <v>1</v>
      </c>
      <c r="O205" s="57">
        <f>'Raw Data'!C205</f>
        <v>0.08</v>
      </c>
      <c r="P205" s="57">
        <f>'Raw Data'!D205</f>
        <v>6.6</v>
      </c>
      <c r="Q205" s="57"/>
      <c r="R205" s="57"/>
      <c r="S205" s="57">
        <f>'Raw Data'!G205</f>
        <v>0.14299999999999999</v>
      </c>
      <c r="T205" s="82" t="s">
        <v>249</v>
      </c>
      <c r="U205" s="57" t="s">
        <v>183</v>
      </c>
      <c r="W205" s="57" t="s">
        <v>26</v>
      </c>
      <c r="Y205" s="98">
        <f>AVERAGE(P211:P212)</f>
        <v>8.1950000000000003</v>
      </c>
      <c r="Z205" s="56">
        <f>AVERAGE(R211:R212)</f>
        <v>0.43049999999999999</v>
      </c>
      <c r="AA205" s="56">
        <f>AVERAGE(S211:S212)</f>
        <v>0.2495</v>
      </c>
      <c r="AB205" s="56">
        <f>AVERAGE(Q211:Q212)</f>
        <v>13.7</v>
      </c>
      <c r="AC205" s="56">
        <f>AVERAGE(M211:M212)</f>
        <v>0.85000000000000009</v>
      </c>
      <c r="AD205" s="98">
        <f>TNTP!M185</f>
        <v>0.57218594999999994</v>
      </c>
      <c r="AE205" s="99">
        <f>TNTP!N185</f>
        <v>5.0790799999999997E-2</v>
      </c>
      <c r="AF205" s="98"/>
    </row>
    <row r="206" spans="1:32">
      <c r="A206" s="90">
        <f>'Raw Data'!A206</f>
        <v>42521</v>
      </c>
      <c r="B206" s="57"/>
      <c r="C206" s="57"/>
      <c r="D206" s="57"/>
      <c r="E206" s="57">
        <f>'Raw Data'!N206</f>
        <v>5</v>
      </c>
      <c r="F206" s="57">
        <f>'Raw Data'!O206</f>
        <v>2</v>
      </c>
      <c r="G206" s="57">
        <f>'Raw Data'!P206</f>
        <v>2</v>
      </c>
      <c r="H206" s="57">
        <f>'Raw Data'!Q206</f>
        <v>2</v>
      </c>
      <c r="I206" s="57">
        <f>'Raw Data'!R206</f>
        <v>4</v>
      </c>
      <c r="J206" s="57">
        <f>'Raw Data'!S206</f>
        <v>5</v>
      </c>
      <c r="K206" s="57">
        <f>'Raw Data'!T206</f>
        <v>30</v>
      </c>
      <c r="L206" s="57">
        <f>'Raw Data'!U206</f>
        <v>26.666666666666668</v>
      </c>
      <c r="M206" s="57">
        <f>'Raw Data'!V206</f>
        <v>0.95</v>
      </c>
      <c r="N206" s="57">
        <f>'Raw Data'!W206</f>
        <v>2</v>
      </c>
      <c r="O206" s="57">
        <f>'Raw Data'!C206</f>
        <v>0.09</v>
      </c>
      <c r="P206" s="57">
        <f>'Raw Data'!D206</f>
        <v>6.68</v>
      </c>
      <c r="Q206" s="57"/>
      <c r="R206" s="57"/>
      <c r="S206" s="57">
        <f>'Raw Data'!G206</f>
        <v>0.12</v>
      </c>
      <c r="T206" s="57"/>
      <c r="U206" s="57" t="s">
        <v>190</v>
      </c>
      <c r="W206" s="57" t="s">
        <v>27</v>
      </c>
      <c r="Y206" s="98">
        <f>AVERAGE(P213:P214)</f>
        <v>7.3949999999999996</v>
      </c>
      <c r="Z206" s="56">
        <f>AVERAGE(R213:R214)</f>
        <v>0.58699999999999997</v>
      </c>
      <c r="AA206" s="56">
        <f>AVERAGE(S213:S214)</f>
        <v>0.503</v>
      </c>
      <c r="AB206" s="56">
        <f>AVERAGE(Q213:Q214)</f>
        <v>15.450000000000001</v>
      </c>
      <c r="AC206" s="56">
        <f>AVERAGE(M213:M214)</f>
        <v>0.7</v>
      </c>
      <c r="AD206" s="98">
        <f>TNTP!M186</f>
        <v>0.64852409999999994</v>
      </c>
      <c r="AE206" s="99">
        <f>TNTP!N186</f>
        <v>4.9397150000000001E-2</v>
      </c>
      <c r="AF206" s="98"/>
    </row>
    <row r="207" spans="1:32">
      <c r="A207" s="90">
        <f>'Raw Data'!A207</f>
        <v>42535</v>
      </c>
      <c r="B207" s="57"/>
      <c r="C207" s="57"/>
      <c r="D207" s="57"/>
      <c r="E207" s="57">
        <f>'Raw Data'!N207</f>
        <v>5</v>
      </c>
      <c r="F207" s="57">
        <f>'Raw Data'!O207</f>
        <v>1</v>
      </c>
      <c r="G207" s="57">
        <f>'Raw Data'!P207</f>
        <v>2</v>
      </c>
      <c r="H207" s="57">
        <f>'Raw Data'!Q207</f>
        <v>2</v>
      </c>
      <c r="I207" s="57">
        <f>'Raw Data'!R207</f>
        <v>6</v>
      </c>
      <c r="J207" s="57">
        <f>'Raw Data'!S207</f>
        <v>1</v>
      </c>
      <c r="K207" s="57">
        <f>'Raw Data'!T207</f>
        <v>29.444444444444443</v>
      </c>
      <c r="L207" s="57">
        <f>'Raw Data'!U207</f>
        <v>26.666666666666668</v>
      </c>
      <c r="M207" s="57">
        <f>'Raw Data'!V207</f>
        <v>0.8</v>
      </c>
      <c r="N207" s="57">
        <f>'Raw Data'!W207</f>
        <v>1</v>
      </c>
      <c r="O207" s="57">
        <f>'Raw Data'!C207</f>
        <v>0.21</v>
      </c>
      <c r="P207" s="57">
        <f>'Raw Data'!D207</f>
        <v>7.16</v>
      </c>
      <c r="Q207" s="57"/>
      <c r="R207" s="57"/>
      <c r="S207" s="57">
        <f>'Raw Data'!G207</f>
        <v>0.47599999999999998</v>
      </c>
      <c r="T207" s="57"/>
      <c r="U207" s="57"/>
      <c r="W207" s="57" t="s">
        <v>28</v>
      </c>
      <c r="Y207" s="98">
        <f>AVERAGE(P215:P216)</f>
        <v>6.0350000000000001</v>
      </c>
      <c r="Z207" s="56">
        <f>AVERAGE(R215:R216)</f>
        <v>1.282</v>
      </c>
      <c r="AA207" s="56">
        <f>AVERAGE(S215:S216)</f>
        <v>0.32850000000000001</v>
      </c>
      <c r="AB207" s="56">
        <f>AVERAGE(Q215:Q216)</f>
        <v>11.649999999999999</v>
      </c>
      <c r="AC207" s="56">
        <f>AVERAGE(M215:M216)</f>
        <v>0.57499999999999996</v>
      </c>
      <c r="AD207" s="98">
        <f>TNTP!M187</f>
        <v>1.9679835000000001</v>
      </c>
      <c r="AE207" s="99">
        <f>TNTP!N187</f>
        <v>9.2135749999999988E-2</v>
      </c>
      <c r="AF207" s="98"/>
    </row>
    <row r="208" spans="1:32">
      <c r="A208" s="90">
        <f>'Raw Data'!A208</f>
        <v>42549</v>
      </c>
      <c r="B208" s="57"/>
      <c r="C208" s="57"/>
      <c r="D208" s="57"/>
      <c r="E208" s="57">
        <f>'Raw Data'!N208</f>
        <v>5</v>
      </c>
      <c r="F208" s="57">
        <f>'Raw Data'!O208</f>
        <v>3</v>
      </c>
      <c r="G208" s="57">
        <f>'Raw Data'!P208</f>
        <v>2</v>
      </c>
      <c r="H208" s="57">
        <f>'Raw Data'!Q208</f>
        <v>2</v>
      </c>
      <c r="I208" s="57">
        <f>'Raw Data'!R208</f>
        <v>4</v>
      </c>
      <c r="J208" s="57">
        <f>'Raw Data'!S208</f>
        <v>5</v>
      </c>
      <c r="K208" s="57">
        <f>'Raw Data'!T208</f>
        <v>25</v>
      </c>
      <c r="L208" s="57">
        <f>'Raw Data'!U208</f>
        <v>24.444444444444443</v>
      </c>
      <c r="M208" s="57">
        <f>'Raw Data'!V208</f>
        <v>0.6</v>
      </c>
      <c r="N208" s="57">
        <f>'Raw Data'!W208</f>
        <v>1</v>
      </c>
      <c r="O208" s="57">
        <f>'Raw Data'!C208</f>
        <v>0.04</v>
      </c>
      <c r="P208" s="57">
        <f>'Raw Data'!D208</f>
        <v>6.84</v>
      </c>
      <c r="Q208" s="57">
        <f>'Raw Data'!E208</f>
        <v>9.8000000000000007</v>
      </c>
      <c r="R208" s="57">
        <f>'Raw Data'!F208</f>
        <v>0.90700000000000003</v>
      </c>
      <c r="S208" s="57">
        <f>'Raw Data'!G208</f>
        <v>0.14299999999999999</v>
      </c>
      <c r="T208" s="57"/>
      <c r="U208" s="57" t="s">
        <v>196</v>
      </c>
      <c r="W208" s="57" t="s">
        <v>29</v>
      </c>
      <c r="Y208" s="56">
        <f>AVERAGE(P217)</f>
        <v>6.62</v>
      </c>
      <c r="Z208" s="56">
        <f>AVERAGE(R217)</f>
        <v>2.46</v>
      </c>
      <c r="AB208" s="56">
        <f>AVERAGE(Q217)</f>
        <v>16.600000000000001</v>
      </c>
      <c r="AC208" s="56">
        <f>AVERAGE(M217)</f>
        <v>0.8</v>
      </c>
      <c r="AD208" s="98">
        <f>TNTP!M188</f>
        <v>2.5772880000000002</v>
      </c>
      <c r="AE208" s="99">
        <f>TNTP!N188</f>
        <v>3.8402800000000001E-2</v>
      </c>
      <c r="AF208" s="98"/>
    </row>
    <row r="209" spans="1:32">
      <c r="A209" s="90">
        <f>'Raw Data'!A209</f>
        <v>42563</v>
      </c>
      <c r="B209" s="57"/>
      <c r="C209" s="57"/>
      <c r="D209" s="57" t="str">
        <f>'Raw Data'!Y209</f>
        <v>Bill Day</v>
      </c>
      <c r="E209" s="57">
        <f>'Raw Data'!N209</f>
        <v>5</v>
      </c>
      <c r="F209" s="57">
        <f>'Raw Data'!Q209</f>
        <v>2</v>
      </c>
      <c r="G209" s="57">
        <f>'Raw Data'!O209</f>
        <v>1</v>
      </c>
      <c r="H209" s="57">
        <f>'Raw Data'!S209</f>
        <v>1</v>
      </c>
      <c r="I209" s="57">
        <f>'Raw Data'!P209</f>
        <v>3</v>
      </c>
      <c r="J209" s="57">
        <f>'Raw Data'!R209</f>
        <v>4</v>
      </c>
      <c r="K209" s="57">
        <f>'Raw Data'!T209</f>
        <v>28.888888888888889</v>
      </c>
      <c r="L209" s="57">
        <f>'Raw Data'!U209</f>
        <v>27.777777777777779</v>
      </c>
      <c r="M209" s="57">
        <f>'Raw Data'!V209</f>
        <v>0.8</v>
      </c>
      <c r="N209" s="57">
        <f>'Raw Data'!W209</f>
        <v>1</v>
      </c>
      <c r="O209" s="57">
        <f>'Raw Data'!C209</f>
        <v>0.08</v>
      </c>
      <c r="P209" s="57">
        <f>'Raw Data'!D209</f>
        <v>7.34</v>
      </c>
      <c r="Q209" s="57">
        <f>'Raw Data'!E209</f>
        <v>22</v>
      </c>
      <c r="R209" s="57">
        <f>'Raw Data'!F209</f>
        <v>1.22</v>
      </c>
      <c r="S209" s="57">
        <f>'Raw Data'!G209</f>
        <v>0.13100000000000001</v>
      </c>
      <c r="T209" s="57"/>
      <c r="U209" s="57"/>
      <c r="W209" s="56" t="s">
        <v>150</v>
      </c>
      <c r="Y209" s="99">
        <f>AVERAGE(Y200:Y208)</f>
        <v>6.9849999999999985</v>
      </c>
      <c r="Z209" s="99">
        <f>AVERAGE(Z200:Z208)</f>
        <v>1.2460624999999999</v>
      </c>
      <c r="AA209" s="99">
        <f t="shared" ref="AA209:AC209" si="17">AVERAGE(AA200:AA208)</f>
        <v>0.22029166666666666</v>
      </c>
      <c r="AB209" s="99">
        <f t="shared" si="17"/>
        <v>11.993749999999999</v>
      </c>
      <c r="AC209" s="99">
        <f t="shared" si="17"/>
        <v>0.80925925925925934</v>
      </c>
      <c r="AD209" s="98">
        <f t="shared" ref="AD209:AE209" si="18">AVERAGE(AD200:AD208)</f>
        <v>1.4410609111111112</v>
      </c>
      <c r="AE209" s="99">
        <f t="shared" si="18"/>
        <v>5.0509775925925926E-2</v>
      </c>
      <c r="AF209" s="98"/>
    </row>
    <row r="210" spans="1:32">
      <c r="A210" s="90">
        <f>'Raw Data'!A210</f>
        <v>42577</v>
      </c>
      <c r="B210" s="57"/>
      <c r="C210" s="57"/>
      <c r="D210" s="57" t="str">
        <f>'Raw Data'!Y210</f>
        <v>Bill Day</v>
      </c>
      <c r="E210" s="57">
        <f>'Raw Data'!N210</f>
        <v>5</v>
      </c>
      <c r="F210" s="57">
        <f>'Raw Data'!Q210</f>
        <v>2</v>
      </c>
      <c r="G210" s="57">
        <f>'Raw Data'!O210</f>
        <v>3</v>
      </c>
      <c r="H210" s="57">
        <f>'Raw Data'!S210</f>
        <v>4</v>
      </c>
      <c r="I210" s="57">
        <f>'Raw Data'!P210</f>
        <v>2</v>
      </c>
      <c r="J210" s="57">
        <f>'Raw Data'!R210</f>
        <v>5</v>
      </c>
      <c r="K210" s="57">
        <f>'Raw Data'!T210</f>
        <v>30</v>
      </c>
      <c r="L210" s="57">
        <f>'Raw Data'!U210</f>
        <v>31.111111111111111</v>
      </c>
      <c r="M210" s="57">
        <f>'Raw Data'!V210</f>
        <v>0.75</v>
      </c>
      <c r="N210" s="57">
        <f>'Raw Data'!W210</f>
        <v>1</v>
      </c>
      <c r="O210" s="57">
        <f>'Raw Data'!C210</f>
        <v>0.08</v>
      </c>
      <c r="P210" s="57">
        <f>'Raw Data'!D210</f>
        <v>8.61</v>
      </c>
      <c r="Q210" s="57">
        <f>'Raw Data'!E210</f>
        <v>13.9</v>
      </c>
      <c r="R210" s="57">
        <f>'Raw Data'!F210</f>
        <v>0.68400000000000005</v>
      </c>
      <c r="S210" s="57">
        <f>'Raw Data'!G210</f>
        <v>0.155</v>
      </c>
      <c r="T210" s="57"/>
      <c r="U210" s="57"/>
      <c r="AD210" s="98"/>
      <c r="AE210" s="99"/>
      <c r="AF210" s="98"/>
    </row>
    <row r="211" spans="1:32">
      <c r="A211" s="90">
        <f>'Raw Data'!A211</f>
        <v>42591</v>
      </c>
      <c r="B211" s="57"/>
      <c r="C211" s="57"/>
      <c r="D211" s="57" t="str">
        <f>'Raw Data'!Y211</f>
        <v>Bill Day</v>
      </c>
      <c r="E211" s="57">
        <f>'Raw Data'!N211</f>
        <v>5</v>
      </c>
      <c r="F211" s="57">
        <f>'Raw Data'!O211</f>
        <v>3</v>
      </c>
      <c r="G211" s="57">
        <f>'Raw Data'!P211</f>
        <v>3</v>
      </c>
      <c r="H211" s="57">
        <f>'Raw Data'!Q211</f>
        <v>2</v>
      </c>
      <c r="I211" s="57">
        <f>'Raw Data'!R211</f>
        <v>4</v>
      </c>
      <c r="J211" s="57">
        <f>'Raw Data'!S211</f>
        <v>1</v>
      </c>
      <c r="K211" s="57">
        <f>'Raw Data'!T211</f>
        <v>27.777777777777779</v>
      </c>
      <c r="L211" s="57">
        <f>'Raw Data'!U211</f>
        <v>27.777777777777779</v>
      </c>
      <c r="M211" s="57">
        <f>'Raw Data'!V211</f>
        <v>0.8</v>
      </c>
      <c r="N211" s="57">
        <f>'Raw Data'!W211</f>
        <v>1</v>
      </c>
      <c r="O211" s="57">
        <f>'Raw Data'!C211</f>
        <v>0.09</v>
      </c>
      <c r="P211" s="57">
        <f>'Raw Data'!D211</f>
        <v>7.58</v>
      </c>
      <c r="Q211" s="57">
        <f>'Raw Data'!E211</f>
        <v>14.4</v>
      </c>
      <c r="R211" s="57">
        <f>'Raw Data'!F211</f>
        <v>0.48699999999999999</v>
      </c>
      <c r="S211" s="57">
        <f>'Raw Data'!G211</f>
        <v>0.36299999999999999</v>
      </c>
      <c r="U211" s="57" t="s">
        <v>210</v>
      </c>
      <c r="AD211" s="98"/>
      <c r="AE211" s="99"/>
      <c r="AF211" s="98"/>
    </row>
    <row r="212" spans="1:32">
      <c r="A212" s="90">
        <f>'Raw Data'!A212</f>
        <v>42605</v>
      </c>
      <c r="B212" s="57"/>
      <c r="C212" s="57"/>
      <c r="D212" s="57"/>
      <c r="E212" s="57">
        <f>'Raw Data'!N212</f>
        <v>5</v>
      </c>
      <c r="F212" s="57">
        <f>'Raw Data'!O212</f>
        <v>1</v>
      </c>
      <c r="G212" s="57">
        <f>'Raw Data'!P212</f>
        <v>2</v>
      </c>
      <c r="H212" s="57">
        <f>'Raw Data'!Q212</f>
        <v>2</v>
      </c>
      <c r="I212" s="57">
        <f>'Raw Data'!R212</f>
        <v>4</v>
      </c>
      <c r="J212" s="57">
        <f>'Raw Data'!S212</f>
        <v>5</v>
      </c>
      <c r="K212" s="57">
        <f>'Raw Data'!T212</f>
        <v>28.888888888888889</v>
      </c>
      <c r="L212" s="57">
        <f>'Raw Data'!U212</f>
        <v>28.888888888888889</v>
      </c>
      <c r="M212" s="57">
        <f>'Raw Data'!V212</f>
        <v>0.9</v>
      </c>
      <c r="N212" s="57">
        <f>'Raw Data'!W212</f>
        <v>1</v>
      </c>
      <c r="O212" s="57">
        <f>'Raw Data'!C212</f>
        <v>0.08</v>
      </c>
      <c r="P212" s="57">
        <f>'Raw Data'!D212</f>
        <v>8.81</v>
      </c>
      <c r="Q212" s="57">
        <f>'Raw Data'!E212</f>
        <v>13</v>
      </c>
      <c r="R212" s="57">
        <f>'Raw Data'!F212</f>
        <v>0.374</v>
      </c>
      <c r="S212" s="57">
        <f>'Raw Data'!G212</f>
        <v>0.13600000000000001</v>
      </c>
      <c r="U212" s="57" t="s">
        <v>214</v>
      </c>
      <c r="AD212" s="98"/>
      <c r="AE212" s="99"/>
      <c r="AF212" s="98"/>
    </row>
    <row r="213" spans="1:32">
      <c r="A213" s="90">
        <f>'Raw Data'!A213</f>
        <v>42619</v>
      </c>
      <c r="B213" s="57"/>
      <c r="C213" s="57"/>
      <c r="D213" s="57"/>
      <c r="E213" s="57">
        <f>'Raw Data'!N213</f>
        <v>5</v>
      </c>
      <c r="F213" s="57">
        <f>'Raw Data'!O213</f>
        <v>1</v>
      </c>
      <c r="G213" s="57">
        <f>'Raw Data'!P213</f>
        <v>3</v>
      </c>
      <c r="H213" s="57">
        <f>'Raw Data'!Q213</f>
        <v>2</v>
      </c>
      <c r="I213" s="57">
        <f>'Raw Data'!R213</f>
        <v>8</v>
      </c>
      <c r="J213" s="57">
        <f>'Raw Data'!S213</f>
        <v>1</v>
      </c>
      <c r="K213" s="57">
        <f>'Raw Data'!T213</f>
        <v>31.666666666666668</v>
      </c>
      <c r="L213" s="57">
        <f>'Raw Data'!U213</f>
        <v>25.555555555555557</v>
      </c>
      <c r="M213" s="57">
        <f>'Raw Data'!V213</f>
        <v>0.6</v>
      </c>
      <c r="N213" s="57">
        <f>'Raw Data'!W213</f>
        <v>1</v>
      </c>
      <c r="O213" s="57">
        <f>'Raw Data'!C213</f>
        <v>0.05</v>
      </c>
      <c r="P213" s="57">
        <f>'Raw Data'!D213</f>
        <v>7.99</v>
      </c>
      <c r="Q213" s="57">
        <f>'Raw Data'!E213</f>
        <v>18.600000000000001</v>
      </c>
      <c r="R213" s="57">
        <f>'Raw Data'!F213</f>
        <v>0.53300000000000003</v>
      </c>
      <c r="S213" s="57">
        <f>'Raw Data'!G213</f>
        <v>6.6000000000000003E-2</v>
      </c>
      <c r="U213" s="57" t="s">
        <v>219</v>
      </c>
      <c r="AD213" s="98"/>
      <c r="AE213" s="99"/>
      <c r="AF213" s="98"/>
    </row>
    <row r="214" spans="1:32">
      <c r="A214" s="90">
        <f>'Raw Data'!A214</f>
        <v>42633</v>
      </c>
      <c r="B214" s="57"/>
      <c r="C214" s="57"/>
      <c r="D214" s="57" t="str">
        <f>'Raw Data'!Y214</f>
        <v>S. Clark</v>
      </c>
      <c r="E214" s="57">
        <f>'Raw Data'!N214</f>
        <v>5</v>
      </c>
      <c r="F214" s="57">
        <f>'Raw Data'!O214</f>
        <v>3</v>
      </c>
      <c r="G214" s="57">
        <f>'Raw Data'!P214</f>
        <v>2</v>
      </c>
      <c r="H214" s="57">
        <f>'Raw Data'!Q214</f>
        <v>1</v>
      </c>
      <c r="I214" s="57">
        <f>'Raw Data'!R214</f>
        <v>4</v>
      </c>
      <c r="J214" s="57">
        <f>'Raw Data'!S214</f>
        <v>5</v>
      </c>
      <c r="K214" s="57">
        <f>'Raw Data'!T214</f>
        <v>25.555555555555557</v>
      </c>
      <c r="L214" s="57">
        <f>'Raw Data'!U214</f>
        <v>23.888888888888889</v>
      </c>
      <c r="M214" s="57">
        <f>'Raw Data'!V214</f>
        <v>0.8</v>
      </c>
      <c r="N214" s="57">
        <f>'Raw Data'!W214</f>
        <v>2</v>
      </c>
      <c r="O214" s="57">
        <f>'Raw Data'!C214</f>
        <v>0</v>
      </c>
      <c r="P214" s="57">
        <f>'Raw Data'!D214</f>
        <v>6.8</v>
      </c>
      <c r="Q214" s="57">
        <f>'Raw Data'!E214</f>
        <v>12.3</v>
      </c>
      <c r="R214" s="57">
        <f>'Raw Data'!F214</f>
        <v>0.64100000000000001</v>
      </c>
      <c r="S214" s="57">
        <f>'Raw Data'!G214</f>
        <v>0.94</v>
      </c>
      <c r="U214" s="57" t="s">
        <v>223</v>
      </c>
      <c r="AD214" s="98"/>
      <c r="AE214" s="99"/>
      <c r="AF214" s="98"/>
    </row>
    <row r="215" spans="1:32">
      <c r="A215" s="90">
        <f>'Raw Data'!A215</f>
        <v>42647</v>
      </c>
      <c r="B215" s="57"/>
      <c r="C215" s="57"/>
      <c r="D215" s="57" t="str">
        <f>'Raw Data'!Y215</f>
        <v>Bill Day</v>
      </c>
      <c r="E215" s="57">
        <f>'Raw Data'!N215</f>
        <v>5</v>
      </c>
      <c r="F215" s="57">
        <f>'Raw Data'!O215</f>
        <v>2</v>
      </c>
      <c r="G215" s="57">
        <f>'Raw Data'!P215</f>
        <v>3</v>
      </c>
      <c r="H215" s="57">
        <f>'Raw Data'!Q215</f>
        <v>2</v>
      </c>
      <c r="I215" s="57">
        <f>'Raw Data'!R215</f>
        <v>6</v>
      </c>
      <c r="J215" s="57">
        <f>'Raw Data'!S215</f>
        <v>3</v>
      </c>
      <c r="K215" s="57">
        <f>'Raw Data'!T215</f>
        <v>22.222222222222221</v>
      </c>
      <c r="L215" s="57">
        <f>'Raw Data'!U215</f>
        <v>22.222222222222221</v>
      </c>
      <c r="M215" s="57">
        <f>'Raw Data'!V215</f>
        <v>0.45</v>
      </c>
      <c r="N215" s="57">
        <f>'Raw Data'!W215</f>
        <v>1</v>
      </c>
      <c r="O215" s="57">
        <f>'Raw Data'!C215</f>
        <v>0.05</v>
      </c>
      <c r="P215" s="57">
        <f>'Raw Data'!D215</f>
        <v>5.84</v>
      </c>
      <c r="Q215" s="57">
        <f>'Raw Data'!E215</f>
        <v>17.7</v>
      </c>
      <c r="R215" s="57">
        <f>'Raw Data'!F215</f>
        <v>0.69399999999999995</v>
      </c>
      <c r="S215" s="57">
        <f>'Raw Data'!G215</f>
        <v>0.45100000000000001</v>
      </c>
      <c r="U215" s="57" t="s">
        <v>228</v>
      </c>
      <c r="AD215" s="98"/>
      <c r="AE215" s="99"/>
      <c r="AF215" s="98"/>
    </row>
    <row r="216" spans="1:32">
      <c r="A216" s="90">
        <f>'Raw Data'!A216</f>
        <v>42661</v>
      </c>
      <c r="B216" s="57"/>
      <c r="C216" s="57"/>
      <c r="D216" s="57"/>
      <c r="E216" s="57">
        <f>'Raw Data'!N216</f>
        <v>5</v>
      </c>
      <c r="F216" s="57">
        <f>'Raw Data'!Q216</f>
        <v>2</v>
      </c>
      <c r="G216" s="57">
        <f>'Raw Data'!O216</f>
        <v>1</v>
      </c>
      <c r="H216" s="57">
        <f>'Raw Data'!S216</f>
        <v>1</v>
      </c>
      <c r="I216" s="57">
        <f>'Raw Data'!P216</f>
        <v>2</v>
      </c>
      <c r="J216" s="57">
        <f>'Raw Data'!R216</f>
        <v>6</v>
      </c>
      <c r="K216" s="57">
        <f>'Raw Data'!T216</f>
        <v>25.555555555555557</v>
      </c>
      <c r="L216" s="57">
        <f>'Raw Data'!U216</f>
        <v>21.111111111111111</v>
      </c>
      <c r="M216" s="57">
        <f>'Raw Data'!V216</f>
        <v>0.7</v>
      </c>
      <c r="N216" s="57">
        <f>'Raw Data'!W216</f>
        <v>1</v>
      </c>
      <c r="O216" s="57">
        <f>'Raw Data'!C216</f>
        <v>0</v>
      </c>
      <c r="P216" s="57">
        <f>'Raw Data'!D216</f>
        <v>6.23</v>
      </c>
      <c r="Q216" s="57">
        <f>'Raw Data'!E216</f>
        <v>5.6</v>
      </c>
      <c r="R216" s="57">
        <f>'Raw Data'!F216</f>
        <v>1.87</v>
      </c>
      <c r="S216" s="57">
        <f>'Raw Data'!G216</f>
        <v>0.20599999999999999</v>
      </c>
      <c r="U216" s="57" t="s">
        <v>237</v>
      </c>
      <c r="AD216" s="98"/>
      <c r="AE216" s="99"/>
      <c r="AF216" s="98"/>
    </row>
    <row r="217" spans="1:32">
      <c r="A217" s="90">
        <f>'Raw Data'!A217</f>
        <v>42675</v>
      </c>
      <c r="B217" s="57"/>
      <c r="C217" s="57"/>
      <c r="D217" s="57"/>
      <c r="E217" s="57">
        <f>'Raw Data'!N217</f>
        <v>5</v>
      </c>
      <c r="F217" s="57">
        <f>'Raw Data'!O217</f>
        <v>3</v>
      </c>
      <c r="G217" s="57">
        <f>'Raw Data'!P217</f>
        <v>1</v>
      </c>
      <c r="H217" s="57">
        <f>'Raw Data'!Q217</f>
        <v>1</v>
      </c>
      <c r="I217" s="57">
        <f>'Raw Data'!R217</f>
        <v>9</v>
      </c>
      <c r="J217" s="57">
        <f>'Raw Data'!S217</f>
        <v>1</v>
      </c>
      <c r="K217" s="57">
        <f>'Raw Data'!T217</f>
        <v>20</v>
      </c>
      <c r="L217" s="57">
        <f>'Raw Data'!U217</f>
        <v>14.444444444444445</v>
      </c>
      <c r="M217" s="57">
        <f>'Raw Data'!V217</f>
        <v>0.8</v>
      </c>
      <c r="N217" s="57">
        <f>'Raw Data'!W217</f>
        <v>1</v>
      </c>
      <c r="O217" s="57">
        <f>'Raw Data'!C217</f>
        <v>0.05</v>
      </c>
      <c r="P217" s="57">
        <f>'Raw Data'!D217</f>
        <v>6.62</v>
      </c>
      <c r="Q217" s="57">
        <f>'Raw Data'!E217</f>
        <v>16.600000000000001</v>
      </c>
      <c r="R217" s="57">
        <f>'Raw Data'!F217</f>
        <v>2.46</v>
      </c>
      <c r="S217" s="57"/>
      <c r="U217" s="57" t="s">
        <v>246</v>
      </c>
      <c r="AD217" s="98"/>
      <c r="AE217" s="99"/>
      <c r="AF217" s="98"/>
    </row>
    <row r="218" spans="1:32">
      <c r="A218" s="90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AD218" s="98"/>
      <c r="AE218" s="99"/>
      <c r="AF218" s="98"/>
    </row>
    <row r="219" spans="1:32">
      <c r="A219" s="90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AD219" s="98"/>
      <c r="AE219" s="99"/>
      <c r="AF219" s="98"/>
    </row>
    <row r="220" spans="1:32">
      <c r="A220" s="90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W220" s="57"/>
      <c r="X220" s="71"/>
      <c r="AD220" s="98"/>
      <c r="AE220" s="99"/>
      <c r="AF220" s="98"/>
    </row>
    <row r="221" spans="1:32">
      <c r="A221" s="90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W221" s="57"/>
      <c r="AD221" s="98"/>
      <c r="AE221" s="99"/>
      <c r="AF221" s="98"/>
    </row>
    <row r="222" spans="1:32">
      <c r="A222" s="90">
        <f>'Raw Data'!A222</f>
        <v>42437</v>
      </c>
      <c r="B222" s="57" t="s">
        <v>145</v>
      </c>
      <c r="C222" s="57" t="s">
        <v>144</v>
      </c>
      <c r="D222" s="57" t="str">
        <f>'Raw Data'!Y222</f>
        <v>Paul Mysak</v>
      </c>
      <c r="E222" s="57">
        <f>'Raw Data'!N222</f>
        <v>1</v>
      </c>
      <c r="F222" s="57">
        <f>'Raw Data'!O222</f>
        <v>1</v>
      </c>
      <c r="G222" s="57">
        <f>'Raw Data'!P222</f>
        <v>1</v>
      </c>
      <c r="H222" s="57">
        <f>'Raw Data'!Q222</f>
        <v>1</v>
      </c>
      <c r="I222" s="57">
        <f>'Raw Data'!R222</f>
        <v>13</v>
      </c>
      <c r="J222" s="57">
        <f>'Raw Data'!S222</f>
        <v>1</v>
      </c>
      <c r="K222" s="57">
        <f>'Raw Data'!T222</f>
        <v>22.777777777777779</v>
      </c>
      <c r="L222" s="57">
        <f>'Raw Data'!U222</f>
        <v>22.777777777777779</v>
      </c>
      <c r="M222" s="57">
        <f>'Raw Data'!V222</f>
        <v>0.57999999999999996</v>
      </c>
      <c r="N222" s="57">
        <f>'Raw Data'!W222</f>
        <v>1</v>
      </c>
      <c r="O222" s="57">
        <f>'Raw Data'!C222</f>
        <v>7.0000000000000007E-2</v>
      </c>
      <c r="P222" s="57">
        <f>'Raw Data'!D222</f>
        <v>6.4</v>
      </c>
      <c r="Q222" s="57">
        <f>'Raw Data'!E222</f>
        <v>1.4</v>
      </c>
      <c r="R222" s="57">
        <f>'Raw Data'!F222</f>
        <v>1.1000000000000001</v>
      </c>
      <c r="S222" s="57">
        <f>'Raw Data'!G222</f>
        <v>0.106</v>
      </c>
      <c r="T222" s="62"/>
      <c r="U222" s="57"/>
      <c r="W222" s="57" t="s">
        <v>20</v>
      </c>
      <c r="X222" s="71" t="s">
        <v>145</v>
      </c>
      <c r="Y222" s="56">
        <f>AVERAGE(P222:P223)</f>
        <v>6.2750000000000004</v>
      </c>
      <c r="Z222" s="56">
        <f>AVERAGE(R222:R223)</f>
        <v>0.84950000000000003</v>
      </c>
      <c r="AA222" s="56">
        <f>AVERAGE(S222:S223)</f>
        <v>8.249999999999999E-2</v>
      </c>
      <c r="AB222" s="56">
        <f>AVERAGE(Q222:Q223)</f>
        <v>1.95</v>
      </c>
      <c r="AC222" s="56">
        <f>AVERAGE(M222:M223)</f>
        <v>0.68500000000000005</v>
      </c>
      <c r="AD222" s="98">
        <f>TNTP!M199</f>
        <v>1.47423675</v>
      </c>
      <c r="AE222" s="99">
        <f>TNTP!N199</f>
        <v>3.8712499999999997E-2</v>
      </c>
      <c r="AF222" s="98"/>
    </row>
    <row r="223" spans="1:32">
      <c r="A223" s="90">
        <f>'Raw Data'!A223</f>
        <v>42451</v>
      </c>
      <c r="B223" s="57"/>
      <c r="C223" s="57"/>
      <c r="D223" s="57" t="str">
        <f>'Raw Data'!Y223</f>
        <v>Linda Prestileo</v>
      </c>
      <c r="E223" s="57">
        <f>'Raw Data'!N223</f>
        <v>1</v>
      </c>
      <c r="F223" s="57">
        <f>'Raw Data'!O223</f>
        <v>1</v>
      </c>
      <c r="G223" s="57">
        <f>'Raw Data'!P223</f>
        <v>2</v>
      </c>
      <c r="H223" s="57">
        <f>'Raw Data'!Q223</f>
        <v>2</v>
      </c>
      <c r="I223" s="57">
        <f>'Raw Data'!R223</f>
        <v>6</v>
      </c>
      <c r="J223" s="57">
        <f>'Raw Data'!S223</f>
        <v>1</v>
      </c>
      <c r="K223" s="57">
        <f>'Raw Data'!T223</f>
        <v>14.444444444444445</v>
      </c>
      <c r="L223" s="57">
        <f>'Raw Data'!U223</f>
        <v>11.111111111111111</v>
      </c>
      <c r="M223" s="57">
        <f>'Raw Data'!V223</f>
        <v>0.79</v>
      </c>
      <c r="N223" s="57">
        <f>'Raw Data'!W223</f>
        <v>1</v>
      </c>
      <c r="O223" s="57">
        <f>'Raw Data'!C223</f>
        <v>0.08</v>
      </c>
      <c r="P223" s="57">
        <f>'Raw Data'!D223</f>
        <v>6.15</v>
      </c>
      <c r="Q223" s="57">
        <f>'Raw Data'!E223</f>
        <v>2.5</v>
      </c>
      <c r="R223" s="57">
        <f>'Raw Data'!F223</f>
        <v>0.59899999999999998</v>
      </c>
      <c r="S223" s="57">
        <f>'Raw Data'!G223</f>
        <v>5.8999999999999997E-2</v>
      </c>
      <c r="T223" s="57"/>
      <c r="U223" s="57"/>
      <c r="W223" s="57" t="s">
        <v>22</v>
      </c>
      <c r="Y223" s="98">
        <f>AVERAGE(P224:P225)</f>
        <v>6.0750000000000002</v>
      </c>
      <c r="Z223" s="56">
        <f>AVERAGE(R224:R225)</f>
        <v>0.496</v>
      </c>
      <c r="AA223" s="56">
        <f>AVERAGE(S224:S225)</f>
        <v>0.151</v>
      </c>
      <c r="AB223" s="56">
        <f>AVERAGE(Q224:Q225)</f>
        <v>3.0999999999999996</v>
      </c>
      <c r="AC223" s="56">
        <f>AVERAGE(M224:M225)</f>
        <v>0.8</v>
      </c>
      <c r="AD223" s="98">
        <f>TNTP!M200</f>
        <v>1.1499747</v>
      </c>
      <c r="AE223" s="99">
        <f>TNTP!N200</f>
        <v>4.4906500000000002E-2</v>
      </c>
      <c r="AF223" s="98"/>
    </row>
    <row r="224" spans="1:32">
      <c r="A224" s="90">
        <f>'Raw Data'!A224</f>
        <v>42465</v>
      </c>
      <c r="B224" s="57"/>
      <c r="C224" s="57"/>
      <c r="D224" s="57" t="str">
        <f>'Raw Data'!Y224</f>
        <v>Paul Mysak</v>
      </c>
      <c r="E224" s="57">
        <f>'Raw Data'!N224</f>
        <v>2</v>
      </c>
      <c r="F224" s="57">
        <f>'Raw Data'!O224</f>
        <v>1</v>
      </c>
      <c r="G224" s="57">
        <f>'Raw Data'!P224</f>
        <v>3</v>
      </c>
      <c r="H224" s="57">
        <f>'Raw Data'!Q224</f>
        <v>1</v>
      </c>
      <c r="I224" s="57">
        <f>'Raw Data'!R224</f>
        <v>8</v>
      </c>
      <c r="J224" s="57">
        <f>'Raw Data'!S224</f>
        <v>3</v>
      </c>
      <c r="K224" s="57">
        <f>'Raw Data'!T224</f>
        <v>6.1111111111111107</v>
      </c>
      <c r="L224" s="57">
        <f>'Raw Data'!U224</f>
        <v>13.333333333333334</v>
      </c>
      <c r="M224" s="57">
        <f>'Raw Data'!V224</f>
        <v>0.54</v>
      </c>
      <c r="N224" s="57">
        <f>'Raw Data'!W224</f>
        <v>1</v>
      </c>
      <c r="O224" s="57">
        <f>'Raw Data'!C224</f>
        <v>7.0000000000000007E-2</v>
      </c>
      <c r="P224" s="57">
        <f>'Raw Data'!D224</f>
        <v>5.96</v>
      </c>
      <c r="Q224" s="57">
        <f>'Raw Data'!E224</f>
        <v>4.3</v>
      </c>
      <c r="R224" s="57">
        <f>'Raw Data'!F224</f>
        <v>0.496</v>
      </c>
      <c r="S224" s="57"/>
      <c r="T224" s="57"/>
      <c r="U224" s="57"/>
      <c r="W224" s="57" t="s">
        <v>23</v>
      </c>
      <c r="Y224" s="98">
        <f>AVERAGE(P226:P228)</f>
        <v>6.3866666666666667</v>
      </c>
      <c r="Z224" s="56">
        <f>AVERAGE(R226:R228)</f>
        <v>0.53900000000000003</v>
      </c>
      <c r="AA224" s="56">
        <f>AVERAGE(S226:S227)</f>
        <v>0.20450000000000002</v>
      </c>
      <c r="AC224" s="99">
        <f>AVERAGE(M226:M228)</f>
        <v>0.57333333333333336</v>
      </c>
      <c r="AD224" s="98">
        <f>TNTP!M201</f>
        <v>0.83761859999999999</v>
      </c>
      <c r="AE224" s="99">
        <f>TNTP!N201</f>
        <v>5.2648999999999994E-2</v>
      </c>
      <c r="AF224" s="98"/>
    </row>
    <row r="225" spans="1:32">
      <c r="A225" s="90">
        <f>'Raw Data'!A225</f>
        <v>42479</v>
      </c>
      <c r="B225" s="57"/>
      <c r="C225" s="57"/>
      <c r="D225" s="57" t="str">
        <f>'Raw Data'!Y225</f>
        <v>Linda Prestileo</v>
      </c>
      <c r="E225" s="57">
        <f>'Raw Data'!N225</f>
        <v>1</v>
      </c>
      <c r="F225" s="57">
        <f>'Raw Data'!O225</f>
        <v>2</v>
      </c>
      <c r="G225" s="57">
        <f>'Raw Data'!P225</f>
        <v>2</v>
      </c>
      <c r="H225" s="57">
        <f>'Raw Data'!Q225</f>
        <v>2</v>
      </c>
      <c r="I225" s="57">
        <f>'Raw Data'!R225</f>
        <v>10</v>
      </c>
      <c r="J225" s="57">
        <f>'Raw Data'!S225</f>
        <v>1</v>
      </c>
      <c r="K225" s="57">
        <f>'Raw Data'!T225</f>
        <v>27.777777777777779</v>
      </c>
      <c r="L225" s="57">
        <f>'Raw Data'!U225</f>
        <v>21.111111111111111</v>
      </c>
      <c r="M225" s="57">
        <f>'Raw Data'!V225</f>
        <v>1.06</v>
      </c>
      <c r="N225" s="57">
        <f>'Raw Data'!W225</f>
        <v>1</v>
      </c>
      <c r="O225" s="57">
        <f>'Raw Data'!C225</f>
        <v>7.0000000000000007E-2</v>
      </c>
      <c r="P225" s="57">
        <f>'Raw Data'!D225</f>
        <v>6.19</v>
      </c>
      <c r="Q225" s="57">
        <f>'Raw Data'!E225</f>
        <v>1.9</v>
      </c>
      <c r="R225" s="57"/>
      <c r="S225" s="57">
        <f>'Raw Data'!G225</f>
        <v>0.151</v>
      </c>
      <c r="T225" s="57"/>
      <c r="U225" s="57"/>
      <c r="W225" s="57" t="s">
        <v>24</v>
      </c>
      <c r="Y225" s="98">
        <f>AVERAGE(P228:P230)</f>
        <v>6.8566666666666665</v>
      </c>
      <c r="Z225" s="98">
        <f>AVERAGE(R229:R230)</f>
        <v>6.2</v>
      </c>
      <c r="AA225" s="98">
        <f>AVERAGE(S228:S230)</f>
        <v>0.23166666666666666</v>
      </c>
      <c r="AB225" s="98">
        <f>AVERAGE(Q229:Q230)</f>
        <v>5.8</v>
      </c>
      <c r="AC225" s="56">
        <f>AVERAGE(M229:M230)</f>
        <v>0.41649999999999998</v>
      </c>
      <c r="AD225" s="98">
        <f>TNTP!M202</f>
        <v>1.2676335000000001</v>
      </c>
      <c r="AE225" s="99">
        <f>TNTP!N202</f>
        <v>9.7400649999999991E-2</v>
      </c>
      <c r="AF225" s="98"/>
    </row>
    <row r="226" spans="1:32">
      <c r="A226" s="90">
        <f>'Raw Data'!A226</f>
        <v>42493</v>
      </c>
      <c r="B226" s="57"/>
      <c r="C226" s="57"/>
      <c r="D226" s="57"/>
      <c r="E226" s="57">
        <f>'Raw Data'!N226</f>
        <v>1</v>
      </c>
      <c r="F226" s="57">
        <f>'Raw Data'!O226</f>
        <v>3</v>
      </c>
      <c r="G226" s="57">
        <f>'Raw Data'!P226</f>
        <v>1</v>
      </c>
      <c r="H226" s="57">
        <f>'Raw Data'!Q226</f>
        <v>1</v>
      </c>
      <c r="I226" s="57">
        <f>'Raw Data'!R226</f>
        <v>6</v>
      </c>
      <c r="J226" s="57">
        <f>'Raw Data'!S226</f>
        <v>4</v>
      </c>
      <c r="K226" s="57">
        <f>'Raw Data'!T226</f>
        <v>23.888888888888889</v>
      </c>
      <c r="L226" s="57">
        <f>'Raw Data'!U226</f>
        <v>19.444444444444443</v>
      </c>
      <c r="M226" s="57">
        <f>'Raw Data'!V226</f>
        <v>0.51</v>
      </c>
      <c r="N226" s="57">
        <f>'Raw Data'!W226</f>
        <v>1</v>
      </c>
      <c r="O226" s="57">
        <f>'Raw Data'!C226</f>
        <v>0.04</v>
      </c>
      <c r="P226" s="57">
        <f>'Raw Data'!D226</f>
        <v>6.57</v>
      </c>
      <c r="Q226" s="57"/>
      <c r="R226" s="57">
        <f>'Raw Data'!F226</f>
        <v>0.53900000000000003</v>
      </c>
      <c r="S226" s="57">
        <f>'Raw Data'!G226</f>
        <v>0.24</v>
      </c>
      <c r="T226" s="57"/>
      <c r="U226" s="57"/>
      <c r="W226" s="57" t="s">
        <v>25</v>
      </c>
      <c r="Y226" s="56">
        <f>AVERAGE(P231:P232)</f>
        <v>6.9950000000000001</v>
      </c>
      <c r="Z226" s="56">
        <f>AVERAGE(R231:R232)</f>
        <v>0.624</v>
      </c>
      <c r="AA226" s="99">
        <f>AVERAGE(S231:S232)</f>
        <v>0.24149999999999999</v>
      </c>
      <c r="AB226" s="56">
        <f>AVERAGE(Q231:Q232)</f>
        <v>6.35</v>
      </c>
      <c r="AC226" s="56">
        <f>AVERAGE(M231:M232)</f>
        <v>0.65749999999999997</v>
      </c>
      <c r="AD226" s="98">
        <f>TNTP!M203</f>
        <v>0.7619807999999999</v>
      </c>
      <c r="AE226" s="99">
        <f>TNTP!N203</f>
        <v>6.4727300000000002E-2</v>
      </c>
      <c r="AF226" s="98"/>
    </row>
    <row r="227" spans="1:32">
      <c r="A227" s="90">
        <f>'Raw Data'!A227</f>
        <v>42507</v>
      </c>
      <c r="B227" s="57" t="s">
        <v>98</v>
      </c>
      <c r="C227" s="57"/>
      <c r="D227" s="57" t="str">
        <f>'Raw Data'!Y227</f>
        <v>Linda Prestileo</v>
      </c>
      <c r="E227" s="57">
        <f>'Raw Data'!N227</f>
        <v>3</v>
      </c>
      <c r="F227" s="57">
        <f>'Raw Data'!Q227</f>
        <v>2</v>
      </c>
      <c r="G227" s="57">
        <f>'Raw Data'!O227</f>
        <v>4</v>
      </c>
      <c r="H227" s="57">
        <f>'Raw Data'!S227</f>
        <v>3</v>
      </c>
      <c r="I227" s="57">
        <f>'Raw Data'!P227</f>
        <v>1</v>
      </c>
      <c r="J227" s="57">
        <f>'Raw Data'!R227</f>
        <v>9</v>
      </c>
      <c r="K227" s="57">
        <f>'Raw Data'!T227</f>
        <v>15.555555555555555</v>
      </c>
      <c r="L227" s="57">
        <f>'Raw Data'!U227</f>
        <v>16.666666666666668</v>
      </c>
      <c r="M227" s="57">
        <f>'Raw Data'!V227</f>
        <v>0.63</v>
      </c>
      <c r="N227" s="57">
        <f>'Raw Data'!W227</f>
        <v>1</v>
      </c>
      <c r="O227" s="57">
        <f>'Raw Data'!C227</f>
        <v>7.0000000000000007E-2</v>
      </c>
      <c r="P227" s="57">
        <f>'Raw Data'!D227</f>
        <v>5.96</v>
      </c>
      <c r="Q227" s="57"/>
      <c r="R227" s="57"/>
      <c r="S227" s="57">
        <f>'Raw Data'!G227</f>
        <v>0.16900000000000001</v>
      </c>
      <c r="T227" s="57"/>
      <c r="U227" s="57"/>
      <c r="W227" s="57" t="s">
        <v>26</v>
      </c>
      <c r="Y227" s="98">
        <f>AVERAGE(P233:P234)</f>
        <v>6.89</v>
      </c>
      <c r="Z227" s="56">
        <f>AVERAGE(R233:R234)</f>
        <v>0.82199999999999995</v>
      </c>
      <c r="AA227" s="56">
        <f>AVERAGE(S233:S234)</f>
        <v>0.189</v>
      </c>
      <c r="AB227" s="56">
        <f>AVERAGE(Q233:Q234)</f>
        <v>4.7</v>
      </c>
      <c r="AC227" s="56">
        <f>AVERAGE(M233:M234)</f>
        <v>0.42099999999999999</v>
      </c>
      <c r="AD227" s="98">
        <f>TNTP!M204</f>
        <v>0.55957964999999998</v>
      </c>
      <c r="AE227" s="99">
        <f>TNTP!N204</f>
        <v>6.3178799999999993E-2</v>
      </c>
      <c r="AF227" s="98"/>
    </row>
    <row r="228" spans="1:32">
      <c r="A228" s="90">
        <f>'Raw Data'!A228</f>
        <v>42521</v>
      </c>
      <c r="B228" s="57"/>
      <c r="C228" s="57"/>
      <c r="D228" s="57" t="str">
        <f>'Raw Data'!Y228</f>
        <v>Paul Mysak</v>
      </c>
      <c r="E228" s="57">
        <f>'Raw Data'!N228</f>
        <v>3</v>
      </c>
      <c r="F228" s="57">
        <f>'Raw Data'!O228</f>
        <v>2</v>
      </c>
      <c r="G228" s="57">
        <f>'Raw Data'!P228</f>
        <v>1</v>
      </c>
      <c r="H228" s="57">
        <f>'Raw Data'!Q228</f>
        <v>1</v>
      </c>
      <c r="I228" s="57">
        <f>'Raw Data'!R228</f>
        <v>9</v>
      </c>
      <c r="J228" s="57">
        <f>'Raw Data'!S228</f>
        <v>5</v>
      </c>
      <c r="K228" s="57">
        <f>'Raw Data'!T228</f>
        <v>27.777777777777779</v>
      </c>
      <c r="L228" s="57">
        <f>'Raw Data'!U228</f>
        <v>23.888888888888889</v>
      </c>
      <c r="M228" s="57">
        <f>'Raw Data'!V228</f>
        <v>0.57999999999999996</v>
      </c>
      <c r="N228" s="57">
        <f>'Raw Data'!W228</f>
        <v>1</v>
      </c>
      <c r="O228" s="57">
        <f>'Raw Data'!C228</f>
        <v>7.0000000000000007E-2</v>
      </c>
      <c r="P228" s="57">
        <f>'Raw Data'!D228</f>
        <v>6.63</v>
      </c>
      <c r="Q228" s="57"/>
      <c r="R228" s="57"/>
      <c r="S228" s="57">
        <f>'Raw Data'!G228</f>
        <v>0.115</v>
      </c>
      <c r="T228" s="57"/>
      <c r="U228" s="57"/>
      <c r="W228" s="57" t="s">
        <v>27</v>
      </c>
      <c r="Y228" s="98">
        <f>AVERAGE(P235:P236)</f>
        <v>7.17</v>
      </c>
      <c r="Z228" s="56">
        <f>AVERAGE(R235:R236)</f>
        <v>0.88749999999999996</v>
      </c>
      <c r="AA228" s="56">
        <f>AVERAGE(S235:S236)</f>
        <v>0.1285</v>
      </c>
      <c r="AB228" s="56">
        <f>AVERAGE(Q235:Q236)</f>
        <v>15.350000000000001</v>
      </c>
      <c r="AC228" s="56">
        <f>AVERAGE(M235:M236)</f>
        <v>0.51</v>
      </c>
      <c r="AD228" s="98">
        <f>TNTP!M205</f>
        <v>0.46713344999999995</v>
      </c>
      <c r="AE228" s="99">
        <f>TNTP!N205</f>
        <v>7.2624649999999999E-2</v>
      </c>
      <c r="AF228" s="98"/>
    </row>
    <row r="229" spans="1:32">
      <c r="A229" s="90">
        <f>'Raw Data'!A229</f>
        <v>42535</v>
      </c>
      <c r="B229" s="57"/>
      <c r="C229" s="57"/>
      <c r="D229" s="57"/>
      <c r="E229" s="57">
        <f>'Raw Data'!N229</f>
        <v>2</v>
      </c>
      <c r="F229" s="57">
        <f>'Raw Data'!O229</f>
        <v>2</v>
      </c>
      <c r="G229" s="57">
        <f>'Raw Data'!P229</f>
        <v>2</v>
      </c>
      <c r="H229" s="57">
        <f>'Raw Data'!Q229</f>
        <v>2</v>
      </c>
      <c r="I229" s="57">
        <f>'Raw Data'!R229</f>
        <v>4</v>
      </c>
      <c r="J229" s="57">
        <f>'Raw Data'!S229</f>
        <v>1</v>
      </c>
      <c r="K229" s="57">
        <f>'Raw Data'!T229</f>
        <v>24.444444444444443</v>
      </c>
      <c r="L229" s="57">
        <f>'Raw Data'!U229</f>
        <v>25.555555555555557</v>
      </c>
      <c r="M229" s="57">
        <f>'Raw Data'!V229</f>
        <v>0.76800000000000002</v>
      </c>
      <c r="N229" s="57">
        <f>'Raw Data'!W229</f>
        <v>1</v>
      </c>
      <c r="O229" s="57">
        <f>'Raw Data'!C229</f>
        <v>0.08</v>
      </c>
      <c r="P229" s="57">
        <f>'Raw Data'!D229</f>
        <v>7.18</v>
      </c>
      <c r="Q229" s="57"/>
      <c r="R229" s="57"/>
      <c r="S229" s="57">
        <f>'Raw Data'!G229</f>
        <v>0.29099999999999998</v>
      </c>
      <c r="U229" s="57"/>
      <c r="W229" s="57" t="s">
        <v>28</v>
      </c>
      <c r="Y229" s="98">
        <f>AVERAGE(P237:P238)</f>
        <v>6.2450000000000001</v>
      </c>
      <c r="Z229" s="56">
        <f>AVERAGE(R237:R238)</f>
        <v>1.0665</v>
      </c>
      <c r="AA229" s="56">
        <f>AVERAGE(S237:S238)</f>
        <v>0.23300000000000001</v>
      </c>
      <c r="AB229" s="56">
        <f>AVERAGE(Q237:Q238)</f>
        <v>7.3</v>
      </c>
      <c r="AC229" s="56">
        <f>AVERAGE(M237:M238)</f>
        <v>0.49299999999999999</v>
      </c>
      <c r="AD229" s="98"/>
      <c r="AE229" s="99"/>
      <c r="AF229" s="98"/>
    </row>
    <row r="230" spans="1:32">
      <c r="A230" s="90">
        <f>'Raw Data'!A230</f>
        <v>42549</v>
      </c>
      <c r="B230" s="57"/>
      <c r="C230" s="57"/>
      <c r="D230" s="57"/>
      <c r="E230" s="57">
        <f>'Raw Data'!N230</f>
        <v>1</v>
      </c>
      <c r="F230" s="57">
        <f>'Raw Data'!O230</f>
        <v>4</v>
      </c>
      <c r="G230" s="57">
        <f>'Raw Data'!P230</f>
        <v>1</v>
      </c>
      <c r="H230" s="57">
        <f>'Raw Data'!Q230</f>
        <v>4</v>
      </c>
      <c r="I230" s="57">
        <f>'Raw Data'!R230</f>
        <v>9</v>
      </c>
      <c r="J230" s="57">
        <f>'Raw Data'!S230</f>
        <v>5</v>
      </c>
      <c r="K230" s="57">
        <f>'Raw Data'!T230</f>
        <v>25.555555555555557</v>
      </c>
      <c r="L230" s="57">
        <f>'Raw Data'!U230</f>
        <v>24.444444444444443</v>
      </c>
      <c r="M230" s="57">
        <f>'Raw Data'!V230</f>
        <v>6.5000000000000002E-2</v>
      </c>
      <c r="N230" s="57">
        <f>'Raw Data'!W230</f>
        <v>1</v>
      </c>
      <c r="O230" s="57">
        <f>'Raw Data'!C230</f>
        <v>0.02</v>
      </c>
      <c r="P230" s="57">
        <f>'Raw Data'!D230</f>
        <v>6.76</v>
      </c>
      <c r="Q230" s="57">
        <f>'Raw Data'!E230</f>
        <v>5.8</v>
      </c>
      <c r="R230" s="57">
        <f>'Raw Data'!F230</f>
        <v>6.2</v>
      </c>
      <c r="S230" s="57">
        <f>'Raw Data'!G230</f>
        <v>0.28899999999999998</v>
      </c>
      <c r="T230" s="57"/>
      <c r="U230" s="57"/>
      <c r="W230" s="57" t="s">
        <v>29</v>
      </c>
      <c r="Y230" s="56">
        <f>AVERAGE(P239)</f>
        <v>6.54</v>
      </c>
      <c r="Z230" s="56">
        <f>AVERAGE(R239)</f>
        <v>1.06</v>
      </c>
      <c r="AB230" s="56">
        <f>AVERAGE(Q239)</f>
        <v>13.4</v>
      </c>
      <c r="AC230" s="56">
        <f>AVERAGE(M239)</f>
        <v>0.52600000000000002</v>
      </c>
      <c r="AD230" s="98">
        <f>TNTP!M207</f>
        <v>1.4427210000000001</v>
      </c>
      <c r="AE230" s="99">
        <f>TNTP!N207</f>
        <v>6.4727300000000002E-2</v>
      </c>
      <c r="AF230" s="98"/>
    </row>
    <row r="231" spans="1:32">
      <c r="A231" s="90">
        <f>'Raw Data'!A231</f>
        <v>42563</v>
      </c>
      <c r="B231" s="57"/>
      <c r="C231" s="57"/>
      <c r="D231" s="57"/>
      <c r="E231" s="57">
        <f>'Raw Data'!N231</f>
        <v>4</v>
      </c>
      <c r="F231" s="57">
        <f>'Raw Data'!O231</f>
        <v>1</v>
      </c>
      <c r="G231" s="57">
        <f>'Raw Data'!P231</f>
        <v>1</v>
      </c>
      <c r="H231" s="57">
        <f>'Raw Data'!Q231</f>
        <v>2</v>
      </c>
      <c r="I231" s="57">
        <f>'Raw Data'!R231</f>
        <v>9</v>
      </c>
      <c r="J231" s="57">
        <f>'Raw Data'!S231</f>
        <v>1</v>
      </c>
      <c r="K231" s="57">
        <f>'Raw Data'!T231</f>
        <v>28.333333333333332</v>
      </c>
      <c r="L231" s="57">
        <f>'Raw Data'!U231</f>
        <v>27.222222222222221</v>
      </c>
      <c r="M231" s="57">
        <f>'Raw Data'!V231</f>
        <v>0.63</v>
      </c>
      <c r="N231" s="57">
        <f>'Raw Data'!W231</f>
        <v>1</v>
      </c>
      <c r="O231" s="57">
        <f>'Raw Data'!C231</f>
        <v>7.0000000000000007E-2</v>
      </c>
      <c r="P231" s="57">
        <f>'Raw Data'!D231</f>
        <v>6.71</v>
      </c>
      <c r="Q231" s="57">
        <f>'Raw Data'!E231</f>
        <v>6.2</v>
      </c>
      <c r="R231" s="57">
        <f>'Raw Data'!F231</f>
        <v>0.63200000000000001</v>
      </c>
      <c r="S231" s="57">
        <f>'Raw Data'!G231</f>
        <v>0.16</v>
      </c>
      <c r="T231" s="57"/>
      <c r="U231" s="57"/>
      <c r="W231" s="56" t="s">
        <v>150</v>
      </c>
      <c r="Y231" s="99">
        <f>AVERAGE(Y222:Y230)</f>
        <v>6.6037037037037036</v>
      </c>
      <c r="Z231" s="99">
        <f>AVERAGE(Z222:Z230)</f>
        <v>1.3938333333333333</v>
      </c>
      <c r="AA231" s="99">
        <f t="shared" ref="AA231:AC231" si="19">AVERAGE(AA222:AA230)</f>
        <v>0.18270833333333336</v>
      </c>
      <c r="AB231" s="99">
        <f t="shared" si="19"/>
        <v>7.2437499999999995</v>
      </c>
      <c r="AC231" s="99">
        <f t="shared" si="19"/>
        <v>0.56470370370370371</v>
      </c>
      <c r="AD231" s="98">
        <f t="shared" ref="AD231:AE231" si="20">AVERAGE(AD222:AD230)</f>
        <v>0.99510980625000012</v>
      </c>
      <c r="AE231" s="99">
        <f t="shared" si="20"/>
        <v>6.2365837499999993E-2</v>
      </c>
      <c r="AF231" s="98"/>
    </row>
    <row r="232" spans="1:32">
      <c r="A232" s="90">
        <f>'Raw Data'!A232</f>
        <v>42577</v>
      </c>
      <c r="B232" s="57"/>
      <c r="C232" s="57"/>
      <c r="D232" s="57"/>
      <c r="E232" s="57">
        <f>'Raw Data'!N232</f>
        <v>3</v>
      </c>
      <c r="F232" s="57">
        <f>'Raw Data'!O232</f>
        <v>2</v>
      </c>
      <c r="G232" s="57">
        <f>'Raw Data'!P232</f>
        <v>2</v>
      </c>
      <c r="H232" s="57">
        <f>'Raw Data'!Q232</f>
        <v>2</v>
      </c>
      <c r="I232" s="57">
        <f>'Raw Data'!R232</f>
        <v>6</v>
      </c>
      <c r="J232" s="57">
        <f>'Raw Data'!S232</f>
        <v>1</v>
      </c>
      <c r="K232" s="57">
        <f>'Raw Data'!T232</f>
        <v>33.888888888888886</v>
      </c>
      <c r="L232" s="57">
        <f>'Raw Data'!U232</f>
        <v>34.444444444444443</v>
      </c>
      <c r="M232" s="57">
        <f>'Raw Data'!V232</f>
        <v>0.68500000000000005</v>
      </c>
      <c r="N232" s="57">
        <f>'Raw Data'!W232</f>
        <v>1</v>
      </c>
      <c r="O232" s="57">
        <f>'Raw Data'!C232</f>
        <v>7.0000000000000007E-2</v>
      </c>
      <c r="P232" s="57">
        <f>'Raw Data'!D232</f>
        <v>7.28</v>
      </c>
      <c r="Q232" s="57">
        <f>'Raw Data'!E232</f>
        <v>6.5</v>
      </c>
      <c r="R232" s="57">
        <f>'Raw Data'!F232</f>
        <v>0.61599999999999999</v>
      </c>
      <c r="S232" s="57">
        <f>'Raw Data'!G232</f>
        <v>0.32300000000000001</v>
      </c>
      <c r="T232" s="57"/>
      <c r="U232" s="57"/>
      <c r="AD232" s="98"/>
      <c r="AE232" s="99"/>
      <c r="AF232" s="98"/>
    </row>
    <row r="233" spans="1:32">
      <c r="A233" s="90">
        <f>'Raw Data'!A233</f>
        <v>42591</v>
      </c>
      <c r="B233" s="57"/>
      <c r="C233" s="57"/>
      <c r="D233" s="57" t="str">
        <f>'Raw Data'!Y233</f>
        <v>Linda Prestileo</v>
      </c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AD233" s="98"/>
      <c r="AE233" s="99"/>
      <c r="AF233" s="98"/>
    </row>
    <row r="234" spans="1:32">
      <c r="A234" s="90">
        <f>'Raw Data'!A234</f>
        <v>42605</v>
      </c>
      <c r="B234" s="57"/>
      <c r="C234" s="57"/>
      <c r="D234" s="57" t="str">
        <f>'Raw Data'!Y234</f>
        <v>Linda Prestileo</v>
      </c>
      <c r="E234" s="57">
        <f>'Raw Data'!N234</f>
        <v>4</v>
      </c>
      <c r="F234" s="57">
        <f>'Raw Data'!O234</f>
        <v>1</v>
      </c>
      <c r="G234" s="57">
        <f>'Raw Data'!P234</f>
        <v>2</v>
      </c>
      <c r="H234" s="57">
        <f>'Raw Data'!Q234</f>
        <v>2</v>
      </c>
      <c r="I234" s="57">
        <f>'Raw Data'!R234</f>
        <v>2</v>
      </c>
      <c r="J234" s="57">
        <f>'Raw Data'!S234</f>
        <v>4</v>
      </c>
      <c r="K234" s="57">
        <f>'Raw Data'!T234</f>
        <v>22.222222222222221</v>
      </c>
      <c r="L234" s="57">
        <f>'Raw Data'!U234</f>
        <v>26.666666666666668</v>
      </c>
      <c r="M234" s="57">
        <f>'Raw Data'!V234</f>
        <v>0.42099999999999999</v>
      </c>
      <c r="N234" s="57">
        <f>'Raw Data'!W234</f>
        <v>1</v>
      </c>
      <c r="O234" s="57">
        <f>'Raw Data'!C234</f>
        <v>0.09</v>
      </c>
      <c r="P234" s="57">
        <f>'Raw Data'!D234</f>
        <v>6.89</v>
      </c>
      <c r="Q234" s="57">
        <f>'Raw Data'!E234</f>
        <v>4.7</v>
      </c>
      <c r="R234" s="57">
        <f>'Raw Data'!F234</f>
        <v>0.82199999999999995</v>
      </c>
      <c r="S234" s="57">
        <f>'Raw Data'!G234</f>
        <v>0.189</v>
      </c>
      <c r="T234" s="57"/>
      <c r="U234" s="62"/>
      <c r="AD234" s="98"/>
      <c r="AE234" s="99"/>
      <c r="AF234" s="98"/>
    </row>
    <row r="235" spans="1:32">
      <c r="A235" s="90">
        <f>'Raw Data'!A235</f>
        <v>42619</v>
      </c>
      <c r="B235" s="57"/>
      <c r="C235" s="57"/>
      <c r="D235" s="57"/>
      <c r="E235" s="57">
        <f>'Raw Data'!N235</f>
        <v>1</v>
      </c>
      <c r="F235" s="57">
        <f>'Raw Data'!O235</f>
        <v>1</v>
      </c>
      <c r="G235" s="57">
        <f>'Raw Data'!P235</f>
        <v>1</v>
      </c>
      <c r="H235" s="57">
        <f>'Raw Data'!Q235</f>
        <v>1</v>
      </c>
      <c r="I235" s="57">
        <f>'Raw Data'!R235</f>
        <v>2</v>
      </c>
      <c r="J235" s="57">
        <f>'Raw Data'!S235</f>
        <v>1</v>
      </c>
      <c r="K235" s="57">
        <f>'Raw Data'!T235</f>
        <v>26.111111111111111</v>
      </c>
      <c r="L235" s="57">
        <f>'Raw Data'!U235</f>
        <v>25.555555555555557</v>
      </c>
      <c r="M235" s="57">
        <f>'Raw Data'!V235</f>
        <v>0.61</v>
      </c>
      <c r="N235" s="57">
        <f>'Raw Data'!W235</f>
        <v>1</v>
      </c>
      <c r="O235" s="57">
        <f>'Raw Data'!C235</f>
        <v>0.12</v>
      </c>
      <c r="P235" s="57">
        <f>'Raw Data'!D235</f>
        <v>7.74</v>
      </c>
      <c r="Q235" s="57">
        <f>'Raw Data'!E235</f>
        <v>22.1</v>
      </c>
      <c r="R235" s="57">
        <f>'Raw Data'!F235</f>
        <v>0.64500000000000002</v>
      </c>
      <c r="S235" s="57">
        <f>'Raw Data'!G235</f>
        <v>0.14000000000000001</v>
      </c>
      <c r="T235" s="82" t="s">
        <v>248</v>
      </c>
      <c r="U235" s="57" t="s">
        <v>247</v>
      </c>
      <c r="AD235" s="98"/>
      <c r="AE235" s="99"/>
      <c r="AF235" s="98"/>
    </row>
    <row r="236" spans="1:32">
      <c r="A236" s="90">
        <f>'Raw Data'!A236</f>
        <v>42633</v>
      </c>
      <c r="B236" s="57"/>
      <c r="C236" s="57"/>
      <c r="D236" s="57" t="str">
        <f>'Raw Data'!Y236</f>
        <v>Paul Mysak</v>
      </c>
      <c r="E236" s="57">
        <f>'Raw Data'!N236</f>
        <v>3</v>
      </c>
      <c r="F236" s="57">
        <f>'Raw Data'!O236</f>
        <v>4</v>
      </c>
      <c r="G236" s="57">
        <f>'Raw Data'!P236</f>
        <v>1</v>
      </c>
      <c r="H236" s="57">
        <f>'Raw Data'!Q236</f>
        <v>1</v>
      </c>
      <c r="I236" s="57">
        <f>'Raw Data'!R236</f>
        <v>9</v>
      </c>
      <c r="J236" s="57">
        <f>'Raw Data'!S236</f>
        <v>5</v>
      </c>
      <c r="K236" s="57">
        <f>'Raw Data'!T236</f>
        <v>25</v>
      </c>
      <c r="L236" s="57">
        <f>'Raw Data'!U236</f>
        <v>25</v>
      </c>
      <c r="M236" s="57">
        <f>'Raw Data'!V236</f>
        <v>0.41</v>
      </c>
      <c r="N236" s="57">
        <f>'Raw Data'!W236</f>
        <v>1</v>
      </c>
      <c r="O236" s="57"/>
      <c r="P236" s="57">
        <f>'Raw Data'!D236</f>
        <v>6.6</v>
      </c>
      <c r="Q236" s="57">
        <f>'Raw Data'!E236</f>
        <v>8.6</v>
      </c>
      <c r="R236" s="57">
        <f>'Raw Data'!F236</f>
        <v>1.1299999999999999</v>
      </c>
      <c r="S236" s="57">
        <f>'Raw Data'!G236</f>
        <v>0.11700000000000001</v>
      </c>
      <c r="U236" s="57"/>
      <c r="AD236" s="98"/>
      <c r="AE236" s="99"/>
      <c r="AF236" s="98"/>
    </row>
    <row r="237" spans="1:32">
      <c r="A237" s="90">
        <f>'Raw Data'!A237</f>
        <v>42647</v>
      </c>
      <c r="B237" s="57"/>
      <c r="C237" s="57"/>
      <c r="D237" s="57" t="str">
        <f>'Raw Data'!Y237</f>
        <v>Paul Mysak</v>
      </c>
      <c r="E237" s="57">
        <f>'Raw Data'!N237</f>
        <v>4</v>
      </c>
      <c r="F237" s="57">
        <f>'Raw Data'!Q237</f>
        <v>2</v>
      </c>
      <c r="G237" s="57">
        <f>'Raw Data'!O237</f>
        <v>3</v>
      </c>
      <c r="H237" s="57">
        <f>'Raw Data'!S237</f>
        <v>2</v>
      </c>
      <c r="I237" s="57">
        <f>'Raw Data'!P237</f>
        <v>6</v>
      </c>
      <c r="J237" s="57">
        <f>'Raw Data'!R237</f>
        <v>1</v>
      </c>
      <c r="K237" s="57">
        <f>'Raw Data'!T237</f>
        <v>25</v>
      </c>
      <c r="L237" s="57">
        <f>'Raw Data'!U237</f>
        <v>20.555555555555557</v>
      </c>
      <c r="M237" s="57">
        <f>'Raw Data'!V237</f>
        <v>0.52</v>
      </c>
      <c r="N237" s="57">
        <f>'Raw Data'!W237</f>
        <v>1</v>
      </c>
      <c r="O237" s="57">
        <f>'Raw Data'!C237</f>
        <v>0.1</v>
      </c>
      <c r="P237" s="57">
        <f>'Raw Data'!D237</f>
        <v>5.79</v>
      </c>
      <c r="Q237" s="57">
        <f>'Raw Data'!E237</f>
        <v>7.1</v>
      </c>
      <c r="R237" s="57">
        <f>'Raw Data'!F237</f>
        <v>0.88300000000000001</v>
      </c>
      <c r="S237" s="57">
        <f>'Raw Data'!G237</f>
        <v>0.27100000000000002</v>
      </c>
      <c r="U237" s="57" t="s">
        <v>233</v>
      </c>
      <c r="AD237" s="98"/>
      <c r="AE237" s="99"/>
      <c r="AF237" s="98"/>
    </row>
    <row r="238" spans="1:32">
      <c r="A238" s="90">
        <f>'Raw Data'!A238</f>
        <v>42661</v>
      </c>
      <c r="B238" s="57"/>
      <c r="C238" s="57"/>
      <c r="D238" s="57" t="str">
        <f>'Raw Data'!Y238</f>
        <v>Linda Prestileo</v>
      </c>
      <c r="E238" s="57">
        <f>'Raw Data'!N238</f>
        <v>1</v>
      </c>
      <c r="F238" s="57">
        <f>'Raw Data'!Q238</f>
        <v>1</v>
      </c>
      <c r="G238" s="57">
        <f>'Raw Data'!O238</f>
        <v>2</v>
      </c>
      <c r="H238" s="57">
        <f>'Raw Data'!S238</f>
        <v>2</v>
      </c>
      <c r="I238" s="57">
        <f>'Raw Data'!P238</f>
        <v>9</v>
      </c>
      <c r="J238" s="57">
        <f>'Raw Data'!R238</f>
        <v>1</v>
      </c>
      <c r="K238" s="57">
        <f>'Raw Data'!T238</f>
        <v>22.222222222222221</v>
      </c>
      <c r="L238" s="57">
        <f>'Raw Data'!U238</f>
        <v>20</v>
      </c>
      <c r="M238" s="57">
        <f>'Raw Data'!V238</f>
        <v>0.46600000000000003</v>
      </c>
      <c r="N238" s="57">
        <f>'Raw Data'!W238</f>
        <v>1</v>
      </c>
      <c r="O238" s="57">
        <f>'Raw Data'!C238</f>
        <v>0</v>
      </c>
      <c r="P238" s="57">
        <f>'Raw Data'!D238</f>
        <v>6.7</v>
      </c>
      <c r="Q238" s="57">
        <f>'Raw Data'!E238</f>
        <v>7.5</v>
      </c>
      <c r="R238" s="57">
        <f>'Raw Data'!F238</f>
        <v>1.25</v>
      </c>
      <c r="S238" s="57">
        <f>'Raw Data'!G238</f>
        <v>0.19500000000000001</v>
      </c>
      <c r="T238" s="57"/>
      <c r="U238" s="57"/>
      <c r="AD238" s="98"/>
      <c r="AE238" s="99"/>
      <c r="AF238" s="98"/>
    </row>
    <row r="239" spans="1:32">
      <c r="A239" s="90">
        <f>'Raw Data'!A239</f>
        <v>42675</v>
      </c>
      <c r="B239" s="57"/>
      <c r="C239" s="57"/>
      <c r="D239" s="57" t="str">
        <f>'Raw Data'!Y239</f>
        <v>Linda Prestileo</v>
      </c>
      <c r="E239" s="57">
        <f>'Raw Data'!N239</f>
        <v>1</v>
      </c>
      <c r="F239" s="57">
        <f>'Raw Data'!O239</f>
        <v>3</v>
      </c>
      <c r="G239" s="57">
        <f>'Raw Data'!P239</f>
        <v>1</v>
      </c>
      <c r="H239" s="57">
        <f>'Raw Data'!Q239</f>
        <v>1</v>
      </c>
      <c r="I239" s="57">
        <f>'Raw Data'!R239</f>
        <v>9</v>
      </c>
      <c r="J239" s="57">
        <f>'Raw Data'!S239</f>
        <v>3</v>
      </c>
      <c r="K239" s="57">
        <f>'Raw Data'!T239</f>
        <v>16.666666666666668</v>
      </c>
      <c r="L239" s="57">
        <f>'Raw Data'!U239</f>
        <v>14.444444444444445</v>
      </c>
      <c r="M239" s="57">
        <f>'Raw Data'!V239</f>
        <v>0.52600000000000002</v>
      </c>
      <c r="N239" s="57">
        <f>'Raw Data'!W239</f>
        <v>1</v>
      </c>
      <c r="O239" s="57">
        <f>'Raw Data'!C239</f>
        <v>0.06</v>
      </c>
      <c r="P239" s="57">
        <f>'Raw Data'!D239</f>
        <v>6.54</v>
      </c>
      <c r="Q239" s="57">
        <f>'Raw Data'!E239</f>
        <v>13.4</v>
      </c>
      <c r="R239" s="57">
        <f>'Raw Data'!F239</f>
        <v>1.06</v>
      </c>
      <c r="S239" s="57"/>
      <c r="T239" s="57"/>
      <c r="U239" s="57"/>
      <c r="AD239" s="98"/>
      <c r="AE239" s="99"/>
      <c r="AF239" s="98"/>
    </row>
    <row r="240" spans="1:32">
      <c r="A240" s="90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AD240" s="98"/>
      <c r="AE240" s="99"/>
      <c r="AF240" s="98"/>
    </row>
    <row r="241" spans="1:32">
      <c r="A241" s="90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AD241" s="98"/>
      <c r="AE241" s="99"/>
      <c r="AF241" s="98"/>
    </row>
    <row r="242" spans="1:32">
      <c r="A242" s="90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AD242" s="98"/>
      <c r="AE242" s="99"/>
      <c r="AF242" s="98"/>
    </row>
    <row r="243" spans="1:32">
      <c r="A243" s="90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AD243" s="98"/>
      <c r="AE243" s="99"/>
      <c r="AF243" s="98"/>
    </row>
    <row r="244" spans="1:32">
      <c r="A244" s="90">
        <f>'Raw Data'!A244</f>
        <v>42437</v>
      </c>
      <c r="B244" s="57" t="s">
        <v>52</v>
      </c>
      <c r="C244" s="57" t="s">
        <v>53</v>
      </c>
      <c r="D244" s="57" t="str">
        <f>'Raw Data'!Y244</f>
        <v>NO SAMPLE</v>
      </c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W244" s="57" t="s">
        <v>20</v>
      </c>
      <c r="X244" s="71" t="s">
        <v>52</v>
      </c>
      <c r="Y244" s="56">
        <f>AVERAGE(P244:P245)</f>
        <v>6.11</v>
      </c>
      <c r="Z244" s="56">
        <f>AVERAGE(R244:R245)</f>
        <v>4.49</v>
      </c>
      <c r="AA244" s="56">
        <f>AVERAGE(S244:S245)</f>
        <v>4.4999999999999998E-2</v>
      </c>
      <c r="AB244" s="56">
        <f>AVERAGE(Q244:Q245)</f>
        <v>7.9</v>
      </c>
      <c r="AC244" s="56">
        <f>AVERAGE(M244:M245)</f>
        <v>0.06</v>
      </c>
      <c r="AD244" s="98">
        <f>TNTP!M218</f>
        <v>1.4987490000000001</v>
      </c>
      <c r="AE244" s="99">
        <f>TNTP!N218</f>
        <v>3.8712499999999997E-2</v>
      </c>
      <c r="AF244" s="98"/>
    </row>
    <row r="245" spans="1:32">
      <c r="A245" s="90">
        <f>'Raw Data'!A245</f>
        <v>42451</v>
      </c>
      <c r="B245" s="57"/>
      <c r="C245" s="57"/>
      <c r="D245" s="57" t="str">
        <f>'Raw Data'!Y245</f>
        <v>Stuart Wikander</v>
      </c>
      <c r="E245" s="57">
        <f>'Raw Data'!N245</f>
        <v>1</v>
      </c>
      <c r="F245" s="57">
        <f>'Raw Data'!O245</f>
        <v>1</v>
      </c>
      <c r="G245" s="57">
        <f>'Raw Data'!P245</f>
        <v>3</v>
      </c>
      <c r="H245" s="57">
        <f>'Raw Data'!Q245</f>
        <v>2</v>
      </c>
      <c r="I245" s="57">
        <f>'Raw Data'!R245</f>
        <v>10</v>
      </c>
      <c r="J245" s="57">
        <f>'Raw Data'!S245</f>
        <v>1</v>
      </c>
      <c r="K245" s="57">
        <f>'Raw Data'!T245</f>
        <v>7.7777777777777777</v>
      </c>
      <c r="L245" s="57">
        <f>'Raw Data'!U245</f>
        <v>5</v>
      </c>
      <c r="M245" s="57">
        <f>'Raw Data'!V245</f>
        <v>0.06</v>
      </c>
      <c r="N245" s="57">
        <f>'Raw Data'!W245</f>
        <v>1</v>
      </c>
      <c r="O245" s="57">
        <f>'Raw Data'!C245</f>
        <v>3.25</v>
      </c>
      <c r="P245" s="57">
        <f>'Raw Data'!D245</f>
        <v>6.11</v>
      </c>
      <c r="Q245" s="57">
        <f>'Raw Data'!E245</f>
        <v>7.9</v>
      </c>
      <c r="R245" s="57">
        <f>'Raw Data'!F245</f>
        <v>4.49</v>
      </c>
      <c r="S245" s="57">
        <f>'Raw Data'!G245</f>
        <v>4.4999999999999998E-2</v>
      </c>
      <c r="T245" s="57"/>
      <c r="U245" s="57"/>
      <c r="W245" s="57" t="s">
        <v>22</v>
      </c>
      <c r="Y245" s="98">
        <f>AVERAGE(P246:P247)</f>
        <v>6.3250000000000002</v>
      </c>
      <c r="Z245" s="56">
        <f>AVERAGE(R246:R247)</f>
        <v>3.05</v>
      </c>
      <c r="AA245" s="56">
        <f>AVERAGE(S246:S247)</f>
        <v>6.2E-2</v>
      </c>
      <c r="AB245" s="56">
        <f>AVERAGE(Q246:Q247)</f>
        <v>19.7</v>
      </c>
      <c r="AC245" s="56">
        <f>AVERAGE(M246:M247)</f>
        <v>0.23500000000000001</v>
      </c>
      <c r="AD245" s="98">
        <f>TNTP!M219</f>
        <v>1.31315625</v>
      </c>
      <c r="AE245" s="99">
        <f>TNTP!N219</f>
        <v>5.218445E-2</v>
      </c>
      <c r="AF245" s="98"/>
    </row>
    <row r="246" spans="1:32">
      <c r="A246" s="90">
        <f>'Raw Data'!A246</f>
        <v>42465</v>
      </c>
      <c r="B246" s="57"/>
      <c r="C246" s="57"/>
      <c r="D246" s="57" t="str">
        <f>'Raw Data'!Y246</f>
        <v>Tim Wikander</v>
      </c>
      <c r="E246" s="57">
        <f>'Raw Data'!N246</f>
        <v>4</v>
      </c>
      <c r="F246" s="57">
        <f>'Raw Data'!O246</f>
        <v>1</v>
      </c>
      <c r="G246" s="57">
        <f>'Raw Data'!P246</f>
        <v>2</v>
      </c>
      <c r="H246" s="57">
        <f>'Raw Data'!Q246</f>
        <v>2</v>
      </c>
      <c r="I246" s="57">
        <f>'Raw Data'!R246</f>
        <v>5</v>
      </c>
      <c r="J246" s="57">
        <f>'Raw Data'!S246</f>
        <v>3</v>
      </c>
      <c r="K246" s="57">
        <f>'Raw Data'!T246</f>
        <v>14.000000000000002</v>
      </c>
      <c r="L246" s="57">
        <f>'Raw Data'!U246</f>
        <v>5</v>
      </c>
      <c r="M246" s="57">
        <f>'Raw Data'!V246</f>
        <v>0.4</v>
      </c>
      <c r="N246" s="57">
        <f>'Raw Data'!W246</f>
        <v>1</v>
      </c>
      <c r="O246" s="57">
        <f>'Raw Data'!C246</f>
        <v>2.13</v>
      </c>
      <c r="P246" s="57">
        <f>'Raw Data'!D246</f>
        <v>6.45</v>
      </c>
      <c r="Q246" s="57">
        <f>'Raw Data'!E246</f>
        <v>24.3</v>
      </c>
      <c r="R246" s="57">
        <f>'Raw Data'!F246</f>
        <v>3.05</v>
      </c>
      <c r="S246" s="57">
        <f>'Raw Data'!G246</f>
        <v>4.4999999999999998E-2</v>
      </c>
      <c r="T246" s="57"/>
      <c r="U246" s="57"/>
      <c r="W246" s="57" t="s">
        <v>23</v>
      </c>
      <c r="Y246" s="98">
        <f>AVERAGE(P248:P250)</f>
        <v>6.586666666666666</v>
      </c>
      <c r="Z246" s="56">
        <f>AVERAGE(R248:R250)</f>
        <v>7.66</v>
      </c>
      <c r="AA246" s="56">
        <f>AVERAGE(S248:S249)</f>
        <v>0.13200000000000001</v>
      </c>
      <c r="AC246" s="99">
        <f>AVERAGE(M248:M250)</f>
        <v>0.13999999999999999</v>
      </c>
      <c r="AD246" s="98">
        <f>TNTP!M220</f>
        <v>1.4693342999999999</v>
      </c>
      <c r="AE246" s="99">
        <f>TNTP!N220</f>
        <v>6.8959866666666661E-2</v>
      </c>
      <c r="AF246" s="98"/>
    </row>
    <row r="247" spans="1:32">
      <c r="A247" s="90">
        <f>'Raw Data'!A247</f>
        <v>42479</v>
      </c>
      <c r="B247" s="57"/>
      <c r="C247" s="57"/>
      <c r="D247" s="57" t="str">
        <f>'Raw Data'!Y247</f>
        <v>Stuart Wikander</v>
      </c>
      <c r="E247" s="57">
        <f>'Raw Data'!N247</f>
        <v>1</v>
      </c>
      <c r="F247" s="57">
        <f>'Raw Data'!O247</f>
        <v>2</v>
      </c>
      <c r="G247" s="57">
        <f>'Raw Data'!P247</f>
        <v>2</v>
      </c>
      <c r="H247" s="57">
        <f>'Raw Data'!Q247</f>
        <v>2</v>
      </c>
      <c r="I247" s="57">
        <f>'Raw Data'!R247</f>
        <v>7</v>
      </c>
      <c r="J247" s="57">
        <f>'Raw Data'!S247</f>
        <v>1</v>
      </c>
      <c r="K247" s="57">
        <f>'Raw Data'!T247</f>
        <v>23.000000000000004</v>
      </c>
      <c r="L247" s="57">
        <f>'Raw Data'!U247</f>
        <v>10.999999999999998</v>
      </c>
      <c r="M247" s="57">
        <f>'Raw Data'!V247</f>
        <v>7.0000000000000007E-2</v>
      </c>
      <c r="N247" s="57">
        <f>'Raw Data'!W247</f>
        <v>1</v>
      </c>
      <c r="O247" s="57">
        <f>'Raw Data'!C247</f>
        <v>4.47</v>
      </c>
      <c r="P247" s="57">
        <f>'Raw Data'!D247</f>
        <v>6.2</v>
      </c>
      <c r="Q247" s="57">
        <f>'Raw Data'!E247</f>
        <v>15.1</v>
      </c>
      <c r="R247" s="57"/>
      <c r="S247" s="57">
        <f>'Raw Data'!G247</f>
        <v>7.9000000000000001E-2</v>
      </c>
      <c r="T247" s="57"/>
      <c r="U247" s="57"/>
      <c r="W247" s="57" t="s">
        <v>24</v>
      </c>
      <c r="Y247" s="98">
        <f>AVERAGE(P250:P252)</f>
        <v>7.05</v>
      </c>
      <c r="Z247" s="98"/>
      <c r="AA247" s="98">
        <f>AVERAGE(S250:S252)</f>
        <v>0.16899999999999998</v>
      </c>
      <c r="AB247" s="98"/>
      <c r="AC247" s="56">
        <f>AVERAGE(M251:M252)</f>
        <v>0.04</v>
      </c>
      <c r="AD247" s="98">
        <f>TNTP!M221</f>
        <v>1.3152573000000001</v>
      </c>
      <c r="AE247" s="99">
        <f>TNTP!N221</f>
        <v>0.1201636</v>
      </c>
      <c r="AF247" s="98"/>
    </row>
    <row r="248" spans="1:32">
      <c r="A248" s="90">
        <f>'Raw Data'!A248</f>
        <v>42493</v>
      </c>
      <c r="B248" s="57"/>
      <c r="C248" s="57"/>
      <c r="D248" s="57" t="str">
        <f>'Raw Data'!Y248</f>
        <v>Stuart Wikander</v>
      </c>
      <c r="E248" s="57">
        <f>'Raw Data'!N248</f>
        <v>1</v>
      </c>
      <c r="F248" s="57">
        <f>'Raw Data'!O248</f>
        <v>3</v>
      </c>
      <c r="G248" s="57">
        <f>'Raw Data'!P248</f>
        <v>1</v>
      </c>
      <c r="H248" s="57">
        <f>'Raw Data'!Q248</f>
        <v>2</v>
      </c>
      <c r="I248" s="57">
        <f>'Raw Data'!R248</f>
        <v>11</v>
      </c>
      <c r="J248" s="57">
        <f>'Raw Data'!S248</f>
        <v>4</v>
      </c>
      <c r="K248" s="57">
        <f>'Raw Data'!T248</f>
        <v>15</v>
      </c>
      <c r="L248" s="57">
        <f>'Raw Data'!U248</f>
        <v>12</v>
      </c>
      <c r="M248" s="57">
        <f>'Raw Data'!V248</f>
        <v>7.0000000000000007E-2</v>
      </c>
      <c r="N248" s="57">
        <f>'Raw Data'!W248</f>
        <v>1</v>
      </c>
      <c r="O248" s="57">
        <f>'Raw Data'!C248</f>
        <v>2.27</v>
      </c>
      <c r="P248" s="57">
        <f>'Raw Data'!D248</f>
        <v>6.41</v>
      </c>
      <c r="Q248" s="57"/>
      <c r="R248" s="57">
        <f>'Raw Data'!F248</f>
        <v>7.66</v>
      </c>
      <c r="S248" s="57">
        <f>'Raw Data'!G248</f>
        <v>0.17699999999999999</v>
      </c>
      <c r="T248" s="57"/>
      <c r="U248" s="57"/>
      <c r="W248" s="57" t="s">
        <v>25</v>
      </c>
      <c r="Y248" s="56">
        <f>AVERAGE(P253:P254)</f>
        <v>7.0049999999999999</v>
      </c>
      <c r="Z248" s="56">
        <f>AVERAGE(R253:R254)</f>
        <v>2.4749999999999996</v>
      </c>
      <c r="AA248" s="99">
        <f>AVERAGE(S253:S254)</f>
        <v>0.13200000000000001</v>
      </c>
      <c r="AB248" s="56">
        <f>AVERAGE(Q253:Q254)</f>
        <v>29.4</v>
      </c>
      <c r="AC248" s="56">
        <f>AVERAGE(M253:M254)</f>
        <v>0.375</v>
      </c>
      <c r="AD248" s="98">
        <f>TNTP!M222</f>
        <v>1.0337166</v>
      </c>
      <c r="AE248" s="99">
        <f>TNTP!N222</f>
        <v>8.7490250000000006E-2</v>
      </c>
      <c r="AF248" s="98"/>
    </row>
    <row r="249" spans="1:32">
      <c r="A249" s="90">
        <f>'Raw Data'!A249</f>
        <v>42507</v>
      </c>
      <c r="B249" s="57"/>
      <c r="C249" s="57"/>
      <c r="D249" s="57"/>
      <c r="E249" s="57"/>
      <c r="F249" s="57">
        <f>'Raw Data'!O249</f>
        <v>5</v>
      </c>
      <c r="G249" s="57">
        <f>'Raw Data'!P249</f>
        <v>2</v>
      </c>
      <c r="H249" s="57">
        <f>'Raw Data'!Q249</f>
        <v>2</v>
      </c>
      <c r="I249" s="57">
        <f>'Raw Data'!R249</f>
        <v>5</v>
      </c>
      <c r="J249" s="57">
        <f>'Raw Data'!S249</f>
        <v>2</v>
      </c>
      <c r="K249" s="57">
        <f>'Raw Data'!T249</f>
        <v>13.888888888888889</v>
      </c>
      <c r="L249" s="57">
        <f>'Raw Data'!U249</f>
        <v>12</v>
      </c>
      <c r="M249" s="57">
        <f>'Raw Data'!V249</f>
        <v>0.28999999999999998</v>
      </c>
      <c r="N249" s="57">
        <f>'Raw Data'!W249</f>
        <v>1</v>
      </c>
      <c r="O249" s="57">
        <f>'Raw Data'!C249</f>
        <v>2.29</v>
      </c>
      <c r="P249" s="57">
        <f>'Raw Data'!D249</f>
        <v>6.5</v>
      </c>
      <c r="Q249" s="57"/>
      <c r="R249" s="57"/>
      <c r="S249" s="57">
        <f>'Raw Data'!G249</f>
        <v>8.6999999999999994E-2</v>
      </c>
      <c r="T249" s="57"/>
      <c r="U249" s="57"/>
      <c r="W249" s="57" t="s">
        <v>26</v>
      </c>
      <c r="Y249" s="98">
        <f>AVERAGE(P255:P256)</f>
        <v>6.88</v>
      </c>
      <c r="Z249" s="56">
        <f>AVERAGE(R255:R256)</f>
        <v>3.58</v>
      </c>
      <c r="AA249" s="56">
        <f>AVERAGE(S255:S256)</f>
        <v>0.17199999999999999</v>
      </c>
      <c r="AB249" s="56">
        <f>AVERAGE(Q255:Q256)</f>
        <v>16.75</v>
      </c>
      <c r="AC249" s="56">
        <f>AVERAGE(M255:M256)</f>
        <v>0.4</v>
      </c>
      <c r="AD249" s="98">
        <f>TNTP!M223</f>
        <v>0.79629795000000003</v>
      </c>
      <c r="AE249" s="99">
        <f>TNTP!N223</f>
        <v>7.3708599999999985E-2</v>
      </c>
      <c r="AF249" s="98"/>
    </row>
    <row r="250" spans="1:32">
      <c r="A250" s="90">
        <f>'Raw Data'!A250</f>
        <v>42521</v>
      </c>
      <c r="B250" s="57"/>
      <c r="C250" s="57"/>
      <c r="D250" s="57"/>
      <c r="E250" s="57">
        <f>'Raw Data'!N250</f>
        <v>1</v>
      </c>
      <c r="F250" s="57">
        <f>'Raw Data'!O250</f>
        <v>2</v>
      </c>
      <c r="G250" s="57">
        <f>'Raw Data'!P250</f>
        <v>1</v>
      </c>
      <c r="H250" s="57">
        <f>'Raw Data'!Q250</f>
        <v>1</v>
      </c>
      <c r="I250" s="57">
        <f>'Raw Data'!R250</f>
        <v>9</v>
      </c>
      <c r="J250" s="57">
        <f>'Raw Data'!S250</f>
        <v>4</v>
      </c>
      <c r="K250" s="57">
        <f>'Raw Data'!T250</f>
        <v>20</v>
      </c>
      <c r="L250" s="57">
        <f>'Raw Data'!U250</f>
        <v>19</v>
      </c>
      <c r="M250" s="57">
        <f>'Raw Data'!V250</f>
        <v>0.06</v>
      </c>
      <c r="N250" s="57">
        <f>'Raw Data'!W250</f>
        <v>1</v>
      </c>
      <c r="O250" s="57">
        <f>'Raw Data'!C250</f>
        <v>3.4</v>
      </c>
      <c r="P250" s="57">
        <f>'Raw Data'!D250</f>
        <v>6.85</v>
      </c>
      <c r="Q250" s="57"/>
      <c r="R250" s="57"/>
      <c r="S250" s="57">
        <f>'Raw Data'!G250</f>
        <v>0.182</v>
      </c>
      <c r="T250" s="57"/>
      <c r="U250" s="57"/>
      <c r="W250" s="57" t="s">
        <v>27</v>
      </c>
      <c r="Y250" s="98">
        <f>AVERAGE(P257:P258)</f>
        <v>6.6</v>
      </c>
      <c r="Z250" s="56">
        <f>AVERAGE(R257:R258)</f>
        <v>7.43</v>
      </c>
      <c r="AA250" s="56">
        <f>AVERAGE(S257:S258)</f>
        <v>0.112</v>
      </c>
      <c r="AB250" s="56">
        <f>AVERAGE(Q257:Q258)</f>
        <v>16.5</v>
      </c>
      <c r="AC250" s="56">
        <f>AVERAGE(M257:M258)</f>
        <v>0.4</v>
      </c>
      <c r="AD250" s="98">
        <f>TNTP!M224</f>
        <v>0.70455210000000001</v>
      </c>
      <c r="AE250" s="99">
        <f>TNTP!N224</f>
        <v>7.7115299999999998E-2</v>
      </c>
      <c r="AF250" s="98"/>
    </row>
    <row r="251" spans="1:32">
      <c r="A251" s="90">
        <f>'Raw Data'!A251</f>
        <v>42535</v>
      </c>
      <c r="B251" s="57"/>
      <c r="C251" s="57"/>
      <c r="D251" s="57"/>
      <c r="E251" s="57">
        <f>'Raw Data'!N251</f>
        <v>3</v>
      </c>
      <c r="F251" s="57">
        <f>'Raw Data'!O251</f>
        <v>2</v>
      </c>
      <c r="G251" s="57">
        <f>'Raw Data'!P251</f>
        <v>2</v>
      </c>
      <c r="H251" s="57">
        <f>'Raw Data'!Q251</f>
        <v>2</v>
      </c>
      <c r="I251" s="57">
        <f>'Raw Data'!R251</f>
        <v>7</v>
      </c>
      <c r="J251" s="57">
        <f>'Raw Data'!S251</f>
        <v>1</v>
      </c>
      <c r="K251" s="57">
        <f>'Raw Data'!T251</f>
        <v>25</v>
      </c>
      <c r="L251" s="57">
        <f>'Raw Data'!U251</f>
        <v>21.999999999999996</v>
      </c>
      <c r="M251" s="57">
        <f>'Raw Data'!V251</f>
        <v>0.05</v>
      </c>
      <c r="N251" s="57">
        <f>'Raw Data'!W251</f>
        <v>1</v>
      </c>
      <c r="O251" s="57">
        <f>'Raw Data'!C251</f>
        <v>2.61</v>
      </c>
      <c r="P251" s="57">
        <f>'Raw Data'!D251</f>
        <v>7.25</v>
      </c>
      <c r="Q251" s="57"/>
      <c r="R251" s="57"/>
      <c r="S251" s="57">
        <f>'Raw Data'!G251</f>
        <v>0.156</v>
      </c>
      <c r="T251" s="57"/>
      <c r="U251" s="57"/>
      <c r="W251" s="57" t="s">
        <v>28</v>
      </c>
      <c r="Y251" s="98">
        <f>AVERAGE(P259:P260)</f>
        <v>5.99</v>
      </c>
      <c r="Z251" s="56">
        <f>AVERAGE(R259:R260)</f>
        <v>1.5255000000000001</v>
      </c>
      <c r="AA251" s="56">
        <f>AVERAGE(S259:S260)</f>
        <v>0.22000000000000003</v>
      </c>
      <c r="AB251" s="56">
        <f>AVERAGE(Q259:Q260)</f>
        <v>12.35</v>
      </c>
      <c r="AC251" s="56">
        <f>AVERAGE(M259:M260)</f>
        <v>3.2500000000000001E-2</v>
      </c>
      <c r="AD251" s="98">
        <f>TNTP!M225</f>
        <v>1.4637315000000002</v>
      </c>
      <c r="AE251" s="99">
        <f>TNTP!N225</f>
        <v>8.4238399999999991E-2</v>
      </c>
      <c r="AF251" s="98"/>
    </row>
    <row r="252" spans="1:32">
      <c r="A252" s="90">
        <f>'Raw Data'!A252</f>
        <v>42549</v>
      </c>
      <c r="B252" s="57"/>
      <c r="C252" s="57"/>
      <c r="D252" s="57" t="str">
        <f>'Raw Data'!Y252</f>
        <v>Stuart Wikander</v>
      </c>
      <c r="E252" s="57">
        <f>'Raw Data'!N252</f>
        <v>3</v>
      </c>
      <c r="F252" s="57">
        <f>'Raw Data'!O252</f>
        <v>3</v>
      </c>
      <c r="G252" s="57">
        <f>'Raw Data'!P252</f>
        <v>2</v>
      </c>
      <c r="H252" s="57">
        <f>'Raw Data'!Q252</f>
        <v>2</v>
      </c>
      <c r="I252" s="57">
        <f>'Raw Data'!R252</f>
        <v>5</v>
      </c>
      <c r="J252" s="57">
        <f>'Raw Data'!S252</f>
        <v>6</v>
      </c>
      <c r="K252" s="57">
        <f>'Raw Data'!T252</f>
        <v>20</v>
      </c>
      <c r="L252" s="57">
        <f>'Raw Data'!U252</f>
        <v>21</v>
      </c>
      <c r="M252" s="57">
        <f>'Raw Data'!V252</f>
        <v>0.03</v>
      </c>
      <c r="N252" s="57">
        <f>'Raw Data'!W252</f>
        <v>1</v>
      </c>
      <c r="O252" s="57"/>
      <c r="P252" s="57"/>
      <c r="Q252" s="57"/>
      <c r="R252" s="57"/>
      <c r="S252" s="57"/>
      <c r="T252" s="57"/>
      <c r="U252" s="57"/>
      <c r="W252" s="57" t="s">
        <v>29</v>
      </c>
      <c r="AD252" s="98"/>
      <c r="AE252" s="99"/>
      <c r="AF252" s="98"/>
    </row>
    <row r="253" spans="1:32">
      <c r="A253" s="90">
        <f>'Raw Data'!A253</f>
        <v>42563</v>
      </c>
      <c r="B253" s="57"/>
      <c r="C253" s="57"/>
      <c r="D253" s="57" t="str">
        <f>'Raw Data'!Y253</f>
        <v>Kathy Cordrey</v>
      </c>
      <c r="E253" s="57">
        <f>'Raw Data'!N253</f>
        <v>2</v>
      </c>
      <c r="F253" s="57">
        <f>'Raw Data'!O253</f>
        <v>2</v>
      </c>
      <c r="G253" s="57">
        <f>'Raw Data'!P253</f>
        <v>3</v>
      </c>
      <c r="H253" s="57">
        <f>'Raw Data'!Q253</f>
        <v>2</v>
      </c>
      <c r="I253" s="57">
        <f>'Raw Data'!R253</f>
        <v>5</v>
      </c>
      <c r="J253" s="57">
        <f>'Raw Data'!S253</f>
        <v>2</v>
      </c>
      <c r="K253" s="57">
        <f>'Raw Data'!T253</f>
        <v>27.777777777777779</v>
      </c>
      <c r="L253" s="57">
        <f>'Raw Data'!U253</f>
        <v>25</v>
      </c>
      <c r="M253" s="57">
        <f>'Raw Data'!V253</f>
        <v>0.4</v>
      </c>
      <c r="N253" s="57">
        <f>'Raw Data'!W253</f>
        <v>1</v>
      </c>
      <c r="O253" s="57">
        <f>'Raw Data'!C253</f>
        <v>1.77</v>
      </c>
      <c r="P253" s="57">
        <f>'Raw Data'!D253</f>
        <v>6.8</v>
      </c>
      <c r="Q253" s="57">
        <f>'Raw Data'!E253</f>
        <v>32.4</v>
      </c>
      <c r="R253" s="57">
        <f>'Raw Data'!F253</f>
        <v>2.42</v>
      </c>
      <c r="S253" s="57">
        <f>'Raw Data'!G253</f>
        <v>1.4E-2</v>
      </c>
      <c r="T253" s="57"/>
      <c r="U253" s="57"/>
      <c r="W253" s="56" t="s">
        <v>150</v>
      </c>
      <c r="Y253" s="99">
        <f>AVERAGE(Y244:Y252)</f>
        <v>6.5683333333333342</v>
      </c>
      <c r="Z253" s="99">
        <f>AVERAGE(Z244:Z252)</f>
        <v>4.3157857142857141</v>
      </c>
      <c r="AA253" s="99">
        <f t="shared" ref="AA253:AC253" si="21">AVERAGE(AA244:AA252)</f>
        <v>0.1305</v>
      </c>
      <c r="AB253" s="99">
        <f t="shared" si="21"/>
        <v>17.099999999999998</v>
      </c>
      <c r="AC253" s="99">
        <f t="shared" si="21"/>
        <v>0.21031249999999999</v>
      </c>
      <c r="AD253" s="98">
        <f t="shared" ref="AD253:AE253" si="22">AVERAGE(AD244:AD252)</f>
        <v>1.1993493750000002</v>
      </c>
      <c r="AE253" s="99">
        <f t="shared" si="22"/>
        <v>7.5321620833333325E-2</v>
      </c>
      <c r="AF253" s="98"/>
    </row>
    <row r="254" spans="1:32">
      <c r="A254" s="90">
        <f>'Raw Data'!A254</f>
        <v>42577</v>
      </c>
      <c r="B254" s="57"/>
      <c r="C254" s="57"/>
      <c r="D254" s="57"/>
      <c r="E254" s="57">
        <f>'Raw Data'!N254</f>
        <v>2</v>
      </c>
      <c r="F254" s="57">
        <f>'Raw Data'!O254</f>
        <v>2</v>
      </c>
      <c r="G254" s="57">
        <f>'Raw Data'!P254</f>
        <v>3</v>
      </c>
      <c r="H254" s="57">
        <f>'Raw Data'!Q254</f>
        <v>2</v>
      </c>
      <c r="I254" s="57">
        <f>'Raw Data'!R254</f>
        <v>2</v>
      </c>
      <c r="J254" s="57" t="str">
        <f>'Raw Data'!S254</f>
        <v>no info</v>
      </c>
      <c r="K254" s="57">
        <f>'Raw Data'!T254</f>
        <v>30</v>
      </c>
      <c r="L254" s="57">
        <f>'Raw Data'!U254</f>
        <v>29</v>
      </c>
      <c r="M254" s="57">
        <f>'Raw Data'!V254</f>
        <v>0.35</v>
      </c>
      <c r="N254" s="57">
        <f>'Raw Data'!W254</f>
        <v>1</v>
      </c>
      <c r="O254" s="57">
        <f>'Raw Data'!C254</f>
        <v>2</v>
      </c>
      <c r="P254" s="57">
        <f>'Raw Data'!D254</f>
        <v>7.21</v>
      </c>
      <c r="Q254" s="57">
        <f>'Raw Data'!E254</f>
        <v>26.4</v>
      </c>
      <c r="R254" s="57">
        <f>'Raw Data'!F254</f>
        <v>2.5299999999999998</v>
      </c>
      <c r="S254" s="57">
        <f>'Raw Data'!G254</f>
        <v>0.25</v>
      </c>
      <c r="T254" s="57"/>
      <c r="U254" s="57"/>
      <c r="AD254" s="98"/>
      <c r="AE254" s="99"/>
      <c r="AF254" s="98"/>
    </row>
    <row r="255" spans="1:32">
      <c r="A255" s="90">
        <f>'Raw Data'!A255</f>
        <v>42591</v>
      </c>
      <c r="B255" s="57"/>
      <c r="C255" s="57"/>
      <c r="D255" s="57" t="str">
        <f>'Raw Data'!Y255</f>
        <v>Kathy Cordrey</v>
      </c>
      <c r="E255" s="57">
        <f>'Raw Data'!N255</f>
        <v>1</v>
      </c>
      <c r="F255" s="57">
        <f>'Raw Data'!Q255</f>
        <v>1</v>
      </c>
      <c r="G255" s="57">
        <f>'Raw Data'!O255</f>
        <v>2</v>
      </c>
      <c r="H255" s="57">
        <f>'Raw Data'!S255</f>
        <v>2</v>
      </c>
      <c r="I255" s="57">
        <f>'Raw Data'!P255</f>
        <v>1</v>
      </c>
      <c r="J255" s="57">
        <f>'Raw Data'!R255</f>
        <v>9</v>
      </c>
      <c r="K255" s="57">
        <f>'Raw Data'!T255</f>
        <v>18.888888888888889</v>
      </c>
      <c r="L255" s="57">
        <f>'Raw Data'!U255</f>
        <v>23.000000000000004</v>
      </c>
      <c r="M255" s="57">
        <f>'Raw Data'!V255</f>
        <v>0.35</v>
      </c>
      <c r="N255" s="57">
        <f>'Raw Data'!W255</f>
        <v>1</v>
      </c>
      <c r="O255" s="57">
        <f>'Raw Data'!C255</f>
        <v>4.47</v>
      </c>
      <c r="P255" s="57">
        <f>'Raw Data'!D255</f>
        <v>6.79</v>
      </c>
      <c r="Q255" s="57">
        <f>'Raw Data'!E255</f>
        <v>15.1</v>
      </c>
      <c r="R255" s="57" t="str">
        <f>'Raw Data'!F255</f>
        <v>0.14*</v>
      </c>
      <c r="S255" s="57">
        <f>'Raw Data'!G255</f>
        <v>0.13200000000000001</v>
      </c>
      <c r="T255" s="57"/>
      <c r="U255" s="57"/>
      <c r="AD255" s="98"/>
      <c r="AE255" s="99"/>
      <c r="AF255" s="98"/>
    </row>
    <row r="256" spans="1:32">
      <c r="A256" s="90">
        <f>'Raw Data'!A256</f>
        <v>42605</v>
      </c>
      <c r="B256" s="57"/>
      <c r="C256" s="57"/>
      <c r="D256" s="57"/>
      <c r="E256" s="57">
        <f>'Raw Data'!N256</f>
        <v>1</v>
      </c>
      <c r="F256" s="57">
        <f>'Raw Data'!O256</f>
        <v>2</v>
      </c>
      <c r="G256" s="57">
        <f>'Raw Data'!P256</f>
        <v>1</v>
      </c>
      <c r="H256" s="57">
        <f>'Raw Data'!Q256</f>
        <v>1</v>
      </c>
      <c r="I256" s="57">
        <f>'Raw Data'!R256</f>
        <v>9</v>
      </c>
      <c r="J256" s="57">
        <f>'Raw Data'!S256</f>
        <v>3</v>
      </c>
      <c r="K256" s="57">
        <f>'Raw Data'!T256</f>
        <v>15</v>
      </c>
      <c r="L256" s="57">
        <f>'Raw Data'!U256</f>
        <v>23.000000000000004</v>
      </c>
      <c r="M256" s="57">
        <f>'Raw Data'!V256</f>
        <v>0.45</v>
      </c>
      <c r="N256" s="57">
        <f>'Raw Data'!W256</f>
        <v>1</v>
      </c>
      <c r="O256" s="57">
        <f>'Raw Data'!C256</f>
        <v>4.2</v>
      </c>
      <c r="P256" s="57">
        <f>'Raw Data'!D256</f>
        <v>6.97</v>
      </c>
      <c r="Q256" s="57">
        <f>'Raw Data'!E256</f>
        <v>18.399999999999999</v>
      </c>
      <c r="R256" s="57">
        <f>'Raw Data'!F256</f>
        <v>3.58</v>
      </c>
      <c r="S256" s="57">
        <f>'Raw Data'!G256</f>
        <v>0.21199999999999999</v>
      </c>
      <c r="T256" s="57"/>
      <c r="U256" s="62"/>
      <c r="AD256" s="98"/>
      <c r="AE256" s="99"/>
      <c r="AF256" s="98"/>
    </row>
    <row r="257" spans="1:32">
      <c r="A257" s="90">
        <f>'Raw Data'!A257</f>
        <v>42619</v>
      </c>
      <c r="B257" s="57"/>
      <c r="C257" s="57"/>
      <c r="D257" s="57" t="str">
        <f>'Raw Data'!Y257</f>
        <v>Kathy Cordrey</v>
      </c>
      <c r="E257" s="57">
        <f>'Raw Data'!N257</f>
        <v>1</v>
      </c>
      <c r="F257" s="57">
        <f>'Raw Data'!O257</f>
        <v>2</v>
      </c>
      <c r="G257" s="57">
        <f>'Raw Data'!P257</f>
        <v>3</v>
      </c>
      <c r="H257" s="57">
        <f>'Raw Data'!Q257</f>
        <v>2</v>
      </c>
      <c r="I257" s="57">
        <f>'Raw Data'!R257</f>
        <v>8</v>
      </c>
      <c r="J257" s="57">
        <f>'Raw Data'!S257</f>
        <v>2</v>
      </c>
      <c r="K257" s="57">
        <f>'Raw Data'!T257</f>
        <v>19.444444444444443</v>
      </c>
      <c r="L257" s="57">
        <f>'Raw Data'!U257</f>
        <v>18.888888888888889</v>
      </c>
      <c r="M257" s="57">
        <f>'Raw Data'!V257</f>
        <v>0.4</v>
      </c>
      <c r="N257" s="57">
        <f>'Raw Data'!W257</f>
        <v>1</v>
      </c>
      <c r="O257" s="57">
        <f>'Raw Data'!C257</f>
        <v>4.42</v>
      </c>
      <c r="P257" s="57">
        <f>'Raw Data'!D257</f>
        <v>6.81</v>
      </c>
      <c r="Q257" s="57">
        <f>'Raw Data'!E257</f>
        <v>18.100000000000001</v>
      </c>
      <c r="R257" s="57">
        <f>'Raw Data'!F257</f>
        <v>7.75</v>
      </c>
      <c r="S257" s="57">
        <f>'Raw Data'!G257</f>
        <v>9.1999999999999998E-2</v>
      </c>
      <c r="T257" s="57"/>
      <c r="U257" s="57"/>
      <c r="AD257" s="98"/>
      <c r="AE257" s="99"/>
      <c r="AF257" s="98"/>
    </row>
    <row r="258" spans="1:32">
      <c r="A258" s="90">
        <f>'Raw Data'!A258</f>
        <v>42633</v>
      </c>
      <c r="B258" s="57"/>
      <c r="C258" s="57"/>
      <c r="D258" s="57"/>
      <c r="E258" s="57">
        <f>'Raw Data'!N258</f>
        <v>1</v>
      </c>
      <c r="F258" s="57">
        <f>'Raw Data'!O258</f>
        <v>3</v>
      </c>
      <c r="G258" s="57">
        <f>'Raw Data'!P258</f>
        <v>3</v>
      </c>
      <c r="H258" s="57">
        <f>'Raw Data'!Q258</f>
        <v>2</v>
      </c>
      <c r="I258" s="57">
        <f>'Raw Data'!R258</f>
        <v>2</v>
      </c>
      <c r="J258" s="57">
        <f>'Raw Data'!S258</f>
        <v>5</v>
      </c>
      <c r="K258" s="57">
        <f>'Raw Data'!T258</f>
        <v>22.222222222222221</v>
      </c>
      <c r="L258" s="57">
        <f>'Raw Data'!U258</f>
        <v>20</v>
      </c>
      <c r="M258" s="57">
        <f>'Raw Data'!V258</f>
        <v>0.4</v>
      </c>
      <c r="N258" s="57">
        <f>'Raw Data'!W258</f>
        <v>1</v>
      </c>
      <c r="O258" s="57">
        <f>'Raw Data'!C258</f>
        <v>0</v>
      </c>
      <c r="P258" s="57">
        <f>'Raw Data'!D258</f>
        <v>6.39</v>
      </c>
      <c r="Q258" s="57">
        <f>'Raw Data'!E258</f>
        <v>14.9</v>
      </c>
      <c r="R258" s="57">
        <f>'Raw Data'!F258</f>
        <v>7.11</v>
      </c>
      <c r="S258" s="57">
        <f>'Raw Data'!G258</f>
        <v>0.13200000000000001</v>
      </c>
      <c r="T258" s="57"/>
      <c r="U258" s="57"/>
      <c r="AD258" s="98"/>
      <c r="AE258" s="99"/>
      <c r="AF258" s="98"/>
    </row>
    <row r="259" spans="1:32">
      <c r="A259" s="90">
        <f>'Raw Data'!A259</f>
        <v>42647</v>
      </c>
      <c r="B259" s="57"/>
      <c r="C259" s="57"/>
      <c r="D259" s="57"/>
      <c r="E259" s="57">
        <f>'Raw Data'!N259</f>
        <v>4</v>
      </c>
      <c r="F259" s="57">
        <f>'Raw Data'!O259</f>
        <v>2</v>
      </c>
      <c r="G259" s="57">
        <f>'Raw Data'!P259</f>
        <v>2</v>
      </c>
      <c r="H259" s="57">
        <f>'Raw Data'!Q259</f>
        <v>2</v>
      </c>
      <c r="I259" s="57">
        <f>'Raw Data'!R259</f>
        <v>3</v>
      </c>
      <c r="J259" s="57">
        <f>'Raw Data'!S259</f>
        <v>1</v>
      </c>
      <c r="K259" s="57">
        <f>'Raw Data'!T259</f>
        <v>14.000000000000002</v>
      </c>
      <c r="L259" s="57">
        <f>'Raw Data'!U259</f>
        <v>16</v>
      </c>
      <c r="M259" s="57">
        <f>'Raw Data'!V259</f>
        <v>3.5000000000000003E-2</v>
      </c>
      <c r="N259" s="57">
        <f>'Raw Data'!W259</f>
        <v>1</v>
      </c>
      <c r="O259" s="57">
        <f>'Raw Data'!C259</f>
        <v>0.2</v>
      </c>
      <c r="P259" s="57">
        <f>'Raw Data'!D259</f>
        <v>5.82</v>
      </c>
      <c r="Q259" s="57">
        <f>'Raw Data'!E259</f>
        <v>13.7</v>
      </c>
      <c r="R259" s="57">
        <f>'Raw Data'!F259</f>
        <v>0.80100000000000005</v>
      </c>
      <c r="S259" s="57">
        <f>'Raw Data'!G259</f>
        <v>0.27400000000000002</v>
      </c>
      <c r="T259" s="57"/>
      <c r="U259" s="57"/>
      <c r="AD259" s="98"/>
      <c r="AE259" s="99"/>
      <c r="AF259" s="98"/>
    </row>
    <row r="260" spans="1:32">
      <c r="A260" s="90">
        <f>'Raw Data'!A260</f>
        <v>42661</v>
      </c>
      <c r="B260" s="57"/>
      <c r="C260" s="57"/>
      <c r="D260" s="57" t="str">
        <f>'Raw Data'!Y260</f>
        <v>Stuart Wikander</v>
      </c>
      <c r="E260" s="57">
        <f>'Raw Data'!N260</f>
        <v>4</v>
      </c>
      <c r="F260" s="57">
        <f>'Raw Data'!O260</f>
        <v>1</v>
      </c>
      <c r="G260" s="57">
        <f>'Raw Data'!P260</f>
        <v>3</v>
      </c>
      <c r="H260" s="57">
        <f>'Raw Data'!Q260</f>
        <v>2</v>
      </c>
      <c r="I260" s="57">
        <f>'Raw Data'!R260</f>
        <v>5</v>
      </c>
      <c r="J260" s="57">
        <f>'Raw Data'!S260</f>
        <v>1</v>
      </c>
      <c r="K260" s="57">
        <f>'Raw Data'!T260</f>
        <v>20</v>
      </c>
      <c r="L260" s="57">
        <f>'Raw Data'!U260</f>
        <v>14.000000000000002</v>
      </c>
      <c r="M260" s="57">
        <f>'Raw Data'!V260</f>
        <v>0.03</v>
      </c>
      <c r="N260" s="57">
        <f>'Raw Data'!W260</f>
        <v>1</v>
      </c>
      <c r="O260" s="57">
        <f>'Raw Data'!C260</f>
        <v>1.2</v>
      </c>
      <c r="P260" s="57">
        <f>'Raw Data'!D260</f>
        <v>6.16</v>
      </c>
      <c r="Q260" s="57">
        <f>'Raw Data'!E260</f>
        <v>11</v>
      </c>
      <c r="R260" s="57">
        <f>'Raw Data'!F260</f>
        <v>2.25</v>
      </c>
      <c r="S260" s="57">
        <f>'Raw Data'!G260</f>
        <v>0.16600000000000001</v>
      </c>
      <c r="T260" s="57"/>
      <c r="U260" s="57"/>
      <c r="AD260" s="98"/>
      <c r="AE260" s="99"/>
      <c r="AF260" s="98"/>
    </row>
    <row r="261" spans="1:32">
      <c r="A261" s="90">
        <f>'Raw Data'!A261</f>
        <v>42675</v>
      </c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AD261" s="98"/>
      <c r="AE261" s="99"/>
      <c r="AF261" s="98"/>
    </row>
    <row r="262" spans="1:32">
      <c r="A262" s="90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AD262" s="98"/>
      <c r="AE262" s="99"/>
      <c r="AF262" s="98"/>
    </row>
    <row r="263" spans="1:32">
      <c r="A263" s="90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AD263" s="98"/>
      <c r="AE263" s="99"/>
      <c r="AF263" s="98"/>
    </row>
    <row r="264" spans="1:32">
      <c r="A264" s="90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AD264" s="98"/>
      <c r="AE264" s="99"/>
      <c r="AF264" s="98"/>
    </row>
    <row r="265" spans="1:32">
      <c r="A265" s="90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AD265" s="98"/>
      <c r="AE265" s="99"/>
      <c r="AF265" s="98"/>
    </row>
    <row r="266" spans="1:32">
      <c r="A266" s="90">
        <f>'Raw Data'!A266</f>
        <v>42437</v>
      </c>
      <c r="B266" s="57" t="s">
        <v>55</v>
      </c>
      <c r="C266" s="57" t="s">
        <v>56</v>
      </c>
      <c r="D266" s="57" t="str">
        <f>'Raw Data'!Y266</f>
        <v>NO SAMPLE</v>
      </c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W266" s="57" t="s">
        <v>20</v>
      </c>
      <c r="X266" s="71" t="s">
        <v>121</v>
      </c>
      <c r="Y266" s="56">
        <f>AVERAGE(P266:P267)</f>
        <v>6.11</v>
      </c>
      <c r="AB266" s="56">
        <f>AVERAGE(Q266:Q267)</f>
        <v>4.4000000000000004</v>
      </c>
      <c r="AC266" s="56">
        <f>AVERAGE(M266:M267)</f>
        <v>0.4</v>
      </c>
      <c r="AD266" s="98">
        <f>TNTP!M237</f>
        <v>1.5267629999999999</v>
      </c>
      <c r="AE266" s="99">
        <f>TNTP!N237</f>
        <v>3.5925199999999997E-2</v>
      </c>
      <c r="AF266" s="98"/>
    </row>
    <row r="267" spans="1:32">
      <c r="A267" s="90">
        <f>'Raw Data'!A267</f>
        <v>42451</v>
      </c>
      <c r="B267" s="57"/>
      <c r="C267" s="57"/>
      <c r="D267" s="57" t="str">
        <f>'Raw Data'!Y267</f>
        <v>John Haffner</v>
      </c>
      <c r="E267" s="57">
        <f>'Raw Data'!N267</f>
        <v>4</v>
      </c>
      <c r="F267" s="57">
        <f>'Raw Data'!O267</f>
        <v>2</v>
      </c>
      <c r="G267" s="57">
        <f>'Raw Data'!P267</f>
        <v>3</v>
      </c>
      <c r="H267" s="57">
        <f>'Raw Data'!Q267</f>
        <v>2</v>
      </c>
      <c r="I267" s="57">
        <f>'Raw Data'!R267</f>
        <v>10</v>
      </c>
      <c r="J267" s="57">
        <f>'Raw Data'!S267</f>
        <v>2</v>
      </c>
      <c r="K267" s="57">
        <f>'Raw Data'!T267</f>
        <v>11.111111111111111</v>
      </c>
      <c r="L267" s="57">
        <f>'Raw Data'!U267</f>
        <v>12.222222222222221</v>
      </c>
      <c r="M267" s="57">
        <f>'Raw Data'!V267</f>
        <v>0.4</v>
      </c>
      <c r="N267" s="57">
        <f>'Raw Data'!W267</f>
        <v>1</v>
      </c>
      <c r="O267" s="57">
        <f>'Raw Data'!C267</f>
        <v>5</v>
      </c>
      <c r="P267" s="57">
        <f>'Raw Data'!D267</f>
        <v>6.11</v>
      </c>
      <c r="Q267" s="57">
        <f>'Raw Data'!E267</f>
        <v>4.4000000000000004</v>
      </c>
      <c r="R267" s="57"/>
      <c r="S267" s="57"/>
      <c r="T267" s="57"/>
      <c r="U267" s="57"/>
      <c r="W267" s="57" t="s">
        <v>22</v>
      </c>
      <c r="Y267" s="98">
        <f>AVERAGE(P268:P269)</f>
        <v>6.5049999999999999</v>
      </c>
      <c r="Z267" s="56">
        <f>AVERAGE(R268:R269)</f>
        <v>7.62</v>
      </c>
      <c r="AA267" s="56">
        <f>AVERAGE(S268:S269)</f>
        <v>0.191</v>
      </c>
      <c r="AB267" s="56">
        <f>AVERAGE(Q268:Q269)</f>
        <v>9.6999999999999993</v>
      </c>
      <c r="AC267" s="56">
        <f>AVERAGE(M268:M269)</f>
        <v>0.55000000000000004</v>
      </c>
      <c r="AD267" s="98">
        <f>TNTP!M238</f>
        <v>1.3929961500000001</v>
      </c>
      <c r="AE267" s="99">
        <f>TNTP!N238</f>
        <v>4.5525900000000001E-2</v>
      </c>
      <c r="AF267" s="98"/>
    </row>
    <row r="268" spans="1:32">
      <c r="A268" s="90">
        <f>'Raw Data'!A268</f>
        <v>42465</v>
      </c>
      <c r="B268" s="57"/>
      <c r="C268" s="57"/>
      <c r="D268" s="57"/>
      <c r="E268" s="57">
        <f>'Raw Data'!N268</f>
        <v>2</v>
      </c>
      <c r="F268" s="57">
        <f>'Raw Data'!O268</f>
        <v>2</v>
      </c>
      <c r="G268" s="57">
        <f>'Raw Data'!P268</f>
        <v>4</v>
      </c>
      <c r="H268" s="57">
        <f>'Raw Data'!Q268</f>
        <v>2</v>
      </c>
      <c r="I268" s="57">
        <f>'Raw Data'!R268</f>
        <v>1</v>
      </c>
      <c r="J268" s="57">
        <f>'Raw Data'!S268</f>
        <v>4</v>
      </c>
      <c r="K268" s="57">
        <f>'Raw Data'!T268</f>
        <v>3.8888888888888888</v>
      </c>
      <c r="L268" s="57">
        <f>'Raw Data'!U268</f>
        <v>15</v>
      </c>
      <c r="M268" s="57">
        <f>'Raw Data'!V268</f>
        <v>0.5</v>
      </c>
      <c r="N268" s="57">
        <f>'Raw Data'!W268</f>
        <v>1</v>
      </c>
      <c r="O268" s="57">
        <f>'Raw Data'!C268</f>
        <v>3.68</v>
      </c>
      <c r="P268" s="57">
        <f>'Raw Data'!D268</f>
        <v>6.56</v>
      </c>
      <c r="Q268" s="57">
        <f>'Raw Data'!E268</f>
        <v>11.5</v>
      </c>
      <c r="R268" s="57">
        <f>'Raw Data'!F268</f>
        <v>7.62</v>
      </c>
      <c r="S268" s="57">
        <f>'Raw Data'!G268</f>
        <v>0.156</v>
      </c>
      <c r="T268" s="57"/>
      <c r="U268" s="57"/>
      <c r="W268" s="57" t="s">
        <v>23</v>
      </c>
      <c r="Y268" s="98">
        <f>AVERAGE(P270:P272)</f>
        <v>6.543333333333333</v>
      </c>
      <c r="Z268" s="56">
        <f>AVERAGE(R270:R272)</f>
        <v>10.9</v>
      </c>
      <c r="AA268" s="56">
        <f>AVERAGE(S270:S271)</f>
        <v>6.8500000000000005E-2</v>
      </c>
      <c r="AC268" s="99">
        <f>AVERAGE(M270:M272)</f>
        <v>0.46666666666666662</v>
      </c>
      <c r="AD268" s="98">
        <f>TNTP!M239</f>
        <v>1.0986157000000001</v>
      </c>
      <c r="AE268" s="99">
        <f>TNTP!N239</f>
        <v>5.9565633333333333E-2</v>
      </c>
      <c r="AF268" s="98"/>
    </row>
    <row r="269" spans="1:32">
      <c r="A269" s="90">
        <f>'Raw Data'!A269</f>
        <v>42479</v>
      </c>
      <c r="B269" s="57"/>
      <c r="C269" s="57"/>
      <c r="D269" s="57"/>
      <c r="E269" s="57">
        <f>'Raw Data'!N269</f>
        <v>1</v>
      </c>
      <c r="F269" s="57">
        <f>'Raw Data'!O269</f>
        <v>2</v>
      </c>
      <c r="G269" s="57">
        <f>'Raw Data'!P269</f>
        <v>3</v>
      </c>
      <c r="H269" s="57">
        <f>'Raw Data'!Q269</f>
        <v>2</v>
      </c>
      <c r="I269" s="57">
        <f>'Raw Data'!R269</f>
        <v>8</v>
      </c>
      <c r="J269" s="57">
        <f>'Raw Data'!S269</f>
        <v>1</v>
      </c>
      <c r="K269" s="57">
        <f>'Raw Data'!T269</f>
        <v>26.111111111111111</v>
      </c>
      <c r="L269" s="57">
        <f>'Raw Data'!U269</f>
        <v>16.666666666666668</v>
      </c>
      <c r="M269" s="57">
        <f>'Raw Data'!V269</f>
        <v>0.6</v>
      </c>
      <c r="N269" s="57">
        <f>'Raw Data'!W269</f>
        <v>1</v>
      </c>
      <c r="O269" s="57">
        <f>'Raw Data'!C269</f>
        <v>7.11</v>
      </c>
      <c r="P269" s="57">
        <f>'Raw Data'!D269</f>
        <v>6.45</v>
      </c>
      <c r="Q269" s="57">
        <f>'Raw Data'!E269</f>
        <v>7.9</v>
      </c>
      <c r="R269" s="57"/>
      <c r="S269" s="57">
        <f>'Raw Data'!G269</f>
        <v>0.22600000000000001</v>
      </c>
      <c r="T269" s="57"/>
      <c r="U269" s="57"/>
      <c r="W269" s="57" t="s">
        <v>24</v>
      </c>
      <c r="Y269" s="98">
        <f>AVERAGE(P272:P274)</f>
        <v>6.96</v>
      </c>
      <c r="Z269" s="98">
        <f>AVERAGE(R273:R274)</f>
        <v>4.33</v>
      </c>
      <c r="AA269" s="98">
        <f>AVERAGE(S272:S274)</f>
        <v>0.34566666666666662</v>
      </c>
      <c r="AB269" s="98">
        <f>AVERAGE(Q273:Q274)</f>
        <v>20.3</v>
      </c>
      <c r="AC269" s="56">
        <f>AVERAGE(M273:M274)</f>
        <v>0.375</v>
      </c>
      <c r="AD269" s="98">
        <f>TNTP!M240</f>
        <v>0.67793879999999995</v>
      </c>
      <c r="AE269" s="99">
        <f>TNTP!N240</f>
        <v>7.2160099999999991E-2</v>
      </c>
      <c r="AF269" s="98"/>
    </row>
    <row r="270" spans="1:32">
      <c r="A270" s="90">
        <f>'Raw Data'!A270</f>
        <v>42493</v>
      </c>
      <c r="B270" s="57"/>
      <c r="C270" s="57"/>
      <c r="D270" s="57"/>
      <c r="E270" s="57">
        <f>'Raw Data'!N270</f>
        <v>1</v>
      </c>
      <c r="F270" s="57">
        <f>'Raw Data'!O270</f>
        <v>2</v>
      </c>
      <c r="G270" s="57">
        <f>'Raw Data'!P270</f>
        <v>1</v>
      </c>
      <c r="H270" s="57">
        <f>'Raw Data'!Q270</f>
        <v>2</v>
      </c>
      <c r="I270" s="57">
        <f>'Raw Data'!R270</f>
        <v>8</v>
      </c>
      <c r="J270" s="57">
        <f>'Raw Data'!S270</f>
        <v>4</v>
      </c>
      <c r="K270" s="57">
        <f>'Raw Data'!T270</f>
        <v>22.777777777777779</v>
      </c>
      <c r="L270" s="57">
        <f>'Raw Data'!U270</f>
        <v>18.333333333333332</v>
      </c>
      <c r="M270" s="57">
        <f>'Raw Data'!V270</f>
        <v>0.5</v>
      </c>
      <c r="N270" s="57">
        <f>'Raw Data'!W270</f>
        <v>1</v>
      </c>
      <c r="O270" s="57">
        <f>'Raw Data'!C270</f>
        <v>3.12</v>
      </c>
      <c r="P270" s="57">
        <f>'Raw Data'!D270</f>
        <v>6.6</v>
      </c>
      <c r="Q270" s="57"/>
      <c r="R270" s="57">
        <f>'Raw Data'!F270</f>
        <v>10.9</v>
      </c>
      <c r="S270" s="57">
        <f>'Raw Data'!G270</f>
        <v>0.107</v>
      </c>
      <c r="T270" s="57"/>
      <c r="U270" s="57"/>
      <c r="W270" s="57" t="s">
        <v>25</v>
      </c>
      <c r="Y270" s="56">
        <f>AVERAGE(P275:P276)</f>
        <v>7.04</v>
      </c>
      <c r="Z270" s="56">
        <f>AVERAGE(R275:R276)</f>
        <v>3.77</v>
      </c>
      <c r="AA270" s="99">
        <f>AVERAGE(S275:S276)</f>
        <v>0.13900000000000001</v>
      </c>
      <c r="AB270" s="56">
        <f>AVERAGE(Q275:Q276)</f>
        <v>22.200000000000003</v>
      </c>
      <c r="AC270" s="56">
        <f>AVERAGE(M275:M276)</f>
        <v>0.45</v>
      </c>
      <c r="AD270" s="98">
        <f>TNTP!M241</f>
        <v>0.7899948</v>
      </c>
      <c r="AE270" s="99">
        <f>TNTP!N241</f>
        <v>7.2469799999999987E-2</v>
      </c>
      <c r="AF270" s="98"/>
    </row>
    <row r="271" spans="1:32">
      <c r="A271" s="90">
        <f>'Raw Data'!A271</f>
        <v>42507</v>
      </c>
      <c r="B271" s="57"/>
      <c r="C271" s="57"/>
      <c r="D271" s="57"/>
      <c r="E271" s="57">
        <f>'Raw Data'!N271</f>
        <v>1</v>
      </c>
      <c r="F271" s="57">
        <f>'Raw Data'!O271</f>
        <v>4</v>
      </c>
      <c r="G271" s="57">
        <f>'Raw Data'!P271</f>
        <v>1</v>
      </c>
      <c r="H271" s="57">
        <f>'Raw Data'!Q271</f>
        <v>1</v>
      </c>
      <c r="I271" s="57">
        <f>'Raw Data'!R271</f>
        <v>9</v>
      </c>
      <c r="J271" s="57">
        <f>'Raw Data'!S271</f>
        <v>3</v>
      </c>
      <c r="K271" s="57">
        <f>'Raw Data'!T271</f>
        <v>16.111111111111111</v>
      </c>
      <c r="L271" s="57">
        <f>'Raw Data'!U271</f>
        <v>18.333333333333332</v>
      </c>
      <c r="M271" s="57">
        <f>'Raw Data'!V271</f>
        <v>0.5</v>
      </c>
      <c r="N271" s="57">
        <f>'Raw Data'!W271</f>
        <v>1</v>
      </c>
      <c r="O271" s="57">
        <f>'Raw Data'!C271</f>
        <v>3.83</v>
      </c>
      <c r="P271" s="57">
        <f>'Raw Data'!D271</f>
        <v>6.15</v>
      </c>
      <c r="Q271" s="57"/>
      <c r="R271" s="57"/>
      <c r="S271" s="57">
        <f>'Raw Data'!G271</f>
        <v>0.03</v>
      </c>
      <c r="T271" s="57"/>
      <c r="U271" s="57"/>
      <c r="W271" s="57" t="s">
        <v>26</v>
      </c>
      <c r="Y271" s="98">
        <f>AVERAGE(P277:P278)</f>
        <v>6.9399999999999995</v>
      </c>
      <c r="Z271" s="56">
        <f>AVERAGE(R277:R278)</f>
        <v>2.2385000000000002</v>
      </c>
      <c r="AA271" s="56">
        <f>AVERAGE(S277:S278)</f>
        <v>0.26550000000000001</v>
      </c>
      <c r="AB271" s="56">
        <f>AVERAGE(Q277:Q278)</f>
        <v>22.6</v>
      </c>
      <c r="AC271" s="56">
        <f>AVERAGE(M277:M278)</f>
        <v>0.35</v>
      </c>
      <c r="AD271" s="98">
        <f>TNTP!M242</f>
        <v>0.78299129999999995</v>
      </c>
      <c r="AE271" s="99">
        <f>TNTP!N242</f>
        <v>8.8109649999999998E-2</v>
      </c>
      <c r="AF271" s="98"/>
    </row>
    <row r="272" spans="1:32">
      <c r="A272" s="90">
        <f>'Raw Data'!A272</f>
        <v>42521</v>
      </c>
      <c r="B272" s="57"/>
      <c r="C272" s="57"/>
      <c r="D272" s="57"/>
      <c r="E272" s="57">
        <f>'Raw Data'!N272</f>
        <v>1</v>
      </c>
      <c r="F272" s="57">
        <f>'Raw Data'!O272</f>
        <v>3</v>
      </c>
      <c r="G272" s="57">
        <f>'Raw Data'!P272</f>
        <v>1</v>
      </c>
      <c r="H272" s="57">
        <f>'Raw Data'!Q272</f>
        <v>1</v>
      </c>
      <c r="I272" s="57">
        <f>'Raw Data'!R272</f>
        <v>9</v>
      </c>
      <c r="J272" s="57">
        <f>'Raw Data'!S272</f>
        <v>5</v>
      </c>
      <c r="K272" s="57">
        <f>'Raw Data'!T272</f>
        <v>22.222222222222221</v>
      </c>
      <c r="L272" s="57">
        <f>'Raw Data'!U272</f>
        <v>24.444444444444443</v>
      </c>
      <c r="M272" s="57">
        <f>'Raw Data'!V272</f>
        <v>0.4</v>
      </c>
      <c r="N272" s="57">
        <f>'Raw Data'!W272</f>
        <v>1</v>
      </c>
      <c r="O272" s="57">
        <f>'Raw Data'!C272</f>
        <v>4.8</v>
      </c>
      <c r="P272" s="57">
        <f>'Raw Data'!D272</f>
        <v>6.88</v>
      </c>
      <c r="Q272" s="57"/>
      <c r="R272" s="57"/>
      <c r="S272" s="57">
        <f>'Raw Data'!G272</f>
        <v>0.17299999999999999</v>
      </c>
      <c r="T272" s="57"/>
      <c r="U272" s="57"/>
      <c r="W272" s="57" t="s">
        <v>27</v>
      </c>
      <c r="Y272" s="98">
        <f>AVERAGE(P279:P280)</f>
        <v>6.85</v>
      </c>
      <c r="Z272" s="56">
        <f>AVERAGE(R279:R280)</f>
        <v>7.35</v>
      </c>
      <c r="AA272" s="56">
        <f>AVERAGE(S279:S280)</f>
        <v>0.36799999999999999</v>
      </c>
      <c r="AB272" s="56">
        <f>AVERAGE(Q279:Q280)</f>
        <v>17.55</v>
      </c>
      <c r="AC272" s="56">
        <f>AVERAGE(M279:M280)</f>
        <v>0.4</v>
      </c>
      <c r="AD272" s="98">
        <f>TNTP!M243</f>
        <v>0.74867415000000004</v>
      </c>
      <c r="AE272" s="99">
        <f>TNTP!N243</f>
        <v>8.4083549999999993E-2</v>
      </c>
      <c r="AF272" s="98"/>
    </row>
    <row r="273" spans="1:32">
      <c r="A273" s="90">
        <f>'Raw Data'!A273</f>
        <v>42535</v>
      </c>
      <c r="B273" s="57"/>
      <c r="C273" s="57"/>
      <c r="D273" s="57" t="str">
        <f>'Raw Data'!Y273</f>
        <v>John Haffner</v>
      </c>
      <c r="E273" s="57">
        <f>'Raw Data'!N273</f>
        <v>1</v>
      </c>
      <c r="F273" s="57">
        <f>'Raw Data'!O273</f>
        <v>2</v>
      </c>
      <c r="G273" s="57">
        <f>'Raw Data'!P273</f>
        <v>2</v>
      </c>
      <c r="H273" s="57">
        <f>'Raw Data'!Q273</f>
        <v>2</v>
      </c>
      <c r="I273" s="57">
        <f>'Raw Data'!R273</f>
        <v>2</v>
      </c>
      <c r="J273" s="57">
        <f>'Raw Data'!S273</f>
        <v>1</v>
      </c>
      <c r="K273" s="57">
        <f>'Raw Data'!T273</f>
        <v>24.444444444444443</v>
      </c>
      <c r="L273" s="57">
        <f>'Raw Data'!U273</f>
        <v>27.777777777777779</v>
      </c>
      <c r="M273" s="57">
        <f>'Raw Data'!V273</f>
        <v>0.45</v>
      </c>
      <c r="N273" s="57">
        <f>'Raw Data'!W273</f>
        <v>1</v>
      </c>
      <c r="O273" s="57">
        <f>'Raw Data'!C273</f>
        <v>5.14</v>
      </c>
      <c r="P273" s="57">
        <f>'Raw Data'!D273</f>
        <v>7.11</v>
      </c>
      <c r="Q273" s="57"/>
      <c r="R273" s="57"/>
      <c r="S273" s="57">
        <f>'Raw Data'!G273</f>
        <v>0.504</v>
      </c>
      <c r="T273" s="57"/>
      <c r="U273" s="57"/>
      <c r="W273" s="57" t="s">
        <v>28</v>
      </c>
      <c r="Y273" s="98">
        <f>AVERAGE(P281:P282)</f>
        <v>6.4749999999999996</v>
      </c>
      <c r="Z273" s="56">
        <f>AVERAGE(R281:R282)</f>
        <v>1.4975000000000001</v>
      </c>
      <c r="AA273" s="56">
        <f>AVERAGE(S281:S282)</f>
        <v>1.6154999999999999</v>
      </c>
      <c r="AB273" s="56">
        <f>AVERAGE(Q281:Q282)</f>
        <v>10.9</v>
      </c>
      <c r="AC273" s="56">
        <f>AVERAGE(M281:M282)</f>
        <v>0.32499999999999996</v>
      </c>
      <c r="AD273" s="98">
        <f>TNTP!M244</f>
        <v>1.4014003499999999</v>
      </c>
      <c r="AE273" s="99">
        <f>TNTP!N244</f>
        <v>0.10297524999999999</v>
      </c>
      <c r="AF273" s="98"/>
    </row>
    <row r="274" spans="1:32">
      <c r="A274" s="90">
        <f>'Raw Data'!A274</f>
        <v>42549</v>
      </c>
      <c r="B274" s="57"/>
      <c r="C274" s="57"/>
      <c r="D274" s="57" t="str">
        <f>'Raw Data'!Y274</f>
        <v>John Haffner</v>
      </c>
      <c r="E274" s="57">
        <f>'Raw Data'!N274</f>
        <v>2</v>
      </c>
      <c r="F274" s="57">
        <f>'Raw Data'!O274</f>
        <v>3</v>
      </c>
      <c r="G274" s="57">
        <f>'Raw Data'!P274</f>
        <v>2</v>
      </c>
      <c r="H274" s="57">
        <f>'Raw Data'!Q274</f>
        <v>1</v>
      </c>
      <c r="I274" s="57">
        <f>'Raw Data'!R274</f>
        <v>4</v>
      </c>
      <c r="J274" s="57">
        <f>'Raw Data'!S274</f>
        <v>5</v>
      </c>
      <c r="K274" s="57">
        <f>'Raw Data'!T274</f>
        <v>22.222222222222221</v>
      </c>
      <c r="L274" s="57">
        <f>'Raw Data'!U274</f>
        <v>26.666666666666668</v>
      </c>
      <c r="M274" s="57">
        <f>'Raw Data'!V274</f>
        <v>0.3</v>
      </c>
      <c r="N274" s="57">
        <f>'Raw Data'!W274</f>
        <v>1</v>
      </c>
      <c r="O274" s="57">
        <f>'Raw Data'!C274</f>
        <v>3.48</v>
      </c>
      <c r="P274" s="57">
        <f>'Raw Data'!D274</f>
        <v>6.89</v>
      </c>
      <c r="Q274" s="57">
        <f>'Raw Data'!E274</f>
        <v>20.3</v>
      </c>
      <c r="R274" s="57">
        <f>'Raw Data'!F274</f>
        <v>4.33</v>
      </c>
      <c r="S274" s="57">
        <f>'Raw Data'!G274</f>
        <v>0.36</v>
      </c>
      <c r="T274" s="57"/>
      <c r="U274" s="57"/>
      <c r="W274" s="57" t="s">
        <v>29</v>
      </c>
      <c r="Y274" s="56">
        <f>AVERAGE(P283)</f>
        <v>6.49</v>
      </c>
      <c r="Z274" s="56">
        <f>AVERAGE(R283)</f>
        <v>6.4</v>
      </c>
      <c r="AA274" s="56">
        <f>AVERAGE(S283)</f>
        <v>0.13300000000000001</v>
      </c>
      <c r="AB274" s="56">
        <f>AVERAGE(Q283)</f>
        <v>9.6</v>
      </c>
      <c r="AC274" s="56">
        <f>AVERAGE(M283)</f>
        <v>0.5</v>
      </c>
      <c r="AD274" s="98">
        <f>TNTP!M245</f>
        <v>1.2116054999999999</v>
      </c>
      <c r="AE274" s="99">
        <f>TNTP!N245</f>
        <v>4.8313200000000001E-2</v>
      </c>
      <c r="AF274" s="98"/>
    </row>
    <row r="275" spans="1:32">
      <c r="A275" s="90">
        <f>'Raw Data'!A275</f>
        <v>42563</v>
      </c>
      <c r="B275" s="57"/>
      <c r="C275" s="57"/>
      <c r="D275" s="57" t="str">
        <f>'Raw Data'!Y275</f>
        <v>John Haffner</v>
      </c>
      <c r="E275" s="57">
        <f>'Raw Data'!N275</f>
        <v>2</v>
      </c>
      <c r="F275" s="57">
        <f>'Raw Data'!Q275</f>
        <v>2</v>
      </c>
      <c r="G275" s="57">
        <f>'Raw Data'!O275</f>
        <v>2</v>
      </c>
      <c r="H275" s="57">
        <f>'Raw Data'!S275</f>
        <v>1</v>
      </c>
      <c r="I275" s="57">
        <f>'Raw Data'!P275</f>
        <v>3</v>
      </c>
      <c r="J275" s="57">
        <f>'Raw Data'!R275</f>
        <v>4</v>
      </c>
      <c r="K275" s="57">
        <f>'Raw Data'!T275</f>
        <v>28.333333333333332</v>
      </c>
      <c r="L275" s="57">
        <f>'Raw Data'!U275</f>
        <v>28.055555555555557</v>
      </c>
      <c r="M275" s="57">
        <f>'Raw Data'!V275</f>
        <v>0.5</v>
      </c>
      <c r="N275" s="57">
        <f>'Raw Data'!W275</f>
        <v>1</v>
      </c>
      <c r="O275" s="57">
        <f>'Raw Data'!C275</f>
        <v>2.96</v>
      </c>
      <c r="P275" s="57">
        <f>'Raw Data'!D275</f>
        <v>6.82</v>
      </c>
      <c r="Q275" s="57">
        <f>'Raw Data'!E275</f>
        <v>26.8</v>
      </c>
      <c r="R275" s="57">
        <f>'Raw Data'!F275</f>
        <v>3.63</v>
      </c>
      <c r="S275" s="57">
        <f>'Raw Data'!G275</f>
        <v>2.7E-2</v>
      </c>
      <c r="T275" s="57"/>
      <c r="U275" s="57"/>
      <c r="W275" s="56" t="s">
        <v>150</v>
      </c>
      <c r="Y275" s="99">
        <f>AVERAGE(Y266:Y274)</f>
        <v>6.6570370370370373</v>
      </c>
      <c r="Z275" s="99">
        <f>AVERAGE(Z266:Z274)</f>
        <v>5.5132500000000002</v>
      </c>
      <c r="AA275" s="99">
        <f t="shared" ref="AA275:AC275" si="23">AVERAGE(AA266:AA274)</f>
        <v>0.39077083333333335</v>
      </c>
      <c r="AB275" s="99">
        <f t="shared" si="23"/>
        <v>14.65625</v>
      </c>
      <c r="AC275" s="99">
        <f t="shared" si="23"/>
        <v>0.42407407407407405</v>
      </c>
      <c r="AD275" s="98">
        <f t="shared" ref="AD275:AE275" si="24">AVERAGE(AD266:AD274)</f>
        <v>1.0701088611111109</v>
      </c>
      <c r="AE275" s="99">
        <f t="shared" si="24"/>
        <v>6.7680920370370379E-2</v>
      </c>
      <c r="AF275" s="98"/>
    </row>
    <row r="276" spans="1:32">
      <c r="A276" s="90">
        <f>'Raw Data'!A276</f>
        <v>42577</v>
      </c>
      <c r="B276" s="57"/>
      <c r="C276" s="57"/>
      <c r="D276" s="57" t="str">
        <f>'Raw Data'!Y276</f>
        <v>John Haffner</v>
      </c>
      <c r="E276" s="57">
        <f>'Raw Data'!N276</f>
        <v>2</v>
      </c>
      <c r="F276" s="57">
        <f>'Raw Data'!O276</f>
        <v>2</v>
      </c>
      <c r="G276" s="57">
        <f>'Raw Data'!P276</f>
        <v>2</v>
      </c>
      <c r="H276" s="57">
        <f>'Raw Data'!Q276</f>
        <v>2</v>
      </c>
      <c r="I276" s="57">
        <f>'Raw Data'!R276</f>
        <v>2</v>
      </c>
      <c r="J276" s="57">
        <f>'Raw Data'!S276</f>
        <v>3</v>
      </c>
      <c r="K276" s="57">
        <f>'Raw Data'!T276</f>
        <v>31.111111111111111</v>
      </c>
      <c r="L276" s="57">
        <f>'Raw Data'!U276</f>
        <v>32.222222222222221</v>
      </c>
      <c r="M276" s="57">
        <f>'Raw Data'!V276</f>
        <v>0.4</v>
      </c>
      <c r="N276" s="57">
        <f>'Raw Data'!W276</f>
        <v>1</v>
      </c>
      <c r="O276" s="57">
        <f>'Raw Data'!C276</f>
        <v>3.53</v>
      </c>
      <c r="P276" s="57">
        <f>'Raw Data'!D276</f>
        <v>7.26</v>
      </c>
      <c r="Q276" s="57">
        <f>'Raw Data'!E276</f>
        <v>17.600000000000001</v>
      </c>
      <c r="R276" s="57">
        <f>'Raw Data'!F276</f>
        <v>3.91</v>
      </c>
      <c r="S276" s="57">
        <f>'Raw Data'!G276</f>
        <v>0.251</v>
      </c>
      <c r="T276" s="57"/>
      <c r="U276" s="57"/>
      <c r="AD276" s="98"/>
      <c r="AE276" s="99"/>
      <c r="AF276" s="98"/>
    </row>
    <row r="277" spans="1:32">
      <c r="A277" s="90">
        <f>'Raw Data'!A277</f>
        <v>42591</v>
      </c>
      <c r="B277" s="57"/>
      <c r="C277" s="57"/>
      <c r="D277" s="57"/>
      <c r="E277" s="57">
        <f>'Raw Data'!N277</f>
        <v>3</v>
      </c>
      <c r="F277" s="57">
        <f>'Raw Data'!O277</f>
        <v>3</v>
      </c>
      <c r="G277" s="57">
        <f>'Raw Data'!P277</f>
        <v>2</v>
      </c>
      <c r="H277" s="57">
        <f>'Raw Data'!Q277</f>
        <v>2</v>
      </c>
      <c r="I277" s="57">
        <f>'Raw Data'!R277</f>
        <v>4</v>
      </c>
      <c r="J277" s="57">
        <f>'Raw Data'!S277</f>
        <v>2</v>
      </c>
      <c r="K277" s="57">
        <f>'Raw Data'!T277</f>
        <v>27.222222222222221</v>
      </c>
      <c r="L277" s="57">
        <f>'Raw Data'!U277</f>
        <v>28.888888888888889</v>
      </c>
      <c r="M277" s="57">
        <f>'Raw Data'!V277</f>
        <v>0.4</v>
      </c>
      <c r="N277" s="57">
        <f>'Raw Data'!W277</f>
        <v>1</v>
      </c>
      <c r="O277" s="57">
        <f>'Raw Data'!C277</f>
        <v>4.87</v>
      </c>
      <c r="P277" s="57">
        <f>'Raw Data'!D277</f>
        <v>6.81</v>
      </c>
      <c r="Q277" s="57">
        <f>'Raw Data'!E277</f>
        <v>20.9</v>
      </c>
      <c r="R277" s="57">
        <f>'Raw Data'!F277</f>
        <v>0.107</v>
      </c>
      <c r="S277" s="57">
        <f>'Raw Data'!G277</f>
        <v>0.20200000000000001</v>
      </c>
      <c r="T277" s="57"/>
      <c r="U277" s="57"/>
      <c r="AD277" s="98"/>
      <c r="AE277" s="99"/>
      <c r="AF277" s="98"/>
    </row>
    <row r="278" spans="1:32">
      <c r="A278" s="90">
        <f>'Raw Data'!A278</f>
        <v>42605</v>
      </c>
      <c r="B278" s="57"/>
      <c r="C278" s="57"/>
      <c r="D278" s="57" t="str">
        <f>'Raw Data'!Y278</f>
        <v>John Haffner</v>
      </c>
      <c r="E278" s="57">
        <f>'Raw Data'!N278</f>
        <v>3</v>
      </c>
      <c r="F278" s="57">
        <f>'Raw Data'!Q278</f>
        <v>2</v>
      </c>
      <c r="G278" s="57">
        <f>'Raw Data'!O278</f>
        <v>1</v>
      </c>
      <c r="H278" s="57">
        <f>'Raw Data'!S278</f>
        <v>1</v>
      </c>
      <c r="I278" s="57">
        <f>'Raw Data'!P278</f>
        <v>2</v>
      </c>
      <c r="J278" s="57">
        <f>'Raw Data'!R278</f>
        <v>2</v>
      </c>
      <c r="K278" s="57">
        <f>'Raw Data'!T278</f>
        <v>26.666666666666668</v>
      </c>
      <c r="L278" s="57">
        <f>'Raw Data'!U278</f>
        <v>30</v>
      </c>
      <c r="M278" s="57">
        <f>'Raw Data'!V278</f>
        <v>0.3</v>
      </c>
      <c r="N278" s="57">
        <f>'Raw Data'!W278</f>
        <v>1</v>
      </c>
      <c r="O278" s="57">
        <f>'Raw Data'!C278</f>
        <v>4.6500000000000004</v>
      </c>
      <c r="P278" s="57">
        <f>'Raw Data'!D278</f>
        <v>7.07</v>
      </c>
      <c r="Q278" s="57">
        <f>'Raw Data'!E278</f>
        <v>24.3</v>
      </c>
      <c r="R278" s="57">
        <f>'Raw Data'!F278</f>
        <v>4.37</v>
      </c>
      <c r="S278" s="57">
        <f>'Raw Data'!G278</f>
        <v>0.32900000000000001</v>
      </c>
      <c r="T278" s="57"/>
      <c r="U278" s="57"/>
      <c r="AD278" s="98"/>
      <c r="AE278" s="99"/>
      <c r="AF278" s="98"/>
    </row>
    <row r="279" spans="1:32">
      <c r="A279" s="90">
        <f>'Raw Data'!A279</f>
        <v>42619</v>
      </c>
      <c r="B279" s="57"/>
      <c r="C279" s="57"/>
      <c r="D279" s="57" t="str">
        <f>'Raw Data'!Y279</f>
        <v>John Haffner</v>
      </c>
      <c r="E279" s="57">
        <f>'Raw Data'!N279</f>
        <v>2</v>
      </c>
      <c r="F279" s="57">
        <f>'Raw Data'!O279</f>
        <v>1</v>
      </c>
      <c r="G279" s="57">
        <f>'Raw Data'!P279</f>
        <v>3</v>
      </c>
      <c r="H279" s="57">
        <f>'Raw Data'!Q279</f>
        <v>2</v>
      </c>
      <c r="I279" s="57">
        <f>'Raw Data'!R279</f>
        <v>8</v>
      </c>
      <c r="J279" s="57">
        <f>'Raw Data'!S279</f>
        <v>1</v>
      </c>
      <c r="K279" s="57">
        <f>'Raw Data'!T279</f>
        <v>27.222222222222221</v>
      </c>
      <c r="L279" s="57">
        <f>'Raw Data'!U279</f>
        <v>26.666666666666668</v>
      </c>
      <c r="M279" s="57">
        <f>'Raw Data'!V279</f>
        <v>0.4</v>
      </c>
      <c r="N279" s="57">
        <f>'Raw Data'!W279</f>
        <v>1</v>
      </c>
      <c r="O279" s="57">
        <f>'Raw Data'!C279</f>
        <v>4.17</v>
      </c>
      <c r="P279" s="57">
        <f>'Raw Data'!D279</f>
        <v>6.98</v>
      </c>
      <c r="Q279" s="57">
        <f>'Raw Data'!E279</f>
        <v>18.8</v>
      </c>
      <c r="R279" s="57">
        <f>'Raw Data'!F279</f>
        <v>7.71</v>
      </c>
      <c r="S279" s="57">
        <f>'Raw Data'!G279</f>
        <v>0.38200000000000001</v>
      </c>
      <c r="T279" s="57"/>
      <c r="U279" s="57"/>
      <c r="AD279" s="98"/>
      <c r="AE279" s="99"/>
      <c r="AF279" s="98"/>
    </row>
    <row r="280" spans="1:32">
      <c r="A280" s="90">
        <f>'Raw Data'!A280</f>
        <v>42633</v>
      </c>
      <c r="B280" s="57"/>
      <c r="C280" s="57"/>
      <c r="D280" s="57"/>
      <c r="E280" s="57">
        <f>'Raw Data'!N280</f>
        <v>4</v>
      </c>
      <c r="F280" s="57">
        <f>'Raw Data'!O280</f>
        <v>4</v>
      </c>
      <c r="G280" s="57">
        <f>'Raw Data'!P280</f>
        <v>2</v>
      </c>
      <c r="H280" s="57">
        <f>'Raw Data'!Q280</f>
        <v>1</v>
      </c>
      <c r="I280" s="57">
        <f>'Raw Data'!R280</f>
        <v>2</v>
      </c>
      <c r="J280" s="57">
        <f>'Raw Data'!S280</f>
        <v>5</v>
      </c>
      <c r="K280" s="57">
        <f>'Raw Data'!T280</f>
        <v>22.222222222222221</v>
      </c>
      <c r="L280" s="57">
        <f>'Raw Data'!U280</f>
        <v>25.555555555555557</v>
      </c>
      <c r="M280" s="57">
        <f>'Raw Data'!V280</f>
        <v>0.4</v>
      </c>
      <c r="N280" s="57">
        <f>'Raw Data'!W280</f>
        <v>1</v>
      </c>
      <c r="O280" s="57">
        <f>'Raw Data'!C280</f>
        <v>0</v>
      </c>
      <c r="P280" s="57">
        <f>'Raw Data'!D280</f>
        <v>6.72</v>
      </c>
      <c r="Q280" s="57">
        <f>'Raw Data'!E280</f>
        <v>16.3</v>
      </c>
      <c r="R280" s="57">
        <f>'Raw Data'!F280</f>
        <v>6.99</v>
      </c>
      <c r="S280" s="57">
        <f>'Raw Data'!G280</f>
        <v>0.35399999999999998</v>
      </c>
      <c r="T280" s="57"/>
      <c r="U280" s="57"/>
      <c r="AD280" s="98"/>
      <c r="AE280" s="99"/>
      <c r="AF280" s="98"/>
    </row>
    <row r="281" spans="1:32">
      <c r="A281" s="90">
        <f>'Raw Data'!A281</f>
        <v>42647</v>
      </c>
      <c r="B281" s="57"/>
      <c r="C281" s="57"/>
      <c r="D281" s="57"/>
      <c r="E281" s="57">
        <f>'Raw Data'!N281</f>
        <v>4</v>
      </c>
      <c r="F281" s="57">
        <f>'Raw Data'!O281</f>
        <v>2</v>
      </c>
      <c r="G281" s="57">
        <f>'Raw Data'!P281</f>
        <v>3</v>
      </c>
      <c r="H281" s="57">
        <f>'Raw Data'!Q281</f>
        <v>3</v>
      </c>
      <c r="I281" s="57">
        <f>'Raw Data'!R281</f>
        <v>2</v>
      </c>
      <c r="J281" s="57">
        <f>'Raw Data'!S281</f>
        <v>2</v>
      </c>
      <c r="K281" s="57">
        <f>'Raw Data'!T281</f>
        <v>21.111111111111111</v>
      </c>
      <c r="L281" s="57">
        <f>'Raw Data'!U281</f>
        <v>22.222222222222221</v>
      </c>
      <c r="M281" s="57">
        <f>'Raw Data'!V281</f>
        <v>0.35</v>
      </c>
      <c r="N281" s="57">
        <f>'Raw Data'!W281</f>
        <v>1</v>
      </c>
      <c r="O281" s="57">
        <f>'Raw Data'!C281</f>
        <v>0.2</v>
      </c>
      <c r="P281" s="57">
        <f>'Raw Data'!D281</f>
        <v>6.66</v>
      </c>
      <c r="Q281" s="57">
        <f>'Raw Data'!E281</f>
        <v>13.5</v>
      </c>
      <c r="R281" s="57">
        <f>'Raw Data'!F281</f>
        <v>0.88500000000000001</v>
      </c>
      <c r="S281" s="57">
        <f>'Raw Data'!G281</f>
        <v>3</v>
      </c>
      <c r="T281" s="57"/>
      <c r="U281" s="57"/>
      <c r="AD281" s="98"/>
      <c r="AE281" s="99"/>
      <c r="AF281" s="98"/>
    </row>
    <row r="282" spans="1:32">
      <c r="A282" s="90">
        <f>'Raw Data'!A282</f>
        <v>42661</v>
      </c>
      <c r="B282" s="57"/>
      <c r="C282" s="57"/>
      <c r="D282" s="57"/>
      <c r="E282" s="57">
        <f>'Raw Data'!N282</f>
        <v>3</v>
      </c>
      <c r="F282" s="57">
        <f>'Raw Data'!O282</f>
        <v>1</v>
      </c>
      <c r="G282" s="57">
        <f>'Raw Data'!P282</f>
        <v>3</v>
      </c>
      <c r="H282" s="57">
        <f>'Raw Data'!Q282</f>
        <v>2</v>
      </c>
      <c r="I282" s="57">
        <f>'Raw Data'!R282</f>
        <v>6</v>
      </c>
      <c r="J282" s="57">
        <f>'Raw Data'!S282</f>
        <v>1</v>
      </c>
      <c r="K282" s="57">
        <f>'Raw Data'!T282</f>
        <v>25</v>
      </c>
      <c r="L282" s="57">
        <f>'Raw Data'!U282</f>
        <v>20</v>
      </c>
      <c r="M282" s="57">
        <f>'Raw Data'!V282</f>
        <v>0.3</v>
      </c>
      <c r="N282" s="57">
        <f>'Raw Data'!W282</f>
        <v>1</v>
      </c>
      <c r="O282" s="57">
        <f>'Raw Data'!C282</f>
        <v>1</v>
      </c>
      <c r="P282" s="57">
        <f>'Raw Data'!D282</f>
        <v>6.29</v>
      </c>
      <c r="Q282" s="57">
        <f>'Raw Data'!E282</f>
        <v>8.3000000000000007</v>
      </c>
      <c r="R282" s="57">
        <f>'Raw Data'!F282</f>
        <v>2.11</v>
      </c>
      <c r="S282" s="57">
        <f>'Raw Data'!G282</f>
        <v>0.23100000000000001</v>
      </c>
      <c r="T282" s="57"/>
      <c r="U282" s="57"/>
      <c r="AD282" s="98"/>
      <c r="AE282" s="99"/>
      <c r="AF282" s="98"/>
    </row>
    <row r="283" spans="1:32">
      <c r="A283" s="90">
        <f>'Raw Data'!A283</f>
        <v>42675</v>
      </c>
      <c r="B283" s="57"/>
      <c r="C283" s="57"/>
      <c r="D283" s="57" t="str">
        <f>'Raw Data'!Y283</f>
        <v>John Haffner</v>
      </c>
      <c r="E283" s="57">
        <f>'Raw Data'!N283</f>
        <v>4</v>
      </c>
      <c r="F283" s="57">
        <f>'Raw Data'!O283</f>
        <v>3</v>
      </c>
      <c r="G283" s="57">
        <f>'Raw Data'!P283</f>
        <v>2</v>
      </c>
      <c r="H283" s="57">
        <f>'Raw Data'!Q283</f>
        <v>1</v>
      </c>
      <c r="I283" s="57">
        <f>'Raw Data'!R283</f>
        <v>6</v>
      </c>
      <c r="J283" s="57">
        <f>'Raw Data'!S283</f>
        <v>1</v>
      </c>
      <c r="K283" s="57">
        <f>'Raw Data'!T283</f>
        <v>14.444444444444445</v>
      </c>
      <c r="L283" s="57">
        <f>'Raw Data'!U283</f>
        <v>15.555555555555555</v>
      </c>
      <c r="M283" s="57">
        <f>'Raw Data'!V283</f>
        <v>0.5</v>
      </c>
      <c r="N283" s="57">
        <f>'Raw Data'!W283</f>
        <v>1</v>
      </c>
      <c r="O283" s="57">
        <f>'Raw Data'!C283</f>
        <v>4.4800000000000004</v>
      </c>
      <c r="P283" s="57">
        <f>'Raw Data'!D283</f>
        <v>6.49</v>
      </c>
      <c r="Q283" s="57">
        <f>'Raw Data'!E283</f>
        <v>9.6</v>
      </c>
      <c r="R283" s="57">
        <f>'Raw Data'!F283</f>
        <v>6.4</v>
      </c>
      <c r="S283" s="57">
        <f>'Raw Data'!G283</f>
        <v>0.13300000000000001</v>
      </c>
      <c r="T283" s="57"/>
      <c r="U283" s="57"/>
      <c r="AD283" s="98"/>
      <c r="AE283" s="99"/>
      <c r="AF283" s="98"/>
    </row>
    <row r="284" spans="1:32">
      <c r="A284" s="90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AD284" s="98"/>
      <c r="AE284" s="99"/>
      <c r="AF284" s="98"/>
    </row>
    <row r="285" spans="1:32">
      <c r="A285" s="90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AD285" s="98"/>
      <c r="AE285" s="99"/>
      <c r="AF285" s="98"/>
    </row>
    <row r="286" spans="1:32">
      <c r="A286" s="90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AD286" s="98"/>
      <c r="AE286" s="99"/>
      <c r="AF286" s="98"/>
    </row>
    <row r="287" spans="1:32">
      <c r="A287" s="90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AD287" s="98"/>
      <c r="AE287" s="99"/>
      <c r="AF287" s="98"/>
    </row>
    <row r="288" spans="1:32">
      <c r="A288" s="90">
        <f>'Raw Data'!A288</f>
        <v>42437</v>
      </c>
      <c r="B288" s="57" t="s">
        <v>57</v>
      </c>
      <c r="C288" s="57" t="s">
        <v>58</v>
      </c>
      <c r="D288" s="57" t="str">
        <f>'Raw Data'!Y288</f>
        <v>L. Peverly</v>
      </c>
      <c r="E288" s="57">
        <f>'Raw Data'!N288</f>
        <v>4</v>
      </c>
      <c r="F288" s="57">
        <f>'Raw Data'!O288</f>
        <v>1</v>
      </c>
      <c r="G288" s="57">
        <f>'Raw Data'!P288</f>
        <v>1</v>
      </c>
      <c r="H288" s="57">
        <f>'Raw Data'!Q288</f>
        <v>2</v>
      </c>
      <c r="I288" s="57">
        <f>'Raw Data'!R288</f>
        <v>13</v>
      </c>
      <c r="J288" s="57">
        <f>'Raw Data'!S288</f>
        <v>1</v>
      </c>
      <c r="K288" s="57">
        <f>'Raw Data'!T288</f>
        <v>18.888888888888889</v>
      </c>
      <c r="L288" s="57">
        <f>'Raw Data'!U288</f>
        <v>10</v>
      </c>
      <c r="M288" s="57">
        <f>'Raw Data'!V288</f>
        <v>0.6</v>
      </c>
      <c r="N288" s="57">
        <f>'Raw Data'!W288</f>
        <v>1</v>
      </c>
      <c r="O288" s="57">
        <f>'Raw Data'!C288</f>
        <v>0.13</v>
      </c>
      <c r="P288" s="57">
        <f>'Raw Data'!D288</f>
        <v>6.36</v>
      </c>
      <c r="Q288" s="57">
        <f>'Raw Data'!E288</f>
        <v>3.8</v>
      </c>
      <c r="R288" s="57">
        <f>'Raw Data'!F288</f>
        <v>5.46</v>
      </c>
      <c r="S288" s="57">
        <f>'Raw Data'!G288</f>
        <v>7.4999999999999997E-2</v>
      </c>
      <c r="T288" s="57"/>
      <c r="U288" s="57"/>
      <c r="W288" s="57" t="s">
        <v>20</v>
      </c>
      <c r="X288" s="72" t="s">
        <v>57</v>
      </c>
      <c r="Y288" s="56">
        <f>AVERAGE(P288:P289)</f>
        <v>6.4649999999999999</v>
      </c>
      <c r="Z288" s="56">
        <f>AVERAGE(R288:R289)</f>
        <v>5.0449999999999999</v>
      </c>
      <c r="AA288" s="56">
        <f>AVERAGE(S288:S289)</f>
        <v>9.9000000000000005E-2</v>
      </c>
      <c r="AB288" s="56">
        <f>AVERAGE(Q288:Q289)</f>
        <v>6.1</v>
      </c>
      <c r="AC288" s="56">
        <f>AVERAGE(M288:M289)</f>
        <v>0.30499999999999999</v>
      </c>
      <c r="AD288" s="98">
        <f>TNTP!M256</f>
        <v>3.8659319999999999</v>
      </c>
      <c r="AE288" s="99">
        <f>TNTP!N256</f>
        <v>4.4287099999999996E-2</v>
      </c>
      <c r="AF288" s="98"/>
    </row>
    <row r="289" spans="1:32">
      <c r="A289" s="90">
        <f>'Raw Data'!A289</f>
        <v>42451</v>
      </c>
      <c r="B289" s="57"/>
      <c r="C289" s="57"/>
      <c r="D289" s="57" t="e">
        <f>'Raw Data'!#REF!</f>
        <v>#REF!</v>
      </c>
      <c r="E289" s="57">
        <f>'Raw Data'!N289</f>
        <v>3</v>
      </c>
      <c r="F289" s="57">
        <f>'Raw Data'!Q289</f>
        <v>2</v>
      </c>
      <c r="G289" s="57">
        <f>'Raw Data'!O289</f>
        <v>1</v>
      </c>
      <c r="H289" s="57">
        <f>'Raw Data'!S289</f>
        <v>3</v>
      </c>
      <c r="I289" s="57">
        <f>'Raw Data'!P289</f>
        <v>3</v>
      </c>
      <c r="J289" s="57">
        <f>'Raw Data'!R289</f>
        <v>11</v>
      </c>
      <c r="K289" s="57">
        <f>'Raw Data'!T289</f>
        <v>10.555555555555555</v>
      </c>
      <c r="L289" s="57">
        <f>'Raw Data'!U289</f>
        <v>15</v>
      </c>
      <c r="M289" s="57">
        <f>'Raw Data'!V289</f>
        <v>0.01</v>
      </c>
      <c r="N289" s="57">
        <f>'Raw Data'!W289</f>
        <v>2</v>
      </c>
      <c r="O289" s="57">
        <f>'Raw Data'!C289</f>
        <v>0.21</v>
      </c>
      <c r="P289" s="57">
        <f>'Raw Data'!D289</f>
        <v>6.57</v>
      </c>
      <c r="Q289" s="57">
        <f>'Raw Data'!E289</f>
        <v>8.4</v>
      </c>
      <c r="R289" s="57">
        <f>'Raw Data'!F289</f>
        <v>4.63</v>
      </c>
      <c r="S289" s="57">
        <f>'Raw Data'!G289</f>
        <v>0.123</v>
      </c>
      <c r="T289" s="57"/>
      <c r="U289" s="57"/>
      <c r="W289" s="57" t="s">
        <v>22</v>
      </c>
      <c r="Y289" s="98">
        <f>AVERAGE(P290:P291)</f>
        <v>6.7949999999999999</v>
      </c>
      <c r="Z289" s="56">
        <f>AVERAGE(R290:R291)</f>
        <v>4.42</v>
      </c>
      <c r="AA289" s="56">
        <f>AVERAGE(S290:S291)</f>
        <v>0.19900000000000001</v>
      </c>
      <c r="AB289" s="56">
        <f>AVERAGE(Q290:Q291)</f>
        <v>7.6</v>
      </c>
      <c r="AC289" s="56">
        <f>AVERAGE(M290:M291)</f>
        <v>0.95</v>
      </c>
      <c r="AD289" s="98">
        <f>TNTP!M257</f>
        <v>2.7663825000000002</v>
      </c>
      <c r="AE289" s="99">
        <f>TNTP!N257</f>
        <v>4.7693800000000001E-2</v>
      </c>
      <c r="AF289" s="98"/>
    </row>
    <row r="290" spans="1:32">
      <c r="A290" s="90">
        <f>'Raw Data'!A290</f>
        <v>42465</v>
      </c>
      <c r="B290" s="57"/>
      <c r="C290" s="57"/>
      <c r="D290" s="57" t="str">
        <f>'Raw Data'!Y290</f>
        <v>Wyatt</v>
      </c>
      <c r="E290" s="57">
        <f>'Raw Data'!N290</f>
        <v>4</v>
      </c>
      <c r="F290" s="57">
        <f>'Raw Data'!O290</f>
        <v>2</v>
      </c>
      <c r="G290" s="57">
        <f>'Raw Data'!P290</f>
        <v>4</v>
      </c>
      <c r="H290" s="57">
        <f>'Raw Data'!Q290</f>
        <v>3</v>
      </c>
      <c r="I290" s="57">
        <f>'Raw Data'!R290</f>
        <v>8</v>
      </c>
      <c r="J290" s="57">
        <f>'Raw Data'!S290</f>
        <v>4</v>
      </c>
      <c r="K290" s="57">
        <f>'Raw Data'!T290</f>
        <v>2.7777777777777777</v>
      </c>
      <c r="L290" s="57">
        <f>'Raw Data'!U290</f>
        <v>6.1111111111111107</v>
      </c>
      <c r="M290" s="57">
        <f>'Raw Data'!V290</f>
        <v>0.9</v>
      </c>
      <c r="N290" s="57">
        <f>'Raw Data'!W290</f>
        <v>1</v>
      </c>
      <c r="O290" s="57">
        <f>'Raw Data'!C290</f>
        <v>0.11</v>
      </c>
      <c r="P290" s="57">
        <f>'Raw Data'!D290</f>
        <v>6.35</v>
      </c>
      <c r="Q290" s="57">
        <f>'Raw Data'!E290</f>
        <v>12.2</v>
      </c>
      <c r="R290" s="57">
        <f>'Raw Data'!F290</f>
        <v>4.42</v>
      </c>
      <c r="S290" s="57"/>
      <c r="T290" s="57"/>
      <c r="U290" s="57"/>
      <c r="W290" s="57" t="s">
        <v>23</v>
      </c>
      <c r="Y290" s="98">
        <f>AVERAGE(P292:P294)</f>
        <v>6.956666666666667</v>
      </c>
      <c r="Z290" s="56">
        <f>AVERAGE(R292:R294)</f>
        <v>10.98</v>
      </c>
      <c r="AA290" s="56">
        <f>AVERAGE(S292:S293)</f>
        <v>0.114</v>
      </c>
      <c r="AC290" s="99">
        <f>AVERAGE(M292:M294)</f>
        <v>0.42</v>
      </c>
      <c r="AD290" s="98">
        <f>TNTP!M258</f>
        <v>2.5772879999999998</v>
      </c>
      <c r="AE290" s="99">
        <f>TNTP!N258</f>
        <v>9.3632633333333326E-2</v>
      </c>
      <c r="AF290" s="98"/>
    </row>
    <row r="291" spans="1:32">
      <c r="A291" s="90">
        <f>'Raw Data'!A291</f>
        <v>42479</v>
      </c>
      <c r="B291" s="57"/>
      <c r="C291" s="57"/>
      <c r="D291" s="57" t="str">
        <f>'Raw Data'!Y291</f>
        <v>Peverly</v>
      </c>
      <c r="E291" s="57">
        <f>'Raw Data'!N291</f>
        <v>2</v>
      </c>
      <c r="F291" s="57">
        <f>'Raw Data'!O291</f>
        <v>1</v>
      </c>
      <c r="G291" s="57">
        <f>'Raw Data'!P291</f>
        <v>2</v>
      </c>
      <c r="H291" s="57">
        <f>'Raw Data'!Q291</f>
        <v>2</v>
      </c>
      <c r="I291" s="57">
        <f>'Raw Data'!R291</f>
        <v>6</v>
      </c>
      <c r="J291" s="57">
        <f>'Raw Data'!S291</f>
        <v>1</v>
      </c>
      <c r="K291" s="57">
        <f>'Raw Data'!T291</f>
        <v>23.333333333333332</v>
      </c>
      <c r="L291" s="57">
        <f>'Raw Data'!U291</f>
        <v>20</v>
      </c>
      <c r="M291" s="57">
        <f>'Raw Data'!V291</f>
        <v>1</v>
      </c>
      <c r="N291" s="57">
        <f>'Raw Data'!W291</f>
        <v>1</v>
      </c>
      <c r="O291" s="57">
        <f>'Raw Data'!C291</f>
        <v>0.24</v>
      </c>
      <c r="P291" s="57">
        <f>'Raw Data'!D291</f>
        <v>7.24</v>
      </c>
      <c r="Q291" s="57">
        <f>'Raw Data'!E291</f>
        <v>3</v>
      </c>
      <c r="R291" s="57"/>
      <c r="S291" s="57">
        <f>'Raw Data'!G291</f>
        <v>0.19900000000000001</v>
      </c>
      <c r="T291" s="57"/>
      <c r="U291" s="57"/>
      <c r="W291" s="57" t="s">
        <v>24</v>
      </c>
      <c r="Y291" s="98">
        <f>AVERAGE(P294:P296)</f>
        <v>7.0600000000000005</v>
      </c>
      <c r="Z291" s="98"/>
      <c r="AA291" s="98">
        <f>AVERAGE(S294:S296)</f>
        <v>0.14149999999999999</v>
      </c>
      <c r="AB291" s="98"/>
      <c r="AC291" s="56">
        <f>AVERAGE(M295:M296)</f>
        <v>0.08</v>
      </c>
      <c r="AD291" s="98">
        <f>TNTP!M259</f>
        <v>2.2551269999999999</v>
      </c>
      <c r="AE291" s="99">
        <f>TNTP!N259</f>
        <v>9.8484600000000005E-2</v>
      </c>
      <c r="AF291" s="98"/>
    </row>
    <row r="292" spans="1:32">
      <c r="A292" s="90">
        <f>'Raw Data'!A292</f>
        <v>42493</v>
      </c>
      <c r="B292" s="57"/>
      <c r="C292" s="57"/>
      <c r="D292" s="57" t="str">
        <f>'Raw Data'!Y292</f>
        <v>L. Peverly</v>
      </c>
      <c r="E292" s="57">
        <f>'Raw Data'!N292</f>
        <v>1</v>
      </c>
      <c r="F292" s="57">
        <f>'Raw Data'!O292</f>
        <v>4</v>
      </c>
      <c r="G292" s="57">
        <f>'Raw Data'!P292</f>
        <v>2</v>
      </c>
      <c r="H292" s="57">
        <f>'Raw Data'!Q292</f>
        <v>2</v>
      </c>
      <c r="I292" s="57">
        <f>'Raw Data'!R292</f>
        <v>7</v>
      </c>
      <c r="J292" s="57">
        <f>'Raw Data'!S292</f>
        <v>5</v>
      </c>
      <c r="K292" s="57">
        <f>'Raw Data'!T292</f>
        <v>19.444444444444443</v>
      </c>
      <c r="L292" s="57">
        <f>'Raw Data'!U292</f>
        <v>17.777777777777779</v>
      </c>
      <c r="M292" s="57">
        <f>'Raw Data'!V292</f>
        <v>0.6</v>
      </c>
      <c r="N292" s="57">
        <f>'Raw Data'!W292</f>
        <v>1</v>
      </c>
      <c r="O292" s="57">
        <f>'Raw Data'!C292</f>
        <v>0.11</v>
      </c>
      <c r="P292" s="57">
        <f>'Raw Data'!D292</f>
        <v>7.33</v>
      </c>
      <c r="Q292" s="57"/>
      <c r="R292" s="57">
        <f>'Raw Data'!F292</f>
        <v>10.98</v>
      </c>
      <c r="S292" s="57">
        <f>'Raw Data'!G292</f>
        <v>0.06</v>
      </c>
      <c r="T292" s="57"/>
      <c r="U292" s="57" t="s">
        <v>149</v>
      </c>
      <c r="W292" s="57" t="s">
        <v>25</v>
      </c>
      <c r="Y292" s="56">
        <f>AVERAGE(P297:P298)</f>
        <v>7.1199999999999992</v>
      </c>
      <c r="Z292" s="56">
        <f>AVERAGE(R297:R298)</f>
        <v>1.87</v>
      </c>
      <c r="AA292" s="99">
        <f>AVERAGE(S297:S298)</f>
        <v>0.13250000000000001</v>
      </c>
      <c r="AB292" s="56">
        <f>AVERAGE(Q297:Q298)</f>
        <v>19.100000000000001</v>
      </c>
      <c r="AC292" s="56">
        <f>AVERAGE(M297:M298)</f>
        <v>0.6</v>
      </c>
      <c r="AD292" s="98">
        <f>TNTP!M260</f>
        <v>2.3251619999999997</v>
      </c>
      <c r="AE292" s="99">
        <f>TNTP!N260</f>
        <v>9.6781249999999999E-2</v>
      </c>
      <c r="AF292" s="98"/>
    </row>
    <row r="293" spans="1:32">
      <c r="A293" s="90">
        <f>'Raw Data'!A293</f>
        <v>42507</v>
      </c>
      <c r="B293" s="57"/>
      <c r="C293" s="57"/>
      <c r="D293" s="57" t="str">
        <f>'Raw Data'!Y293</f>
        <v>Bill &amp; Judy Wyatt</v>
      </c>
      <c r="E293" s="57">
        <f>'Raw Data'!N293</f>
        <v>4</v>
      </c>
      <c r="F293" s="57">
        <f>'Raw Data'!O293</f>
        <v>3</v>
      </c>
      <c r="G293" s="57">
        <f>'Raw Data'!P293</f>
        <v>1</v>
      </c>
      <c r="H293" s="57">
        <f>'Raw Data'!Q293</f>
        <v>1</v>
      </c>
      <c r="I293" s="57">
        <f>'Raw Data'!R293</f>
        <v>9</v>
      </c>
      <c r="J293" s="57">
        <f>'Raw Data'!S293</f>
        <v>2</v>
      </c>
      <c r="K293" s="57">
        <f>'Raw Data'!T293</f>
        <v>15.555555555555555</v>
      </c>
      <c r="L293" s="57">
        <f>'Raw Data'!U293</f>
        <v>17.222222222222221</v>
      </c>
      <c r="M293" s="57">
        <f>'Raw Data'!V293</f>
        <v>0.6</v>
      </c>
      <c r="N293" s="57">
        <f>'Raw Data'!W293</f>
        <v>1</v>
      </c>
      <c r="O293" s="57">
        <f>'Raw Data'!C293</f>
        <v>0.12</v>
      </c>
      <c r="P293" s="57">
        <f>'Raw Data'!D293</f>
        <v>6.63</v>
      </c>
      <c r="Q293" s="57"/>
      <c r="R293" s="57"/>
      <c r="S293" s="57">
        <f>'Raw Data'!G293</f>
        <v>0.16800000000000001</v>
      </c>
      <c r="T293" s="57"/>
      <c r="U293" s="57"/>
      <c r="W293" s="57" t="s">
        <v>26</v>
      </c>
      <c r="Y293" s="98">
        <f>AVERAGE(P299:P300)</f>
        <v>7.37</v>
      </c>
      <c r="Z293" s="56">
        <f>AVERAGE(R299:R300)</f>
        <v>1.46</v>
      </c>
      <c r="AA293" s="56">
        <f>AVERAGE(S299:S300)</f>
        <v>0.215</v>
      </c>
      <c r="AB293" s="56">
        <f>AVERAGE(Q299:Q300)</f>
        <v>16</v>
      </c>
      <c r="AC293" s="56">
        <f>AVERAGE(M299:M300)</f>
        <v>0.81</v>
      </c>
      <c r="AD293" s="98">
        <f>TNTP!M261</f>
        <v>2.2411200000000004</v>
      </c>
      <c r="AE293" s="99">
        <f>TNTP!N261</f>
        <v>8.4238400000000019E-2</v>
      </c>
      <c r="AF293" s="98"/>
    </row>
    <row r="294" spans="1:32">
      <c r="A294" s="90">
        <f>'Raw Data'!A294</f>
        <v>42521</v>
      </c>
      <c r="B294" s="57"/>
      <c r="C294" s="57"/>
      <c r="D294" s="57" t="str">
        <f>'Raw Data'!Y294</f>
        <v>Nyquist</v>
      </c>
      <c r="E294" s="57">
        <f>'Raw Data'!N294</f>
        <v>2</v>
      </c>
      <c r="F294" s="57">
        <f>'Raw Data'!O294</f>
        <v>2</v>
      </c>
      <c r="G294" s="57">
        <f>'Raw Data'!P294</f>
        <v>1</v>
      </c>
      <c r="H294" s="57">
        <f>'Raw Data'!Q294</f>
        <v>1</v>
      </c>
      <c r="I294" s="57">
        <f>'Raw Data'!R294</f>
        <v>9</v>
      </c>
      <c r="J294" s="57">
        <f>'Raw Data'!S294</f>
        <v>5</v>
      </c>
      <c r="K294" s="57">
        <f>'Raw Data'!T294</f>
        <v>23.888888888888889</v>
      </c>
      <c r="L294" s="57">
        <f>'Raw Data'!U294</f>
        <v>24.444444444444443</v>
      </c>
      <c r="M294" s="57">
        <f>'Raw Data'!V294</f>
        <v>0.06</v>
      </c>
      <c r="N294" s="57">
        <f>'Raw Data'!W294</f>
        <v>1</v>
      </c>
      <c r="O294" s="57">
        <f>'Raw Data'!C294</f>
        <v>0.3</v>
      </c>
      <c r="P294" s="57">
        <f>'Raw Data'!D294</f>
        <v>6.91</v>
      </c>
      <c r="Q294" s="57"/>
      <c r="R294" s="57"/>
      <c r="S294" s="57">
        <f>'Raw Data'!G294</f>
        <v>0.20899999999999999</v>
      </c>
      <c r="T294" s="57"/>
      <c r="U294" s="57"/>
      <c r="W294" s="57" t="s">
        <v>27</v>
      </c>
      <c r="Y294" s="98">
        <f>AVERAGE(P301:P302)</f>
        <v>7.75</v>
      </c>
      <c r="Z294" s="56">
        <f>AVERAGE(R301:R302)</f>
        <v>2.73</v>
      </c>
      <c r="AA294" s="56">
        <f>AVERAGE(S301:S302)</f>
        <v>0.33999999999999997</v>
      </c>
      <c r="AB294" s="56">
        <f>AVERAGE(Q301:Q302)</f>
        <v>27.1</v>
      </c>
      <c r="AC294" s="56">
        <f>AVERAGE(M301:M302)</f>
        <v>0.5</v>
      </c>
      <c r="AD294" s="98">
        <f>TNTP!M262</f>
        <v>3.599799</v>
      </c>
      <c r="AE294" s="99">
        <f>TNTP!N262</f>
        <v>9.5232750000000005E-2</v>
      </c>
      <c r="AF294" s="98"/>
    </row>
    <row r="295" spans="1:32">
      <c r="A295" s="90">
        <f>'Raw Data'!A295</f>
        <v>42535</v>
      </c>
      <c r="B295" s="57"/>
      <c r="C295" s="57"/>
      <c r="D295" s="57" t="str">
        <f>'Raw Data'!Y295</f>
        <v>Reddish</v>
      </c>
      <c r="E295" s="57">
        <f>'Raw Data'!N295</f>
        <v>1</v>
      </c>
      <c r="F295" s="57">
        <f>'Raw Data'!O295</f>
        <v>1</v>
      </c>
      <c r="G295" s="57">
        <f>'Raw Data'!P295</f>
        <v>2</v>
      </c>
      <c r="H295" s="57">
        <f>'Raw Data'!Q295</f>
        <v>2</v>
      </c>
      <c r="I295" s="57">
        <f>'Raw Data'!R295</f>
        <v>2</v>
      </c>
      <c r="J295" s="57">
        <f>'Raw Data'!S295</f>
        <v>1</v>
      </c>
      <c r="K295" s="57">
        <f>'Raw Data'!T295</f>
        <v>22.222222222222221</v>
      </c>
      <c r="L295" s="57">
        <f>'Raw Data'!U295</f>
        <v>20.555555555555557</v>
      </c>
      <c r="M295" s="57">
        <f>'Raw Data'!V295</f>
        <v>0.08</v>
      </c>
      <c r="N295" s="57">
        <f>'Raw Data'!W295</f>
        <v>2</v>
      </c>
      <c r="O295" s="57">
        <f>'Raw Data'!C295</f>
        <v>0.16</v>
      </c>
      <c r="P295" s="57">
        <f>'Raw Data'!D295</f>
        <v>7.21</v>
      </c>
      <c r="Q295" s="57"/>
      <c r="R295" s="57"/>
      <c r="S295" s="57">
        <f>'Raw Data'!G295</f>
        <v>7.3999999999999996E-2</v>
      </c>
      <c r="T295" s="57"/>
      <c r="U295" s="57"/>
      <c r="W295" s="57" t="s">
        <v>28</v>
      </c>
      <c r="Y295" s="98">
        <f>AVERAGE(P303:P304)</f>
        <v>6.5250000000000004</v>
      </c>
      <c r="Z295" s="56">
        <f>AVERAGE(R303:R304)</f>
        <v>1.65</v>
      </c>
      <c r="AA295" s="56">
        <f>AVERAGE(S303:S304)</f>
        <v>1.1925000000000001</v>
      </c>
      <c r="AB295" s="56">
        <f>AVERAGE(Q303:Q304)</f>
        <v>15.149999999999999</v>
      </c>
      <c r="AC295" s="56">
        <f>AVERAGE(M303:M304)</f>
        <v>0.40500000000000003</v>
      </c>
      <c r="AD295" s="98">
        <f>TNTP!M263</f>
        <v>2.8224105000000002</v>
      </c>
      <c r="AE295" s="99">
        <f>TNTP!N263</f>
        <v>0.14462989999999998</v>
      </c>
      <c r="AF295" s="98"/>
    </row>
    <row r="296" spans="1:32">
      <c r="A296" s="90">
        <f>'Raw Data'!A296</f>
        <v>42549</v>
      </c>
      <c r="B296" s="57"/>
      <c r="C296" s="57"/>
      <c r="D296" s="57" t="str">
        <f>'Raw Data'!Y296</f>
        <v>L. Peverly</v>
      </c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W296" s="57" t="s">
        <v>29</v>
      </c>
      <c r="AD296" s="98"/>
      <c r="AE296" s="99"/>
      <c r="AF296" s="98"/>
    </row>
    <row r="297" spans="1:32">
      <c r="A297" s="90">
        <f>'Raw Data'!A297</f>
        <v>42563</v>
      </c>
      <c r="B297" s="57"/>
      <c r="C297" s="57"/>
      <c r="D297" s="57" t="str">
        <f>'Raw Data'!Y297</f>
        <v>Terry &amp; Nancy Nyquist</v>
      </c>
      <c r="E297" s="57">
        <f>'Raw Data'!N297</f>
        <v>2</v>
      </c>
      <c r="F297" s="57">
        <f>'Raw Data'!O297</f>
        <v>1</v>
      </c>
      <c r="G297" s="57">
        <f>'Raw Data'!P297</f>
        <v>2</v>
      </c>
      <c r="H297" s="57">
        <f>'Raw Data'!Q297</f>
        <v>2</v>
      </c>
      <c r="I297" s="57">
        <f>'Raw Data'!R297</f>
        <v>3</v>
      </c>
      <c r="J297" s="57">
        <f>'Raw Data'!S297</f>
        <v>1</v>
      </c>
      <c r="K297" s="57">
        <f>'Raw Data'!T297</f>
        <v>26.111111111111111</v>
      </c>
      <c r="L297" s="57">
        <f>'Raw Data'!U297</f>
        <v>26.666666666666668</v>
      </c>
      <c r="M297" s="57">
        <f>'Raw Data'!V297</f>
        <v>0.7</v>
      </c>
      <c r="N297" s="57">
        <f>'Raw Data'!W297</f>
        <v>1</v>
      </c>
      <c r="O297" s="57">
        <f>'Raw Data'!C297</f>
        <v>0.17</v>
      </c>
      <c r="P297" s="57">
        <f>'Raw Data'!D297</f>
        <v>6.85</v>
      </c>
      <c r="Q297" s="57">
        <f>'Raw Data'!E297</f>
        <v>17</v>
      </c>
      <c r="R297" s="57">
        <f>'Raw Data'!F297</f>
        <v>2.1</v>
      </c>
      <c r="S297" s="57">
        <f>'Raw Data'!G297</f>
        <v>7.6999999999999999E-2</v>
      </c>
      <c r="T297" s="57"/>
      <c r="U297" s="57" t="s">
        <v>149</v>
      </c>
      <c r="W297" s="56" t="s">
        <v>150</v>
      </c>
      <c r="Y297" s="99">
        <f>AVERAGE(Y288:Y296)</f>
        <v>7.005208333333333</v>
      </c>
      <c r="Z297" s="99">
        <f>AVERAGE(Z288:Z296)</f>
        <v>4.0221428571428577</v>
      </c>
      <c r="AA297" s="99">
        <f t="shared" ref="AA297:AC297" si="25">AVERAGE(AA288:AA296)</f>
        <v>0.3041875</v>
      </c>
      <c r="AB297" s="99">
        <f t="shared" si="25"/>
        <v>15.175000000000002</v>
      </c>
      <c r="AC297" s="99">
        <f t="shared" si="25"/>
        <v>0.50875000000000004</v>
      </c>
      <c r="AD297" s="98">
        <f t="shared" ref="AD297:AE297" si="26">AVERAGE(AD288:AD296)</f>
        <v>2.8066526249999999</v>
      </c>
      <c r="AE297" s="99">
        <f t="shared" si="26"/>
        <v>8.8122554166666658E-2</v>
      </c>
      <c r="AF297" s="98"/>
    </row>
    <row r="298" spans="1:32">
      <c r="A298" s="90">
        <f>'Raw Data'!A298</f>
        <v>42577</v>
      </c>
      <c r="B298" s="57"/>
      <c r="C298" s="57"/>
      <c r="D298" s="57" t="str">
        <f>'Raw Data'!Y298</f>
        <v>Bill &amp; Judy Wyatt</v>
      </c>
      <c r="E298" s="57">
        <f>'Raw Data'!N298</f>
        <v>4</v>
      </c>
      <c r="F298" s="57">
        <f>'Raw Data'!O298</f>
        <v>2</v>
      </c>
      <c r="G298" s="57">
        <f>'Raw Data'!P298</f>
        <v>2</v>
      </c>
      <c r="H298" s="57">
        <f>'Raw Data'!Q298</f>
        <v>1</v>
      </c>
      <c r="I298" s="57">
        <f>'Raw Data'!R298</f>
        <v>1</v>
      </c>
      <c r="J298" s="57">
        <f>'Raw Data'!S298</f>
        <v>6</v>
      </c>
      <c r="K298" s="57">
        <f>'Raw Data'!T298</f>
        <v>25</v>
      </c>
      <c r="L298" s="57">
        <f>'Raw Data'!U298</f>
        <v>28.888888888888889</v>
      </c>
      <c r="M298" s="57">
        <f>'Raw Data'!V298</f>
        <v>0.5</v>
      </c>
      <c r="N298" s="57">
        <f>'Raw Data'!W298</f>
        <v>1</v>
      </c>
      <c r="O298" s="57">
        <f>'Raw Data'!C298</f>
        <v>0.19</v>
      </c>
      <c r="P298" s="57">
        <f>'Raw Data'!D298</f>
        <v>7.39</v>
      </c>
      <c r="Q298" s="57">
        <f>'Raw Data'!E298</f>
        <v>21.2</v>
      </c>
      <c r="R298" s="57">
        <f>'Raw Data'!F298</f>
        <v>1.64</v>
      </c>
      <c r="S298" s="57">
        <f>'Raw Data'!G298</f>
        <v>0.188</v>
      </c>
      <c r="U298" s="57" t="s">
        <v>202</v>
      </c>
      <c r="AD298" s="98"/>
      <c r="AE298" s="99"/>
      <c r="AF298" s="98"/>
    </row>
    <row r="299" spans="1:32">
      <c r="A299" s="90">
        <f>'Raw Data'!A299</f>
        <v>42591</v>
      </c>
      <c r="B299" s="57"/>
      <c r="C299" s="57"/>
      <c r="D299" s="57" t="str">
        <f>'Raw Data'!Y299</f>
        <v>Reddish</v>
      </c>
      <c r="E299" s="57">
        <f>'Raw Data'!N299</f>
        <v>2</v>
      </c>
      <c r="F299" s="57">
        <f>'Raw Data'!O299</f>
        <v>2</v>
      </c>
      <c r="G299" s="57">
        <f>'Raw Data'!P299</f>
        <v>2</v>
      </c>
      <c r="H299" s="57">
        <f>'Raw Data'!Q299</f>
        <v>1</v>
      </c>
      <c r="I299" s="57">
        <f>'Raw Data'!R299</f>
        <v>9</v>
      </c>
      <c r="J299" s="57">
        <f>'Raw Data'!S299</f>
        <v>1</v>
      </c>
      <c r="K299" s="57">
        <f>'Raw Data'!T299</f>
        <v>25.555555555555557</v>
      </c>
      <c r="L299" s="57">
        <f>'Raw Data'!U299</f>
        <v>24.444444444444443</v>
      </c>
      <c r="M299" s="57">
        <f>'Raw Data'!V299</f>
        <v>0.81</v>
      </c>
      <c r="N299" s="57">
        <f>'Raw Data'!W299</f>
        <v>2</v>
      </c>
      <c r="O299" s="57">
        <f>'Raw Data'!C299</f>
        <v>0.31</v>
      </c>
      <c r="P299" s="57">
        <f>'Raw Data'!D299</f>
        <v>7.37</v>
      </c>
      <c r="Q299" s="57">
        <f>'Raw Data'!E299</f>
        <v>16</v>
      </c>
      <c r="R299" s="57">
        <f>'Raw Data'!F299</f>
        <v>1.46</v>
      </c>
      <c r="S299" s="57">
        <f>'Raw Data'!G299</f>
        <v>0.215</v>
      </c>
      <c r="U299" s="57" t="s">
        <v>211</v>
      </c>
      <c r="AD299" s="98"/>
      <c r="AE299" s="99"/>
      <c r="AF299" s="98"/>
    </row>
    <row r="300" spans="1:32">
      <c r="A300" s="90">
        <f>'Raw Data'!A300</f>
        <v>42605</v>
      </c>
      <c r="B300" s="57"/>
      <c r="C300" s="57"/>
      <c r="D300" s="57" t="str">
        <f>'Raw Data'!Y300</f>
        <v>Peverly, M</v>
      </c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AD300" s="98"/>
      <c r="AE300" s="99"/>
      <c r="AF300" s="98"/>
    </row>
    <row r="301" spans="1:32">
      <c r="A301" s="90">
        <f>'Raw Data'!A301</f>
        <v>42619</v>
      </c>
      <c r="B301" s="57"/>
      <c r="C301" s="57"/>
      <c r="D301" s="57" t="str">
        <f>'Raw Data'!Y301</f>
        <v>Bill &amp; Judy Wyatt</v>
      </c>
      <c r="E301" s="57">
        <f>'Raw Data'!N301</f>
        <v>4</v>
      </c>
      <c r="F301" s="57">
        <f>'Raw Data'!O301</f>
        <v>1</v>
      </c>
      <c r="G301" s="57">
        <f>'Raw Data'!P301</f>
        <v>3</v>
      </c>
      <c r="H301" s="57">
        <f>'Raw Data'!Q301</f>
        <v>3</v>
      </c>
      <c r="I301" s="57">
        <f>'Raw Data'!R301</f>
        <v>8</v>
      </c>
      <c r="J301" s="57">
        <f>'Raw Data'!S301</f>
        <v>1</v>
      </c>
      <c r="K301" s="57">
        <f>'Raw Data'!T301</f>
        <v>28.888888888888889</v>
      </c>
      <c r="L301" s="57">
        <f>'Raw Data'!U301</f>
        <v>29.444444444444443</v>
      </c>
      <c r="M301" s="57">
        <f>'Raw Data'!V301</f>
        <v>0.5</v>
      </c>
      <c r="N301" s="57">
        <f>'Raw Data'!W301</f>
        <v>1</v>
      </c>
      <c r="O301" s="57">
        <f>'Raw Data'!C301</f>
        <v>0.14000000000000001</v>
      </c>
      <c r="P301" s="57">
        <f>'Raw Data'!D301</f>
        <v>8.0299999999999994</v>
      </c>
      <c r="Q301" s="57">
        <f>'Raw Data'!E301</f>
        <v>31.5</v>
      </c>
      <c r="R301" s="57">
        <f>'Raw Data'!F301</f>
        <v>2.9</v>
      </c>
      <c r="S301" s="57">
        <f>'Raw Data'!G301</f>
        <v>0.41799999999999998</v>
      </c>
      <c r="T301" s="57"/>
      <c r="U301" s="57"/>
      <c r="AD301" s="98"/>
      <c r="AE301" s="99"/>
      <c r="AF301" s="98"/>
    </row>
    <row r="302" spans="1:32">
      <c r="A302" s="90">
        <f>'Raw Data'!A302</f>
        <v>42633</v>
      </c>
      <c r="B302" s="57"/>
      <c r="C302" s="57"/>
      <c r="D302" s="57" t="str">
        <f>'Raw Data'!Y302</f>
        <v>Bill &amp; Judy Wyatt</v>
      </c>
      <c r="E302" s="57">
        <f>'Raw Data'!N302</f>
        <v>4</v>
      </c>
      <c r="F302" s="57">
        <f>'Raw Data'!O302</f>
        <v>3</v>
      </c>
      <c r="G302" s="57">
        <f>'Raw Data'!P302</f>
        <v>2</v>
      </c>
      <c r="H302" s="57">
        <f>'Raw Data'!Q302</f>
        <v>2</v>
      </c>
      <c r="I302" s="57">
        <f>'Raw Data'!R302</f>
        <v>2</v>
      </c>
      <c r="J302" s="57">
        <f>'Raw Data'!S302</f>
        <v>5</v>
      </c>
      <c r="K302" s="57">
        <f>'Raw Data'!T302</f>
        <v>23.333333333333332</v>
      </c>
      <c r="L302" s="57">
        <f>'Raw Data'!U302</f>
        <v>23.888888888888889</v>
      </c>
      <c r="M302" s="57">
        <f>'Raw Data'!V302</f>
        <v>0.5</v>
      </c>
      <c r="N302" s="57">
        <f>'Raw Data'!W302</f>
        <v>1</v>
      </c>
      <c r="O302" s="57"/>
      <c r="P302" s="57">
        <f>'Raw Data'!D302</f>
        <v>7.47</v>
      </c>
      <c r="Q302" s="57">
        <f>'Raw Data'!E302</f>
        <v>22.7</v>
      </c>
      <c r="R302" s="57">
        <f>'Raw Data'!F302</f>
        <v>2.56</v>
      </c>
      <c r="S302" s="57">
        <f>'Raw Data'!G302</f>
        <v>0.26200000000000001</v>
      </c>
      <c r="T302" s="57"/>
      <c r="U302" s="57"/>
      <c r="AD302" s="98"/>
      <c r="AE302" s="99"/>
      <c r="AF302" s="98"/>
    </row>
    <row r="303" spans="1:32">
      <c r="A303" s="90">
        <f>'Raw Data'!A303</f>
        <v>42647</v>
      </c>
      <c r="B303" s="57"/>
      <c r="C303" s="57"/>
      <c r="D303" s="57"/>
      <c r="E303" s="57">
        <f>'Raw Data'!N303</f>
        <v>3</v>
      </c>
      <c r="F303" s="57">
        <f>'Raw Data'!O303</f>
        <v>2</v>
      </c>
      <c r="G303" s="57">
        <f>'Raw Data'!P303</f>
        <v>2</v>
      </c>
      <c r="H303" s="57">
        <f>'Raw Data'!Q303</f>
        <v>2</v>
      </c>
      <c r="I303" s="57">
        <f>'Raw Data'!R303</f>
        <v>2</v>
      </c>
      <c r="J303" s="57">
        <f>'Raw Data'!S303</f>
        <v>2</v>
      </c>
      <c r="K303" s="57">
        <f>'Raw Data'!T303</f>
        <v>21.666666666666668</v>
      </c>
      <c r="L303" s="57">
        <f>'Raw Data'!U303</f>
        <v>20</v>
      </c>
      <c r="M303" s="57">
        <f>'Raw Data'!V303</f>
        <v>0.31</v>
      </c>
      <c r="N303" s="57">
        <f>'Raw Data'!W303</f>
        <v>2</v>
      </c>
      <c r="O303" s="57">
        <f>'Raw Data'!C303</f>
        <v>0.1</v>
      </c>
      <c r="P303" s="57">
        <f>'Raw Data'!D303</f>
        <v>6.45</v>
      </c>
      <c r="Q303" s="57">
        <f>'Raw Data'!E303</f>
        <v>12.6</v>
      </c>
      <c r="R303" s="57">
        <f>'Raw Data'!F303</f>
        <v>1.1100000000000001</v>
      </c>
      <c r="S303" s="57">
        <f>'Raw Data'!G303</f>
        <v>1.9970000000000001</v>
      </c>
      <c r="T303" s="57"/>
      <c r="U303" s="57"/>
      <c r="AD303" s="98"/>
      <c r="AE303" s="99"/>
      <c r="AF303" s="98"/>
    </row>
    <row r="304" spans="1:32">
      <c r="A304" s="90">
        <f>'Raw Data'!A304</f>
        <v>42661</v>
      </c>
      <c r="B304" s="57"/>
      <c r="C304" s="57"/>
      <c r="D304" s="57" t="str">
        <f>'Raw Data'!Y304</f>
        <v>L. Peverly</v>
      </c>
      <c r="E304" s="57">
        <f>'Raw Data'!N304</f>
        <v>1</v>
      </c>
      <c r="F304" s="57">
        <f>'Raw Data'!O304</f>
        <v>1</v>
      </c>
      <c r="G304" s="57">
        <f>'Raw Data'!P304</f>
        <v>2</v>
      </c>
      <c r="H304" s="57">
        <f>'Raw Data'!Q304</f>
        <v>2</v>
      </c>
      <c r="I304" s="57">
        <f>'Raw Data'!R304</f>
        <v>8</v>
      </c>
      <c r="J304" s="57">
        <f>'Raw Data'!S304</f>
        <v>1</v>
      </c>
      <c r="K304" s="57">
        <f>'Raw Data'!T304</f>
        <v>25</v>
      </c>
      <c r="L304" s="57">
        <f>'Raw Data'!U304</f>
        <v>21.111111111111111</v>
      </c>
      <c r="M304" s="57">
        <f>'Raw Data'!V304</f>
        <v>0.5</v>
      </c>
      <c r="N304" s="57">
        <f>'Raw Data'!W304</f>
        <v>1</v>
      </c>
      <c r="O304" s="57">
        <f>'Raw Data'!C304</f>
        <v>0.1</v>
      </c>
      <c r="P304" s="57">
        <f>'Raw Data'!D304</f>
        <v>6.6</v>
      </c>
      <c r="Q304" s="57">
        <f>'Raw Data'!E304</f>
        <v>17.7</v>
      </c>
      <c r="R304" s="57">
        <f>'Raw Data'!F304</f>
        <v>2.19</v>
      </c>
      <c r="S304" s="57">
        <f>'Raw Data'!G304</f>
        <v>0.38800000000000001</v>
      </c>
      <c r="T304" s="57"/>
      <c r="U304" s="57"/>
      <c r="AD304" s="98"/>
      <c r="AE304" s="99"/>
      <c r="AF304" s="98"/>
    </row>
    <row r="305" spans="1:32">
      <c r="A305" s="90">
        <f>'Raw Data'!A305</f>
        <v>42675</v>
      </c>
      <c r="B305" s="57"/>
      <c r="C305" s="57"/>
      <c r="D305" s="57" t="str">
        <f>'Raw Data'!Y305</f>
        <v>NO SAMPLE</v>
      </c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U305" s="57" t="s">
        <v>250</v>
      </c>
      <c r="AD305" s="98"/>
      <c r="AE305" s="99"/>
      <c r="AF305" s="98"/>
    </row>
    <row r="306" spans="1:32">
      <c r="A306" s="90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AD306" s="98"/>
      <c r="AE306" s="99"/>
      <c r="AF306" s="98"/>
    </row>
    <row r="307" spans="1:32">
      <c r="A307" s="90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AD307" s="98"/>
      <c r="AE307" s="99"/>
      <c r="AF307" s="98"/>
    </row>
    <row r="308" spans="1:32">
      <c r="A308" s="90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AD308" s="98"/>
      <c r="AE308" s="99"/>
      <c r="AF308" s="98"/>
    </row>
    <row r="309" spans="1:32">
      <c r="A309" s="90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AD309" s="98"/>
      <c r="AE309" s="99"/>
      <c r="AF309" s="98"/>
    </row>
    <row r="310" spans="1:32">
      <c r="A310" s="90">
        <f>'Raw Data'!A310</f>
        <v>42437</v>
      </c>
      <c r="B310" s="57" t="s">
        <v>59</v>
      </c>
      <c r="C310" s="57" t="s">
        <v>60</v>
      </c>
      <c r="D310" s="57" t="str">
        <f>'Raw Data'!Y310</f>
        <v>Chuck Wojciechowski</v>
      </c>
      <c r="E310" s="57">
        <f>'Raw Data'!N310</f>
        <v>4</v>
      </c>
      <c r="F310" s="57">
        <f>'Raw Data'!O310</f>
        <v>1</v>
      </c>
      <c r="G310" s="57">
        <f>'Raw Data'!P310</f>
        <v>1</v>
      </c>
      <c r="H310" s="57">
        <f>'Raw Data'!Q310</f>
        <v>1</v>
      </c>
      <c r="I310" s="57">
        <f>'Raw Data'!R310</f>
        <v>13</v>
      </c>
      <c r="J310" s="57">
        <f>'Raw Data'!S310</f>
        <v>1</v>
      </c>
      <c r="K310" s="57">
        <f>'Raw Data'!T310</f>
        <v>17.777777777777779</v>
      </c>
      <c r="L310" s="57">
        <f>'Raw Data'!U310</f>
        <v>7.7777777777777777</v>
      </c>
      <c r="M310" s="57">
        <f>'Raw Data'!V310</f>
        <v>0.45</v>
      </c>
      <c r="N310" s="57">
        <f>'Raw Data'!W310</f>
        <v>1</v>
      </c>
      <c r="O310" s="57">
        <f>'Raw Data'!C310</f>
        <v>0.14000000000000001</v>
      </c>
      <c r="P310" s="57">
        <f>'Raw Data'!D310</f>
        <v>6.48</v>
      </c>
      <c r="Q310" s="57">
        <f>'Raw Data'!E310</f>
        <v>6.2</v>
      </c>
      <c r="R310" s="57">
        <f>'Raw Data'!F310</f>
        <v>3.72</v>
      </c>
      <c r="S310" s="57">
        <f>'Raw Data'!G310</f>
        <v>0.156</v>
      </c>
      <c r="T310" s="57"/>
      <c r="U310" s="57"/>
      <c r="W310" s="57" t="s">
        <v>20</v>
      </c>
      <c r="X310" s="74" t="s">
        <v>59</v>
      </c>
      <c r="Y310" s="56">
        <f>AVERAGE(P310:P311)</f>
        <v>6.53</v>
      </c>
      <c r="Z310" s="56">
        <f>AVERAGE(R310:R311)</f>
        <v>2.8650000000000002</v>
      </c>
      <c r="AA310" s="56">
        <f>AVERAGE(S310:S311)</f>
        <v>0.16949999999999998</v>
      </c>
      <c r="AB310" s="56">
        <f>AVERAGE(Q310:Q311)</f>
        <v>8.8000000000000007</v>
      </c>
      <c r="AC310" s="56">
        <f>AVERAGE(M310:M311)</f>
        <v>0.45</v>
      </c>
      <c r="AD310" s="98">
        <f>TNTP!M275</f>
        <v>3.2916449999999999</v>
      </c>
      <c r="AE310" s="99">
        <f>TNTP!N275</f>
        <v>5.497175E-2</v>
      </c>
      <c r="AF310" s="98"/>
    </row>
    <row r="311" spans="1:32">
      <c r="A311" s="90">
        <f>'Raw Data'!A311</f>
        <v>42451</v>
      </c>
      <c r="B311" s="57"/>
      <c r="C311" s="57"/>
      <c r="D311" s="57" t="str">
        <f>'Raw Data'!Y311</f>
        <v>Chuck Wojciechowski</v>
      </c>
      <c r="E311" s="57">
        <f>'Raw Data'!N311</f>
        <v>2</v>
      </c>
      <c r="F311" s="57">
        <f>'Raw Data'!O311</f>
        <v>1</v>
      </c>
      <c r="G311" s="57">
        <f>'Raw Data'!P311</f>
        <v>1</v>
      </c>
      <c r="H311" s="57">
        <f>'Raw Data'!Q311</f>
        <v>1</v>
      </c>
      <c r="I311" s="57">
        <f>'Raw Data'!R311</f>
        <v>13</v>
      </c>
      <c r="J311" s="57">
        <f>'Raw Data'!S311</f>
        <v>4</v>
      </c>
      <c r="K311" s="57">
        <f>'Raw Data'!T311</f>
        <v>1.6666666666666667</v>
      </c>
      <c r="L311" s="57">
        <f>'Raw Data'!U311</f>
        <v>9.4444444444444446</v>
      </c>
      <c r="M311" s="57">
        <f>'Raw Data'!V311</f>
        <v>0.45</v>
      </c>
      <c r="N311" s="57">
        <f>'Raw Data'!W311</f>
        <v>1</v>
      </c>
      <c r="O311" s="57">
        <f>'Raw Data'!C311</f>
        <v>0.28999999999999998</v>
      </c>
      <c r="P311" s="57">
        <f>'Raw Data'!D311</f>
        <v>6.58</v>
      </c>
      <c r="Q311" s="57">
        <f>'Raw Data'!E311</f>
        <v>11.4</v>
      </c>
      <c r="R311" s="57">
        <f>'Raw Data'!F311</f>
        <v>2.0099999999999998</v>
      </c>
      <c r="S311" s="57">
        <f>'Raw Data'!G311</f>
        <v>0.183</v>
      </c>
      <c r="T311" s="57"/>
      <c r="U311" s="57"/>
      <c r="W311" s="57" t="s">
        <v>22</v>
      </c>
      <c r="Y311" s="98">
        <f>AVERAGE(P312:P313)</f>
        <v>6.65</v>
      </c>
      <c r="Z311" s="56">
        <f>AVERAGE(R312:R313)</f>
        <v>3.49</v>
      </c>
      <c r="AA311" s="56">
        <f>AVERAGE(S312:S313)</f>
        <v>0.20699999999999999</v>
      </c>
      <c r="AB311" s="56">
        <f>AVERAGE(Q312:Q313)</f>
        <v>20.45</v>
      </c>
      <c r="AC311" s="56">
        <f>AVERAGE(M312:M313)</f>
        <v>0.42500000000000004</v>
      </c>
      <c r="AD311" s="98">
        <f>TNTP!M276</f>
        <v>2.8889437500000001</v>
      </c>
      <c r="AE311" s="99">
        <f>TNTP!N276</f>
        <v>6.0933475000000001E-2</v>
      </c>
      <c r="AF311" s="98"/>
    </row>
    <row r="312" spans="1:32">
      <c r="A312" s="90">
        <f>'Raw Data'!A312</f>
        <v>42465</v>
      </c>
      <c r="B312" s="57"/>
      <c r="C312" s="57"/>
      <c r="D312" s="57"/>
      <c r="E312" s="57">
        <f>'Raw Data'!N312</f>
        <v>4</v>
      </c>
      <c r="F312" s="57">
        <f>'Raw Data'!O312</f>
        <v>3</v>
      </c>
      <c r="G312" s="57">
        <f>'Raw Data'!P312</f>
        <v>4</v>
      </c>
      <c r="H312" s="57">
        <f>'Raw Data'!Q312</f>
        <v>3</v>
      </c>
      <c r="I312" s="57">
        <f>'Raw Data'!R312</f>
        <v>1</v>
      </c>
      <c r="J312" s="57">
        <f>'Raw Data'!S312</f>
        <v>4</v>
      </c>
      <c r="K312" s="57">
        <f>'Raw Data'!T312</f>
        <v>1.6666666666666667</v>
      </c>
      <c r="L312" s="57">
        <f>'Raw Data'!U312</f>
        <v>10</v>
      </c>
      <c r="M312" s="57">
        <f>'Raw Data'!V312</f>
        <v>0.4</v>
      </c>
      <c r="N312" s="57">
        <f>'Raw Data'!W312</f>
        <v>1</v>
      </c>
      <c r="O312" s="57">
        <f>'Raw Data'!C312</f>
        <v>0.17</v>
      </c>
      <c r="P312" s="57">
        <f>'Raw Data'!D312</f>
        <v>6.73</v>
      </c>
      <c r="Q312" s="57">
        <f>'Raw Data'!E312</f>
        <v>21.2</v>
      </c>
      <c r="R312" s="57">
        <f>'Raw Data'!F312</f>
        <v>3.49</v>
      </c>
      <c r="S312" s="57"/>
      <c r="T312" s="57"/>
      <c r="U312" s="57"/>
      <c r="W312" s="57" t="s">
        <v>23</v>
      </c>
      <c r="Y312" s="98">
        <f>AVERAGE(P314:P316)</f>
        <v>6.84</v>
      </c>
      <c r="Z312" s="56">
        <f>AVERAGE(R314:R316)</f>
        <v>2.4300000000000002</v>
      </c>
      <c r="AA312" s="56">
        <f>AVERAGE(S314:S315)</f>
        <v>9.2499999999999999E-2</v>
      </c>
      <c r="AC312" s="99">
        <f>AVERAGE(M314:M316)</f>
        <v>0.3833333333333333</v>
      </c>
      <c r="AD312" s="98">
        <f>TNTP!M277</f>
        <v>1.8442550000000002</v>
      </c>
      <c r="AE312" s="99">
        <f>TNTP!N277</f>
        <v>7.5257100000000007E-2</v>
      </c>
      <c r="AF312" s="98"/>
    </row>
    <row r="313" spans="1:32">
      <c r="A313" s="90">
        <f>'Raw Data'!A313</f>
        <v>42479</v>
      </c>
      <c r="B313" s="57"/>
      <c r="C313" s="57"/>
      <c r="D313" s="57"/>
      <c r="E313" s="57">
        <f>'Raw Data'!N313</f>
        <v>3</v>
      </c>
      <c r="F313" s="57">
        <f>'Raw Data'!O313</f>
        <v>2</v>
      </c>
      <c r="G313" s="57">
        <f>'Raw Data'!P313</f>
        <v>1</v>
      </c>
      <c r="H313" s="57">
        <f>'Raw Data'!Q313</f>
        <v>1</v>
      </c>
      <c r="I313" s="57">
        <f>'Raw Data'!R313</f>
        <v>9</v>
      </c>
      <c r="J313" s="57">
        <f>'Raw Data'!S313</f>
        <v>1</v>
      </c>
      <c r="K313" s="57">
        <f>'Raw Data'!T313</f>
        <v>12.222222222222221</v>
      </c>
      <c r="L313" s="57">
        <f>'Raw Data'!U313</f>
        <v>14.444444444444445</v>
      </c>
      <c r="M313" s="57">
        <f>'Raw Data'!V313</f>
        <v>0.45</v>
      </c>
      <c r="N313" s="57">
        <f>'Raw Data'!W313</f>
        <v>1</v>
      </c>
      <c r="O313" s="57">
        <f>'Raw Data'!C313</f>
        <v>0.26</v>
      </c>
      <c r="P313" s="57">
        <f>'Raw Data'!D313</f>
        <v>6.57</v>
      </c>
      <c r="Q313" s="57">
        <f>'Raw Data'!E313</f>
        <v>19.7</v>
      </c>
      <c r="R313" s="57"/>
      <c r="S313" s="57">
        <f>'Raw Data'!G313</f>
        <v>0.20699999999999999</v>
      </c>
      <c r="T313" s="57"/>
      <c r="U313" s="57" t="s">
        <v>170</v>
      </c>
      <c r="W313" s="57" t="s">
        <v>24</v>
      </c>
      <c r="Y313" s="98">
        <f>AVERAGE(P316:P318)</f>
        <v>6.9933333333333332</v>
      </c>
      <c r="Z313" s="98">
        <f>AVERAGE(R317:R318)</f>
        <v>1.56</v>
      </c>
      <c r="AA313" s="98">
        <f>AVERAGE(S316:S318)</f>
        <v>0.157</v>
      </c>
      <c r="AB313" s="98">
        <f>AVERAGE(Q317:Q318)</f>
        <v>17.7</v>
      </c>
      <c r="AC313" s="56">
        <f>AVERAGE(M317:M318)</f>
        <v>0.375</v>
      </c>
      <c r="AD313" s="98">
        <f>TNTP!M278</f>
        <v>1.46583255</v>
      </c>
      <c r="AE313" s="99">
        <f>TNTP!N278</f>
        <v>8.2380200000000001E-2</v>
      </c>
      <c r="AF313" s="98"/>
    </row>
    <row r="314" spans="1:32">
      <c r="A314" s="90">
        <f>'Raw Data'!A314</f>
        <v>42493</v>
      </c>
      <c r="B314" s="57"/>
      <c r="C314" s="57"/>
      <c r="D314" s="57"/>
      <c r="E314" s="57">
        <f>'Raw Data'!N314</f>
        <v>4</v>
      </c>
      <c r="F314" s="57">
        <f>'Raw Data'!O314</f>
        <v>3</v>
      </c>
      <c r="G314" s="57">
        <f>'Raw Data'!P314</f>
        <v>2</v>
      </c>
      <c r="H314" s="57">
        <f>'Raw Data'!Q314</f>
        <v>2</v>
      </c>
      <c r="I314" s="57">
        <f>'Raw Data'!R314</f>
        <v>8</v>
      </c>
      <c r="J314" s="57">
        <f>'Raw Data'!S314</f>
        <v>5</v>
      </c>
      <c r="K314" s="57">
        <f>'Raw Data'!T314</f>
        <v>16.666666666666668</v>
      </c>
      <c r="L314" s="57">
        <f>'Raw Data'!U314</f>
        <v>15.555555555555555</v>
      </c>
      <c r="M314" s="57">
        <f>'Raw Data'!V314</f>
        <v>0.3</v>
      </c>
      <c r="N314" s="57">
        <f>'Raw Data'!W314</f>
        <v>1</v>
      </c>
      <c r="O314" s="57">
        <f>'Raw Data'!C314</f>
        <v>0.37</v>
      </c>
      <c r="P314" s="57">
        <f>'Raw Data'!D314</f>
        <v>7.02</v>
      </c>
      <c r="Q314" s="57"/>
      <c r="R314" s="57">
        <f>'Raw Data'!F314</f>
        <v>2.4300000000000002</v>
      </c>
      <c r="S314" s="57">
        <f>'Raw Data'!G314</f>
        <v>0.08</v>
      </c>
      <c r="T314" s="57"/>
      <c r="U314" s="57"/>
      <c r="W314" s="57" t="s">
        <v>25</v>
      </c>
      <c r="Y314" s="56">
        <f>AVERAGE(P319:P320)</f>
        <v>6.9950000000000001</v>
      </c>
      <c r="Z314" s="56">
        <f>AVERAGE(R319:R320)</f>
        <v>1.375</v>
      </c>
      <c r="AA314" s="99">
        <f>AVERAGE(S319:S320)</f>
        <v>0.16500000000000001</v>
      </c>
      <c r="AB314" s="56">
        <f>AVERAGE(Q319:Q320)</f>
        <v>14.6</v>
      </c>
      <c r="AC314" s="56">
        <f>AVERAGE(M319:M320)</f>
        <v>0.45</v>
      </c>
      <c r="AD314" s="98">
        <f>TNTP!M279</f>
        <v>1.4931462</v>
      </c>
      <c r="AE314" s="99">
        <f>TNTP!N279</f>
        <v>8.7180550000000009E-2</v>
      </c>
      <c r="AF314" s="98"/>
    </row>
    <row r="315" spans="1:32">
      <c r="A315" s="90">
        <f>'Raw Data'!A315</f>
        <v>42507</v>
      </c>
      <c r="B315" s="57"/>
      <c r="C315" s="57"/>
      <c r="D315" s="57"/>
      <c r="E315" s="57">
        <f>'Raw Data'!N315</f>
        <v>4</v>
      </c>
      <c r="F315" s="57">
        <f>'Raw Data'!O315</f>
        <v>3</v>
      </c>
      <c r="G315" s="57">
        <f>'Raw Data'!P315</f>
        <v>1</v>
      </c>
      <c r="H315" s="57">
        <f>'Raw Data'!Q315</f>
        <v>1</v>
      </c>
      <c r="I315" s="57">
        <f>'Raw Data'!R315</f>
        <v>9</v>
      </c>
      <c r="J315" s="57">
        <f>'Raw Data'!S315</f>
        <v>1</v>
      </c>
      <c r="K315" s="57">
        <f>'Raw Data'!T315</f>
        <v>15.555555555555555</v>
      </c>
      <c r="L315" s="57">
        <f>'Raw Data'!U315</f>
        <v>15.555555555555555</v>
      </c>
      <c r="M315" s="57">
        <f>'Raw Data'!V315</f>
        <v>0.4</v>
      </c>
      <c r="N315" s="57">
        <f>'Raw Data'!W315</f>
        <v>1</v>
      </c>
      <c r="O315" s="57">
        <f>'Raw Data'!C315</f>
        <v>0.2</v>
      </c>
      <c r="P315" s="57">
        <f>'Raw Data'!D315</f>
        <v>6.63</v>
      </c>
      <c r="Q315" s="57"/>
      <c r="R315" s="57"/>
      <c r="S315" s="57">
        <f>'Raw Data'!G315</f>
        <v>0.105</v>
      </c>
      <c r="T315" s="57"/>
      <c r="U315" s="57"/>
      <c r="W315" s="57" t="s">
        <v>26</v>
      </c>
      <c r="Y315" s="98">
        <f>AVERAGE(P321:P322)</f>
        <v>7.09</v>
      </c>
      <c r="Z315" s="56">
        <f>AVERAGE(R321:R322)</f>
        <v>1.0550000000000002</v>
      </c>
      <c r="AA315" s="56">
        <f>AVERAGE(S321:S322)</f>
        <v>0.13850000000000001</v>
      </c>
      <c r="AB315" s="56">
        <f>AVERAGE(Q321:Q322)</f>
        <v>18.799999999999997</v>
      </c>
      <c r="AC315" s="56">
        <f>AVERAGE(M321:M322)</f>
        <v>0.45</v>
      </c>
      <c r="AD315" s="98">
        <f>TNTP!M280</f>
        <v>1.0648821750000002</v>
      </c>
      <c r="AE315" s="99">
        <f>TNTP!N280</f>
        <v>7.1308425000000009E-2</v>
      </c>
      <c r="AF315" s="98"/>
    </row>
    <row r="316" spans="1:32">
      <c r="A316" s="90">
        <f>'Raw Data'!A316</f>
        <v>42521</v>
      </c>
      <c r="B316" s="57"/>
      <c r="C316" s="57"/>
      <c r="D316" s="57"/>
      <c r="E316" s="57"/>
      <c r="F316" s="57">
        <f>'Raw Data'!O316</f>
        <v>2</v>
      </c>
      <c r="G316" s="57">
        <f>'Raw Data'!P316</f>
        <v>2</v>
      </c>
      <c r="H316" s="57">
        <f>'Raw Data'!Q316</f>
        <v>1</v>
      </c>
      <c r="I316" s="57">
        <f>'Raw Data'!R316</f>
        <v>7</v>
      </c>
      <c r="J316" s="57">
        <f>'Raw Data'!S316</f>
        <v>5</v>
      </c>
      <c r="K316" s="57">
        <f>'Raw Data'!T316</f>
        <v>21.111111111111111</v>
      </c>
      <c r="L316" s="57">
        <f>'Raw Data'!U316</f>
        <v>22.222222222222221</v>
      </c>
      <c r="M316" s="57">
        <f>'Raw Data'!V316</f>
        <v>0.45</v>
      </c>
      <c r="N316" s="57">
        <f>'Raw Data'!W316</f>
        <v>1</v>
      </c>
      <c r="O316" s="57">
        <f>'Raw Data'!C316</f>
        <v>0.53</v>
      </c>
      <c r="P316" s="57">
        <f>'Raw Data'!D316</f>
        <v>6.87</v>
      </c>
      <c r="Q316" s="57"/>
      <c r="R316" s="57"/>
      <c r="S316" s="57">
        <f>'Raw Data'!G316</f>
        <v>0.14199999999999999</v>
      </c>
      <c r="T316" s="57"/>
      <c r="U316" s="57"/>
      <c r="W316" s="57" t="s">
        <v>27</v>
      </c>
      <c r="Y316" s="98">
        <f>AVERAGE(P323:P324)</f>
        <v>7.3000000000000007</v>
      </c>
      <c r="Z316" s="56">
        <f>AVERAGE(R323:R324)</f>
        <v>2.27</v>
      </c>
      <c r="AA316" s="56">
        <f>AVERAGE(S323:S324)</f>
        <v>0.34750000000000003</v>
      </c>
      <c r="AB316" s="56">
        <f>AVERAGE(Q323:Q324)</f>
        <v>19.899999999999999</v>
      </c>
      <c r="AC316" s="56">
        <f>AVERAGE(M323:M324)</f>
        <v>0.4</v>
      </c>
      <c r="AD316" s="98">
        <f>TNTP!M281</f>
        <v>1.2074034</v>
      </c>
      <c r="AE316" s="99">
        <f>TNTP!N281</f>
        <v>7.5257099999999993E-2</v>
      </c>
      <c r="AF316" s="98"/>
    </row>
    <row r="317" spans="1:32">
      <c r="A317" s="90">
        <f>'Raw Data'!A317</f>
        <v>42535</v>
      </c>
      <c r="B317" s="57"/>
      <c r="C317" s="57"/>
      <c r="D317" s="57"/>
      <c r="E317" s="57">
        <f>'Raw Data'!N317</f>
        <v>1</v>
      </c>
      <c r="F317" s="57">
        <f>'Raw Data'!O317</f>
        <v>1</v>
      </c>
      <c r="G317" s="57">
        <f>'Raw Data'!P317</f>
        <v>2</v>
      </c>
      <c r="H317" s="57">
        <f>'Raw Data'!Q317</f>
        <v>2</v>
      </c>
      <c r="I317" s="57">
        <f>'Raw Data'!R317</f>
        <v>3</v>
      </c>
      <c r="J317" s="57">
        <f>'Raw Data'!S317</f>
        <v>1</v>
      </c>
      <c r="K317" s="57">
        <f>'Raw Data'!T317</f>
        <v>22.777777777777779</v>
      </c>
      <c r="L317" s="57">
        <f>'Raw Data'!U317</f>
        <v>25</v>
      </c>
      <c r="M317" s="57">
        <f>'Raw Data'!V317</f>
        <v>0.45</v>
      </c>
      <c r="N317" s="57">
        <f>'Raw Data'!W317</f>
        <v>1</v>
      </c>
      <c r="O317" s="57">
        <f>'Raw Data'!C317</f>
        <v>0.83</v>
      </c>
      <c r="P317" s="57">
        <f>'Raw Data'!D317</f>
        <v>7.18</v>
      </c>
      <c r="Q317" s="57"/>
      <c r="R317" s="57"/>
      <c r="S317" s="57">
        <f>'Raw Data'!G317</f>
        <v>0.14299999999999999</v>
      </c>
      <c r="U317" s="57"/>
      <c r="W317" s="57" t="s">
        <v>28</v>
      </c>
      <c r="Y317" s="98">
        <f>AVERAGE(P325:P326)</f>
        <v>6.3100000000000005</v>
      </c>
      <c r="Z317" s="56">
        <f>AVERAGE(R325:R326)</f>
        <v>0.99550000000000005</v>
      </c>
      <c r="AA317" s="56">
        <f>AVERAGE(S325:S326)</f>
        <v>0.65800000000000003</v>
      </c>
      <c r="AB317" s="56">
        <f>AVERAGE(Q325:Q326)</f>
        <v>11.850000000000001</v>
      </c>
      <c r="AC317" s="56">
        <f>AVERAGE(M325:M326)</f>
        <v>0.4</v>
      </c>
      <c r="AD317" s="98">
        <f>TNTP!M282</f>
        <v>1.7781886500000001</v>
      </c>
      <c r="AE317" s="99">
        <f>TNTP!N282</f>
        <v>0.13828104999999999</v>
      </c>
      <c r="AF317" s="98"/>
    </row>
    <row r="318" spans="1:32">
      <c r="A318" s="90">
        <f>'Raw Data'!A318</f>
        <v>42549</v>
      </c>
      <c r="B318" s="57"/>
      <c r="C318" s="57"/>
      <c r="D318" s="57"/>
      <c r="E318" s="57">
        <f>'Raw Data'!N318</f>
        <v>2</v>
      </c>
      <c r="F318" s="57">
        <f>'Raw Data'!O318</f>
        <v>3</v>
      </c>
      <c r="G318" s="57">
        <f>'Raw Data'!P318</f>
        <v>1</v>
      </c>
      <c r="H318" s="57">
        <f>'Raw Data'!Q318</f>
        <v>1</v>
      </c>
      <c r="I318" s="57">
        <f>'Raw Data'!R318</f>
        <v>9</v>
      </c>
      <c r="J318" s="57">
        <f>'Raw Data'!S318</f>
        <v>6</v>
      </c>
      <c r="K318" s="57">
        <f>'Raw Data'!T318</f>
        <v>24.444444444444443</v>
      </c>
      <c r="L318" s="57">
        <f>'Raw Data'!U318</f>
        <v>25</v>
      </c>
      <c r="M318" s="57">
        <f>'Raw Data'!V318</f>
        <v>0.3</v>
      </c>
      <c r="N318" s="57">
        <f>'Raw Data'!W318</f>
        <v>1</v>
      </c>
      <c r="O318" s="57">
        <f>'Raw Data'!C318</f>
        <v>0.16</v>
      </c>
      <c r="P318" s="57">
        <f>'Raw Data'!D318</f>
        <v>6.93</v>
      </c>
      <c r="Q318" s="57">
        <f>'Raw Data'!E318</f>
        <v>17.7</v>
      </c>
      <c r="R318" s="57">
        <f>'Raw Data'!F318</f>
        <v>1.56</v>
      </c>
      <c r="S318" s="57">
        <f>'Raw Data'!G318</f>
        <v>0.186</v>
      </c>
      <c r="T318" s="57"/>
      <c r="U318" s="57"/>
      <c r="W318" s="57" t="s">
        <v>29</v>
      </c>
      <c r="Y318" s="56">
        <f>AVERAGE(P327)</f>
        <v>7.29</v>
      </c>
      <c r="Z318" s="56">
        <f>AVERAGE(R327)</f>
        <v>2.6</v>
      </c>
      <c r="AB318" s="56">
        <f>AVERAGE(Q327)</f>
        <v>6.9</v>
      </c>
      <c r="AC318" s="56">
        <f>AVERAGE(M327)</f>
        <v>0.4</v>
      </c>
      <c r="AD318" s="98">
        <f>TNTP!M283</f>
        <v>3.3196590000000001</v>
      </c>
      <c r="AE318" s="99">
        <f>TNTP!N283</f>
        <v>8.2999600000000007E-2</v>
      </c>
      <c r="AF318" s="98"/>
    </row>
    <row r="319" spans="1:32">
      <c r="A319" s="90">
        <f>'Raw Data'!A319</f>
        <v>42563</v>
      </c>
      <c r="B319" s="57"/>
      <c r="C319" s="57"/>
      <c r="D319" s="57"/>
      <c r="E319" s="57">
        <f>'Raw Data'!N319</f>
        <v>2</v>
      </c>
      <c r="F319" s="57">
        <f>'Raw Data'!O319</f>
        <v>2</v>
      </c>
      <c r="G319" s="57">
        <f>'Raw Data'!P319</f>
        <v>2</v>
      </c>
      <c r="H319" s="57">
        <f>'Raw Data'!Q319</f>
        <v>1</v>
      </c>
      <c r="I319" s="57">
        <f>'Raw Data'!R319</f>
        <v>8</v>
      </c>
      <c r="J319" s="57">
        <f>'Raw Data'!S319</f>
        <v>1</v>
      </c>
      <c r="K319" s="57">
        <f>'Raw Data'!T319</f>
        <v>28.888888888888889</v>
      </c>
      <c r="L319" s="57">
        <f>'Raw Data'!U319</f>
        <v>26.666666666666668</v>
      </c>
      <c r="M319" s="57">
        <f>'Raw Data'!V319</f>
        <v>0.5</v>
      </c>
      <c r="N319" s="57">
        <f>'Raw Data'!W319</f>
        <v>1</v>
      </c>
      <c r="O319" s="57">
        <f>'Raw Data'!C319</f>
        <v>0.26</v>
      </c>
      <c r="P319" s="57">
        <f>'Raw Data'!D319</f>
        <v>6.65</v>
      </c>
      <c r="Q319" s="57">
        <f>'Raw Data'!E319</f>
        <v>10.8</v>
      </c>
      <c r="R319" s="57">
        <f>'Raw Data'!F319</f>
        <v>1.41</v>
      </c>
      <c r="S319" s="57">
        <f>'Raw Data'!G319</f>
        <v>9.6000000000000002E-2</v>
      </c>
      <c r="T319" s="57"/>
      <c r="U319" s="57"/>
      <c r="W319" s="56" t="s">
        <v>150</v>
      </c>
      <c r="Y319" s="99">
        <f>AVERAGE(Y310:Y318)</f>
        <v>6.8887037037037029</v>
      </c>
      <c r="Z319" s="99">
        <f>AVERAGE(Z310:Z318)</f>
        <v>2.071166666666667</v>
      </c>
      <c r="AA319" s="99">
        <f t="shared" ref="AA319:AC319" si="27">AVERAGE(AA310:AA318)</f>
        <v>0.24187500000000001</v>
      </c>
      <c r="AB319" s="99">
        <f t="shared" si="27"/>
        <v>14.875</v>
      </c>
      <c r="AC319" s="99">
        <f t="shared" si="27"/>
        <v>0.4148148148148148</v>
      </c>
      <c r="AD319" s="98">
        <f t="shared" ref="AD319:AE319" si="28">AVERAGE(AD310:AD318)</f>
        <v>2.0393284138888892</v>
      </c>
      <c r="AE319" s="99">
        <f t="shared" si="28"/>
        <v>8.09521388888889E-2</v>
      </c>
      <c r="AF319" s="98"/>
    </row>
    <row r="320" spans="1:32">
      <c r="A320" s="90">
        <f>'Raw Data'!A320</f>
        <v>42577</v>
      </c>
      <c r="B320" s="57"/>
      <c r="C320" s="57"/>
      <c r="D320" s="57"/>
      <c r="E320" s="57">
        <f>'Raw Data'!N320</f>
        <v>2</v>
      </c>
      <c r="F320" s="57">
        <f>'Raw Data'!O320</f>
        <v>1</v>
      </c>
      <c r="G320" s="57">
        <f>'Raw Data'!P320</f>
        <v>2</v>
      </c>
      <c r="H320" s="57">
        <f>'Raw Data'!Q320</f>
        <v>1</v>
      </c>
      <c r="I320" s="57">
        <f>'Raw Data'!R320</f>
        <v>3</v>
      </c>
      <c r="J320" s="57">
        <f>'Raw Data'!S320</f>
        <v>3</v>
      </c>
      <c r="K320" s="57">
        <f>'Raw Data'!T320</f>
        <v>31.111111111111111</v>
      </c>
      <c r="L320" s="57">
        <f>'Raw Data'!U320</f>
        <v>28.888888888888889</v>
      </c>
      <c r="M320" s="57">
        <f>'Raw Data'!V320</f>
        <v>0.4</v>
      </c>
      <c r="N320" s="57">
        <f>'Raw Data'!W320</f>
        <v>1</v>
      </c>
      <c r="O320" s="57">
        <f>'Raw Data'!C320</f>
        <v>0.24</v>
      </c>
      <c r="P320" s="57">
        <f>'Raw Data'!D320</f>
        <v>7.34</v>
      </c>
      <c r="Q320" s="57">
        <f>'Raw Data'!E320</f>
        <v>18.399999999999999</v>
      </c>
      <c r="R320" s="57">
        <f>'Raw Data'!F320</f>
        <v>1.34</v>
      </c>
      <c r="S320" s="57">
        <f>'Raw Data'!G320</f>
        <v>0.23400000000000001</v>
      </c>
      <c r="T320" s="57"/>
      <c r="U320" s="57"/>
      <c r="AD320" s="98"/>
      <c r="AE320" s="99"/>
      <c r="AF320" s="98"/>
    </row>
    <row r="321" spans="1:32">
      <c r="A321" s="90">
        <f>'Raw Data'!A321</f>
        <v>42591</v>
      </c>
      <c r="B321" s="57"/>
      <c r="C321" s="57"/>
      <c r="D321" s="57"/>
      <c r="E321" s="57">
        <f>'Raw Data'!N321</f>
        <v>2</v>
      </c>
      <c r="F321" s="57">
        <f>'Raw Data'!O321</f>
        <v>3</v>
      </c>
      <c r="G321" s="57">
        <f>'Raw Data'!P321</f>
        <v>1</v>
      </c>
      <c r="H321" s="57">
        <f>'Raw Data'!Q321</f>
        <v>1</v>
      </c>
      <c r="I321" s="57">
        <f>'Raw Data'!R321</f>
        <v>9</v>
      </c>
      <c r="J321" s="57">
        <f>'Raw Data'!S321</f>
        <v>1</v>
      </c>
      <c r="K321" s="57">
        <f>'Raw Data'!T321</f>
        <v>26.666666666666668</v>
      </c>
      <c r="L321" s="57">
        <f>'Raw Data'!U321</f>
        <v>25.555555555555557</v>
      </c>
      <c r="M321" s="57">
        <f>'Raw Data'!V321</f>
        <v>0.5</v>
      </c>
      <c r="N321" s="57">
        <f>'Raw Data'!W321</f>
        <v>1</v>
      </c>
      <c r="O321" s="57">
        <f>'Raw Data'!C321</f>
        <v>0.46</v>
      </c>
      <c r="P321" s="57">
        <f>'Raw Data'!D321</f>
        <v>6.99</v>
      </c>
      <c r="Q321" s="57">
        <f>'Raw Data'!E321</f>
        <v>17.399999999999999</v>
      </c>
      <c r="R321" s="57">
        <f>'Raw Data'!F321</f>
        <v>1.05</v>
      </c>
      <c r="S321" s="57">
        <f>'Raw Data'!G321</f>
        <v>0.121</v>
      </c>
      <c r="U321" s="57" t="s">
        <v>206</v>
      </c>
      <c r="AD321" s="98"/>
      <c r="AE321" s="99"/>
      <c r="AF321" s="98"/>
    </row>
    <row r="322" spans="1:32">
      <c r="A322" s="90">
        <f>'Raw Data'!A322</f>
        <v>42605</v>
      </c>
      <c r="B322" s="57"/>
      <c r="C322" s="57"/>
      <c r="D322" s="57"/>
      <c r="E322" s="57">
        <f>'Raw Data'!N322</f>
        <v>3</v>
      </c>
      <c r="F322" s="57">
        <f>'Raw Data'!O322</f>
        <v>1</v>
      </c>
      <c r="G322" s="57">
        <f>'Raw Data'!P322</f>
        <v>2</v>
      </c>
      <c r="H322" s="57">
        <f>'Raw Data'!Q322</f>
        <v>1</v>
      </c>
      <c r="I322" s="57">
        <f>'Raw Data'!R322</f>
        <v>1</v>
      </c>
      <c r="J322" s="57">
        <f>'Raw Data'!S322</f>
        <v>4</v>
      </c>
      <c r="K322" s="57">
        <f>'Raw Data'!T322</f>
        <v>27.777777777777779</v>
      </c>
      <c r="L322" s="57">
        <f>'Raw Data'!U322</f>
        <v>26.666666666666668</v>
      </c>
      <c r="M322" s="57">
        <f>'Raw Data'!V322</f>
        <v>0.4</v>
      </c>
      <c r="N322" s="57">
        <f>'Raw Data'!W322</f>
        <v>2</v>
      </c>
      <c r="O322" s="57">
        <f>'Raw Data'!C322</f>
        <v>0.39</v>
      </c>
      <c r="P322" s="57">
        <f>'Raw Data'!D322</f>
        <v>7.19</v>
      </c>
      <c r="Q322" s="57">
        <f>'Raw Data'!E322</f>
        <v>20.2</v>
      </c>
      <c r="R322" s="57">
        <f>'Raw Data'!F322</f>
        <v>1.06</v>
      </c>
      <c r="S322" s="57">
        <f>'Raw Data'!G322</f>
        <v>0.156</v>
      </c>
      <c r="T322" s="57"/>
      <c r="U322" s="57"/>
      <c r="AD322" s="98"/>
      <c r="AE322" s="99"/>
      <c r="AF322" s="98"/>
    </row>
    <row r="323" spans="1:32">
      <c r="A323" s="90">
        <f>'Raw Data'!A323</f>
        <v>42619</v>
      </c>
      <c r="B323" s="57"/>
      <c r="C323" s="57"/>
      <c r="D323" s="57"/>
      <c r="E323" s="57">
        <f>'Raw Data'!N323</f>
        <v>4</v>
      </c>
      <c r="F323" s="57">
        <f>'Raw Data'!O323</f>
        <v>1</v>
      </c>
      <c r="G323" s="57">
        <f>'Raw Data'!P323</f>
        <v>4</v>
      </c>
      <c r="H323" s="57">
        <f>'Raw Data'!Q323</f>
        <v>3</v>
      </c>
      <c r="I323" s="57">
        <f>'Raw Data'!R323</f>
        <v>8</v>
      </c>
      <c r="J323" s="57">
        <f>'Raw Data'!S323</f>
        <v>1</v>
      </c>
      <c r="K323" s="57">
        <f>'Raw Data'!T323</f>
        <v>25.555555555555557</v>
      </c>
      <c r="L323" s="57">
        <f>'Raw Data'!U323</f>
        <v>22.222222222222221</v>
      </c>
      <c r="M323" s="57">
        <f>'Raw Data'!V323</f>
        <v>0.45</v>
      </c>
      <c r="N323" s="57">
        <f>'Raw Data'!W323</f>
        <v>1</v>
      </c>
      <c r="O323" s="57">
        <f>'Raw Data'!C323</f>
        <v>0.76</v>
      </c>
      <c r="P323" s="57">
        <f>'Raw Data'!D323</f>
        <v>7.49</v>
      </c>
      <c r="Q323" s="57">
        <f>'Raw Data'!E323</f>
        <v>26.3</v>
      </c>
      <c r="R323" s="57">
        <f>'Raw Data'!F323</f>
        <v>2.7</v>
      </c>
      <c r="S323" s="57">
        <f>'Raw Data'!G323</f>
        <v>0.36699999999999999</v>
      </c>
      <c r="T323" s="57"/>
      <c r="U323" s="57"/>
      <c r="AD323" s="98"/>
      <c r="AE323" s="99"/>
      <c r="AF323" s="98"/>
    </row>
    <row r="324" spans="1:32">
      <c r="A324" s="90">
        <f>'Raw Data'!A324</f>
        <v>42633</v>
      </c>
      <c r="B324" s="57"/>
      <c r="C324" s="57"/>
      <c r="D324" s="57"/>
      <c r="E324" s="57">
        <f>'Raw Data'!N324</f>
        <v>3</v>
      </c>
      <c r="F324" s="57">
        <f>'Raw Data'!O324</f>
        <v>4</v>
      </c>
      <c r="G324" s="57">
        <f>'Raw Data'!P324</f>
        <v>2</v>
      </c>
      <c r="H324" s="57">
        <f>'Raw Data'!Q324</f>
        <v>2</v>
      </c>
      <c r="I324" s="57">
        <f>'Raw Data'!R324</f>
        <v>1</v>
      </c>
      <c r="J324" s="57">
        <f>'Raw Data'!S324</f>
        <v>5</v>
      </c>
      <c r="K324" s="57">
        <f>'Raw Data'!T324</f>
        <v>21.111111111111111</v>
      </c>
      <c r="L324" s="57">
        <f>'Raw Data'!U324</f>
        <v>23.333333333333332</v>
      </c>
      <c r="M324" s="57">
        <f>'Raw Data'!V324</f>
        <v>0.35</v>
      </c>
      <c r="N324" s="57">
        <f>'Raw Data'!W324</f>
        <v>1</v>
      </c>
      <c r="O324" s="57">
        <f>'Raw Data'!C324</f>
        <v>0</v>
      </c>
      <c r="P324" s="57">
        <f>'Raw Data'!D324</f>
        <v>7.11</v>
      </c>
      <c r="Q324" s="57">
        <f>'Raw Data'!E324</f>
        <v>13.5</v>
      </c>
      <c r="R324" s="57">
        <f>'Raw Data'!F324</f>
        <v>1.84</v>
      </c>
      <c r="S324" s="57">
        <f>'Raw Data'!G324</f>
        <v>0.32800000000000001</v>
      </c>
      <c r="T324" s="57"/>
      <c r="U324" s="57"/>
      <c r="AD324" s="98"/>
      <c r="AE324" s="99"/>
      <c r="AF324" s="98"/>
    </row>
    <row r="325" spans="1:32">
      <c r="A325" s="90">
        <f>'Raw Data'!A325</f>
        <v>42647</v>
      </c>
      <c r="B325" s="57"/>
      <c r="C325" s="57"/>
      <c r="D325" s="57"/>
      <c r="E325" s="57">
        <f>'Raw Data'!N325</f>
        <v>3</v>
      </c>
      <c r="F325" s="57">
        <f>'Raw Data'!O325</f>
        <v>3</v>
      </c>
      <c r="G325" s="57">
        <f>'Raw Data'!P325</f>
        <v>3</v>
      </c>
      <c r="H325" s="57">
        <f>'Raw Data'!Q325</f>
        <v>2</v>
      </c>
      <c r="I325" s="57">
        <f>'Raw Data'!R325</f>
        <v>2</v>
      </c>
      <c r="J325" s="57">
        <f>'Raw Data'!S325</f>
        <v>1</v>
      </c>
      <c r="K325" s="57">
        <f>'Raw Data'!T325</f>
        <v>20</v>
      </c>
      <c r="L325" s="57">
        <f>'Raw Data'!U325</f>
        <v>18.888888888888889</v>
      </c>
      <c r="M325" s="57">
        <f>'Raw Data'!V325</f>
        <v>0.4</v>
      </c>
      <c r="N325" s="57">
        <f>'Raw Data'!W325</f>
        <v>1</v>
      </c>
      <c r="O325" s="57">
        <f>'Raw Data'!C325</f>
        <v>0</v>
      </c>
      <c r="P325" s="57">
        <f>'Raw Data'!D325</f>
        <v>6.18</v>
      </c>
      <c r="Q325" s="57">
        <f>'Raw Data'!E325</f>
        <v>14.3</v>
      </c>
      <c r="R325" s="57">
        <f>'Raw Data'!F325</f>
        <v>0.67100000000000004</v>
      </c>
      <c r="S325" s="57">
        <f>'Raw Data'!G325</f>
        <v>0.99199999999999999</v>
      </c>
      <c r="T325" s="57"/>
      <c r="U325" s="57"/>
      <c r="AD325" s="98"/>
      <c r="AE325" s="99"/>
      <c r="AF325" s="98"/>
    </row>
    <row r="326" spans="1:32">
      <c r="A326" s="90">
        <f>'Raw Data'!A326</f>
        <v>42661</v>
      </c>
      <c r="B326" s="57"/>
      <c r="C326" s="57"/>
      <c r="D326" s="57"/>
      <c r="E326" s="57">
        <f>'Raw Data'!N326</f>
        <v>2</v>
      </c>
      <c r="F326" s="57">
        <f>'Raw Data'!O326</f>
        <v>1</v>
      </c>
      <c r="G326" s="57">
        <f>'Raw Data'!P326</f>
        <v>1</v>
      </c>
      <c r="H326" s="57">
        <f>'Raw Data'!Q326</f>
        <v>1</v>
      </c>
      <c r="I326" s="57">
        <f>'Raw Data'!R326</f>
        <v>9</v>
      </c>
      <c r="J326" s="57">
        <f>'Raw Data'!S326</f>
        <v>1</v>
      </c>
      <c r="K326" s="57">
        <f>'Raw Data'!T326</f>
        <v>17.777777777777779</v>
      </c>
      <c r="L326" s="57">
        <f>'Raw Data'!U326</f>
        <v>15.555555555555555</v>
      </c>
      <c r="M326" s="57">
        <f>'Raw Data'!V326</f>
        <v>0.4</v>
      </c>
      <c r="N326" s="57">
        <f>'Raw Data'!W326</f>
        <v>1</v>
      </c>
      <c r="O326" s="57">
        <f>'Raw Data'!C326</f>
        <v>0.1</v>
      </c>
      <c r="P326" s="57">
        <f>'Raw Data'!D326</f>
        <v>6.44</v>
      </c>
      <c r="Q326" s="57">
        <f>'Raw Data'!E326</f>
        <v>9.4</v>
      </c>
      <c r="R326" s="57">
        <f>'Raw Data'!F326</f>
        <v>1.32</v>
      </c>
      <c r="S326" s="57">
        <f>'Raw Data'!G326</f>
        <v>0.32400000000000001</v>
      </c>
      <c r="T326" s="57"/>
      <c r="U326" s="57"/>
      <c r="AD326" s="98"/>
      <c r="AE326" s="99"/>
      <c r="AF326" s="98"/>
    </row>
    <row r="327" spans="1:32">
      <c r="A327" s="90">
        <f>'Raw Data'!A327</f>
        <v>42675</v>
      </c>
      <c r="B327" s="57"/>
      <c r="C327" s="57"/>
      <c r="D327" s="57"/>
      <c r="E327" s="57">
        <f>'Raw Data'!N327</f>
        <v>2</v>
      </c>
      <c r="F327" s="57">
        <f>'Raw Data'!O327</f>
        <v>2</v>
      </c>
      <c r="G327" s="57">
        <f>'Raw Data'!P327</f>
        <v>1</v>
      </c>
      <c r="H327" s="57">
        <f>'Raw Data'!Q327</f>
        <v>1</v>
      </c>
      <c r="I327" s="57">
        <f>'Raw Data'!R327</f>
        <v>9</v>
      </c>
      <c r="J327" s="57">
        <f>'Raw Data'!S327</f>
        <v>1</v>
      </c>
      <c r="K327" s="57">
        <f>'Raw Data'!T327</f>
        <v>7.7777777777777777</v>
      </c>
      <c r="L327" s="57">
        <f>'Raw Data'!U327</f>
        <v>13.333333333333334</v>
      </c>
      <c r="M327" s="57">
        <f>'Raw Data'!V327</f>
        <v>0.4</v>
      </c>
      <c r="N327" s="57">
        <f>'Raw Data'!W327</f>
        <v>1</v>
      </c>
      <c r="O327" s="57">
        <f>'Raw Data'!C327</f>
        <v>0.15</v>
      </c>
      <c r="P327" s="57">
        <f>'Raw Data'!D327</f>
        <v>7.29</v>
      </c>
      <c r="Q327" s="57">
        <f>'Raw Data'!E327</f>
        <v>6.9</v>
      </c>
      <c r="R327" s="57">
        <f>'Raw Data'!F327</f>
        <v>2.6</v>
      </c>
      <c r="S327" s="57"/>
      <c r="T327" s="57"/>
      <c r="U327" s="57"/>
      <c r="AD327" s="98"/>
      <c r="AE327" s="99"/>
      <c r="AF327" s="98"/>
    </row>
    <row r="328" spans="1:32">
      <c r="A328" s="90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AD328" s="98"/>
      <c r="AE328" s="99"/>
      <c r="AF328" s="98"/>
    </row>
    <row r="329" spans="1:32">
      <c r="A329" s="90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AD329" s="98"/>
      <c r="AE329" s="99"/>
      <c r="AF329" s="98"/>
    </row>
    <row r="330" spans="1:32">
      <c r="A330" s="90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AD330" s="98"/>
      <c r="AE330" s="99"/>
      <c r="AF330" s="98"/>
    </row>
    <row r="331" spans="1:32">
      <c r="A331" s="90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AD331" s="98"/>
      <c r="AE331" s="99"/>
      <c r="AF331" s="98"/>
    </row>
    <row r="332" spans="1:32">
      <c r="A332" s="90">
        <f>'Raw Data'!A332</f>
        <v>42437</v>
      </c>
      <c r="B332" s="57" t="s">
        <v>61</v>
      </c>
      <c r="C332" s="57" t="s">
        <v>62</v>
      </c>
      <c r="D332" s="57" t="str">
        <f>'Raw Data'!Y332</f>
        <v>Peggy Buchness</v>
      </c>
      <c r="E332" s="57">
        <f>'Raw Data'!N332</f>
        <v>3</v>
      </c>
      <c r="F332" s="57">
        <f>'Raw Data'!O332</f>
        <v>2</v>
      </c>
      <c r="G332" s="57">
        <f>'Raw Data'!P332</f>
        <v>1</v>
      </c>
      <c r="H332" s="57">
        <f>'Raw Data'!Q332</f>
        <v>1</v>
      </c>
      <c r="I332" s="57">
        <f>'Raw Data'!R332</f>
        <v>13</v>
      </c>
      <c r="J332" s="57">
        <f>'Raw Data'!S332</f>
        <v>1</v>
      </c>
      <c r="K332" s="57">
        <f>'Raw Data'!T332</f>
        <v>10</v>
      </c>
      <c r="L332" s="57">
        <f>'Raw Data'!U332</f>
        <v>8.3333333333333339</v>
      </c>
      <c r="M332" s="57">
        <f>'Raw Data'!V332</f>
        <v>0.48</v>
      </c>
      <c r="N332" s="57">
        <f>'Raw Data'!W332</f>
        <v>1</v>
      </c>
      <c r="O332" s="57">
        <f>'Raw Data'!C332</f>
        <v>0.16</v>
      </c>
      <c r="P332" s="57">
        <f>'Raw Data'!D332</f>
        <v>6.61</v>
      </c>
      <c r="Q332" s="57">
        <f>'Raw Data'!E332</f>
        <v>8.8000000000000007</v>
      </c>
      <c r="R332" s="57">
        <f>'Raw Data'!F332</f>
        <v>3.68</v>
      </c>
      <c r="S332" s="57">
        <f>'Raw Data'!G332</f>
        <v>0.154</v>
      </c>
      <c r="T332" s="57"/>
      <c r="U332" s="57"/>
      <c r="W332" s="57" t="s">
        <v>20</v>
      </c>
      <c r="X332" s="74" t="s">
        <v>61</v>
      </c>
      <c r="Y332" s="56">
        <f>AVERAGE(P332:P333)</f>
        <v>6.5</v>
      </c>
      <c r="Z332" s="56">
        <f>AVERAGE(R332:R333)</f>
        <v>3.2949999999999999</v>
      </c>
      <c r="AA332" s="56">
        <f>AVERAGE(S332:S333)</f>
        <v>0.1845</v>
      </c>
      <c r="AB332" s="56">
        <f>AVERAGE(Q332:Q333)</f>
        <v>7.65</v>
      </c>
      <c r="AC332" s="56">
        <f>AVERAGE(M332:M333)</f>
        <v>0.44</v>
      </c>
      <c r="AD332" s="98">
        <f>TNTP!M294</f>
        <v>2.9834909999999999</v>
      </c>
      <c r="AE332" s="99">
        <f>TNTP!N294</f>
        <v>5.1719899999999999E-2</v>
      </c>
      <c r="AF332" s="98"/>
    </row>
    <row r="333" spans="1:32">
      <c r="A333" s="90">
        <f>'Raw Data'!A333</f>
        <v>42451</v>
      </c>
      <c r="B333" s="57"/>
      <c r="C333" s="57"/>
      <c r="D333" s="57" t="str">
        <f>'Raw Data'!Y333</f>
        <v>Chuck Wojciechowski</v>
      </c>
      <c r="E333" s="57">
        <f>'Raw Data'!N333</f>
        <v>2</v>
      </c>
      <c r="F333" s="57">
        <f>'Raw Data'!O333</f>
        <v>1</v>
      </c>
      <c r="G333" s="57">
        <f>'Raw Data'!P333</f>
        <v>2</v>
      </c>
      <c r="H333" s="57">
        <f>'Raw Data'!Q333</f>
        <v>1</v>
      </c>
      <c r="I333" s="57">
        <f>'Raw Data'!R333</f>
        <v>8</v>
      </c>
      <c r="J333" s="57">
        <f>'Raw Data'!S333</f>
        <v>4</v>
      </c>
      <c r="K333" s="57">
        <f>'Raw Data'!T333</f>
        <v>3.8888888888888888</v>
      </c>
      <c r="L333" s="57">
        <f>'Raw Data'!U333</f>
        <v>10</v>
      </c>
      <c r="M333" s="57">
        <f>'Raw Data'!V333</f>
        <v>0.4</v>
      </c>
      <c r="N333" s="57">
        <f>'Raw Data'!W333</f>
        <v>1</v>
      </c>
      <c r="O333" s="57">
        <f>'Raw Data'!C333</f>
        <v>0.5</v>
      </c>
      <c r="P333" s="57">
        <f>'Raw Data'!D333</f>
        <v>6.39</v>
      </c>
      <c r="Q333" s="57">
        <f>'Raw Data'!E333</f>
        <v>6.5</v>
      </c>
      <c r="R333" s="57">
        <f>'Raw Data'!F333</f>
        <v>2.91</v>
      </c>
      <c r="S333" s="57">
        <f>'Raw Data'!G333</f>
        <v>0.215</v>
      </c>
      <c r="T333" s="57"/>
      <c r="U333" s="57"/>
      <c r="W333" s="57" t="s">
        <v>22</v>
      </c>
      <c r="Y333" s="98">
        <f>AVERAGE(P334:P335)</f>
        <v>6.5</v>
      </c>
      <c r="Z333" s="56">
        <f>AVERAGE(R334:R335)</f>
        <v>3.36</v>
      </c>
      <c r="AA333" s="56">
        <f>AVERAGE(S334:S335)</f>
        <v>0.19</v>
      </c>
      <c r="AB333" s="56">
        <f>AVERAGE(Q334:Q335)</f>
        <v>15.2</v>
      </c>
      <c r="AC333" s="56">
        <f>AVERAGE(M334:M335)</f>
        <v>0.42500000000000004</v>
      </c>
      <c r="AD333" s="98">
        <f>TNTP!M295</f>
        <v>2.6823405000000005</v>
      </c>
      <c r="AE333" s="99">
        <f>TNTP!N295</f>
        <v>6.0468924999999993E-2</v>
      </c>
      <c r="AF333" s="98"/>
    </row>
    <row r="334" spans="1:32">
      <c r="A334" s="90">
        <f>'Raw Data'!A334</f>
        <v>42465</v>
      </c>
      <c r="B334" s="57"/>
      <c r="C334" s="57"/>
      <c r="D334" s="57"/>
      <c r="E334" s="57">
        <f>'Raw Data'!N334</f>
        <v>4</v>
      </c>
      <c r="F334" s="57">
        <f>'Raw Data'!O334</f>
        <v>2</v>
      </c>
      <c r="G334" s="57">
        <f>'Raw Data'!P334</f>
        <v>4</v>
      </c>
      <c r="H334" s="57">
        <f>'Raw Data'!Q334</f>
        <v>4</v>
      </c>
      <c r="I334" s="57">
        <f>'Raw Data'!R334</f>
        <v>8</v>
      </c>
      <c r="J334" s="57">
        <f>'Raw Data'!S334</f>
        <v>4</v>
      </c>
      <c r="K334" s="57">
        <f>'Raw Data'!T334</f>
        <v>1.1111111111111112</v>
      </c>
      <c r="L334" s="57">
        <f>'Raw Data'!U334</f>
        <v>12.222222222222221</v>
      </c>
      <c r="M334" s="57">
        <f>'Raw Data'!V334</f>
        <v>0.4</v>
      </c>
      <c r="N334" s="57">
        <f>'Raw Data'!W334</f>
        <v>1</v>
      </c>
      <c r="O334" s="57">
        <f>'Raw Data'!C334</f>
        <v>0.21</v>
      </c>
      <c r="P334" s="57">
        <f>'Raw Data'!D334</f>
        <v>6.53</v>
      </c>
      <c r="Q334" s="57">
        <f>'Raw Data'!E334</f>
        <v>16.8</v>
      </c>
      <c r="R334" s="57">
        <f>'Raw Data'!F334</f>
        <v>3.36</v>
      </c>
      <c r="S334" s="57"/>
      <c r="T334" s="57"/>
      <c r="U334" s="57"/>
      <c r="W334" s="57" t="s">
        <v>23</v>
      </c>
      <c r="Y334" s="98">
        <f>AVERAGE(P336:P338)</f>
        <v>6.66</v>
      </c>
      <c r="Z334" s="56">
        <f>AVERAGE(R336:R338)</f>
        <v>3.14</v>
      </c>
      <c r="AA334" s="56">
        <f>AVERAGE(S336:S337)</f>
        <v>0.16899999999999998</v>
      </c>
      <c r="AC334" s="99">
        <f>AVERAGE(M336:M338)</f>
        <v>0.46666666666666662</v>
      </c>
      <c r="AD334" s="98">
        <f>TNTP!M296</f>
        <v>1.7462059999999999</v>
      </c>
      <c r="AE334" s="99">
        <f>TNTP!N296</f>
        <v>8.7025699999999998E-2</v>
      </c>
      <c r="AF334" s="98"/>
    </row>
    <row r="335" spans="1:32">
      <c r="A335" s="90">
        <f>'Raw Data'!A335</f>
        <v>42479</v>
      </c>
      <c r="B335" s="57"/>
      <c r="C335" s="57"/>
      <c r="D335" s="57"/>
      <c r="E335" s="57">
        <f>'Raw Data'!N335</f>
        <v>2</v>
      </c>
      <c r="F335" s="57">
        <f>'Raw Data'!O335</f>
        <v>2</v>
      </c>
      <c r="G335" s="57">
        <f>'Raw Data'!P335</f>
        <v>1</v>
      </c>
      <c r="H335" s="57">
        <f>'Raw Data'!Q335</f>
        <v>1</v>
      </c>
      <c r="I335" s="57">
        <f>'Raw Data'!R335</f>
        <v>9</v>
      </c>
      <c r="J335" s="57">
        <f>'Raw Data'!S335</f>
        <v>1</v>
      </c>
      <c r="K335" s="57">
        <f>'Raw Data'!T335</f>
        <v>14.444444444444445</v>
      </c>
      <c r="L335" s="57">
        <f>'Raw Data'!U335</f>
        <v>15.555555555555555</v>
      </c>
      <c r="M335" s="57">
        <f>'Raw Data'!V335</f>
        <v>0.45</v>
      </c>
      <c r="N335" s="57">
        <f>'Raw Data'!W335</f>
        <v>1</v>
      </c>
      <c r="O335" s="57">
        <f>'Raw Data'!C335</f>
        <v>1.03</v>
      </c>
      <c r="P335" s="57">
        <f>'Raw Data'!D335</f>
        <v>6.47</v>
      </c>
      <c r="Q335" s="57">
        <f>'Raw Data'!E335</f>
        <v>13.6</v>
      </c>
      <c r="R335" s="57"/>
      <c r="S335" s="57">
        <f>'Raw Data'!G335</f>
        <v>0.19</v>
      </c>
      <c r="T335" s="57"/>
      <c r="U335" s="57" t="s">
        <v>171</v>
      </c>
      <c r="W335" s="57" t="s">
        <v>24</v>
      </c>
      <c r="Y335" s="98">
        <f>AVERAGE(P338:P340)</f>
        <v>6.9766666666666666</v>
      </c>
      <c r="Z335" s="98">
        <f>AVERAGE(R339:R340)</f>
        <v>4.92</v>
      </c>
      <c r="AA335" s="98">
        <f>AVERAGE(S338:S340)</f>
        <v>0.22166666666666668</v>
      </c>
      <c r="AB335" s="98">
        <f>AVERAGE(Q339:Q340)</f>
        <v>8.1999999999999993</v>
      </c>
      <c r="AC335" s="56">
        <f>AVERAGE(M339:M340)</f>
        <v>0.54</v>
      </c>
      <c r="AD335" s="98">
        <f>TNTP!M297</f>
        <v>1.456728</v>
      </c>
      <c r="AE335" s="99">
        <f>TNTP!N297</f>
        <v>9.6239275000000013E-2</v>
      </c>
      <c r="AF335" s="98"/>
    </row>
    <row r="336" spans="1:32">
      <c r="A336" s="90">
        <f>'Raw Data'!A336</f>
        <v>42493</v>
      </c>
      <c r="B336" s="57"/>
      <c r="C336" s="57"/>
      <c r="D336" s="57"/>
      <c r="E336" s="57">
        <f>'Raw Data'!N336</f>
        <v>4</v>
      </c>
      <c r="F336" s="57">
        <f>'Raw Data'!O336</f>
        <v>3</v>
      </c>
      <c r="G336" s="57">
        <f>'Raw Data'!P336</f>
        <v>2</v>
      </c>
      <c r="H336" s="57">
        <f>'Raw Data'!Q336</f>
        <v>2</v>
      </c>
      <c r="I336" s="57">
        <f>'Raw Data'!R336</f>
        <v>6</v>
      </c>
      <c r="J336" s="57">
        <f>'Raw Data'!S336</f>
        <v>5</v>
      </c>
      <c r="K336" s="57">
        <f>'Raw Data'!T336</f>
        <v>18.333333333333332</v>
      </c>
      <c r="L336" s="57">
        <f>'Raw Data'!U336</f>
        <v>17.222222222222221</v>
      </c>
      <c r="M336" s="57">
        <f>'Raw Data'!V336</f>
        <v>0.5</v>
      </c>
      <c r="N336" s="57">
        <f>'Raw Data'!W336</f>
        <v>1</v>
      </c>
      <c r="O336" s="57">
        <f>'Raw Data'!C336</f>
        <v>0.64</v>
      </c>
      <c r="P336" s="57">
        <f>'Raw Data'!D336</f>
        <v>6.91</v>
      </c>
      <c r="Q336" s="57"/>
      <c r="R336" s="57">
        <f>'Raw Data'!F336</f>
        <v>3.14</v>
      </c>
      <c r="S336" s="57">
        <f>'Raw Data'!G336</f>
        <v>0.16500000000000001</v>
      </c>
      <c r="T336" s="57"/>
      <c r="U336" s="57" t="s">
        <v>179</v>
      </c>
      <c r="W336" s="57" t="s">
        <v>25</v>
      </c>
      <c r="Y336" s="56">
        <f>AVERAGE(P341:P342)</f>
        <v>6.82</v>
      </c>
      <c r="Z336" s="56">
        <f>AVERAGE(R341:R342)</f>
        <v>2.99</v>
      </c>
      <c r="AA336" s="99">
        <f>AVERAGE(S341:S342)</f>
        <v>0.23100000000000001</v>
      </c>
      <c r="AB336" s="56">
        <f>AVERAGE(Q341:Q342)</f>
        <v>12.45</v>
      </c>
      <c r="AC336" s="56">
        <f>AVERAGE(M341:M342)</f>
        <v>0.495</v>
      </c>
      <c r="AD336" s="98">
        <f>TNTP!M298</f>
        <v>1.1079536999999999</v>
      </c>
      <c r="AE336" s="99">
        <f>TNTP!N298</f>
        <v>8.8729050000000004E-2</v>
      </c>
      <c r="AF336" s="98"/>
    </row>
    <row r="337" spans="1:32">
      <c r="A337" s="90">
        <f>'Raw Data'!A337</f>
        <v>42507</v>
      </c>
      <c r="B337" s="57"/>
      <c r="C337" s="57"/>
      <c r="D337" s="57" t="str">
        <f>'Raw Data'!Y337</f>
        <v>John Groutt</v>
      </c>
      <c r="E337" s="57">
        <f>'Raw Data'!N337</f>
        <v>4</v>
      </c>
      <c r="F337" s="57">
        <f>'Raw Data'!O337</f>
        <v>3</v>
      </c>
      <c r="G337" s="57">
        <f>'Raw Data'!P337</f>
        <v>1</v>
      </c>
      <c r="H337" s="57">
        <f>'Raw Data'!Q337</f>
        <v>1</v>
      </c>
      <c r="I337" s="57">
        <f>'Raw Data'!R337</f>
        <v>13</v>
      </c>
      <c r="J337" s="57">
        <f>'Raw Data'!S337</f>
        <v>1</v>
      </c>
      <c r="K337" s="57">
        <f>'Raw Data'!T337</f>
        <v>16.111111111111111</v>
      </c>
      <c r="L337" s="57">
        <f>'Raw Data'!U337</f>
        <v>17.222222222222221</v>
      </c>
      <c r="M337" s="57">
        <f>'Raw Data'!V337</f>
        <v>0.4</v>
      </c>
      <c r="N337" s="57">
        <f>'Raw Data'!W337</f>
        <v>1</v>
      </c>
      <c r="O337" s="57">
        <f>'Raw Data'!C337</f>
        <v>0.46</v>
      </c>
      <c r="P337" s="57">
        <f>'Raw Data'!D337</f>
        <v>6.23</v>
      </c>
      <c r="Q337" s="57"/>
      <c r="R337" s="57"/>
      <c r="S337" s="57">
        <f>'Raw Data'!G337</f>
        <v>0.17299999999999999</v>
      </c>
      <c r="T337" s="57"/>
      <c r="U337" s="57"/>
      <c r="W337" s="57" t="s">
        <v>26</v>
      </c>
      <c r="Y337" s="98">
        <f>AVERAGE(P343:P344)</f>
        <v>6.9050000000000002</v>
      </c>
      <c r="Z337" s="56">
        <f>AVERAGE(R343:R344)</f>
        <v>2.4050000000000002</v>
      </c>
      <c r="AA337" s="56">
        <f>AVERAGE(S343:S344)</f>
        <v>0.23700000000000002</v>
      </c>
      <c r="AB337" s="56">
        <f>AVERAGE(Q343:Q344)</f>
        <v>15.5</v>
      </c>
      <c r="AC337" s="56">
        <f>AVERAGE(M343:M344)</f>
        <v>0.47499999999999998</v>
      </c>
      <c r="AD337" s="98">
        <f>TNTP!M299</f>
        <v>0.84952455000000004</v>
      </c>
      <c r="AE337" s="99">
        <f>TNTP!N299</f>
        <v>7.3089199999999993E-2</v>
      </c>
      <c r="AF337" s="98"/>
    </row>
    <row r="338" spans="1:32">
      <c r="A338" s="90">
        <f>'Raw Data'!A338</f>
        <v>42521</v>
      </c>
      <c r="B338" s="57"/>
      <c r="C338" s="57"/>
      <c r="D338" s="57" t="str">
        <f>'Raw Data'!Y338</f>
        <v>Peggy Buchness</v>
      </c>
      <c r="E338" s="57">
        <f>'Raw Data'!N338</f>
        <v>1</v>
      </c>
      <c r="F338" s="57">
        <f>'Raw Data'!O338</f>
        <v>2</v>
      </c>
      <c r="G338" s="57">
        <f>'Raw Data'!P338</f>
        <v>1</v>
      </c>
      <c r="H338" s="57">
        <f>'Raw Data'!Q338</f>
        <v>1</v>
      </c>
      <c r="I338" s="57">
        <f>'Raw Data'!R338</f>
        <v>9</v>
      </c>
      <c r="J338" s="57">
        <f>'Raw Data'!S338</f>
        <v>4</v>
      </c>
      <c r="K338" s="57">
        <f>'Raw Data'!T338</f>
        <v>21.111111111111111</v>
      </c>
      <c r="L338" s="57">
        <f>'Raw Data'!U338</f>
        <v>23.333333333333332</v>
      </c>
      <c r="M338" s="57">
        <f>'Raw Data'!V338</f>
        <v>0.5</v>
      </c>
      <c r="N338" s="57">
        <f>'Raw Data'!W338</f>
        <v>1</v>
      </c>
      <c r="O338" s="57">
        <f>'Raw Data'!C338</f>
        <v>0.81</v>
      </c>
      <c r="P338" s="57">
        <f>'Raw Data'!D338</f>
        <v>6.84</v>
      </c>
      <c r="Q338" s="57"/>
      <c r="R338" s="57"/>
      <c r="S338" s="57">
        <f>'Raw Data'!G338</f>
        <v>0.185</v>
      </c>
      <c r="T338" s="57"/>
      <c r="U338" s="57"/>
      <c r="W338" s="57" t="s">
        <v>27</v>
      </c>
      <c r="Y338" s="98">
        <f>AVERAGE(P345:P346)</f>
        <v>6.8949999999999996</v>
      </c>
      <c r="Z338" s="56">
        <f>AVERAGE(R345:R346)</f>
        <v>2.6604999999999999</v>
      </c>
      <c r="AA338" s="56">
        <f>AVERAGE(S345:S346)</f>
        <v>0.1825</v>
      </c>
      <c r="AB338" s="56">
        <f>AVERAGE(Q345:Q346)</f>
        <v>17.399999999999999</v>
      </c>
      <c r="AC338" s="56">
        <f>AVERAGE(M345:M346)</f>
        <v>0.5</v>
      </c>
      <c r="AD338" s="98">
        <f>TNTP!M300</f>
        <v>0.74307135000000002</v>
      </c>
      <c r="AE338" s="99">
        <f>TNTP!N300</f>
        <v>7.6495900000000006E-2</v>
      </c>
      <c r="AF338" s="98"/>
    </row>
    <row r="339" spans="1:32">
      <c r="A339" s="90">
        <f>'Raw Data'!A339</f>
        <v>42535</v>
      </c>
      <c r="B339" s="57"/>
      <c r="C339" s="57"/>
      <c r="D339" s="57" t="str">
        <f>'Raw Data'!Y339</f>
        <v>Peggy Buchness</v>
      </c>
      <c r="E339" s="57">
        <f>'Raw Data'!N339</f>
        <v>1</v>
      </c>
      <c r="F339" s="57">
        <f>'Raw Data'!O339</f>
        <v>3</v>
      </c>
      <c r="G339" s="57">
        <f>'Raw Data'!P339</f>
        <v>2</v>
      </c>
      <c r="H339" s="57">
        <f>'Raw Data'!Q339</f>
        <v>2</v>
      </c>
      <c r="I339" s="57">
        <f>'Raw Data'!R339</f>
        <v>5</v>
      </c>
      <c r="J339" s="57">
        <f>'Raw Data'!S339</f>
        <v>1</v>
      </c>
      <c r="K339" s="57">
        <f>'Raw Data'!T339</f>
        <v>18.333333333333332</v>
      </c>
      <c r="L339" s="57">
        <f>'Raw Data'!U339</f>
        <v>23.333333333333332</v>
      </c>
      <c r="M339" s="57">
        <f>'Raw Data'!V339</f>
        <v>0.53</v>
      </c>
      <c r="N339" s="57">
        <f>'Raw Data'!W339</f>
        <v>1</v>
      </c>
      <c r="O339" s="57">
        <f>'Raw Data'!C339</f>
        <v>1.89</v>
      </c>
      <c r="P339" s="57">
        <f>'Raw Data'!D339</f>
        <v>7.19</v>
      </c>
      <c r="Q339" s="57"/>
      <c r="R339" s="57"/>
      <c r="S339" s="57">
        <f>'Raw Data'!G339</f>
        <v>0.29299999999999998</v>
      </c>
      <c r="T339" s="57"/>
      <c r="U339" s="57"/>
      <c r="W339" s="57" t="s">
        <v>28</v>
      </c>
      <c r="Y339" s="98">
        <f>AVERAGE(P347:P348)</f>
        <v>6.23</v>
      </c>
      <c r="Z339" s="56">
        <f>AVERAGE(R347:R348)</f>
        <v>1.2390000000000001</v>
      </c>
      <c r="AA339" s="56">
        <f>AVERAGE(S347:S348)</f>
        <v>0.47499999999999998</v>
      </c>
      <c r="AB339" s="56">
        <f>AVERAGE(Q347:Q348)</f>
        <v>11</v>
      </c>
      <c r="AC339" s="56">
        <f>AVERAGE(M347:M348)</f>
        <v>0.44</v>
      </c>
      <c r="AD339" s="98">
        <f>TNTP!M301</f>
        <v>1.4700346500000001</v>
      </c>
      <c r="AE339" s="99">
        <f>TNTP!N301</f>
        <v>0.11815054999999999</v>
      </c>
      <c r="AF339" s="98"/>
    </row>
    <row r="340" spans="1:32">
      <c r="A340" s="90">
        <f>'Raw Data'!A340</f>
        <v>42549</v>
      </c>
      <c r="B340" s="57"/>
      <c r="C340" s="57"/>
      <c r="D340" s="57" t="str">
        <f>'Raw Data'!Y340</f>
        <v>Peggy Buchness</v>
      </c>
      <c r="E340" s="57">
        <f>'Raw Data'!N340</f>
        <v>1</v>
      </c>
      <c r="F340" s="57">
        <f>'Raw Data'!O340</f>
        <v>4</v>
      </c>
      <c r="G340" s="57">
        <f>'Raw Data'!P340</f>
        <v>2</v>
      </c>
      <c r="H340" s="57">
        <f>'Raw Data'!Q340</f>
        <v>2</v>
      </c>
      <c r="I340" s="57">
        <f>'Raw Data'!R340</f>
        <v>1</v>
      </c>
      <c r="J340" s="57">
        <f>'Raw Data'!S340</f>
        <v>4</v>
      </c>
      <c r="K340" s="57">
        <f>'Raw Data'!T340</f>
        <v>22.222222222222221</v>
      </c>
      <c r="L340" s="57">
        <f>'Raw Data'!U340</f>
        <v>26.666666666666668</v>
      </c>
      <c r="M340" s="57">
        <f>'Raw Data'!V340</f>
        <v>0.55000000000000004</v>
      </c>
      <c r="N340" s="57">
        <f>'Raw Data'!W340</f>
        <v>1</v>
      </c>
      <c r="O340" s="57">
        <f>'Raw Data'!C340</f>
        <v>3.45</v>
      </c>
      <c r="P340" s="57">
        <f>'Raw Data'!D340</f>
        <v>6.9</v>
      </c>
      <c r="Q340" s="57">
        <f>'Raw Data'!E340</f>
        <v>8.1999999999999993</v>
      </c>
      <c r="R340" s="57">
        <f>'Raw Data'!F340</f>
        <v>4.92</v>
      </c>
      <c r="S340" s="57">
        <f>'Raw Data'!G340</f>
        <v>0.187</v>
      </c>
      <c r="T340" s="57"/>
      <c r="U340" s="57" t="s">
        <v>197</v>
      </c>
      <c r="W340" s="57" t="s">
        <v>29</v>
      </c>
      <c r="Y340" s="56">
        <f>AVERAGE(P349)</f>
        <v>7.31</v>
      </c>
      <c r="Z340" s="56">
        <f>AVERAGE(R349)</f>
        <v>2.69</v>
      </c>
      <c r="AB340" s="56">
        <f>AVERAGE(Q349)</f>
        <v>9.3000000000000007</v>
      </c>
      <c r="AC340" s="56">
        <f>AVERAGE(M349)</f>
        <v>0.25</v>
      </c>
      <c r="AD340" s="98">
        <f>TNTP!M302</f>
        <v>2.4092039999999999</v>
      </c>
      <c r="AE340" s="99">
        <f>TNTP!N302</f>
        <v>7.5566800000000003E-2</v>
      </c>
      <c r="AF340" s="98"/>
    </row>
    <row r="341" spans="1:32">
      <c r="A341" s="90">
        <f>'Raw Data'!A341</f>
        <v>42563</v>
      </c>
      <c r="B341" s="57"/>
      <c r="C341" s="57"/>
      <c r="D341" s="57"/>
      <c r="E341" s="57">
        <f>'Raw Data'!N341</f>
        <v>1</v>
      </c>
      <c r="F341" s="57">
        <f>'Raw Data'!O341</f>
        <v>1</v>
      </c>
      <c r="G341" s="57">
        <f>'Raw Data'!P341</f>
        <v>1</v>
      </c>
      <c r="H341" s="57">
        <f>'Raw Data'!Q341</f>
        <v>1</v>
      </c>
      <c r="I341" s="57">
        <f>'Raw Data'!R341</f>
        <v>3</v>
      </c>
      <c r="J341" s="57">
        <f>'Raw Data'!S341</f>
        <v>1</v>
      </c>
      <c r="K341" s="57">
        <f>'Raw Data'!T341</f>
        <v>28.888888888888889</v>
      </c>
      <c r="L341" s="57">
        <f>'Raw Data'!U341</f>
        <v>24.444444444444443</v>
      </c>
      <c r="M341" s="57">
        <f>'Raw Data'!V341</f>
        <v>0.5</v>
      </c>
      <c r="N341" s="57">
        <f>'Raw Data'!W341</f>
        <v>1</v>
      </c>
      <c r="O341" s="57">
        <f>'Raw Data'!C341</f>
        <v>1.56</v>
      </c>
      <c r="P341" s="57">
        <f>'Raw Data'!D341</f>
        <v>6.49</v>
      </c>
      <c r="Q341" s="57">
        <f>'Raw Data'!E341</f>
        <v>11.3</v>
      </c>
      <c r="R341" s="57">
        <f>'Raw Data'!F341</f>
        <v>2.82</v>
      </c>
      <c r="S341" s="57">
        <f>'Raw Data'!G341</f>
        <v>0.23</v>
      </c>
      <c r="T341" s="57"/>
      <c r="U341" s="57"/>
      <c r="W341" s="56" t="s">
        <v>150</v>
      </c>
      <c r="Y341" s="99">
        <f>AVERAGE(Y332:Y340)</f>
        <v>6.7551851851851854</v>
      </c>
      <c r="Z341" s="99">
        <f>AVERAGE(Z332:Z340)</f>
        <v>2.9666111111111113</v>
      </c>
      <c r="AA341" s="99">
        <f t="shared" ref="AA341:AC341" si="29">AVERAGE(AA332:AA340)</f>
        <v>0.23633333333333334</v>
      </c>
      <c r="AB341" s="99">
        <f t="shared" si="29"/>
        <v>12.0875</v>
      </c>
      <c r="AC341" s="99">
        <f t="shared" si="29"/>
        <v>0.4479629629629629</v>
      </c>
      <c r="AD341" s="98">
        <f t="shared" ref="AD341:AE341" si="30">AVERAGE(AD332:AD340)</f>
        <v>1.716505972222222</v>
      </c>
      <c r="AE341" s="99">
        <f t="shared" si="30"/>
        <v>8.0831699999999992E-2</v>
      </c>
      <c r="AF341" s="98"/>
    </row>
    <row r="342" spans="1:32">
      <c r="A342" s="90">
        <f>'Raw Data'!A342</f>
        <v>42577</v>
      </c>
      <c r="B342" s="57"/>
      <c r="C342" s="57"/>
      <c r="D342" s="57" t="str">
        <f>'Raw Data'!Y342</f>
        <v>Peggy Buchness</v>
      </c>
      <c r="E342" s="57">
        <f>'Raw Data'!N342</f>
        <v>1</v>
      </c>
      <c r="F342" s="57">
        <f>'Raw Data'!Q342</f>
        <v>2</v>
      </c>
      <c r="G342" s="57">
        <f>'Raw Data'!O342</f>
        <v>2</v>
      </c>
      <c r="H342" s="57">
        <f>'Raw Data'!S342</f>
        <v>3</v>
      </c>
      <c r="I342" s="57">
        <f>'Raw Data'!P342</f>
        <v>2</v>
      </c>
      <c r="J342" s="57">
        <f>'Raw Data'!R342</f>
        <v>7</v>
      </c>
      <c r="K342" s="57">
        <f>'Raw Data'!T342</f>
        <v>26.666666666666668</v>
      </c>
      <c r="L342" s="57">
        <f>'Raw Data'!U342</f>
        <v>30.555555555555557</v>
      </c>
      <c r="M342" s="57">
        <f>'Raw Data'!V342</f>
        <v>0.49</v>
      </c>
      <c r="N342" s="57">
        <f>'Raw Data'!W342</f>
        <v>1</v>
      </c>
      <c r="O342" s="57">
        <f>'Raw Data'!C342</f>
        <v>2.1</v>
      </c>
      <c r="P342" s="57">
        <f>'Raw Data'!D342</f>
        <v>7.15</v>
      </c>
      <c r="Q342" s="57">
        <f>'Raw Data'!E342</f>
        <v>13.6</v>
      </c>
      <c r="R342" s="57">
        <f>'Raw Data'!F342</f>
        <v>3.16</v>
      </c>
      <c r="S342" s="57">
        <f>'Raw Data'!G342</f>
        <v>0.23200000000000001</v>
      </c>
      <c r="T342" s="57"/>
      <c r="U342" s="57"/>
      <c r="AD342" s="98"/>
      <c r="AE342" s="99"/>
      <c r="AF342" s="98"/>
    </row>
    <row r="343" spans="1:32">
      <c r="A343" s="90">
        <f>'Raw Data'!A343</f>
        <v>42591</v>
      </c>
      <c r="B343" s="57"/>
      <c r="C343" s="57"/>
      <c r="D343" s="57" t="str">
        <f>'Raw Data'!Y343</f>
        <v>Peggy Buchness</v>
      </c>
      <c r="E343" s="57">
        <f>'Raw Data'!N343</f>
        <v>1</v>
      </c>
      <c r="F343" s="57">
        <f>'Raw Data'!O343</f>
        <v>3</v>
      </c>
      <c r="G343" s="57">
        <f>'Raw Data'!P343</f>
        <v>2</v>
      </c>
      <c r="H343" s="57">
        <f>'Raw Data'!Q343</f>
        <v>2</v>
      </c>
      <c r="I343" s="57">
        <f>'Raw Data'!R343</f>
        <v>3</v>
      </c>
      <c r="J343" s="57">
        <f>'Raw Data'!S343</f>
        <v>1</v>
      </c>
      <c r="K343" s="57">
        <f>'Raw Data'!T343</f>
        <v>26.666666666666668</v>
      </c>
      <c r="L343" s="57">
        <f>'Raw Data'!U343</f>
        <v>27.777777777777779</v>
      </c>
      <c r="M343" s="57">
        <f>'Raw Data'!V343</f>
        <v>0.5</v>
      </c>
      <c r="N343" s="57">
        <f>'Raw Data'!W343</f>
        <v>1</v>
      </c>
      <c r="O343" s="57">
        <f>'Raw Data'!C343</f>
        <v>1.71</v>
      </c>
      <c r="P343" s="57">
        <f>'Raw Data'!D343</f>
        <v>6.91</v>
      </c>
      <c r="Q343" s="57">
        <f>'Raw Data'!E343</f>
        <v>16.7</v>
      </c>
      <c r="R343" s="57">
        <f>'Raw Data'!F343</f>
        <v>2.09</v>
      </c>
      <c r="S343" s="57">
        <f>'Raw Data'!G343</f>
        <v>0.19700000000000001</v>
      </c>
      <c r="U343" s="57" t="s">
        <v>212</v>
      </c>
      <c r="AD343" s="98"/>
      <c r="AE343" s="99"/>
      <c r="AF343" s="98"/>
    </row>
    <row r="344" spans="1:32">
      <c r="A344" s="90">
        <f>'Raw Data'!A344</f>
        <v>42605</v>
      </c>
      <c r="B344" s="57"/>
      <c r="C344" s="57"/>
      <c r="D344" s="57"/>
      <c r="E344" s="57">
        <f>'Raw Data'!N344</f>
        <v>2</v>
      </c>
      <c r="F344" s="57">
        <f>'Raw Data'!O344</f>
        <v>1</v>
      </c>
      <c r="G344" s="57">
        <f>'Raw Data'!P344</f>
        <v>2</v>
      </c>
      <c r="H344" s="57">
        <f>'Raw Data'!Q344</f>
        <v>2</v>
      </c>
      <c r="I344" s="57">
        <f>'Raw Data'!R344</f>
        <v>3</v>
      </c>
      <c r="J344" s="57">
        <f>'Raw Data'!S344</f>
        <v>5</v>
      </c>
      <c r="K344" s="57">
        <f>'Raw Data'!T344</f>
        <v>22.222222222222221</v>
      </c>
      <c r="L344" s="57">
        <f>'Raw Data'!U344</f>
        <v>28.888888888888889</v>
      </c>
      <c r="M344" s="57">
        <f>'Raw Data'!V344</f>
        <v>0.45</v>
      </c>
      <c r="N344" s="57">
        <f>'Raw Data'!W344</f>
        <v>1</v>
      </c>
      <c r="O344" s="57">
        <f>'Raw Data'!C344</f>
        <v>2.62</v>
      </c>
      <c r="P344" s="57">
        <f>'Raw Data'!D344</f>
        <v>6.9</v>
      </c>
      <c r="Q344" s="57">
        <f>'Raw Data'!E344</f>
        <v>14.3</v>
      </c>
      <c r="R344" s="57">
        <f>'Raw Data'!F344</f>
        <v>2.72</v>
      </c>
      <c r="S344" s="57">
        <f>'Raw Data'!G344</f>
        <v>0.27700000000000002</v>
      </c>
      <c r="T344" s="57"/>
      <c r="U344" s="57"/>
      <c r="AD344" s="98"/>
      <c r="AE344" s="99"/>
      <c r="AF344" s="98"/>
    </row>
    <row r="345" spans="1:32">
      <c r="A345" s="90">
        <f>'Raw Data'!A345</f>
        <v>42619</v>
      </c>
      <c r="B345" s="57"/>
      <c r="C345" s="57"/>
      <c r="D345" s="57" t="str">
        <f>'Raw Data'!Y345</f>
        <v>No Name</v>
      </c>
      <c r="E345" s="57">
        <f>'Raw Data'!N345</f>
        <v>3</v>
      </c>
      <c r="F345" s="57">
        <f>'Raw Data'!O345</f>
        <v>1</v>
      </c>
      <c r="G345" s="57">
        <f>'Raw Data'!P345</f>
        <v>1</v>
      </c>
      <c r="H345" s="57">
        <f>'Raw Data'!Q345</f>
        <v>1</v>
      </c>
      <c r="I345" s="57">
        <f>'Raw Data'!R345</f>
        <v>13</v>
      </c>
      <c r="J345" s="57">
        <f>'Raw Data'!S345</f>
        <v>1</v>
      </c>
      <c r="K345" s="57">
        <f>'Raw Data'!T345</f>
        <v>23.333333333333332</v>
      </c>
      <c r="L345" s="57">
        <f>'Raw Data'!U345</f>
        <v>26.666666666666668</v>
      </c>
      <c r="M345" s="57">
        <f>'Raw Data'!V345</f>
        <v>0.5</v>
      </c>
      <c r="N345" s="57">
        <f>'Raw Data'!W345</f>
        <v>1</v>
      </c>
      <c r="O345" s="57">
        <f>'Raw Data'!C345</f>
        <v>3.27</v>
      </c>
      <c r="P345" s="57">
        <f>'Raw Data'!D345</f>
        <v>6.97</v>
      </c>
      <c r="Q345" s="57">
        <f>'Raw Data'!E345</f>
        <v>18.8</v>
      </c>
      <c r="R345" s="57">
        <f>'Raw Data'!F345</f>
        <v>0.24099999999999999</v>
      </c>
      <c r="S345" s="57">
        <f>'Raw Data'!G345</f>
        <v>0.14699999999999999</v>
      </c>
      <c r="T345" s="57"/>
      <c r="U345" s="57"/>
      <c r="AD345" s="98"/>
      <c r="AE345" s="99"/>
      <c r="AF345" s="98"/>
    </row>
    <row r="346" spans="1:32">
      <c r="A346" s="90">
        <f>'Raw Data'!A346</f>
        <v>42633</v>
      </c>
      <c r="B346" s="57"/>
      <c r="C346" s="57"/>
      <c r="D346" s="57" t="str">
        <f>'Raw Data'!Y346</f>
        <v>Peggy Buchness</v>
      </c>
      <c r="E346" s="57">
        <f>'Raw Data'!N346</f>
        <v>2</v>
      </c>
      <c r="F346" s="57">
        <f>'Raw Data'!O346</f>
        <v>4</v>
      </c>
      <c r="G346" s="57">
        <f>'Raw Data'!P346</f>
        <v>2</v>
      </c>
      <c r="H346" s="57">
        <f>'Raw Data'!Q346</f>
        <v>2</v>
      </c>
      <c r="I346" s="57">
        <f>'Raw Data'!R346</f>
        <v>1</v>
      </c>
      <c r="J346" s="57">
        <f>'Raw Data'!S346</f>
        <v>5</v>
      </c>
      <c r="K346" s="57">
        <f>'Raw Data'!T346</f>
        <v>23.888888888888889</v>
      </c>
      <c r="L346" s="57">
        <f>'Raw Data'!U346</f>
        <v>25.555555555555557</v>
      </c>
      <c r="M346" s="57">
        <f>'Raw Data'!V346</f>
        <v>0.5</v>
      </c>
      <c r="N346" s="57">
        <f>'Raw Data'!W346</f>
        <v>1</v>
      </c>
      <c r="O346" s="57">
        <f>'Raw Data'!C346</f>
        <v>5.5</v>
      </c>
      <c r="P346" s="57">
        <f>'Raw Data'!D346</f>
        <v>6.82</v>
      </c>
      <c r="Q346" s="57">
        <f>'Raw Data'!E346</f>
        <v>16</v>
      </c>
      <c r="R346" s="57">
        <f>'Raw Data'!F346</f>
        <v>5.08</v>
      </c>
      <c r="S346" s="57">
        <f>'Raw Data'!G346</f>
        <v>0.218</v>
      </c>
      <c r="T346" s="57"/>
      <c r="U346" s="57"/>
      <c r="AD346" s="98"/>
      <c r="AE346" s="99"/>
      <c r="AF346" s="98"/>
    </row>
    <row r="347" spans="1:32">
      <c r="A347" s="90">
        <f>'Raw Data'!A347</f>
        <v>42647</v>
      </c>
      <c r="B347" s="57"/>
      <c r="C347" s="57"/>
      <c r="D347" s="57"/>
      <c r="E347" s="57">
        <f>'Raw Data'!N347</f>
        <v>2</v>
      </c>
      <c r="F347" s="57">
        <f>'Raw Data'!O347</f>
        <v>7</v>
      </c>
      <c r="G347" s="57">
        <f>'Raw Data'!P347</f>
        <v>2</v>
      </c>
      <c r="H347" s="57">
        <f>'Raw Data'!Q347</f>
        <v>1</v>
      </c>
      <c r="I347" s="57">
        <f>'Raw Data'!R347</f>
        <v>1</v>
      </c>
      <c r="J347" s="57">
        <f>'Raw Data'!S347</f>
        <v>1</v>
      </c>
      <c r="K347" s="57">
        <f>'Raw Data'!T347</f>
        <v>16.666666666666668</v>
      </c>
      <c r="L347" s="57">
        <f>'Raw Data'!U347</f>
        <v>21.111111111111111</v>
      </c>
      <c r="M347" s="57">
        <f>'Raw Data'!V347</f>
        <v>0.48</v>
      </c>
      <c r="N347" s="57">
        <f>'Raw Data'!W347</f>
        <v>1</v>
      </c>
      <c r="O347" s="57">
        <f>'Raw Data'!C347</f>
        <v>0.1</v>
      </c>
      <c r="P347" s="57">
        <f>'Raw Data'!D347</f>
        <v>6.16</v>
      </c>
      <c r="Q347" s="57">
        <f>'Raw Data'!E347</f>
        <v>10.1</v>
      </c>
      <c r="R347" s="57">
        <f>'Raw Data'!F347</f>
        <v>0.66800000000000004</v>
      </c>
      <c r="S347" s="57">
        <f>'Raw Data'!G347</f>
        <v>0.64</v>
      </c>
      <c r="U347" s="57" t="s">
        <v>229</v>
      </c>
      <c r="AD347" s="98"/>
      <c r="AE347" s="99"/>
      <c r="AF347" s="98"/>
    </row>
    <row r="348" spans="1:32">
      <c r="A348" s="90">
        <f>'Raw Data'!A348</f>
        <v>42661</v>
      </c>
      <c r="B348" s="57"/>
      <c r="C348" s="57"/>
      <c r="D348" s="57"/>
      <c r="E348" s="57">
        <f>'Raw Data'!N348</f>
        <v>2</v>
      </c>
      <c r="F348" s="57">
        <f>'Raw Data'!O348</f>
        <v>1</v>
      </c>
      <c r="G348" s="57">
        <f>'Raw Data'!P348</f>
        <v>1</v>
      </c>
      <c r="H348" s="57">
        <f>'Raw Data'!Q348</f>
        <v>1</v>
      </c>
      <c r="I348" s="57">
        <f>'Raw Data'!R348</f>
        <v>9</v>
      </c>
      <c r="J348" s="57">
        <f>'Raw Data'!S348</f>
        <v>1</v>
      </c>
      <c r="K348" s="57">
        <f>'Raw Data'!T348</f>
        <v>17.777777777777779</v>
      </c>
      <c r="L348" s="57">
        <f>'Raw Data'!U348</f>
        <v>18.333333333333332</v>
      </c>
      <c r="M348" s="57">
        <f>'Raw Data'!V348</f>
        <v>0.4</v>
      </c>
      <c r="N348" s="57">
        <f>'Raw Data'!W348</f>
        <v>1</v>
      </c>
      <c r="O348" s="57">
        <f>'Raw Data'!C348</f>
        <v>0.6</v>
      </c>
      <c r="P348" s="57">
        <f>'Raw Data'!D348</f>
        <v>6.3</v>
      </c>
      <c r="Q348" s="57">
        <f>'Raw Data'!E348</f>
        <v>11.9</v>
      </c>
      <c r="R348" s="57">
        <f>'Raw Data'!F348</f>
        <v>1.81</v>
      </c>
      <c r="S348" s="57">
        <f>'Raw Data'!G348</f>
        <v>0.31</v>
      </c>
      <c r="U348" s="57" t="s">
        <v>239</v>
      </c>
      <c r="AD348" s="98"/>
      <c r="AE348" s="99"/>
      <c r="AF348" s="98"/>
    </row>
    <row r="349" spans="1:32">
      <c r="A349" s="90">
        <f>'Raw Data'!A349</f>
        <v>42675</v>
      </c>
      <c r="B349" s="57"/>
      <c r="C349" s="57"/>
      <c r="D349" s="57" t="str">
        <f>'Raw Data'!Y349</f>
        <v>John Groutt</v>
      </c>
      <c r="E349" s="57">
        <f>'Raw Data'!N349</f>
        <v>1</v>
      </c>
      <c r="F349" s="57">
        <f>'Raw Data'!O349</f>
        <v>1</v>
      </c>
      <c r="G349" s="57">
        <f>'Raw Data'!P349</f>
        <v>1</v>
      </c>
      <c r="H349" s="57">
        <f>'Raw Data'!Q349</f>
        <v>1</v>
      </c>
      <c r="I349" s="57">
        <f>'Raw Data'!R349</f>
        <v>9</v>
      </c>
      <c r="J349" s="57">
        <f>'Raw Data'!S349</f>
        <v>1</v>
      </c>
      <c r="K349" s="57">
        <f>'Raw Data'!T349</f>
        <v>6.1111111111111107</v>
      </c>
      <c r="L349" s="57">
        <f>'Raw Data'!U349</f>
        <v>15.555555555555555</v>
      </c>
      <c r="M349" s="57">
        <f>'Raw Data'!V349</f>
        <v>0.25</v>
      </c>
      <c r="N349" s="57">
        <f>'Raw Data'!W349</f>
        <v>1</v>
      </c>
      <c r="O349" s="57">
        <f>'Raw Data'!C349</f>
        <v>0.47</v>
      </c>
      <c r="P349" s="57">
        <f>'Raw Data'!D349</f>
        <v>7.31</v>
      </c>
      <c r="Q349" s="57">
        <f>'Raw Data'!E349</f>
        <v>9.3000000000000007</v>
      </c>
      <c r="R349" s="57">
        <f>'Raw Data'!F349</f>
        <v>2.69</v>
      </c>
      <c r="S349" s="57"/>
      <c r="T349" s="57"/>
      <c r="U349" s="57"/>
      <c r="AD349" s="98"/>
      <c r="AE349" s="99"/>
      <c r="AF349" s="98"/>
    </row>
    <row r="350" spans="1:32">
      <c r="A350" s="90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AD350" s="98"/>
      <c r="AE350" s="99"/>
      <c r="AF350" s="98"/>
    </row>
    <row r="351" spans="1:32">
      <c r="A351" s="90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AD351" s="98"/>
      <c r="AE351" s="99"/>
      <c r="AF351" s="98"/>
    </row>
    <row r="352" spans="1:32">
      <c r="A352" s="90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AD352" s="98"/>
      <c r="AE352" s="99"/>
      <c r="AF352" s="98"/>
    </row>
    <row r="353" spans="1:32">
      <c r="A353" s="90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AD353" s="98"/>
      <c r="AE353" s="99"/>
      <c r="AF353" s="98"/>
    </row>
    <row r="354" spans="1:32">
      <c r="A354" s="90">
        <f>'Raw Data'!A354</f>
        <v>42437</v>
      </c>
      <c r="B354" s="57" t="s">
        <v>64</v>
      </c>
      <c r="C354" s="57" t="s">
        <v>143</v>
      </c>
      <c r="D354" s="57" t="str">
        <f>'Raw Data'!Y354</f>
        <v>NO SAMPLE</v>
      </c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W354" s="57" t="s">
        <v>20</v>
      </c>
      <c r="X354" s="74" t="s">
        <v>64</v>
      </c>
      <c r="Y354" s="56">
        <f>AVERAGE(P354:P355)</f>
        <v>6.17</v>
      </c>
      <c r="Z354" s="56">
        <f>AVERAGE(R354:R355)</f>
        <v>5.49</v>
      </c>
      <c r="AA354" s="56">
        <f>AVERAGE(S354:S355)</f>
        <v>0.25600000000000001</v>
      </c>
      <c r="AB354" s="56">
        <f>AVERAGE(Q354:Q355)</f>
        <v>3.8</v>
      </c>
      <c r="AC354" s="56">
        <f>AVERAGE(M354:M355)</f>
        <v>0.3</v>
      </c>
      <c r="AD354" s="98">
        <f>TNTP!M312</f>
        <v>2.1290640000000001</v>
      </c>
      <c r="AE354" s="99">
        <f>TNTP!N312</f>
        <v>4.4287099999999996E-2</v>
      </c>
      <c r="AF354" s="98"/>
    </row>
    <row r="355" spans="1:32">
      <c r="A355" s="90">
        <f>'Raw Data'!A355</f>
        <v>42451</v>
      </c>
      <c r="B355" s="57"/>
      <c r="C355" s="57"/>
      <c r="D355" s="57" t="str">
        <f>'Raw Data'!Y355</f>
        <v>John Haffner</v>
      </c>
      <c r="E355" s="57">
        <f>'Raw Data'!N355</f>
        <v>4</v>
      </c>
      <c r="F355" s="57">
        <f>'Raw Data'!O355</f>
        <v>2</v>
      </c>
      <c r="G355" s="57">
        <f>'Raw Data'!P355</f>
        <v>3</v>
      </c>
      <c r="H355" s="57">
        <f>'Raw Data'!Q355</f>
        <v>3</v>
      </c>
      <c r="I355" s="57">
        <f>'Raw Data'!R355</f>
        <v>10</v>
      </c>
      <c r="J355" s="57">
        <f>'Raw Data'!S355</f>
        <v>2</v>
      </c>
      <c r="K355" s="57">
        <f>'Raw Data'!T355</f>
        <v>11.111111111111111</v>
      </c>
      <c r="L355" s="57">
        <f>'Raw Data'!U355</f>
        <v>12.222222222222221</v>
      </c>
      <c r="M355" s="57">
        <f>'Raw Data'!V355</f>
        <v>0.3</v>
      </c>
      <c r="N355" s="57">
        <f>'Raw Data'!W355</f>
        <v>1</v>
      </c>
      <c r="O355" s="57">
        <f>'Raw Data'!C355</f>
        <v>3.18</v>
      </c>
      <c r="P355" s="57">
        <f>'Raw Data'!D355</f>
        <v>6.17</v>
      </c>
      <c r="Q355" s="57">
        <f>'Raw Data'!E355</f>
        <v>3.8</v>
      </c>
      <c r="R355" s="57">
        <f>'Raw Data'!F355</f>
        <v>5.49</v>
      </c>
      <c r="S355" s="57">
        <f>'Raw Data'!G355</f>
        <v>0.25600000000000001</v>
      </c>
      <c r="T355" s="57"/>
      <c r="U355" s="57"/>
      <c r="W355" s="57" t="s">
        <v>22</v>
      </c>
      <c r="Y355" s="98">
        <f>AVERAGE(P356:P357)</f>
        <v>6.41</v>
      </c>
      <c r="Z355" s="56">
        <f>AVERAGE(R356:R357)</f>
        <v>1.72</v>
      </c>
      <c r="AA355" s="56">
        <f>AVERAGE(S356:S357)</f>
        <v>9.2999999999999999E-2</v>
      </c>
      <c r="AB355" s="56">
        <f>AVERAGE(Q356:Q357)</f>
        <v>10.899999999999999</v>
      </c>
      <c r="AC355" s="56">
        <f>AVERAGE(M356:M357)</f>
        <v>0.375</v>
      </c>
      <c r="AD355" s="98">
        <f>TNTP!M313</f>
        <v>2.6543264999999998</v>
      </c>
      <c r="AE355" s="99">
        <f>TNTP!N313</f>
        <v>5.2958699999999997E-2</v>
      </c>
      <c r="AF355" s="98"/>
    </row>
    <row r="356" spans="1:32">
      <c r="A356" s="90">
        <f>'Raw Data'!A356</f>
        <v>42465</v>
      </c>
      <c r="B356" s="57"/>
      <c r="C356" s="57"/>
      <c r="D356" s="57"/>
      <c r="E356" s="57">
        <f>'Raw Data'!N356</f>
        <v>1</v>
      </c>
      <c r="F356" s="57">
        <f>'Raw Data'!O356</f>
        <v>2</v>
      </c>
      <c r="G356" s="57">
        <f>'Raw Data'!P356</f>
        <v>4</v>
      </c>
      <c r="H356" s="57">
        <f>'Raw Data'!Q356</f>
        <v>3</v>
      </c>
      <c r="I356" s="57">
        <f>'Raw Data'!R356</f>
        <v>1</v>
      </c>
      <c r="J356" s="57">
        <f>'Raw Data'!S356</f>
        <v>4</v>
      </c>
      <c r="K356" s="57">
        <f>'Raw Data'!T356</f>
        <v>4.4444444444444446</v>
      </c>
      <c r="L356" s="57">
        <f>'Raw Data'!U356</f>
        <v>15</v>
      </c>
      <c r="M356" s="57">
        <f>'Raw Data'!V356</f>
        <v>0.3</v>
      </c>
      <c r="N356" s="57">
        <f>'Raw Data'!W356</f>
        <v>1</v>
      </c>
      <c r="O356" s="57">
        <f>'Raw Data'!C356</f>
        <v>0.12</v>
      </c>
      <c r="P356" s="57">
        <f>'Raw Data'!D356</f>
        <v>6.57</v>
      </c>
      <c r="Q356" s="57">
        <f>'Raw Data'!E356</f>
        <v>9.6</v>
      </c>
      <c r="R356" s="57">
        <f>'Raw Data'!F356</f>
        <v>1.72</v>
      </c>
      <c r="S356" s="57">
        <f>'Raw Data'!G356</f>
        <v>5.6000000000000001E-2</v>
      </c>
      <c r="T356" s="57"/>
      <c r="U356" s="57"/>
      <c r="W356" s="57" t="s">
        <v>23</v>
      </c>
      <c r="Y356" s="98">
        <f>AVERAGE(P358:P360)</f>
        <v>6.6733333333333329</v>
      </c>
      <c r="Z356" s="56">
        <f>AVERAGE(R358:R360)</f>
        <v>7.89</v>
      </c>
      <c r="AA356" s="56">
        <f>AVERAGE(S358:S359)</f>
        <v>0.18</v>
      </c>
      <c r="AC356" s="99">
        <f>AVERAGE(M358:M360)</f>
        <v>0.43333333333333335</v>
      </c>
      <c r="AD356" s="98">
        <f>TNTP!M314</f>
        <v>1.0832079999999999</v>
      </c>
      <c r="AE356" s="99">
        <f>TNTP!N314</f>
        <v>5.8688149999999994E-2</v>
      </c>
      <c r="AF356" s="98"/>
    </row>
    <row r="357" spans="1:32">
      <c r="A357" s="90">
        <f>'Raw Data'!A357</f>
        <v>42479</v>
      </c>
      <c r="B357" s="57"/>
      <c r="C357" s="57"/>
      <c r="D357" s="57"/>
      <c r="E357" s="57">
        <f>'Raw Data'!N357</f>
        <v>1</v>
      </c>
      <c r="F357" s="57">
        <f>'Raw Data'!O357</f>
        <v>2</v>
      </c>
      <c r="G357" s="57">
        <f>'Raw Data'!P357</f>
        <v>3</v>
      </c>
      <c r="H357" s="57">
        <f>'Raw Data'!Q357</f>
        <v>2</v>
      </c>
      <c r="I357" s="57">
        <f>'Raw Data'!R357</f>
        <v>8</v>
      </c>
      <c r="J357" s="57">
        <f>'Raw Data'!S357</f>
        <v>1</v>
      </c>
      <c r="K357" s="57">
        <f>'Raw Data'!T357</f>
        <v>26.111111111111111</v>
      </c>
      <c r="L357" s="57">
        <f>'Raw Data'!U357</f>
        <v>16.666666666666668</v>
      </c>
      <c r="M357" s="57">
        <f>'Raw Data'!V357</f>
        <v>0.45</v>
      </c>
      <c r="N357" s="57">
        <f>'Raw Data'!W357</f>
        <v>1</v>
      </c>
      <c r="O357" s="57">
        <f>'Raw Data'!C357</f>
        <v>4.8099999999999996</v>
      </c>
      <c r="P357" s="57">
        <f>'Raw Data'!D357</f>
        <v>6.25</v>
      </c>
      <c r="Q357" s="57">
        <f>'Raw Data'!E357</f>
        <v>12.2</v>
      </c>
      <c r="R357" s="57"/>
      <c r="S357" s="57">
        <f>'Raw Data'!G357</f>
        <v>0.13</v>
      </c>
      <c r="T357" s="57"/>
      <c r="U357" s="57"/>
      <c r="W357" s="57" t="s">
        <v>24</v>
      </c>
      <c r="Y357" s="98">
        <f>AVERAGE(P360:P362)</f>
        <v>6.95</v>
      </c>
      <c r="Z357" s="98">
        <f>AVERAGE(R361:R362)</f>
        <v>1.88</v>
      </c>
      <c r="AA357" s="98">
        <f>AVERAGE(S360:S362)</f>
        <v>0.30499999999999999</v>
      </c>
      <c r="AB357" s="98">
        <f>AVERAGE(Q361:Q362)</f>
        <v>10.8</v>
      </c>
      <c r="AC357" s="56">
        <f>AVERAGE(M361:M362)</f>
        <v>0.375</v>
      </c>
      <c r="AD357" s="98">
        <f>TNTP!M315</f>
        <v>0.89294624999999994</v>
      </c>
      <c r="AE357" s="99">
        <f>TNTP!N315</f>
        <v>8.5632050000000015E-2</v>
      </c>
      <c r="AF357" s="98"/>
    </row>
    <row r="358" spans="1:32">
      <c r="A358" s="90">
        <f>'Raw Data'!A358</f>
        <v>42493</v>
      </c>
      <c r="B358" s="57"/>
      <c r="C358" s="57"/>
      <c r="D358" s="57"/>
      <c r="E358" s="57">
        <f>'Raw Data'!N358</f>
        <v>1</v>
      </c>
      <c r="F358" s="57">
        <f>'Raw Data'!O358</f>
        <v>2</v>
      </c>
      <c r="G358" s="57">
        <f>'Raw Data'!P358</f>
        <v>3</v>
      </c>
      <c r="H358" s="57">
        <f>'Raw Data'!Q358</f>
        <v>2</v>
      </c>
      <c r="I358" s="57">
        <f>'Raw Data'!R358</f>
        <v>8</v>
      </c>
      <c r="J358" s="57">
        <f>'Raw Data'!S358</f>
        <v>4</v>
      </c>
      <c r="K358" s="57">
        <f>'Raw Data'!T358</f>
        <v>20</v>
      </c>
      <c r="L358" s="57" t="str">
        <f>'Raw Data'!U358</f>
        <v xml:space="preserve"> </v>
      </c>
      <c r="M358" s="57">
        <f>'Raw Data'!V358</f>
        <v>0.5</v>
      </c>
      <c r="N358" s="57">
        <f>'Raw Data'!W358</f>
        <v>1</v>
      </c>
      <c r="O358" s="57">
        <f>'Raw Data'!C358</f>
        <v>2.23</v>
      </c>
      <c r="P358" s="57">
        <f>'Raw Data'!D358</f>
        <v>6.74</v>
      </c>
      <c r="Q358" s="57"/>
      <c r="R358" s="57">
        <f>'Raw Data'!F358</f>
        <v>7.89</v>
      </c>
      <c r="S358" s="57">
        <f>'Raw Data'!G358</f>
        <v>0.14799999999999999</v>
      </c>
      <c r="T358" s="57"/>
      <c r="U358" s="57"/>
      <c r="W358" s="57" t="s">
        <v>25</v>
      </c>
      <c r="Y358" s="56">
        <f>AVERAGE(P363:P364)</f>
        <v>6.99</v>
      </c>
      <c r="Z358" s="56">
        <f>AVERAGE(R363:R364)</f>
        <v>2.4450000000000003</v>
      </c>
      <c r="AA358" s="99">
        <f>AVERAGE(S363:S364)</f>
        <v>0.2525</v>
      </c>
      <c r="AB358" s="56">
        <f>AVERAGE(Q363:Q364)</f>
        <v>15.399999999999999</v>
      </c>
      <c r="AC358" s="56">
        <f>AVERAGE(M363:M364)</f>
        <v>0.45</v>
      </c>
      <c r="AD358" s="98">
        <f>TNTP!M316</f>
        <v>1.4007000000000001</v>
      </c>
      <c r="AE358" s="99">
        <f>TNTP!N316</f>
        <v>8.5786899999999999E-2</v>
      </c>
      <c r="AF358" s="98"/>
    </row>
    <row r="359" spans="1:32">
      <c r="A359" s="90">
        <f>'Raw Data'!A359</f>
        <v>42507</v>
      </c>
      <c r="B359" s="57"/>
      <c r="C359" s="57"/>
      <c r="D359" s="57"/>
      <c r="E359" s="57">
        <f>'Raw Data'!N359</f>
        <v>1</v>
      </c>
      <c r="F359" s="57">
        <f>'Raw Data'!O359</f>
        <v>4</v>
      </c>
      <c r="G359" s="57">
        <f>'Raw Data'!P359</f>
        <v>1</v>
      </c>
      <c r="H359" s="57">
        <f>'Raw Data'!Q359</f>
        <v>1</v>
      </c>
      <c r="I359" s="57">
        <f>'Raw Data'!R359</f>
        <v>9</v>
      </c>
      <c r="J359" s="57">
        <f>'Raw Data'!S359</f>
        <v>3</v>
      </c>
      <c r="K359" s="57">
        <f>'Raw Data'!T359</f>
        <v>16.111111111111111</v>
      </c>
      <c r="L359" s="57">
        <f>'Raw Data'!U359</f>
        <v>18.333333333333332</v>
      </c>
      <c r="M359" s="57">
        <f>'Raw Data'!V359</f>
        <v>0.5</v>
      </c>
      <c r="N359" s="57">
        <f>'Raw Data'!W359</f>
        <v>1</v>
      </c>
      <c r="O359" s="57">
        <f>'Raw Data'!C359</f>
        <v>2.76</v>
      </c>
      <c r="P359" s="57">
        <f>'Raw Data'!D359</f>
        <v>6.44</v>
      </c>
      <c r="Q359" s="57"/>
      <c r="R359" s="57"/>
      <c r="S359" s="57">
        <f>'Raw Data'!G359</f>
        <v>0.21199999999999999</v>
      </c>
      <c r="T359" s="57"/>
      <c r="U359" s="57"/>
      <c r="W359" s="57" t="s">
        <v>26</v>
      </c>
      <c r="Y359" s="98">
        <f>AVERAGE(P365:P366)</f>
        <v>7.1150000000000002</v>
      </c>
      <c r="Z359" s="56">
        <f>AVERAGE(R365:R366)</f>
        <v>1.3180000000000001</v>
      </c>
      <c r="AA359" s="56">
        <f>AVERAGE(S365:S366)</f>
        <v>0.17299999999999999</v>
      </c>
      <c r="AB359" s="56">
        <f>AVERAGE(Q365:Q366)</f>
        <v>16.7</v>
      </c>
      <c r="AC359" s="56">
        <f>AVERAGE(M365:M366)</f>
        <v>0.4</v>
      </c>
      <c r="AD359" s="98">
        <f>TNTP!M317</f>
        <v>1.5106549499999999</v>
      </c>
      <c r="AE359" s="99">
        <f>TNTP!N317</f>
        <v>7.3011775000000001E-2</v>
      </c>
      <c r="AF359" s="98"/>
    </row>
    <row r="360" spans="1:32">
      <c r="A360" s="90">
        <f>'Raw Data'!A360</f>
        <v>42521</v>
      </c>
      <c r="B360" s="57"/>
      <c r="C360" s="57"/>
      <c r="D360" s="57"/>
      <c r="E360" s="57">
        <f>'Raw Data'!N360</f>
        <v>1</v>
      </c>
      <c r="F360" s="57">
        <f>'Raw Data'!O360</f>
        <v>3</v>
      </c>
      <c r="G360" s="57">
        <f>'Raw Data'!P360</f>
        <v>2</v>
      </c>
      <c r="H360" s="57">
        <f>'Raw Data'!Q360</f>
        <v>2</v>
      </c>
      <c r="I360" s="57">
        <f>'Raw Data'!R360</f>
        <v>4</v>
      </c>
      <c r="J360" s="57">
        <f>'Raw Data'!S360</f>
        <v>5</v>
      </c>
      <c r="K360" s="57">
        <f>'Raw Data'!T360</f>
        <v>23.333333333333332</v>
      </c>
      <c r="L360" s="57">
        <f>'Raw Data'!U360</f>
        <v>23.333333333333332</v>
      </c>
      <c r="M360" s="57">
        <f>'Raw Data'!V360</f>
        <v>0.3</v>
      </c>
      <c r="N360" s="57">
        <f>'Raw Data'!W360</f>
        <v>1</v>
      </c>
      <c r="O360" s="57">
        <f>'Raw Data'!C360</f>
        <v>2.64</v>
      </c>
      <c r="P360" s="57">
        <f>'Raw Data'!D360</f>
        <v>6.84</v>
      </c>
      <c r="Q360" s="57"/>
      <c r="R360" s="57"/>
      <c r="S360" s="57">
        <f>'Raw Data'!G360</f>
        <v>0.16</v>
      </c>
      <c r="T360" s="57"/>
      <c r="U360" s="57"/>
      <c r="W360" s="57" t="s">
        <v>27</v>
      </c>
      <c r="Y360" s="98">
        <f>AVERAGE(P367:P368)</f>
        <v>6.9849999999999994</v>
      </c>
      <c r="Z360" s="56">
        <f>AVERAGE(R367:R368)</f>
        <v>3.4649999999999999</v>
      </c>
      <c r="AA360" s="56">
        <f>AVERAGE(S367:S368)</f>
        <v>0.40400000000000003</v>
      </c>
      <c r="AB360" s="56">
        <f>AVERAGE(Q367:Q368)</f>
        <v>17.55</v>
      </c>
      <c r="AC360" s="56">
        <f>AVERAGE(M367:M368)</f>
        <v>0.35</v>
      </c>
      <c r="AD360" s="98">
        <f>TNTP!M318</f>
        <v>1.0099047000000001</v>
      </c>
      <c r="AE360" s="99">
        <f>TNTP!N318</f>
        <v>7.8199249999999998E-2</v>
      </c>
      <c r="AF360" s="98"/>
    </row>
    <row r="361" spans="1:32">
      <c r="A361" s="90">
        <f>'Raw Data'!A361</f>
        <v>42535</v>
      </c>
      <c r="B361" s="57"/>
      <c r="C361" s="57"/>
      <c r="D361" s="57" t="str">
        <f>'Raw Data'!Y361</f>
        <v>John Haffner</v>
      </c>
      <c r="E361" s="57">
        <f>'Raw Data'!N361</f>
        <v>1</v>
      </c>
      <c r="F361" s="57">
        <f>'Raw Data'!O361</f>
        <v>2</v>
      </c>
      <c r="G361" s="57">
        <f>'Raw Data'!P361</f>
        <v>2</v>
      </c>
      <c r="H361" s="57">
        <f>'Raw Data'!Q361</f>
        <v>2</v>
      </c>
      <c r="I361" s="57">
        <f>'Raw Data'!R361</f>
        <v>2</v>
      </c>
      <c r="J361" s="57">
        <f>'Raw Data'!S361</f>
        <v>1</v>
      </c>
      <c r="K361" s="57">
        <f>'Raw Data'!T361</f>
        <v>24.444444444444443</v>
      </c>
      <c r="L361" s="57">
        <f>'Raw Data'!U361</f>
        <v>27.777777777777779</v>
      </c>
      <c r="M361" s="57">
        <f>'Raw Data'!V361</f>
        <v>0.45</v>
      </c>
      <c r="N361" s="57">
        <f>'Raw Data'!W361</f>
        <v>1</v>
      </c>
      <c r="O361" s="57">
        <f>'Raw Data'!C361</f>
        <v>3.62</v>
      </c>
      <c r="P361" s="57">
        <f>'Raw Data'!D361</f>
        <v>7.1</v>
      </c>
      <c r="Q361" s="57"/>
      <c r="R361" s="57"/>
      <c r="S361" s="57">
        <f>'Raw Data'!G361</f>
        <v>0.442</v>
      </c>
      <c r="T361" s="57"/>
      <c r="U361" s="57"/>
      <c r="W361" s="57" t="s">
        <v>28</v>
      </c>
      <c r="Y361" s="98">
        <f>AVERAGE(P369:P370)</f>
        <v>6.2750000000000004</v>
      </c>
      <c r="Z361" s="56">
        <f>AVERAGE(R369:R370)</f>
        <v>1.0649999999999999</v>
      </c>
      <c r="AA361" s="56">
        <f>AVERAGE(S369:S370)</f>
        <v>0.50849999999999995</v>
      </c>
      <c r="AB361" s="56">
        <f>AVERAGE(Q369:Q370)</f>
        <v>10</v>
      </c>
      <c r="AC361" s="56">
        <f>AVERAGE(M369:M370)</f>
        <v>0.32499999999999996</v>
      </c>
      <c r="AD361" s="98">
        <f>TNTP!M319</f>
        <v>1.6605298499999999</v>
      </c>
      <c r="AE361" s="99">
        <f>TNTP!N319</f>
        <v>0.1229509</v>
      </c>
      <c r="AF361" s="98"/>
    </row>
    <row r="362" spans="1:32">
      <c r="A362" s="90">
        <f>'Raw Data'!A362</f>
        <v>42549</v>
      </c>
      <c r="B362" s="57"/>
      <c r="C362" s="57"/>
      <c r="D362" s="57" t="str">
        <f>'Raw Data'!Y362</f>
        <v>John Haffner</v>
      </c>
      <c r="E362" s="57">
        <f>'Raw Data'!N362</f>
        <v>2</v>
      </c>
      <c r="F362" s="57">
        <f>'Raw Data'!O362</f>
        <v>3</v>
      </c>
      <c r="G362" s="57">
        <f>'Raw Data'!P362</f>
        <v>2</v>
      </c>
      <c r="H362" s="57">
        <f>'Raw Data'!Q362</f>
        <v>2</v>
      </c>
      <c r="I362" s="57">
        <f>'Raw Data'!R362</f>
        <v>5</v>
      </c>
      <c r="J362" s="57">
        <f>'Raw Data'!S362</f>
        <v>5</v>
      </c>
      <c r="K362" s="57">
        <f>'Raw Data'!T362</f>
        <v>22.222222222222221</v>
      </c>
      <c r="L362" s="57">
        <f>'Raw Data'!U362</f>
        <v>26.666666666666668</v>
      </c>
      <c r="M362" s="57">
        <f>'Raw Data'!V362</f>
        <v>0.3</v>
      </c>
      <c r="N362" s="57">
        <f>'Raw Data'!W362</f>
        <v>1</v>
      </c>
      <c r="O362" s="57">
        <f>'Raw Data'!C362</f>
        <v>0.56000000000000005</v>
      </c>
      <c r="P362" s="57">
        <f>'Raw Data'!D362</f>
        <v>6.91</v>
      </c>
      <c r="Q362" s="57">
        <f>'Raw Data'!E362</f>
        <v>10.8</v>
      </c>
      <c r="R362" s="57">
        <f>'Raw Data'!F362</f>
        <v>1.88</v>
      </c>
      <c r="S362" s="57">
        <f>'Raw Data'!G362</f>
        <v>0.313</v>
      </c>
      <c r="T362" s="57"/>
      <c r="U362" s="57"/>
      <c r="W362" s="57" t="s">
        <v>29</v>
      </c>
      <c r="Y362" s="56">
        <f>AVERAGE(P371)</f>
        <v>6.46</v>
      </c>
      <c r="Z362" s="56">
        <f>AVERAGE(R371)</f>
        <v>2.65</v>
      </c>
      <c r="AA362" s="56">
        <f>AVERAGE(S371)</f>
        <v>0.16700000000000001</v>
      </c>
      <c r="AB362" s="56">
        <f>AVERAGE(Q371)</f>
        <v>8.8000000000000007</v>
      </c>
      <c r="AC362" s="56">
        <f>AVERAGE(M371)</f>
        <v>0.4</v>
      </c>
      <c r="AD362" s="98">
        <f>TNTP!M320</f>
        <v>1.7648820000000001</v>
      </c>
      <c r="AE362" s="99">
        <f>TNTP!N320</f>
        <v>6.3178799999999993E-2</v>
      </c>
      <c r="AF362" s="98"/>
    </row>
    <row r="363" spans="1:32">
      <c r="A363" s="90">
        <f>'Raw Data'!A363</f>
        <v>42563</v>
      </c>
      <c r="B363" s="57"/>
      <c r="C363" s="57"/>
      <c r="D363" s="57" t="str">
        <f>'Raw Data'!Y363</f>
        <v>John Haffner</v>
      </c>
      <c r="E363" s="57">
        <f>'Raw Data'!N363</f>
        <v>2</v>
      </c>
      <c r="F363" s="57">
        <f>'Raw Data'!Q363</f>
        <v>2</v>
      </c>
      <c r="G363" s="57">
        <f>'Raw Data'!O363</f>
        <v>2</v>
      </c>
      <c r="H363" s="57">
        <f>'Raw Data'!S363</f>
        <v>1</v>
      </c>
      <c r="I363" s="57">
        <f>'Raw Data'!P363</f>
        <v>3</v>
      </c>
      <c r="J363" s="57">
        <f>'Raw Data'!R363</f>
        <v>4</v>
      </c>
      <c r="K363" s="57">
        <f>'Raw Data'!T363</f>
        <v>28.333333333333332</v>
      </c>
      <c r="L363" s="57">
        <f>'Raw Data'!U363</f>
        <v>28.055555555555557</v>
      </c>
      <c r="M363" s="57">
        <f>'Raw Data'!V363</f>
        <v>0.5</v>
      </c>
      <c r="N363" s="57">
        <f>'Raw Data'!W363</f>
        <v>1</v>
      </c>
      <c r="O363" s="57">
        <f>'Raw Data'!C363</f>
        <v>1.07</v>
      </c>
      <c r="P363" s="57">
        <f>'Raw Data'!D363</f>
        <v>6.84</v>
      </c>
      <c r="Q363" s="57">
        <f>'Raw Data'!E363</f>
        <v>13.4</v>
      </c>
      <c r="R363" s="57">
        <f>'Raw Data'!F363</f>
        <v>2.2200000000000002</v>
      </c>
      <c r="S363" s="57">
        <f>'Raw Data'!G363</f>
        <v>0.21299999999999999</v>
      </c>
      <c r="T363" s="57"/>
      <c r="U363" s="57"/>
      <c r="W363" s="56" t="s">
        <v>150</v>
      </c>
      <c r="Y363" s="99">
        <f>AVERAGE(Y354:Y362)</f>
        <v>6.6698148148148153</v>
      </c>
      <c r="Z363" s="99">
        <f>AVERAGE(Z354:Z362)</f>
        <v>3.102555555555556</v>
      </c>
      <c r="AA363" s="99">
        <f t="shared" ref="AA363:AC363" si="31">AVERAGE(AA354:AA362)</f>
        <v>0.25988888888888884</v>
      </c>
      <c r="AB363" s="99">
        <f t="shared" si="31"/>
        <v>11.743749999999999</v>
      </c>
      <c r="AC363" s="99">
        <f t="shared" si="31"/>
        <v>0.37870370370370376</v>
      </c>
      <c r="AD363" s="98">
        <f t="shared" ref="AD363:AE363" si="32">AVERAGE(AD354:AD362)</f>
        <v>1.5673573611111109</v>
      </c>
      <c r="AE363" s="99">
        <f t="shared" si="32"/>
        <v>7.3854847222222214E-2</v>
      </c>
      <c r="AF363" s="98"/>
    </row>
    <row r="364" spans="1:32">
      <c r="A364" s="90">
        <f>'Raw Data'!A364</f>
        <v>42577</v>
      </c>
      <c r="B364" s="57"/>
      <c r="C364" s="57"/>
      <c r="D364" s="57" t="str">
        <f>'Raw Data'!Y364</f>
        <v>John Haffner</v>
      </c>
      <c r="E364" s="57">
        <f>'Raw Data'!N364</f>
        <v>2</v>
      </c>
      <c r="F364" s="57">
        <f>'Raw Data'!O364</f>
        <v>2</v>
      </c>
      <c r="G364" s="57">
        <f>'Raw Data'!P364</f>
        <v>2</v>
      </c>
      <c r="H364" s="57">
        <f>'Raw Data'!Q364</f>
        <v>2</v>
      </c>
      <c r="I364" s="57">
        <f>'Raw Data'!R364</f>
        <v>2</v>
      </c>
      <c r="J364" s="57">
        <f>'Raw Data'!S364</f>
        <v>3</v>
      </c>
      <c r="K364" s="57">
        <f>'Raw Data'!T364</f>
        <v>31.111111111111111</v>
      </c>
      <c r="L364" s="57">
        <f>'Raw Data'!U364</f>
        <v>31.666666666666668</v>
      </c>
      <c r="M364" s="57">
        <f>'Raw Data'!V364</f>
        <v>0.4</v>
      </c>
      <c r="N364" s="57">
        <f>'Raw Data'!W364</f>
        <v>1</v>
      </c>
      <c r="O364" s="57">
        <f>'Raw Data'!C364</f>
        <v>1.71</v>
      </c>
      <c r="P364" s="57">
        <f>'Raw Data'!D364</f>
        <v>7.14</v>
      </c>
      <c r="Q364" s="57">
        <f>'Raw Data'!E364</f>
        <v>17.399999999999999</v>
      </c>
      <c r="R364" s="57">
        <f>'Raw Data'!F364</f>
        <v>2.67</v>
      </c>
      <c r="S364" s="57">
        <f>'Raw Data'!G364</f>
        <v>0.29199999999999998</v>
      </c>
      <c r="T364" s="57"/>
      <c r="U364" s="57"/>
      <c r="AD364" s="98"/>
      <c r="AE364" s="99"/>
      <c r="AF364" s="98"/>
    </row>
    <row r="365" spans="1:32">
      <c r="A365" s="90">
        <f>'Raw Data'!A365</f>
        <v>42591</v>
      </c>
      <c r="B365" s="57"/>
      <c r="C365" s="57"/>
      <c r="D365" s="57"/>
      <c r="E365" s="57">
        <f>'Raw Data'!N365</f>
        <v>3</v>
      </c>
      <c r="F365" s="57">
        <f>'Raw Data'!O365</f>
        <v>3</v>
      </c>
      <c r="G365" s="57">
        <f>'Raw Data'!P365</f>
        <v>2</v>
      </c>
      <c r="H365" s="57">
        <f>'Raw Data'!Q365</f>
        <v>1</v>
      </c>
      <c r="I365" s="57">
        <f>'Raw Data'!R365</f>
        <v>4</v>
      </c>
      <c r="J365" s="57">
        <f>'Raw Data'!S365</f>
        <v>2</v>
      </c>
      <c r="K365" s="57">
        <f>'Raw Data'!T365</f>
        <v>27.222222222222221</v>
      </c>
      <c r="L365" s="57">
        <f>'Raw Data'!U365</f>
        <v>28.888888888888889</v>
      </c>
      <c r="M365" s="57">
        <f>'Raw Data'!V365</f>
        <v>0.4</v>
      </c>
      <c r="N365" s="57">
        <f>'Raw Data'!W365</f>
        <v>1</v>
      </c>
      <c r="O365" s="57">
        <f>'Raw Data'!C365</f>
        <v>1.86</v>
      </c>
      <c r="P365" s="57">
        <f>'Raw Data'!D365</f>
        <v>7</v>
      </c>
      <c r="Q365" s="57">
        <f>'Raw Data'!E365</f>
        <v>14.9</v>
      </c>
      <c r="R365" s="57">
        <f>'Raw Data'!F365</f>
        <v>2.19</v>
      </c>
      <c r="S365" s="57">
        <f>'Raw Data'!G365</f>
        <v>0.17399999999999999</v>
      </c>
      <c r="T365" s="57"/>
      <c r="U365" s="57"/>
      <c r="AD365" s="98"/>
      <c r="AE365" s="99"/>
      <c r="AF365" s="98"/>
    </row>
    <row r="366" spans="1:32">
      <c r="A366" s="90">
        <f>'Raw Data'!A366</f>
        <v>42605</v>
      </c>
      <c r="B366" s="57"/>
      <c r="C366" s="57"/>
      <c r="D366" s="57" t="str">
        <f>'Raw Data'!Y366</f>
        <v>John Haffner</v>
      </c>
      <c r="E366" s="57">
        <f>'Raw Data'!N366</f>
        <v>3</v>
      </c>
      <c r="F366" s="57">
        <f>'Raw Data'!Q366</f>
        <v>2</v>
      </c>
      <c r="G366" s="57">
        <f>'Raw Data'!O366</f>
        <v>1</v>
      </c>
      <c r="H366" s="57">
        <f>'Raw Data'!S366</f>
        <v>1</v>
      </c>
      <c r="I366" s="57">
        <f>'Raw Data'!P366</f>
        <v>2</v>
      </c>
      <c r="J366" s="57">
        <f>'Raw Data'!R366</f>
        <v>2</v>
      </c>
      <c r="K366" s="57">
        <f>'Raw Data'!T366</f>
        <v>26.666666666666668</v>
      </c>
      <c r="L366" s="57">
        <f>'Raw Data'!U366</f>
        <v>28.888888888888889</v>
      </c>
      <c r="M366" s="57">
        <f>'Raw Data'!V366</f>
        <v>0.4</v>
      </c>
      <c r="N366" s="57">
        <f>'Raw Data'!W366</f>
        <v>1</v>
      </c>
      <c r="O366" s="57">
        <f>'Raw Data'!C366</f>
        <v>1.5</v>
      </c>
      <c r="P366" s="57">
        <f>'Raw Data'!D366</f>
        <v>7.23</v>
      </c>
      <c r="Q366" s="57">
        <f>'Raw Data'!E366</f>
        <v>18.5</v>
      </c>
      <c r="R366" s="57">
        <f>'Raw Data'!F366</f>
        <v>0.44600000000000001</v>
      </c>
      <c r="S366" s="57">
        <f>'Raw Data'!G366</f>
        <v>0.17199999999999999</v>
      </c>
      <c r="T366" s="57"/>
      <c r="U366" s="57"/>
      <c r="AD366" s="98"/>
      <c r="AE366" s="99"/>
      <c r="AF366" s="98"/>
    </row>
    <row r="367" spans="1:32">
      <c r="A367" s="90">
        <f>'Raw Data'!A367</f>
        <v>42619</v>
      </c>
      <c r="B367" s="57"/>
      <c r="C367" s="57"/>
      <c r="D367" s="57" t="str">
        <f>'Raw Data'!Y367</f>
        <v>John Haffner</v>
      </c>
      <c r="E367" s="57">
        <f>'Raw Data'!N367</f>
        <v>2</v>
      </c>
      <c r="F367" s="57">
        <f>'Raw Data'!O367</f>
        <v>1</v>
      </c>
      <c r="G367" s="57">
        <f>'Raw Data'!P367</f>
        <v>3</v>
      </c>
      <c r="H367" s="57">
        <f>'Raw Data'!Q367</f>
        <v>3</v>
      </c>
      <c r="I367" s="57">
        <f>'Raw Data'!R367</f>
        <v>8</v>
      </c>
      <c r="J367" s="57">
        <f>'Raw Data'!S367</f>
        <v>1</v>
      </c>
      <c r="K367" s="57">
        <f>'Raw Data'!T367</f>
        <v>27.222222222222221</v>
      </c>
      <c r="L367" s="57">
        <f>'Raw Data'!U367</f>
        <v>26.111111111111111</v>
      </c>
      <c r="M367" s="57">
        <f>'Raw Data'!V367</f>
        <v>0.4</v>
      </c>
      <c r="N367" s="57">
        <f>'Raw Data'!W367</f>
        <v>1</v>
      </c>
      <c r="O367" s="57">
        <f>'Raw Data'!C367</f>
        <v>2.95</v>
      </c>
      <c r="P367" s="57">
        <f>'Raw Data'!D367</f>
        <v>7.02</v>
      </c>
      <c r="Q367" s="57">
        <f>'Raw Data'!E367</f>
        <v>18</v>
      </c>
      <c r="R367" s="57">
        <f>'Raw Data'!F367</f>
        <v>2.88</v>
      </c>
      <c r="S367" s="57">
        <f>'Raw Data'!G367</f>
        <v>0.40400000000000003</v>
      </c>
      <c r="T367" s="57"/>
      <c r="U367" s="57"/>
      <c r="AD367" s="98"/>
      <c r="AE367" s="99"/>
      <c r="AF367" s="98"/>
    </row>
    <row r="368" spans="1:32">
      <c r="A368" s="90">
        <f>'Raw Data'!A368</f>
        <v>42633</v>
      </c>
      <c r="B368" s="57"/>
      <c r="C368" s="57"/>
      <c r="D368" s="57"/>
      <c r="E368" s="57">
        <f>'Raw Data'!N368</f>
        <v>4</v>
      </c>
      <c r="F368" s="57">
        <f>'Raw Data'!O368</f>
        <v>4</v>
      </c>
      <c r="G368" s="57">
        <f>'Raw Data'!P368</f>
        <v>3</v>
      </c>
      <c r="H368" s="57">
        <f>'Raw Data'!Q368</f>
        <v>2</v>
      </c>
      <c r="I368" s="57">
        <f>'Raw Data'!R368</f>
        <v>2</v>
      </c>
      <c r="J368" s="57">
        <f>'Raw Data'!S368</f>
        <v>5</v>
      </c>
      <c r="K368" s="57">
        <f>'Raw Data'!T368</f>
        <v>22.222222222222221</v>
      </c>
      <c r="L368" s="57">
        <f>'Raw Data'!U368</f>
        <v>25.555555555555557</v>
      </c>
      <c r="M368" s="57">
        <f>'Raw Data'!V368</f>
        <v>0.3</v>
      </c>
      <c r="N368" s="57">
        <f>'Raw Data'!W368</f>
        <v>1</v>
      </c>
      <c r="O368" s="57">
        <f>'Raw Data'!C368</f>
        <v>0</v>
      </c>
      <c r="P368" s="57">
        <f>'Raw Data'!D368</f>
        <v>6.95</v>
      </c>
      <c r="Q368" s="57">
        <f>'Raw Data'!E368</f>
        <v>17.100000000000001</v>
      </c>
      <c r="R368" s="57">
        <f>'Raw Data'!F368</f>
        <v>4.05</v>
      </c>
      <c r="S368" s="57"/>
      <c r="T368" s="57"/>
      <c r="U368" s="57"/>
      <c r="AD368" s="98"/>
      <c r="AE368" s="99"/>
      <c r="AF368" s="98"/>
    </row>
    <row r="369" spans="1:32">
      <c r="A369" s="90">
        <f>'Raw Data'!A369</f>
        <v>42647</v>
      </c>
      <c r="B369" s="57"/>
      <c r="C369" s="57"/>
      <c r="D369" s="57"/>
      <c r="E369" s="57">
        <f>'Raw Data'!N369</f>
        <v>4</v>
      </c>
      <c r="F369" s="57">
        <f>'Raw Data'!O369</f>
        <v>2</v>
      </c>
      <c r="G369" s="57">
        <f>'Raw Data'!P369</f>
        <v>4</v>
      </c>
      <c r="H369" s="57">
        <f>'Raw Data'!Q369</f>
        <v>3</v>
      </c>
      <c r="I369" s="57">
        <f>'Raw Data'!R369</f>
        <v>2</v>
      </c>
      <c r="J369" s="57">
        <f>'Raw Data'!S369</f>
        <v>2</v>
      </c>
      <c r="K369" s="57">
        <f>'Raw Data'!T369</f>
        <v>21.111111111111111</v>
      </c>
      <c r="L369" s="57">
        <f>'Raw Data'!U369</f>
        <v>21.111111111111111</v>
      </c>
      <c r="M369" s="57">
        <f>'Raw Data'!V369</f>
        <v>0.35</v>
      </c>
      <c r="N369" s="57">
        <f>'Raw Data'!W369</f>
        <v>1</v>
      </c>
      <c r="O369" s="57">
        <f>'Raw Data'!C369</f>
        <v>0.1</v>
      </c>
      <c r="P369" s="57">
        <f>'Raw Data'!D369</f>
        <v>6.14</v>
      </c>
      <c r="Q369" s="57">
        <f>'Raw Data'!E369</f>
        <v>12.8</v>
      </c>
      <c r="R369" s="57">
        <f>'Raw Data'!F369</f>
        <v>0.73</v>
      </c>
      <c r="S369" s="57">
        <f>'Raw Data'!G369</f>
        <v>0.63700000000000001</v>
      </c>
      <c r="T369" s="57"/>
      <c r="U369" s="57"/>
      <c r="AD369" s="98"/>
      <c r="AE369" s="99"/>
      <c r="AF369" s="98"/>
    </row>
    <row r="370" spans="1:32">
      <c r="A370" s="90">
        <f>'Raw Data'!A370</f>
        <v>42661</v>
      </c>
      <c r="B370" s="57"/>
      <c r="C370" s="57"/>
      <c r="D370" s="57"/>
      <c r="E370" s="57">
        <f>'Raw Data'!N370</f>
        <v>3</v>
      </c>
      <c r="F370" s="57">
        <f>'Raw Data'!O370</f>
        <v>1</v>
      </c>
      <c r="G370" s="57">
        <f>'Raw Data'!P370</f>
        <v>3</v>
      </c>
      <c r="H370" s="57">
        <f>'Raw Data'!Q370</f>
        <v>2</v>
      </c>
      <c r="I370" s="57">
        <f>'Raw Data'!R370</f>
        <v>6</v>
      </c>
      <c r="J370" s="57">
        <f>'Raw Data'!S370</f>
        <v>1</v>
      </c>
      <c r="K370" s="57">
        <f>'Raw Data'!T370</f>
        <v>25</v>
      </c>
      <c r="L370" s="57">
        <f>'Raw Data'!U370</f>
        <v>20</v>
      </c>
      <c r="M370" s="57">
        <f>'Raw Data'!V370</f>
        <v>0.3</v>
      </c>
      <c r="N370" s="57">
        <f>'Raw Data'!W370</f>
        <v>1</v>
      </c>
      <c r="O370" s="57">
        <f>'Raw Data'!C370</f>
        <v>0.3</v>
      </c>
      <c r="P370" s="57">
        <f>'Raw Data'!D370</f>
        <v>6.41</v>
      </c>
      <c r="Q370" s="57">
        <f>'Raw Data'!E370</f>
        <v>7.2</v>
      </c>
      <c r="R370" s="57">
        <f>'Raw Data'!F370</f>
        <v>1.4</v>
      </c>
      <c r="S370" s="57">
        <f>'Raw Data'!G370</f>
        <v>0.38</v>
      </c>
      <c r="T370" s="57"/>
      <c r="U370" s="57"/>
      <c r="AD370" s="98"/>
      <c r="AE370" s="99"/>
      <c r="AF370" s="98"/>
    </row>
    <row r="371" spans="1:32">
      <c r="A371" s="90">
        <f>'Raw Data'!A371</f>
        <v>42675</v>
      </c>
      <c r="B371" s="57"/>
      <c r="C371" s="57"/>
      <c r="D371" s="57"/>
      <c r="E371" s="57">
        <f>'Raw Data'!N371</f>
        <v>4</v>
      </c>
      <c r="F371" s="57">
        <f>'Raw Data'!O371</f>
        <v>3</v>
      </c>
      <c r="G371" s="57">
        <f>'Raw Data'!P371</f>
        <v>1</v>
      </c>
      <c r="H371" s="57">
        <f>'Raw Data'!Q371</f>
        <v>1</v>
      </c>
      <c r="I371" s="57">
        <f>'Raw Data'!R371</f>
        <v>6</v>
      </c>
      <c r="J371" s="57">
        <f>'Raw Data'!S371</f>
        <v>1</v>
      </c>
      <c r="K371" s="57">
        <f>'Raw Data'!T371</f>
        <v>14.444444444444445</v>
      </c>
      <c r="L371" s="57">
        <f>'Raw Data'!U371</f>
        <v>15.555555555555555</v>
      </c>
      <c r="M371" s="57">
        <f>'Raw Data'!V371</f>
        <v>0.4</v>
      </c>
      <c r="N371" s="57">
        <f>'Raw Data'!W371</f>
        <v>1</v>
      </c>
      <c r="O371" s="57">
        <f>'Raw Data'!C371</f>
        <v>1.45</v>
      </c>
      <c r="P371" s="57">
        <f>'Raw Data'!D371</f>
        <v>6.46</v>
      </c>
      <c r="Q371" s="57">
        <f>'Raw Data'!E371</f>
        <v>8.8000000000000007</v>
      </c>
      <c r="R371" s="57">
        <f>'Raw Data'!F371</f>
        <v>2.65</v>
      </c>
      <c r="S371" s="57">
        <f>'Raw Data'!G371</f>
        <v>0.16700000000000001</v>
      </c>
      <c r="T371" s="57"/>
      <c r="U371" s="57"/>
      <c r="AD371" s="98"/>
      <c r="AE371" s="99"/>
      <c r="AF371" s="98"/>
    </row>
    <row r="372" spans="1:32">
      <c r="A372" s="90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AD372" s="98"/>
      <c r="AE372" s="99"/>
      <c r="AF372" s="98"/>
    </row>
    <row r="373" spans="1:32">
      <c r="A373" s="90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AD373" s="98"/>
      <c r="AE373" s="99"/>
      <c r="AF373" s="98"/>
    </row>
    <row r="374" spans="1:32">
      <c r="A374" s="90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AD374" s="98"/>
      <c r="AE374" s="99"/>
      <c r="AF374" s="98"/>
    </row>
    <row r="375" spans="1:32">
      <c r="A375" s="90"/>
      <c r="B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AD375" s="98"/>
      <c r="AE375" s="99"/>
      <c r="AF375" s="98"/>
    </row>
    <row r="376" spans="1:32">
      <c r="A376" s="90">
        <f>'Raw Data'!A376</f>
        <v>42437</v>
      </c>
      <c r="B376" s="57" t="s">
        <v>65</v>
      </c>
      <c r="C376" s="57" t="s">
        <v>66</v>
      </c>
      <c r="D376" s="57" t="str">
        <f>'Raw Data'!Y376</f>
        <v>Richard and Elizabeth Rose</v>
      </c>
      <c r="E376" s="57">
        <f>'Raw Data'!N376</f>
        <v>3</v>
      </c>
      <c r="F376" s="57">
        <f>'Raw Data'!O376</f>
        <v>2</v>
      </c>
      <c r="G376" s="57">
        <f>'Raw Data'!P376</f>
        <v>1</v>
      </c>
      <c r="H376" s="57">
        <f>'Raw Data'!Q376</f>
        <v>1</v>
      </c>
      <c r="I376" s="57">
        <f>'Raw Data'!R376</f>
        <v>13</v>
      </c>
      <c r="J376" s="57">
        <f>'Raw Data'!S376</f>
        <v>1</v>
      </c>
      <c r="K376" s="57">
        <f>'Raw Data'!T376</f>
        <v>15.555555555555555</v>
      </c>
      <c r="L376" s="57">
        <f>'Raw Data'!U376</f>
        <v>8.8888888888888893</v>
      </c>
      <c r="M376" s="57">
        <f>'Raw Data'!V376</f>
        <v>0.7</v>
      </c>
      <c r="N376" s="57">
        <f>'Raw Data'!W376</f>
        <v>2</v>
      </c>
      <c r="O376" s="57">
        <f>'Raw Data'!C376</f>
        <v>8.31</v>
      </c>
      <c r="P376" s="57">
        <f>'Raw Data'!D376</f>
        <v>6.64</v>
      </c>
      <c r="Q376" s="57">
        <f>'Raw Data'!E376</f>
        <v>6.4</v>
      </c>
      <c r="R376" s="57"/>
      <c r="S376" s="57">
        <f>'Raw Data'!G376</f>
        <v>0.29299999999999998</v>
      </c>
      <c r="T376" s="57"/>
      <c r="U376" s="57"/>
      <c r="W376" s="57" t="s">
        <v>20</v>
      </c>
      <c r="X376" s="74" t="s">
        <v>65</v>
      </c>
      <c r="Y376" s="56">
        <f>AVERAGE(P376:P377)</f>
        <v>6.4949999999999992</v>
      </c>
      <c r="AA376" s="56">
        <f>AVERAGE(S376:S377)</f>
        <v>0.20749999999999999</v>
      </c>
      <c r="AB376" s="56">
        <f>AVERAGE(Q376:Q377)</f>
        <v>5.45</v>
      </c>
      <c r="AC376" s="56">
        <f>AVERAGE(M376:M377)</f>
        <v>0.75</v>
      </c>
      <c r="AD376" s="98">
        <f>TNTP!M332</f>
        <v>1.1534764500000001</v>
      </c>
      <c r="AE376" s="99">
        <f>TNTP!N332</f>
        <v>2.9266649999999998E-2</v>
      </c>
      <c r="AF376" s="98"/>
    </row>
    <row r="377" spans="1:32">
      <c r="A377" s="90">
        <f>'Raw Data'!A377</f>
        <v>42451</v>
      </c>
      <c r="B377" s="57"/>
      <c r="C377" s="57"/>
      <c r="D377" s="57" t="str">
        <f>'Raw Data'!Y377</f>
        <v>Richard and Elizabeth Rose</v>
      </c>
      <c r="E377" s="57">
        <f>'Raw Data'!N377</f>
        <v>3</v>
      </c>
      <c r="F377" s="57">
        <f>'Raw Data'!O377</f>
        <v>2</v>
      </c>
      <c r="G377" s="57">
        <f>'Raw Data'!P377</f>
        <v>2</v>
      </c>
      <c r="H377" s="57">
        <f>'Raw Data'!Q377</f>
        <v>2</v>
      </c>
      <c r="I377" s="57">
        <f>'Raw Data'!R377</f>
        <v>2</v>
      </c>
      <c r="J377" s="57">
        <f>'Raw Data'!S377</f>
        <v>3</v>
      </c>
      <c r="K377" s="57">
        <f>'Raw Data'!T377</f>
        <v>11.111111111111111</v>
      </c>
      <c r="L377" s="57">
        <f>'Raw Data'!U377</f>
        <v>10</v>
      </c>
      <c r="M377" s="57">
        <f>'Raw Data'!V377</f>
        <v>0.8</v>
      </c>
      <c r="N377" s="57">
        <f>'Raw Data'!W377</f>
        <v>2</v>
      </c>
      <c r="O377" s="57">
        <f>'Raw Data'!C377</f>
        <v>9.2799999999999994</v>
      </c>
      <c r="P377" s="57">
        <f>'Raw Data'!D377</f>
        <v>6.35</v>
      </c>
      <c r="Q377" s="57">
        <f>'Raw Data'!E377</f>
        <v>4.5</v>
      </c>
      <c r="R377" s="57"/>
      <c r="S377" s="57">
        <f>'Raw Data'!G377</f>
        <v>0.122</v>
      </c>
      <c r="T377" s="57"/>
      <c r="U377" s="57"/>
      <c r="W377" s="57" t="s">
        <v>22</v>
      </c>
      <c r="Y377" s="98">
        <f>AVERAGE(P378:P379)</f>
        <v>6.33</v>
      </c>
      <c r="AA377" s="56">
        <f>AVERAGE(S378:S379)</f>
        <v>0.2</v>
      </c>
      <c r="AB377" s="56">
        <f>AVERAGE(Q378:Q379)</f>
        <v>6.95</v>
      </c>
      <c r="AC377" s="56">
        <f>AVERAGE(M378:M379)</f>
        <v>0.45</v>
      </c>
      <c r="AD377" s="98">
        <f>TNTP!M333</f>
        <v>1.0533264</v>
      </c>
      <c r="AE377" s="99">
        <f>TNTP!N333</f>
        <v>4.1964349999999997E-2</v>
      </c>
      <c r="AF377" s="98"/>
    </row>
    <row r="378" spans="1:32">
      <c r="A378" s="90">
        <f>'Raw Data'!A378</f>
        <v>42465</v>
      </c>
      <c r="B378" s="57"/>
      <c r="C378" s="57"/>
      <c r="D378" s="57"/>
      <c r="E378" s="57">
        <f>'Raw Data'!N378</f>
        <v>3</v>
      </c>
      <c r="F378" s="57">
        <f>'Raw Data'!O378</f>
        <v>3</v>
      </c>
      <c r="G378" s="57">
        <f>'Raw Data'!P378</f>
        <v>4</v>
      </c>
      <c r="H378" s="57">
        <f>'Raw Data'!Q378</f>
        <v>3</v>
      </c>
      <c r="I378" s="57">
        <f>'Raw Data'!R378</f>
        <v>1</v>
      </c>
      <c r="J378" s="57">
        <f>'Raw Data'!S378</f>
        <v>3</v>
      </c>
      <c r="K378" s="57">
        <f>'Raw Data'!T378</f>
        <v>3.3333333333333335</v>
      </c>
      <c r="L378" s="57">
        <f>'Raw Data'!U378</f>
        <v>10</v>
      </c>
      <c r="M378" s="57">
        <f>'Raw Data'!V378</f>
        <v>0.1</v>
      </c>
      <c r="N378" s="57">
        <f>'Raw Data'!W378</f>
        <v>1</v>
      </c>
      <c r="O378" s="57">
        <f>'Raw Data'!C378</f>
        <v>7.36</v>
      </c>
      <c r="P378" s="57">
        <f>'Raw Data'!D378</f>
        <v>6.39</v>
      </c>
      <c r="Q378" s="57">
        <f>'Raw Data'!E378</f>
        <v>7.2</v>
      </c>
      <c r="R378" s="57"/>
      <c r="S378" s="57"/>
      <c r="T378" s="57"/>
      <c r="U378" s="57"/>
      <c r="W378" s="57" t="s">
        <v>23</v>
      </c>
      <c r="Y378" s="98">
        <f>AVERAGE(P380:P382)</f>
        <v>6.6466666666666656</v>
      </c>
      <c r="Z378" s="56">
        <f>AVERAGE(R380:R382)</f>
        <v>1.4330000000000001</v>
      </c>
      <c r="AA378" s="56">
        <f>AVERAGE(S380:S381)</f>
        <v>0.13800000000000001</v>
      </c>
      <c r="AC378" s="99">
        <f>AVERAGE(M380:M382)</f>
        <v>0.80000000000000016</v>
      </c>
      <c r="AD378" s="98">
        <f>TNTP!M334</f>
        <v>0.6177087</v>
      </c>
      <c r="AE378" s="99">
        <f>TNTP!N334</f>
        <v>3.4500579999999996E-2</v>
      </c>
      <c r="AF378" s="98"/>
    </row>
    <row r="379" spans="1:32">
      <c r="A379" s="90">
        <f>'Raw Data'!A379</f>
        <v>42479</v>
      </c>
      <c r="B379" s="57"/>
      <c r="C379" s="57"/>
      <c r="D379" s="57"/>
      <c r="E379" s="57">
        <f>'Raw Data'!N379</f>
        <v>3</v>
      </c>
      <c r="F379" s="57">
        <f>'Raw Data'!O379</f>
        <v>2</v>
      </c>
      <c r="G379" s="57">
        <f>'Raw Data'!P379</f>
        <v>2</v>
      </c>
      <c r="H379" s="57">
        <f>'Raw Data'!Q379</f>
        <v>2</v>
      </c>
      <c r="I379" s="57">
        <f>'Raw Data'!R379</f>
        <v>8</v>
      </c>
      <c r="J379" s="57">
        <f>'Raw Data'!S379</f>
        <v>1</v>
      </c>
      <c r="K379" s="57">
        <f>'Raw Data'!T379</f>
        <v>21.666666666666668</v>
      </c>
      <c r="L379" s="57">
        <f>'Raw Data'!U379</f>
        <v>16.666666666666668</v>
      </c>
      <c r="M379" s="57">
        <f>'Raw Data'!V379</f>
        <v>0.8</v>
      </c>
      <c r="N379" s="57">
        <f>'Raw Data'!W379</f>
        <v>1</v>
      </c>
      <c r="O379" s="57">
        <f>'Raw Data'!C379</f>
        <v>9.75</v>
      </c>
      <c r="P379" s="57">
        <f>'Raw Data'!D379</f>
        <v>6.27</v>
      </c>
      <c r="Q379" s="57">
        <f>'Raw Data'!E379</f>
        <v>6.7</v>
      </c>
      <c r="R379" s="57"/>
      <c r="S379" s="57">
        <f>'Raw Data'!G379</f>
        <v>0.2</v>
      </c>
      <c r="T379" s="57"/>
      <c r="U379" s="57"/>
      <c r="W379" s="57" t="s">
        <v>24</v>
      </c>
      <c r="Y379" s="98">
        <f>AVERAGE(P382:P384)</f>
        <v>7.003333333333333</v>
      </c>
      <c r="Z379" s="98">
        <f>AVERAGE(R383:R384)</f>
        <v>3.5000000000000003E-2</v>
      </c>
      <c r="AA379" s="98">
        <f>AVERAGE(S382:S384)</f>
        <v>0.12733333333333333</v>
      </c>
      <c r="AB379" s="98">
        <f>AVERAGE(Q383:Q384)</f>
        <v>8.6</v>
      </c>
      <c r="AC379" s="56">
        <f>AVERAGE(M383:M384)</f>
        <v>0.6</v>
      </c>
      <c r="AD379" s="98">
        <f>TNTP!M335</f>
        <v>0.42091035000000004</v>
      </c>
      <c r="AE379" s="99">
        <f>TNTP!N335</f>
        <v>5.3113550000000002E-2</v>
      </c>
      <c r="AF379" s="98"/>
    </row>
    <row r="380" spans="1:32">
      <c r="A380" s="90">
        <f>'Raw Data'!A380</f>
        <v>42493</v>
      </c>
      <c r="B380" s="57"/>
      <c r="C380" s="57"/>
      <c r="D380" s="57"/>
      <c r="E380" s="57">
        <f>'Raw Data'!N380</f>
        <v>4</v>
      </c>
      <c r="F380" s="57">
        <f>'Raw Data'!O380</f>
        <v>3</v>
      </c>
      <c r="G380" s="57">
        <f>'Raw Data'!P380</f>
        <v>2</v>
      </c>
      <c r="H380" s="57">
        <f>'Raw Data'!Q380</f>
        <v>2</v>
      </c>
      <c r="I380" s="57">
        <f>'Raw Data'!R380</f>
        <v>12</v>
      </c>
      <c r="J380" s="57">
        <f>'Raw Data'!S380</f>
        <v>4</v>
      </c>
      <c r="K380" s="57">
        <f>'Raw Data'!T380</f>
        <v>21.111111111111111</v>
      </c>
      <c r="L380" s="57">
        <f>'Raw Data'!U380</f>
        <v>17.777777777777779</v>
      </c>
      <c r="M380" s="57">
        <f>'Raw Data'!V380</f>
        <v>0.85</v>
      </c>
      <c r="N380" s="57">
        <f>'Raw Data'!W380</f>
        <v>1</v>
      </c>
      <c r="O380" s="57">
        <f>'Raw Data'!C380</f>
        <v>5.27</v>
      </c>
      <c r="P380" s="57">
        <f>'Raw Data'!D380</f>
        <v>6.79</v>
      </c>
      <c r="Q380" s="57"/>
      <c r="R380" s="57">
        <f>'Raw Data'!F380</f>
        <v>1.4330000000000001</v>
      </c>
      <c r="S380" s="57">
        <f>'Raw Data'!G380</f>
        <v>0.125</v>
      </c>
      <c r="T380" s="57"/>
      <c r="U380" s="57"/>
      <c r="W380" s="57" t="s">
        <v>25</v>
      </c>
      <c r="Y380" s="56">
        <f>AVERAGE(P385:P386)</f>
        <v>7.1749999999999998</v>
      </c>
      <c r="Z380" s="56">
        <f>AVERAGE(R385:R386)</f>
        <v>3.6499999999999998E-2</v>
      </c>
      <c r="AA380" s="99">
        <f>AVERAGE(S385:S386)</f>
        <v>0.14499999999999999</v>
      </c>
      <c r="AB380" s="56">
        <f>AVERAGE(Q385:Q386)</f>
        <v>12.65</v>
      </c>
      <c r="AC380" s="56">
        <f>AVERAGE(M385:M386)</f>
        <v>0.47499999999999998</v>
      </c>
      <c r="AD380" s="98">
        <f>TNTP!M336</f>
        <v>0.60615292499999995</v>
      </c>
      <c r="AE380" s="99">
        <f>TNTP!N336</f>
        <v>6.5811249999999988E-2</v>
      </c>
      <c r="AF380" s="98"/>
    </row>
    <row r="381" spans="1:32">
      <c r="A381" s="90">
        <f>'Raw Data'!A381</f>
        <v>42507</v>
      </c>
      <c r="B381" s="57"/>
      <c r="C381" s="57"/>
      <c r="D381" s="57"/>
      <c r="E381" s="57">
        <f>'Raw Data'!N381</f>
        <v>4</v>
      </c>
      <c r="F381" s="57">
        <f>'Raw Data'!O381</f>
        <v>3</v>
      </c>
      <c r="G381" s="57">
        <f>'Raw Data'!P381</f>
        <v>2</v>
      </c>
      <c r="H381" s="57">
        <f>'Raw Data'!Q381</f>
        <v>2</v>
      </c>
      <c r="I381" s="57">
        <f>'Raw Data'!R381</f>
        <v>2</v>
      </c>
      <c r="J381" s="57">
        <f>'Raw Data'!S381</f>
        <v>1</v>
      </c>
      <c r="K381" s="57">
        <f>'Raw Data'!T381</f>
        <v>16.666666666666668</v>
      </c>
      <c r="L381" s="57">
        <f>'Raw Data'!U381</f>
        <v>17.777777777777779</v>
      </c>
      <c r="M381" s="57">
        <f>'Raw Data'!V381</f>
        <v>0.75</v>
      </c>
      <c r="N381" s="57">
        <f>'Raw Data'!W381</f>
        <v>1</v>
      </c>
      <c r="O381" s="57">
        <f>'Raw Data'!C381</f>
        <v>7.83</v>
      </c>
      <c r="P381" s="57">
        <f>'Raw Data'!D381</f>
        <v>6.27</v>
      </c>
      <c r="Q381" s="57"/>
      <c r="R381" s="57"/>
      <c r="S381" s="57">
        <f>'Raw Data'!G381</f>
        <v>0.151</v>
      </c>
      <c r="T381" s="57"/>
      <c r="U381" s="57"/>
      <c r="W381" s="57" t="s">
        <v>26</v>
      </c>
      <c r="Y381" s="98">
        <f>AVERAGE(P387:P388)</f>
        <v>7.1050000000000004</v>
      </c>
      <c r="Z381" s="56">
        <f>AVERAGE(R387:R388)</f>
        <v>2.7999999999999997E-2</v>
      </c>
      <c r="AA381" s="56">
        <f>AVERAGE(S387:S388)</f>
        <v>0.16350000000000001</v>
      </c>
      <c r="AB381" s="56">
        <f>AVERAGE(Q387:Q388)</f>
        <v>11.7</v>
      </c>
      <c r="AC381" s="56">
        <f>AVERAGE(M387:M388)</f>
        <v>0.5</v>
      </c>
      <c r="AD381" s="98">
        <f>TNTP!M337</f>
        <v>0.6177087</v>
      </c>
      <c r="AE381" s="99">
        <f>TNTP!N337</f>
        <v>7.3244049999999991E-2</v>
      </c>
      <c r="AF381" s="98"/>
    </row>
    <row r="382" spans="1:32">
      <c r="A382" s="90">
        <f>'Raw Data'!A382</f>
        <v>42521</v>
      </c>
      <c r="B382" s="57"/>
      <c r="C382" s="57"/>
      <c r="D382" s="57"/>
      <c r="E382" s="57">
        <f>'Raw Data'!N382</f>
        <v>1</v>
      </c>
      <c r="F382" s="57">
        <f>'Raw Data'!O382</f>
        <v>2</v>
      </c>
      <c r="G382" s="57">
        <f>'Raw Data'!P382</f>
        <v>1</v>
      </c>
      <c r="H382" s="57">
        <f>'Raw Data'!Q382</f>
        <v>1</v>
      </c>
      <c r="I382" s="57">
        <f>'Raw Data'!R382</f>
        <v>9</v>
      </c>
      <c r="J382" s="57">
        <f>'Raw Data'!S382</f>
        <v>5</v>
      </c>
      <c r="K382" s="57">
        <f>'Raw Data'!T382</f>
        <v>24.444444444444443</v>
      </c>
      <c r="L382" s="57">
        <f>'Raw Data'!U382</f>
        <v>24.444444444444443</v>
      </c>
      <c r="M382" s="57">
        <f>'Raw Data'!V382</f>
        <v>0.8</v>
      </c>
      <c r="N382" s="57">
        <f>'Raw Data'!W382</f>
        <v>1</v>
      </c>
      <c r="O382" s="57">
        <f>'Raw Data'!C382</f>
        <v>8.82</v>
      </c>
      <c r="P382" s="57">
        <f>'Raw Data'!D382</f>
        <v>6.88</v>
      </c>
      <c r="Q382" s="57"/>
      <c r="R382" s="57"/>
      <c r="S382" s="57">
        <f>'Raw Data'!G382</f>
        <v>0.152</v>
      </c>
      <c r="T382" s="57"/>
      <c r="U382" s="57"/>
      <c r="W382" s="57" t="s">
        <v>27</v>
      </c>
      <c r="Y382" s="98">
        <f>AVERAGE(P389:P390)</f>
        <v>7.07</v>
      </c>
      <c r="Z382" s="56">
        <f>AVERAGE(R389:R390)</f>
        <v>6.2545000000000002</v>
      </c>
      <c r="AA382" s="56">
        <f>AVERAGE(S389:S390)</f>
        <v>0.26800000000000002</v>
      </c>
      <c r="AB382" s="56">
        <f>AVERAGE(Q389:Q390)</f>
        <v>11.100000000000001</v>
      </c>
      <c r="AC382" s="56">
        <f>AVERAGE(M389:M390)</f>
        <v>0.6</v>
      </c>
      <c r="AD382" s="98">
        <f>TNTP!M338</f>
        <v>0.58829399999999998</v>
      </c>
      <c r="AE382" s="99">
        <f>TNTP!N338</f>
        <v>6.7359749999999996E-2</v>
      </c>
      <c r="AF382" s="98"/>
    </row>
    <row r="383" spans="1:32">
      <c r="A383" s="90">
        <f>'Raw Data'!A383</f>
        <v>42535</v>
      </c>
      <c r="B383" s="57"/>
      <c r="C383" s="57"/>
      <c r="D383" s="57"/>
      <c r="E383" s="57">
        <f>'Raw Data'!N383</f>
        <v>4</v>
      </c>
      <c r="F383" s="57">
        <f>'Raw Data'!O383</f>
        <v>2</v>
      </c>
      <c r="G383" s="57">
        <f>'Raw Data'!P383</f>
        <v>3</v>
      </c>
      <c r="H383" s="57">
        <f>'Raw Data'!Q383</f>
        <v>3</v>
      </c>
      <c r="I383" s="57">
        <f>'Raw Data'!R383</f>
        <v>2</v>
      </c>
      <c r="J383" s="57">
        <f>'Raw Data'!S383</f>
        <v>1</v>
      </c>
      <c r="K383" s="57">
        <f>'Raw Data'!T383</f>
        <v>20</v>
      </c>
      <c r="L383" s="57">
        <f>'Raw Data'!U383</f>
        <v>23.333333333333332</v>
      </c>
      <c r="M383" s="57">
        <f>'Raw Data'!V383</f>
        <v>0.5</v>
      </c>
      <c r="N383" s="57">
        <f>'Raw Data'!W383</f>
        <v>1</v>
      </c>
      <c r="O383" s="57">
        <f>'Raw Data'!C383</f>
        <v>11.4</v>
      </c>
      <c r="P383" s="57">
        <f>'Raw Data'!D383</f>
        <v>7.13</v>
      </c>
      <c r="Q383" s="57"/>
      <c r="R383" s="57"/>
      <c r="S383" s="57">
        <f>'Raw Data'!G383</f>
        <v>5.5E-2</v>
      </c>
      <c r="T383" s="57"/>
      <c r="U383" s="57"/>
      <c r="W383" s="57" t="s">
        <v>28</v>
      </c>
      <c r="Y383" s="98">
        <f>AVERAGE(P391:P392)</f>
        <v>6.5649999999999995</v>
      </c>
      <c r="Z383" s="56">
        <f>AVERAGE(R391:R392)</f>
        <v>0.18581999999999999</v>
      </c>
      <c r="AA383" s="56">
        <f>AVERAGE(S391:S392)</f>
        <v>1.6185</v>
      </c>
      <c r="AB383" s="56">
        <f>AVERAGE(Q391:Q392)</f>
        <v>15.81</v>
      </c>
      <c r="AC383" s="56">
        <f>AVERAGE(M391:M392)</f>
        <v>0.60000000000000009</v>
      </c>
      <c r="AD383" s="98">
        <f>TNTP!M339</f>
        <v>0.88734344999999992</v>
      </c>
      <c r="AE383" s="99">
        <f>TNTP!N339</f>
        <v>5.9617249999999997E-2</v>
      </c>
      <c r="AF383" s="98"/>
    </row>
    <row r="384" spans="1:32">
      <c r="A384" s="90">
        <f>'Raw Data'!A384</f>
        <v>42549</v>
      </c>
      <c r="B384" s="57"/>
      <c r="C384" s="57"/>
      <c r="D384" s="57"/>
      <c r="E384" s="57">
        <f>'Raw Data'!N384</f>
        <v>1</v>
      </c>
      <c r="F384" s="57">
        <f>'Raw Data'!O384</f>
        <v>4</v>
      </c>
      <c r="G384" s="57">
        <f>'Raw Data'!P384</f>
        <v>2</v>
      </c>
      <c r="H384" s="57">
        <f>'Raw Data'!Q384</f>
        <v>2</v>
      </c>
      <c r="I384" s="57">
        <f>'Raw Data'!R384</f>
        <v>2</v>
      </c>
      <c r="J384" s="57">
        <f>'Raw Data'!S384</f>
        <v>5</v>
      </c>
      <c r="K384" s="57">
        <f>'Raw Data'!T384</f>
        <v>24.444444444444443</v>
      </c>
      <c r="L384" s="57">
        <f>'Raw Data'!U384</f>
        <v>26.666666666666668</v>
      </c>
      <c r="M384" s="57">
        <f>'Raw Data'!V384</f>
        <v>0.7</v>
      </c>
      <c r="N384" s="57">
        <f>'Raw Data'!W384</f>
        <v>1</v>
      </c>
      <c r="O384" s="57">
        <f>'Raw Data'!C384</f>
        <v>12.43</v>
      </c>
      <c r="P384" s="57">
        <f>'Raw Data'!D384</f>
        <v>7</v>
      </c>
      <c r="Q384" s="57">
        <f>'Raw Data'!E384</f>
        <v>8.6</v>
      </c>
      <c r="R384" s="57">
        <f>'Raw Data'!F384</f>
        <v>3.5000000000000003E-2</v>
      </c>
      <c r="S384" s="57">
        <f>'Raw Data'!G384</f>
        <v>0.17499999999999999</v>
      </c>
      <c r="T384" s="57"/>
      <c r="U384" s="57"/>
      <c r="W384" s="57" t="s">
        <v>29</v>
      </c>
      <c r="Y384" s="56">
        <f>AVERAGE(P393)</f>
        <v>7.12</v>
      </c>
      <c r="Z384" s="56">
        <f>AVERAGE(R393)</f>
        <v>0.77115299999999998</v>
      </c>
      <c r="AA384" s="56">
        <f>AVERAGE(S393)</f>
        <v>0.55600000000000005</v>
      </c>
      <c r="AB384" s="56">
        <f>AVERAGE(Q393)</f>
        <v>12.7</v>
      </c>
      <c r="AC384" s="56">
        <f>AVERAGE(M393)</f>
        <v>0.7</v>
      </c>
      <c r="AD384" s="98">
        <f>TNTP!M340</f>
        <v>1.0029011999999999</v>
      </c>
      <c r="AE384" s="99">
        <f>TNTP!N340</f>
        <v>0.21214449999999999</v>
      </c>
      <c r="AF384" s="98"/>
    </row>
    <row r="385" spans="1:32">
      <c r="A385" s="90">
        <f>'Raw Data'!A385</f>
        <v>42563</v>
      </c>
      <c r="B385" s="57"/>
      <c r="C385" s="57"/>
      <c r="D385" s="57" t="str">
        <f>'Raw Data'!Y385</f>
        <v>Richard and Elizabeth Rose</v>
      </c>
      <c r="E385" s="57">
        <f>'Raw Data'!N385</f>
        <v>1</v>
      </c>
      <c r="F385" s="57">
        <f>'Raw Data'!O385</f>
        <v>2</v>
      </c>
      <c r="G385" s="57">
        <f>'Raw Data'!P385</f>
        <v>2</v>
      </c>
      <c r="H385" s="57">
        <f>'Raw Data'!Q385</f>
        <v>2</v>
      </c>
      <c r="I385" s="57">
        <f>'Raw Data'!R385</f>
        <v>2</v>
      </c>
      <c r="J385" s="57">
        <f>'Raw Data'!S385</f>
        <v>1</v>
      </c>
      <c r="K385" s="57">
        <f>'Raw Data'!T385</f>
        <v>26.666666666666668</v>
      </c>
      <c r="L385" s="57">
        <f>'Raw Data'!U385</f>
        <v>28.888888888888889</v>
      </c>
      <c r="M385" s="57">
        <f>'Raw Data'!V385</f>
        <v>0.5</v>
      </c>
      <c r="N385" s="57">
        <f>'Raw Data'!W385</f>
        <v>1</v>
      </c>
      <c r="O385" s="57">
        <f>'Raw Data'!C385</f>
        <v>11.3</v>
      </c>
      <c r="P385" s="57">
        <f>'Raw Data'!D385</f>
        <v>7.04</v>
      </c>
      <c r="Q385" s="57">
        <f>'Raw Data'!E385</f>
        <v>12.9</v>
      </c>
      <c r="R385" s="57">
        <f>'Raw Data'!F385</f>
        <v>3.6999999999999998E-2</v>
      </c>
      <c r="S385" s="57">
        <f>'Raw Data'!G385</f>
        <v>8.3000000000000004E-2</v>
      </c>
      <c r="T385" s="57"/>
      <c r="U385" s="57"/>
      <c r="W385" s="56" t="s">
        <v>150</v>
      </c>
      <c r="Y385" s="99">
        <f>AVERAGE(Y376:Y384)</f>
        <v>6.8344444444444434</v>
      </c>
      <c r="Z385" s="99">
        <f>AVERAGE(Z376:Z384)</f>
        <v>1.249139</v>
      </c>
      <c r="AA385" s="99">
        <f t="shared" ref="AA385:AC385" si="33">AVERAGE(AA376:AA384)</f>
        <v>0.38042592592592595</v>
      </c>
      <c r="AB385" s="99">
        <f t="shared" si="33"/>
        <v>10.62</v>
      </c>
      <c r="AC385" s="99">
        <f t="shared" si="33"/>
        <v>0.60833333333333339</v>
      </c>
      <c r="AD385" s="98">
        <f t="shared" ref="AD385:AE385" si="34">AVERAGE(AD376:AD384)</f>
        <v>0.77198024166666679</v>
      </c>
      <c r="AE385" s="99">
        <f t="shared" si="34"/>
        <v>7.0780214444444434E-2</v>
      </c>
      <c r="AF385" s="98"/>
    </row>
    <row r="386" spans="1:32">
      <c r="A386" s="90">
        <f>'Raw Data'!A386</f>
        <v>42577</v>
      </c>
      <c r="B386" s="57"/>
      <c r="C386" s="57"/>
      <c r="D386" s="57"/>
      <c r="E386" s="57">
        <f>'Raw Data'!N386</f>
        <v>4</v>
      </c>
      <c r="F386" s="57">
        <f>'Raw Data'!O386</f>
        <v>2</v>
      </c>
      <c r="G386" s="57">
        <f>'Raw Data'!P386</f>
        <v>3</v>
      </c>
      <c r="H386" s="57">
        <f>'Raw Data'!Q386</f>
        <v>3</v>
      </c>
      <c r="I386" s="57">
        <f>'Raw Data'!R386</f>
        <v>12</v>
      </c>
      <c r="J386" s="57">
        <f>'Raw Data'!S386</f>
        <v>3</v>
      </c>
      <c r="K386" s="57">
        <f>'Raw Data'!T386</f>
        <v>30</v>
      </c>
      <c r="L386" s="57">
        <f>'Raw Data'!U386</f>
        <v>31.111111111111111</v>
      </c>
      <c r="M386" s="57">
        <f>'Raw Data'!V386</f>
        <v>0.45</v>
      </c>
      <c r="N386" s="57">
        <f>'Raw Data'!W386</f>
        <v>1</v>
      </c>
      <c r="O386" s="57">
        <f>'Raw Data'!C386</f>
        <v>11.13</v>
      </c>
      <c r="P386" s="57">
        <f>'Raw Data'!D386</f>
        <v>7.31</v>
      </c>
      <c r="Q386" s="57">
        <f>'Raw Data'!E386</f>
        <v>12.4</v>
      </c>
      <c r="R386" s="57">
        <f>'Raw Data'!F386</f>
        <v>3.5999999999999997E-2</v>
      </c>
      <c r="S386" s="57">
        <f>'Raw Data'!G386</f>
        <v>0.20699999999999999</v>
      </c>
      <c r="T386" s="57"/>
      <c r="U386" s="57"/>
      <c r="AD386" s="98"/>
      <c r="AE386" s="99"/>
      <c r="AF386" s="98"/>
    </row>
    <row r="387" spans="1:32">
      <c r="A387" s="90">
        <f>'Raw Data'!A387</f>
        <v>42591</v>
      </c>
      <c r="B387" s="57"/>
      <c r="C387" s="57"/>
      <c r="D387" s="57"/>
      <c r="E387" s="57">
        <f>'Raw Data'!N387</f>
        <v>2</v>
      </c>
      <c r="F387" s="57">
        <f>'Raw Data'!O387</f>
        <v>2</v>
      </c>
      <c r="G387" s="57">
        <f>'Raw Data'!P387</f>
        <v>1</v>
      </c>
      <c r="H387" s="57">
        <f>'Raw Data'!Q387</f>
        <v>1</v>
      </c>
      <c r="I387" s="57">
        <f>'Raw Data'!R387</f>
        <v>9</v>
      </c>
      <c r="J387" s="57">
        <f>'Raw Data'!S387</f>
        <v>1</v>
      </c>
      <c r="K387" s="57">
        <f>'Raw Data'!T387</f>
        <v>24.444444444444443</v>
      </c>
      <c r="L387" s="57">
        <f>'Raw Data'!U387</f>
        <v>28.333333333333332</v>
      </c>
      <c r="M387" s="57">
        <f>'Raw Data'!V387</f>
        <v>0.65</v>
      </c>
      <c r="N387" s="57">
        <f>'Raw Data'!W387</f>
        <v>1</v>
      </c>
      <c r="O387" s="57">
        <f>'Raw Data'!C387</f>
        <v>12.42</v>
      </c>
      <c r="P387" s="57">
        <f>'Raw Data'!D387</f>
        <v>6.97</v>
      </c>
      <c r="Q387" s="57">
        <f>'Raw Data'!E387</f>
        <v>8.6999999999999993</v>
      </c>
      <c r="R387" s="57">
        <f>'Raw Data'!F387</f>
        <v>0.03</v>
      </c>
      <c r="S387" s="57">
        <f>'Raw Data'!G387</f>
        <v>0.16</v>
      </c>
      <c r="T387" s="57"/>
      <c r="U387" s="57"/>
      <c r="AD387" s="98"/>
      <c r="AE387" s="99"/>
      <c r="AF387" s="98"/>
    </row>
    <row r="388" spans="1:32">
      <c r="A388" s="90">
        <f>'Raw Data'!A388</f>
        <v>42605</v>
      </c>
      <c r="B388" s="57"/>
      <c r="C388" s="57"/>
      <c r="D388" s="57"/>
      <c r="E388" s="57">
        <f>'Raw Data'!N388</f>
        <v>2</v>
      </c>
      <c r="F388" s="57">
        <f>'Raw Data'!O388</f>
        <v>1</v>
      </c>
      <c r="G388" s="57">
        <f>'Raw Data'!P388</f>
        <v>3</v>
      </c>
      <c r="H388" s="57">
        <f>'Raw Data'!Q388</f>
        <v>3</v>
      </c>
      <c r="I388" s="57">
        <f>'Raw Data'!R388</f>
        <v>2</v>
      </c>
      <c r="J388" s="57">
        <f>'Raw Data'!S388</f>
        <v>4</v>
      </c>
      <c r="K388" s="57">
        <f>'Raw Data'!T388</f>
        <v>25</v>
      </c>
      <c r="L388" s="57">
        <f>'Raw Data'!U388</f>
        <v>28.888888888888889</v>
      </c>
      <c r="M388" s="57">
        <f>'Raw Data'!V388</f>
        <v>0.35</v>
      </c>
      <c r="N388" s="57">
        <f>'Raw Data'!W388</f>
        <v>1</v>
      </c>
      <c r="O388" s="57">
        <f>'Raw Data'!C388</f>
        <v>11.93</v>
      </c>
      <c r="P388" s="57">
        <f>'Raw Data'!D388</f>
        <v>7.24</v>
      </c>
      <c r="Q388" s="57">
        <f>'Raw Data'!E388</f>
        <v>14.7</v>
      </c>
      <c r="R388" s="57">
        <f>'Raw Data'!F388</f>
        <v>2.5999999999999999E-2</v>
      </c>
      <c r="S388" s="57">
        <f>'Raw Data'!G388</f>
        <v>0.16700000000000001</v>
      </c>
      <c r="T388" s="57"/>
      <c r="U388" s="57"/>
      <c r="AD388" s="98"/>
      <c r="AE388" s="99"/>
      <c r="AF388" s="98"/>
    </row>
    <row r="389" spans="1:32">
      <c r="A389" s="90">
        <f>'Raw Data'!A389</f>
        <v>42619</v>
      </c>
      <c r="B389" s="57"/>
      <c r="C389" s="57"/>
      <c r="D389" s="57"/>
      <c r="E389" s="57">
        <f>'Raw Data'!N389</f>
        <v>2</v>
      </c>
      <c r="F389" s="57">
        <f>'Raw Data'!O389</f>
        <v>1</v>
      </c>
      <c r="G389" s="57">
        <f>'Raw Data'!P389</f>
        <v>3</v>
      </c>
      <c r="H389" s="57">
        <f>'Raw Data'!Q389</f>
        <v>3</v>
      </c>
      <c r="I389" s="57">
        <f>'Raw Data'!R389</f>
        <v>8</v>
      </c>
      <c r="J389" s="57">
        <f>'Raw Data'!S389</f>
        <v>1</v>
      </c>
      <c r="K389" s="57">
        <f>'Raw Data'!T389</f>
        <v>26.111111111111111</v>
      </c>
      <c r="L389" s="57">
        <f>'Raw Data'!U389</f>
        <v>24.444444444444443</v>
      </c>
      <c r="M389" s="57">
        <f>'Raw Data'!V389</f>
        <v>0.6</v>
      </c>
      <c r="N389" s="57">
        <f>'Raw Data'!W389</f>
        <v>1</v>
      </c>
      <c r="O389" s="57">
        <f>'Raw Data'!C389</f>
        <v>7.77</v>
      </c>
      <c r="P389" s="57">
        <f>'Raw Data'!D389</f>
        <v>7.14</v>
      </c>
      <c r="Q389" s="57">
        <f>'Raw Data'!E389</f>
        <v>11.8</v>
      </c>
      <c r="R389" s="57">
        <f>'Raw Data'!F389</f>
        <v>8.9999999999999993E-3</v>
      </c>
      <c r="S389" s="57">
        <f>'Raw Data'!G389</f>
        <v>0.32800000000000001</v>
      </c>
      <c r="T389" s="57"/>
      <c r="U389" s="57"/>
      <c r="AD389" s="98"/>
      <c r="AE389" s="99"/>
      <c r="AF389" s="98"/>
    </row>
    <row r="390" spans="1:32">
      <c r="A390" s="90">
        <f>'Raw Data'!A390</f>
        <v>42633</v>
      </c>
      <c r="B390" s="57"/>
      <c r="C390" s="57"/>
      <c r="D390" s="57"/>
      <c r="E390" s="57">
        <f>'Raw Data'!N390</f>
        <v>2</v>
      </c>
      <c r="F390" s="57">
        <f>'Raw Data'!O390</f>
        <v>4</v>
      </c>
      <c r="G390" s="57">
        <f>'Raw Data'!P390</f>
        <v>3</v>
      </c>
      <c r="H390" s="57">
        <f>'Raw Data'!Q390</f>
        <v>3</v>
      </c>
      <c r="I390" s="57">
        <f>'Raw Data'!R390</f>
        <v>2</v>
      </c>
      <c r="J390" s="57">
        <f>'Raw Data'!S390</f>
        <v>4</v>
      </c>
      <c r="K390" s="57">
        <f>'Raw Data'!T390</f>
        <v>23.888888888888889</v>
      </c>
      <c r="L390" s="57">
        <f>'Raw Data'!U390</f>
        <v>24.444444444444443</v>
      </c>
      <c r="M390" s="57">
        <f>'Raw Data'!V390</f>
        <v>0.6</v>
      </c>
      <c r="N390" s="57">
        <f>'Raw Data'!W390</f>
        <v>1</v>
      </c>
      <c r="O390" s="57">
        <f>'Raw Data'!C390</f>
        <v>15.1</v>
      </c>
      <c r="P390" s="57">
        <f>'Raw Data'!D390</f>
        <v>7</v>
      </c>
      <c r="Q390" s="57">
        <f>'Raw Data'!E390</f>
        <v>10.4</v>
      </c>
      <c r="R390" s="57">
        <f>'Raw Data'!F390</f>
        <v>12.5</v>
      </c>
      <c r="S390" s="57">
        <f>'Raw Data'!G390</f>
        <v>0.20799999999999999</v>
      </c>
      <c r="T390" s="57"/>
      <c r="U390" s="57"/>
      <c r="AD390" s="98"/>
      <c r="AE390" s="99"/>
      <c r="AF390" s="98"/>
    </row>
    <row r="391" spans="1:32">
      <c r="A391" s="90">
        <f>'Raw Data'!A391</f>
        <v>42647</v>
      </c>
      <c r="B391" s="57"/>
      <c r="C391" s="57"/>
      <c r="D391" s="57"/>
      <c r="E391" s="57">
        <f>'Raw Data'!N391</f>
        <v>4</v>
      </c>
      <c r="F391" s="57">
        <f>'Raw Data'!O391</f>
        <v>1</v>
      </c>
      <c r="G391" s="57">
        <f>'Raw Data'!P391</f>
        <v>3</v>
      </c>
      <c r="H391" s="57">
        <f>'Raw Data'!Q391</f>
        <v>2</v>
      </c>
      <c r="I391" s="57">
        <f>'Raw Data'!R391</f>
        <v>2</v>
      </c>
      <c r="J391" s="57">
        <f>'Raw Data'!S391</f>
        <v>1</v>
      </c>
      <c r="K391" s="57">
        <f>'Raw Data'!T391</f>
        <v>18.888888888888889</v>
      </c>
      <c r="L391" s="57">
        <f>'Raw Data'!U391</f>
        <v>21.666666666666668</v>
      </c>
      <c r="M391" s="57">
        <f>'Raw Data'!V391</f>
        <v>0.55000000000000004</v>
      </c>
      <c r="N391" s="57">
        <f>'Raw Data'!W391</f>
        <v>1</v>
      </c>
      <c r="O391" s="57">
        <f>'Raw Data'!C391</f>
        <v>4.7</v>
      </c>
      <c r="P391" s="57">
        <f>'Raw Data'!D391</f>
        <v>6.76</v>
      </c>
      <c r="Q391" s="57">
        <f>'Raw Data'!E391</f>
        <v>15</v>
      </c>
      <c r="R391" s="57">
        <f>'Raw Data'!F391</f>
        <v>0.37163999999999997</v>
      </c>
      <c r="S391" s="57">
        <f>'Raw Data'!G391</f>
        <v>3</v>
      </c>
      <c r="T391" s="57"/>
      <c r="U391" s="57"/>
      <c r="AD391" s="98"/>
      <c r="AE391" s="99"/>
      <c r="AF391" s="98"/>
    </row>
    <row r="392" spans="1:32">
      <c r="A392" s="90">
        <f>'Raw Data'!A392</f>
        <v>42661</v>
      </c>
      <c r="B392" s="57"/>
      <c r="C392" s="57"/>
      <c r="D392" s="57"/>
      <c r="E392" s="57">
        <f>'Raw Data'!N392</f>
        <v>2</v>
      </c>
      <c r="F392" s="57">
        <f>'Raw Data'!O392</f>
        <v>1</v>
      </c>
      <c r="G392" s="57">
        <f>'Raw Data'!P392</f>
        <v>2</v>
      </c>
      <c r="H392" s="57">
        <f>'Raw Data'!Q392</f>
        <v>1</v>
      </c>
      <c r="I392" s="57">
        <f>'Raw Data'!R392</f>
        <v>5</v>
      </c>
      <c r="J392" s="57">
        <f>'Raw Data'!S392</f>
        <v>1</v>
      </c>
      <c r="K392" s="57">
        <f>'Raw Data'!T392</f>
        <v>24.444444444444443</v>
      </c>
      <c r="L392" s="57">
        <f>'Raw Data'!U392</f>
        <v>19.444444444444443</v>
      </c>
      <c r="M392" s="57">
        <f>'Raw Data'!V392</f>
        <v>0.65</v>
      </c>
      <c r="N392" s="57">
        <f>'Raw Data'!W392</f>
        <v>1</v>
      </c>
      <c r="O392" s="57">
        <f>'Raw Data'!C392</f>
        <v>9.1</v>
      </c>
      <c r="P392" s="57">
        <f>'Raw Data'!D392</f>
        <v>6.37</v>
      </c>
      <c r="Q392" s="57">
        <f>'Raw Data'!E392</f>
        <v>16.62</v>
      </c>
      <c r="R392" s="57">
        <f>'Raw Data'!F392</f>
        <v>0</v>
      </c>
      <c r="S392" s="57">
        <f>'Raw Data'!G392</f>
        <v>0.23699999999999999</v>
      </c>
      <c r="T392" s="57"/>
      <c r="U392" s="57"/>
      <c r="AD392" s="98"/>
      <c r="AE392" s="99"/>
      <c r="AF392" s="98"/>
    </row>
    <row r="393" spans="1:32">
      <c r="A393" s="90">
        <f>'Raw Data'!A393</f>
        <v>42675</v>
      </c>
      <c r="B393" s="57"/>
      <c r="C393" s="57"/>
      <c r="D393" s="57"/>
      <c r="E393" s="57">
        <f>'Raw Data'!N393</f>
        <v>3</v>
      </c>
      <c r="F393" s="57">
        <f>'Raw Data'!O393</f>
        <v>3</v>
      </c>
      <c r="G393" s="57">
        <f>'Raw Data'!P393</f>
        <v>1</v>
      </c>
      <c r="H393" s="57">
        <f>'Raw Data'!Q393</f>
        <v>1</v>
      </c>
      <c r="I393" s="57">
        <f>'Raw Data'!R393</f>
        <v>9</v>
      </c>
      <c r="J393" s="57">
        <f>'Raw Data'!S393</f>
        <v>1</v>
      </c>
      <c r="K393" s="57">
        <f>'Raw Data'!T393</f>
        <v>13.888888888888889</v>
      </c>
      <c r="L393" s="57">
        <f>'Raw Data'!U393</f>
        <v>15.555555555555555</v>
      </c>
      <c r="M393" s="57">
        <f>'Raw Data'!V393</f>
        <v>0.7</v>
      </c>
      <c r="N393" s="57">
        <f>'Raw Data'!W393</f>
        <v>1</v>
      </c>
      <c r="O393" s="57">
        <f>'Raw Data'!C393</f>
        <v>7.37</v>
      </c>
      <c r="P393" s="57">
        <f>'Raw Data'!D393</f>
        <v>7.12</v>
      </c>
      <c r="Q393" s="57">
        <f>'Raw Data'!E393</f>
        <v>12.7</v>
      </c>
      <c r="R393" s="57">
        <f>'Raw Data'!F393</f>
        <v>0.77115299999999998</v>
      </c>
      <c r="S393" s="57">
        <f>'Raw Data'!G393</f>
        <v>0.55600000000000005</v>
      </c>
      <c r="T393" s="57"/>
      <c r="U393" s="57"/>
      <c r="AD393" s="98"/>
      <c r="AE393" s="99"/>
      <c r="AF393" s="98"/>
    </row>
    <row r="394" spans="1:32">
      <c r="A394" s="90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AD394" s="98"/>
      <c r="AE394" s="99"/>
      <c r="AF394" s="98"/>
    </row>
    <row r="395" spans="1:32">
      <c r="A395" s="90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AD395" s="98"/>
      <c r="AE395" s="99"/>
      <c r="AF395" s="98"/>
    </row>
    <row r="396" spans="1:32">
      <c r="A396" s="90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AD396" s="98"/>
      <c r="AE396" s="99"/>
      <c r="AF396" s="98"/>
    </row>
    <row r="397" spans="1:32">
      <c r="A397" s="90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AD397" s="98"/>
      <c r="AE397" s="99"/>
      <c r="AF397" s="98"/>
    </row>
    <row r="398" spans="1:32">
      <c r="A398" s="90">
        <f>'Raw Data'!A398</f>
        <v>42437</v>
      </c>
      <c r="B398" s="57" t="s">
        <v>67</v>
      </c>
      <c r="C398" s="57" t="s">
        <v>68</v>
      </c>
      <c r="D398" s="57" t="str">
        <f>'Raw Data'!Y398</f>
        <v>NO SAMPLE</v>
      </c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62"/>
      <c r="U398" s="57"/>
      <c r="W398" s="57" t="s">
        <v>20</v>
      </c>
      <c r="X398" s="74" t="s">
        <v>67</v>
      </c>
      <c r="Y398" s="56">
        <f>AVERAGE(P398:P399)</f>
        <v>6.57</v>
      </c>
      <c r="Z398" s="56">
        <f>AVERAGE(R398:R399)</f>
        <v>4.63</v>
      </c>
      <c r="AA398" s="56">
        <f>AVERAGE(S398:S399)</f>
        <v>0.123</v>
      </c>
      <c r="AB398" s="56">
        <f>AVERAGE(Q398:Q399)</f>
        <v>8.4</v>
      </c>
      <c r="AC398" s="56">
        <f>AVERAGE(M398:M399)</f>
        <v>0.01</v>
      </c>
      <c r="AD398" s="98">
        <f>TNTP!M351</f>
        <v>4.6503239999999995</v>
      </c>
      <c r="AE398" s="99">
        <f>TNTP!N351</f>
        <v>5.2029599999999995E-2</v>
      </c>
      <c r="AF398" s="98"/>
    </row>
    <row r="399" spans="1:32">
      <c r="A399" s="90">
        <f>'Raw Data'!A399</f>
        <v>42451</v>
      </c>
      <c r="B399" s="57"/>
      <c r="C399" s="57"/>
      <c r="D399" s="57" t="str">
        <f>'Raw Data'!Y289</f>
        <v>Nyquist</v>
      </c>
      <c r="E399" s="57">
        <f>'Raw Data'!N289</f>
        <v>3</v>
      </c>
      <c r="F399" s="57">
        <f>'Raw Data'!O289</f>
        <v>1</v>
      </c>
      <c r="G399" s="57">
        <f>'Raw Data'!P289</f>
        <v>3</v>
      </c>
      <c r="H399" s="57">
        <f>'Raw Data'!Q289</f>
        <v>2</v>
      </c>
      <c r="I399" s="57">
        <f>'Raw Data'!R289</f>
        <v>11</v>
      </c>
      <c r="J399" s="57">
        <f>'Raw Data'!S289</f>
        <v>3</v>
      </c>
      <c r="K399" s="57">
        <f>'Raw Data'!T289</f>
        <v>10.555555555555555</v>
      </c>
      <c r="L399" s="57">
        <f>'Raw Data'!U289</f>
        <v>15</v>
      </c>
      <c r="M399" s="57">
        <f>'Raw Data'!V289</f>
        <v>0.01</v>
      </c>
      <c r="N399" s="57">
        <f>'Raw Data'!W289</f>
        <v>2</v>
      </c>
      <c r="O399" s="57">
        <f>'Raw Data'!C289</f>
        <v>0.21</v>
      </c>
      <c r="P399" s="57">
        <f>'Raw Data'!D289</f>
        <v>6.57</v>
      </c>
      <c r="Q399" s="57">
        <f>'Raw Data'!E289</f>
        <v>8.4</v>
      </c>
      <c r="R399" s="57">
        <f>'Raw Data'!F289</f>
        <v>4.63</v>
      </c>
      <c r="S399" s="57">
        <f>'Raw Data'!G289</f>
        <v>0.123</v>
      </c>
      <c r="T399" s="57"/>
      <c r="U399" s="57"/>
      <c r="W399" s="57" t="s">
        <v>22</v>
      </c>
      <c r="Y399" s="98">
        <f>AVERAGE(P400:P401)</f>
        <v>6.4450000000000003</v>
      </c>
      <c r="Z399" s="56">
        <f>AVERAGE(R400:R401)</f>
        <v>3.3</v>
      </c>
      <c r="AA399" s="56">
        <f>AVERAGE(S400:S401)</f>
        <v>0.17899999999999999</v>
      </c>
      <c r="AB399" s="56">
        <f>AVERAGE(Q400:Q401)</f>
        <v>21</v>
      </c>
      <c r="AC399" s="56">
        <f>AVERAGE(M400:M401)</f>
        <v>0.41000000000000003</v>
      </c>
      <c r="AD399" s="98">
        <f>TNTP!M352</f>
        <v>0.75567764999999998</v>
      </c>
      <c r="AE399" s="99">
        <f>TNTP!N352</f>
        <v>6.0081799999999998E-2</v>
      </c>
      <c r="AF399" s="98"/>
    </row>
    <row r="400" spans="1:32">
      <c r="A400" s="90">
        <f>'Raw Data'!A400</f>
        <v>42465</v>
      </c>
      <c r="B400" s="57"/>
      <c r="C400" s="57"/>
      <c r="D400" s="57" t="str">
        <f>'Raw Data'!Y400</f>
        <v>Henrielli for Charles</v>
      </c>
      <c r="E400" s="57">
        <f>'Raw Data'!N400</f>
        <v>3</v>
      </c>
      <c r="F400" s="57">
        <f>'Raw Data'!O400</f>
        <v>2</v>
      </c>
      <c r="G400" s="57">
        <f>'Raw Data'!P400</f>
        <v>3</v>
      </c>
      <c r="H400" s="57">
        <f>'Raw Data'!Q400</f>
        <v>2</v>
      </c>
      <c r="I400" s="57">
        <f>'Raw Data'!R400</f>
        <v>1</v>
      </c>
      <c r="J400" s="57">
        <f>'Raw Data'!S400</f>
        <v>3</v>
      </c>
      <c r="K400" s="57">
        <f>'Raw Data'!T400</f>
        <v>3.3333333333333335</v>
      </c>
      <c r="L400" s="57"/>
      <c r="M400" s="57">
        <f>'Raw Data'!V400</f>
        <v>0.5</v>
      </c>
      <c r="N400" s="57">
        <f>'Raw Data'!W400</f>
        <v>1</v>
      </c>
      <c r="O400" s="57">
        <f>'Raw Data'!C400</f>
        <v>4.8099999999999996</v>
      </c>
      <c r="P400" s="57">
        <f>'Raw Data'!D400</f>
        <v>6.51</v>
      </c>
      <c r="Q400" s="57">
        <f>'Raw Data'!E400</f>
        <v>19.2</v>
      </c>
      <c r="R400" s="57">
        <f>'Raw Data'!F400</f>
        <v>3.3</v>
      </c>
      <c r="S400" s="57"/>
      <c r="T400" s="57"/>
      <c r="U400" s="57"/>
      <c r="W400" s="57" t="s">
        <v>23</v>
      </c>
      <c r="Y400" s="98">
        <f>AVERAGE(P402:P404)</f>
        <v>6.4566666666666661</v>
      </c>
      <c r="Z400" s="56">
        <f>AVERAGE(R402:R404)</f>
        <v>11.2</v>
      </c>
      <c r="AA400" s="56">
        <f>AVERAGE(S402:S403)</f>
        <v>0.20900000000000002</v>
      </c>
      <c r="AB400" s="56">
        <f>AVERAGE(Q402:Q404)</f>
        <v>35.700000000000003</v>
      </c>
      <c r="AC400" s="99">
        <f>AVERAGE(M402:M404)</f>
        <v>0.51666666666666672</v>
      </c>
      <c r="AD400" s="98">
        <f>TNTP!M353</f>
        <v>0.88057339999999995</v>
      </c>
      <c r="AE400" s="99">
        <f>TNTP!N353</f>
        <v>9.1361499999999998E-2</v>
      </c>
      <c r="AF400" s="98"/>
    </row>
    <row r="401" spans="1:32">
      <c r="A401" s="90">
        <f>'Raw Data'!A401</f>
        <v>42479</v>
      </c>
      <c r="B401" s="57"/>
      <c r="C401" s="57"/>
      <c r="D401" s="57" t="str">
        <f>'Raw Data'!Y401</f>
        <v>Henrielli for Charles</v>
      </c>
      <c r="E401" s="57">
        <f>'Raw Data'!N401</f>
        <v>1</v>
      </c>
      <c r="F401" s="57">
        <f>'Raw Data'!O401</f>
        <v>1</v>
      </c>
      <c r="G401" s="57">
        <f>'Raw Data'!P401</f>
        <v>3</v>
      </c>
      <c r="H401" s="57">
        <f>'Raw Data'!Q401</f>
        <v>3</v>
      </c>
      <c r="I401" s="57">
        <f>'Raw Data'!R401</f>
        <v>5</v>
      </c>
      <c r="J401" s="57">
        <f>'Raw Data'!S401</f>
        <v>1</v>
      </c>
      <c r="K401" s="57">
        <f>'Raw Data'!T401</f>
        <v>25.555555555555557</v>
      </c>
      <c r="L401" s="57"/>
      <c r="M401" s="57">
        <f>'Raw Data'!V401</f>
        <v>0.32</v>
      </c>
      <c r="N401" s="57">
        <f>'Raw Data'!W401</f>
        <v>1</v>
      </c>
      <c r="O401" s="57">
        <f>'Raw Data'!C401</f>
        <v>7.47</v>
      </c>
      <c r="P401" s="57">
        <f>'Raw Data'!D401</f>
        <v>6.38</v>
      </c>
      <c r="Q401" s="57">
        <f>'Raw Data'!E401</f>
        <v>22.8</v>
      </c>
      <c r="R401" s="57"/>
      <c r="S401" s="57">
        <f>'Raw Data'!G401</f>
        <v>0.17899999999999999</v>
      </c>
      <c r="T401" s="57"/>
      <c r="U401" s="57"/>
      <c r="W401" s="57" t="s">
        <v>24</v>
      </c>
      <c r="Y401" s="98">
        <f>AVERAGE(P404:P406)</f>
        <v>6.8266666666666653</v>
      </c>
      <c r="Z401" s="98">
        <f>AVERAGE(R405:R406)</f>
        <v>7.5999999999999998E-2</v>
      </c>
      <c r="AA401" s="98">
        <f>AVERAGE(S404:S406)</f>
        <v>0.20966666666666667</v>
      </c>
      <c r="AB401" s="98">
        <f>AVERAGE(Q405:Q406)</f>
        <v>7.2</v>
      </c>
      <c r="AC401" s="56">
        <f>AVERAGE(M405:M406)</f>
        <v>0.67500000000000004</v>
      </c>
      <c r="AD401" s="98">
        <f>TNTP!M354</f>
        <v>0.97453702500000006</v>
      </c>
      <c r="AE401" s="99">
        <f>TNTP!N354</f>
        <v>9.9878250000000002E-2</v>
      </c>
      <c r="AF401" s="98"/>
    </row>
    <row r="402" spans="1:32">
      <c r="A402" s="90">
        <f>'Raw Data'!A402</f>
        <v>42493</v>
      </c>
      <c r="B402" s="57"/>
      <c r="C402" s="57"/>
      <c r="D402" s="57" t="str">
        <f>'Raw Data'!Y402</f>
        <v>Judith Stribling</v>
      </c>
      <c r="E402" s="57">
        <f>'Raw Data'!N402</f>
        <v>1</v>
      </c>
      <c r="F402" s="57">
        <f>'Raw Data'!O402</f>
        <v>3</v>
      </c>
      <c r="G402" s="57">
        <f>'Raw Data'!P402</f>
        <v>2</v>
      </c>
      <c r="H402" s="57">
        <f>'Raw Data'!Q402</f>
        <v>1</v>
      </c>
      <c r="I402" s="57">
        <f>'Raw Data'!R402</f>
        <v>4</v>
      </c>
      <c r="J402" s="57">
        <f>'Raw Data'!S402</f>
        <v>5</v>
      </c>
      <c r="K402" s="57">
        <f>'Raw Data'!T402</f>
        <v>17.777777777777779</v>
      </c>
      <c r="L402" s="57"/>
      <c r="M402" s="57">
        <f>'Raw Data'!V402</f>
        <v>0.7</v>
      </c>
      <c r="N402" s="57">
        <f>'Raw Data'!W402</f>
        <v>1</v>
      </c>
      <c r="O402" s="57">
        <f>'Raw Data'!C402</f>
        <v>4.5</v>
      </c>
      <c r="P402" s="57">
        <f>'Raw Data'!D402</f>
        <v>6.68</v>
      </c>
      <c r="Q402" s="57"/>
      <c r="R402" s="57">
        <f>'Raw Data'!F402</f>
        <v>11.2</v>
      </c>
      <c r="S402" s="57">
        <f>'Raw Data'!G402</f>
        <v>0.16200000000000001</v>
      </c>
      <c r="T402" s="57"/>
      <c r="U402" s="57"/>
      <c r="W402" s="57" t="s">
        <v>25</v>
      </c>
      <c r="Y402" s="56">
        <f>AVERAGE(P407:P408)</f>
        <v>7.12</v>
      </c>
      <c r="Z402" s="56">
        <f>AVERAGE(R407:R408)</f>
        <v>2.2115</v>
      </c>
      <c r="AA402" s="99">
        <f>AVERAGE(S407:S408)</f>
        <v>0.42049999999999998</v>
      </c>
      <c r="AB402" s="56">
        <f>AVERAGE(Q407:Q408)</f>
        <v>12.25</v>
      </c>
      <c r="AC402" s="56">
        <f>AVERAGE(M407:M408)</f>
        <v>0.72499999999999998</v>
      </c>
      <c r="AD402" s="98">
        <f>TNTP!M355</f>
        <v>0.76478219999999997</v>
      </c>
      <c r="AE402" s="99">
        <f>TNTP!N355</f>
        <v>0.11846025000000002</v>
      </c>
      <c r="AF402" s="98"/>
    </row>
    <row r="403" spans="1:32">
      <c r="A403" s="90">
        <f>'Raw Data'!A403</f>
        <v>42507</v>
      </c>
      <c r="B403" s="57"/>
      <c r="C403" s="57"/>
      <c r="D403" s="57"/>
      <c r="E403" s="57">
        <f>'Raw Data'!N403</f>
        <v>3</v>
      </c>
      <c r="F403" s="57">
        <f>'Raw Data'!O403</f>
        <v>4</v>
      </c>
      <c r="G403" s="57">
        <f>'Raw Data'!P403</f>
        <v>1</v>
      </c>
      <c r="H403" s="57">
        <f>'Raw Data'!Q403</f>
        <v>1</v>
      </c>
      <c r="I403" s="57">
        <f>'Raw Data'!R403</f>
        <v>13</v>
      </c>
      <c r="J403" s="57">
        <f>'Raw Data'!S403</f>
        <v>2</v>
      </c>
      <c r="K403" s="57">
        <f>'Raw Data'!T403</f>
        <v>16.111111111111111</v>
      </c>
      <c r="L403" s="57">
        <f>'Raw Data'!U403</f>
        <v>15.555555555555555</v>
      </c>
      <c r="M403" s="57">
        <f>'Raw Data'!V403</f>
        <v>0.4</v>
      </c>
      <c r="N403" s="57">
        <f>'Raw Data'!W403</f>
        <v>2</v>
      </c>
      <c r="O403" s="57">
        <f>'Raw Data'!C403</f>
        <v>3.81</v>
      </c>
      <c r="P403" s="57">
        <f>'Raw Data'!D403</f>
        <v>6.26</v>
      </c>
      <c r="Q403" s="57"/>
      <c r="R403" s="57"/>
      <c r="S403" s="57">
        <f>'Raw Data'!G403</f>
        <v>0.25600000000000001</v>
      </c>
      <c r="T403" s="57"/>
      <c r="U403" s="57"/>
      <c r="W403" s="57" t="s">
        <v>26</v>
      </c>
      <c r="Y403" s="98">
        <f>AVERAGE(P409:P410)</f>
        <v>6.99</v>
      </c>
      <c r="Z403" s="56">
        <f>AVERAGE(R409:R410)</f>
        <v>2.8999999999999998E-2</v>
      </c>
      <c r="AA403" s="56">
        <f>AVERAGE(S409:S410)</f>
        <v>0.2475</v>
      </c>
      <c r="AB403" s="56">
        <f>AVERAGE(Q409:Q410)</f>
        <v>15.1</v>
      </c>
      <c r="AC403" s="56">
        <f>AVERAGE(M409:M410)</f>
        <v>0.72499999999999998</v>
      </c>
      <c r="AD403" s="98">
        <f>TNTP!M356</f>
        <v>0.74026995000000007</v>
      </c>
      <c r="AE403" s="99">
        <f>TNTP!N356</f>
        <v>0.1142793</v>
      </c>
      <c r="AF403" s="98"/>
    </row>
    <row r="404" spans="1:32">
      <c r="A404" s="90">
        <f>'Raw Data'!A404</f>
        <v>42521</v>
      </c>
      <c r="B404" s="57"/>
      <c r="C404" s="57"/>
      <c r="D404" s="57" t="str">
        <f>'Raw Data'!Y404</f>
        <v>Henrielli for Charles</v>
      </c>
      <c r="E404" s="57">
        <f>'Raw Data'!N404</f>
        <v>4</v>
      </c>
      <c r="F404" s="57">
        <f>'Raw Data'!O404</f>
        <v>3</v>
      </c>
      <c r="G404" s="57">
        <f>'Raw Data'!P404</f>
        <v>1</v>
      </c>
      <c r="H404" s="57">
        <f>'Raw Data'!Q404</f>
        <v>1</v>
      </c>
      <c r="I404" s="57">
        <f>'Raw Data'!R404</f>
        <v>13</v>
      </c>
      <c r="J404" s="57">
        <f>'Raw Data'!S404</f>
        <v>6</v>
      </c>
      <c r="K404" s="57">
        <f>'Raw Data'!T404</f>
        <v>18.888888888888889</v>
      </c>
      <c r="L404" s="57" t="e">
        <f>'Raw Data'!U404</f>
        <v>#VALUE!</v>
      </c>
      <c r="M404" s="57">
        <f>'Raw Data'!V404</f>
        <v>0.45</v>
      </c>
      <c r="N404" s="57" t="str">
        <f>'Raw Data'!W404</f>
        <v>N/A</v>
      </c>
      <c r="O404" s="57">
        <f>'Raw Data'!C404</f>
        <v>6.93</v>
      </c>
      <c r="P404" s="57">
        <f>'Raw Data'!D404</f>
        <v>6.43</v>
      </c>
      <c r="Q404" s="57">
        <f>'Raw Data'!E404</f>
        <v>35.700000000000003</v>
      </c>
      <c r="R404" s="57" t="str">
        <f>'Raw Data'!F404</f>
        <v>Salinity &gt; 5</v>
      </c>
      <c r="S404" s="57">
        <f>'Raw Data'!G404</f>
        <v>0.158</v>
      </c>
      <c r="T404" s="57"/>
      <c r="U404" s="57"/>
      <c r="W404" s="57" t="s">
        <v>27</v>
      </c>
      <c r="Y404" s="98">
        <f>AVERAGE(P411:P412)</f>
        <v>7.1</v>
      </c>
      <c r="Z404" s="56">
        <f>AVERAGE(R411:R412)</f>
        <v>8.11</v>
      </c>
      <c r="AA404" s="56">
        <f>AVERAGE(S411:S412)</f>
        <v>0.36699999999999999</v>
      </c>
      <c r="AB404" s="56">
        <f>AVERAGE(Q411:Q412)</f>
        <v>13.75</v>
      </c>
      <c r="AC404" s="56">
        <f>AVERAGE(M411:M412)</f>
        <v>0.41000000000000003</v>
      </c>
      <c r="AD404" s="98">
        <f>TNTP!M357</f>
        <v>0.74867414999999993</v>
      </c>
      <c r="AE404" s="99">
        <f>TNTP!N357</f>
        <v>0.1062271</v>
      </c>
      <c r="AF404" s="98"/>
    </row>
    <row r="405" spans="1:32">
      <c r="A405" s="90">
        <f>'Raw Data'!A405</f>
        <v>42535</v>
      </c>
      <c r="B405" s="57"/>
      <c r="C405" s="57"/>
      <c r="D405" s="57" t="str">
        <f>'Raw Data'!Y405</f>
        <v>D Van de Pol, A Danko</v>
      </c>
      <c r="E405" s="57">
        <f>'Raw Data'!N405</f>
        <v>2</v>
      </c>
      <c r="F405" s="57">
        <f>'Raw Data'!O405</f>
        <v>2</v>
      </c>
      <c r="G405" s="57">
        <f>'Raw Data'!P405</f>
        <v>2</v>
      </c>
      <c r="H405" s="57">
        <f>'Raw Data'!Q405</f>
        <v>2</v>
      </c>
      <c r="I405" s="57">
        <f>'Raw Data'!R405</f>
        <v>6</v>
      </c>
      <c r="J405" s="57">
        <f>'Raw Data'!S405</f>
        <v>1</v>
      </c>
      <c r="K405" s="57">
        <f>'Raw Data'!T405</f>
        <v>25.555555555555557</v>
      </c>
      <c r="L405" s="57">
        <f>'Raw Data'!U405</f>
        <v>24.444444444444443</v>
      </c>
      <c r="M405" s="57">
        <f>'Raw Data'!V405</f>
        <v>0.85</v>
      </c>
      <c r="N405" s="57">
        <f>'Raw Data'!W405</f>
        <v>1</v>
      </c>
      <c r="O405" s="57">
        <f>'Raw Data'!C405</f>
        <v>7.74</v>
      </c>
      <c r="P405" s="57">
        <f>'Raw Data'!D405</f>
        <v>7.13</v>
      </c>
      <c r="Q405" s="57"/>
      <c r="R405" s="57"/>
      <c r="S405" s="57">
        <f>'Raw Data'!G405</f>
        <v>0.113</v>
      </c>
      <c r="T405" s="57"/>
      <c r="U405" s="57"/>
      <c r="W405" s="57" t="s">
        <v>28</v>
      </c>
      <c r="Y405" s="98">
        <f>AVERAGE(P413:P414)</f>
        <v>6.79</v>
      </c>
      <c r="Z405" s="56">
        <f>AVERAGE(R413:R414)</f>
        <v>4.6050000000000004</v>
      </c>
      <c r="AA405" s="56">
        <f>AVERAGE(S413:S414)</f>
        <v>0.96350000000000002</v>
      </c>
      <c r="AB405" s="56">
        <f>AVERAGE(Q413:Q414)</f>
        <v>11.55</v>
      </c>
      <c r="AC405" s="56">
        <f>AVERAGE(M413:M414)</f>
        <v>0.55000000000000004</v>
      </c>
      <c r="AD405" s="98">
        <f>TNTP!M358</f>
        <v>0.85372664999999992</v>
      </c>
      <c r="AE405" s="99">
        <f>TNTP!N358</f>
        <v>8.6406299999999991E-2</v>
      </c>
      <c r="AF405" s="98"/>
    </row>
    <row r="406" spans="1:32">
      <c r="A406" s="90">
        <f>'Raw Data'!A406</f>
        <v>42549</v>
      </c>
      <c r="B406" s="57"/>
      <c r="C406" s="57"/>
      <c r="D406" s="57"/>
      <c r="E406" s="57">
        <f>'Raw Data'!N406</f>
        <v>2</v>
      </c>
      <c r="F406" s="57">
        <f>'Raw Data'!O406</f>
        <v>3</v>
      </c>
      <c r="G406" s="57">
        <f>'Raw Data'!P406</f>
        <v>2</v>
      </c>
      <c r="H406" s="57">
        <f>'Raw Data'!Q406</f>
        <v>1</v>
      </c>
      <c r="I406" s="57">
        <f>'Raw Data'!R406</f>
        <v>3</v>
      </c>
      <c r="J406" s="57">
        <f>'Raw Data'!S406</f>
        <v>5</v>
      </c>
      <c r="K406" s="57">
        <f>'Raw Data'!T406</f>
        <v>21.111111111111111</v>
      </c>
      <c r="L406" s="57">
        <f>'Raw Data'!U406</f>
        <v>24.444444444444443</v>
      </c>
      <c r="M406" s="57">
        <f>'Raw Data'!V406</f>
        <v>0.5</v>
      </c>
      <c r="N406" s="57">
        <f>'Raw Data'!W406</f>
        <v>1</v>
      </c>
      <c r="O406" s="57">
        <f>'Raw Data'!C406</f>
        <v>6.6</v>
      </c>
      <c r="P406" s="57">
        <f>'Raw Data'!D406</f>
        <v>6.92</v>
      </c>
      <c r="Q406" s="57">
        <f>'Raw Data'!E406</f>
        <v>7.2</v>
      </c>
      <c r="R406" s="57">
        <f>'Raw Data'!F406</f>
        <v>7.5999999999999998E-2</v>
      </c>
      <c r="S406" s="57">
        <f>'Raw Data'!G406</f>
        <v>0.35799999999999998</v>
      </c>
      <c r="T406" s="57"/>
      <c r="U406" s="57" t="s">
        <v>194</v>
      </c>
      <c r="W406" s="57" t="s">
        <v>29</v>
      </c>
      <c r="Y406" s="56">
        <f>AVERAGE(P415)</f>
        <v>6.65</v>
      </c>
      <c r="Z406" s="56">
        <f>AVERAGE(R415)</f>
        <v>5.83</v>
      </c>
      <c r="AB406" s="56">
        <f>AVERAGE(Q415)</f>
        <v>14.2</v>
      </c>
      <c r="AC406" s="56">
        <f>AVERAGE(M415)</f>
        <v>0.5</v>
      </c>
      <c r="AD406" s="98">
        <f>TNTP!M359</f>
        <v>0.75777870000000003</v>
      </c>
      <c r="AE406" s="99">
        <f>TNTP!N359</f>
        <v>5.2958700000000004E-2</v>
      </c>
      <c r="AF406" s="98"/>
    </row>
    <row r="407" spans="1:32">
      <c r="A407" s="90">
        <f>'Raw Data'!A407</f>
        <v>42563</v>
      </c>
      <c r="B407" s="57"/>
      <c r="C407" s="57"/>
      <c r="D407" s="57"/>
      <c r="E407" s="57">
        <f>'Raw Data'!N407</f>
        <v>2</v>
      </c>
      <c r="F407" s="57">
        <f>'Raw Data'!O407</f>
        <v>2</v>
      </c>
      <c r="G407" s="57">
        <f>'Raw Data'!P407</f>
        <v>2</v>
      </c>
      <c r="H407" s="57">
        <f>'Raw Data'!Q407</f>
        <v>2</v>
      </c>
      <c r="I407" s="57">
        <f>'Raw Data'!R407</f>
        <v>4</v>
      </c>
      <c r="J407" s="57">
        <f>'Raw Data'!S407</f>
        <v>1</v>
      </c>
      <c r="K407" s="57">
        <f>'Raw Data'!T407</f>
        <v>28.888888888888889</v>
      </c>
      <c r="L407" s="57">
        <f>'Raw Data'!U407</f>
        <v>26.666666666666668</v>
      </c>
      <c r="M407" s="57">
        <f>'Raw Data'!V407</f>
        <v>0.75</v>
      </c>
      <c r="N407" s="57">
        <f>'Raw Data'!W407</f>
        <v>1</v>
      </c>
      <c r="O407" s="57">
        <f>'Raw Data'!C407</f>
        <v>5.96</v>
      </c>
      <c r="P407" s="57">
        <f>'Raw Data'!D407</f>
        <v>6.98</v>
      </c>
      <c r="Q407" s="57">
        <f>'Raw Data'!E407</f>
        <v>7.2</v>
      </c>
      <c r="R407" s="57">
        <f>'Raw Data'!F407</f>
        <v>4.2999999999999997E-2</v>
      </c>
      <c r="S407" s="57">
        <f>'Raw Data'!G407</f>
        <v>0.35099999999999998</v>
      </c>
      <c r="T407" s="57"/>
      <c r="U407" s="57"/>
      <c r="W407" s="57" t="s">
        <v>150</v>
      </c>
      <c r="Y407" s="99">
        <f>AVERAGE(Y398:Y406)</f>
        <v>6.7720370370370366</v>
      </c>
      <c r="Z407" s="99">
        <f>AVERAGE(Z398:Z406)</f>
        <v>4.4435000000000002</v>
      </c>
      <c r="AA407" s="99">
        <f t="shared" ref="AA407:AC407" si="35">AVERAGE(AA398:AA406)</f>
        <v>0.33989583333333334</v>
      </c>
      <c r="AB407" s="99">
        <f t="shared" si="35"/>
        <v>15.461111111111109</v>
      </c>
      <c r="AC407" s="99">
        <f t="shared" si="35"/>
        <v>0.50240740740740752</v>
      </c>
      <c r="AD407" s="98">
        <f>AVERAGE(AD398:AD406)</f>
        <v>1.2362604138888886</v>
      </c>
      <c r="AE407" s="99">
        <f>AVERAGE(AE398:AE406)</f>
        <v>8.6853644444444447E-2</v>
      </c>
      <c r="AF407" s="98"/>
    </row>
    <row r="408" spans="1:32">
      <c r="A408" s="90">
        <f>'Raw Data'!A408</f>
        <v>42577</v>
      </c>
      <c r="B408" s="57"/>
      <c r="C408" s="57"/>
      <c r="D408" s="57"/>
      <c r="E408" s="57">
        <f>'Raw Data'!N408</f>
        <v>3</v>
      </c>
      <c r="F408" s="57">
        <f>'Raw Data'!O408</f>
        <v>2</v>
      </c>
      <c r="G408" s="57">
        <f>'Raw Data'!P408</f>
        <v>2</v>
      </c>
      <c r="H408" s="57">
        <f>'Raw Data'!Q408</f>
        <v>2</v>
      </c>
      <c r="I408" s="57">
        <f>'Raw Data'!R408</f>
        <v>4</v>
      </c>
      <c r="J408" s="57">
        <f>'Raw Data'!S408</f>
        <v>2</v>
      </c>
      <c r="K408" s="57">
        <f>'Raw Data'!T408</f>
        <v>32.222222222222221</v>
      </c>
      <c r="L408" s="57">
        <f>'Raw Data'!U408</f>
        <v>30</v>
      </c>
      <c r="M408" s="57">
        <f>'Raw Data'!V408</f>
        <v>0.7</v>
      </c>
      <c r="N408" s="57">
        <f>'Raw Data'!W408</f>
        <v>1</v>
      </c>
      <c r="O408" s="57">
        <f>'Raw Data'!C408</f>
        <v>4.1100000000000003</v>
      </c>
      <c r="P408" s="57">
        <f>'Raw Data'!D408</f>
        <v>7.26</v>
      </c>
      <c r="Q408" s="57">
        <f>'Raw Data'!E408</f>
        <v>17.3</v>
      </c>
      <c r="R408" s="57">
        <f>'Raw Data'!F408</f>
        <v>4.38</v>
      </c>
      <c r="S408" s="57">
        <f>'Raw Data'!G408</f>
        <v>0.49</v>
      </c>
      <c r="T408" s="57"/>
      <c r="U408" s="57"/>
      <c r="AD408" s="98"/>
      <c r="AE408" s="99"/>
      <c r="AF408" s="98"/>
    </row>
    <row r="409" spans="1:32">
      <c r="A409" s="90">
        <f>'Raw Data'!A409</f>
        <v>42591</v>
      </c>
      <c r="B409" s="57"/>
      <c r="C409" s="57"/>
      <c r="D409" s="57"/>
      <c r="E409" s="57">
        <f>'Raw Data'!N409</f>
        <v>3</v>
      </c>
      <c r="F409" s="57">
        <f>'Raw Data'!O409</f>
        <v>3</v>
      </c>
      <c r="G409" s="57">
        <f>'Raw Data'!P409</f>
        <v>1</v>
      </c>
      <c r="H409" s="57">
        <f>'Raw Data'!Q409</f>
        <v>1</v>
      </c>
      <c r="I409" s="57">
        <f>'Raw Data'!R409</f>
        <v>2</v>
      </c>
      <c r="J409" s="57">
        <f>'Raw Data'!S409</f>
        <v>1</v>
      </c>
      <c r="K409" s="57">
        <f>'Raw Data'!T409</f>
        <v>26.666666666666668</v>
      </c>
      <c r="L409" s="57">
        <f>'Raw Data'!U409</f>
        <v>25</v>
      </c>
      <c r="M409" s="57">
        <f>'Raw Data'!V409</f>
        <v>0.75</v>
      </c>
      <c r="N409" s="57">
        <f>'Raw Data'!W409</f>
        <v>1</v>
      </c>
      <c r="O409" s="57">
        <f>'Raw Data'!C409</f>
        <v>7.53</v>
      </c>
      <c r="P409" s="57">
        <f>'Raw Data'!D409</f>
        <v>7.08</v>
      </c>
      <c r="Q409" s="57">
        <f>'Raw Data'!E409</f>
        <v>15.6</v>
      </c>
      <c r="R409" s="57">
        <f>'Raw Data'!F409</f>
        <v>1.7999999999999999E-2</v>
      </c>
      <c r="S409" s="57">
        <f>'Raw Data'!G409</f>
        <v>0.23799999999999999</v>
      </c>
      <c r="U409" s="57" t="s">
        <v>207</v>
      </c>
      <c r="AD409" s="98"/>
      <c r="AE409" s="99"/>
      <c r="AF409" s="98"/>
    </row>
    <row r="410" spans="1:32">
      <c r="A410" s="90">
        <f>'Raw Data'!A410</f>
        <v>42605</v>
      </c>
      <c r="B410" s="57"/>
      <c r="C410" s="57"/>
      <c r="D410" s="57"/>
      <c r="E410" s="57">
        <f>'Raw Data'!N410</f>
        <v>2</v>
      </c>
      <c r="F410" s="57">
        <f>'Raw Data'!O410</f>
        <v>1</v>
      </c>
      <c r="G410" s="57">
        <f>'Raw Data'!P410</f>
        <v>2</v>
      </c>
      <c r="H410" s="57">
        <f>'Raw Data'!Q410</f>
        <v>2</v>
      </c>
      <c r="I410" s="57">
        <f>'Raw Data'!R410</f>
        <v>3</v>
      </c>
      <c r="J410" s="57">
        <f>'Raw Data'!S410</f>
        <v>4</v>
      </c>
      <c r="K410" s="57">
        <f>'Raw Data'!T410</f>
        <v>26.111111111111111</v>
      </c>
      <c r="L410" s="57">
        <f>'Raw Data'!U410</f>
        <v>25.555555555555557</v>
      </c>
      <c r="M410" s="57">
        <f>'Raw Data'!V410</f>
        <v>0.7</v>
      </c>
      <c r="N410" s="57">
        <f>'Raw Data'!W410</f>
        <v>1</v>
      </c>
      <c r="O410" s="57">
        <f>'Raw Data'!C410</f>
        <v>5.91</v>
      </c>
      <c r="P410" s="57">
        <f>'Raw Data'!D410</f>
        <v>6.9</v>
      </c>
      <c r="Q410" s="57">
        <f>'Raw Data'!E410</f>
        <v>14.6</v>
      </c>
      <c r="R410" s="57">
        <f>'Raw Data'!F410</f>
        <v>0.04</v>
      </c>
      <c r="S410" s="57">
        <f>'Raw Data'!G410</f>
        <v>0.25700000000000001</v>
      </c>
      <c r="T410" s="57"/>
      <c r="U410" s="57"/>
      <c r="AD410" s="98"/>
      <c r="AE410" s="99"/>
      <c r="AF410" s="98"/>
    </row>
    <row r="411" spans="1:32">
      <c r="A411" s="90">
        <f>'Raw Data'!A411</f>
        <v>42619</v>
      </c>
      <c r="B411" s="57"/>
      <c r="C411" s="57"/>
      <c r="D411" s="57"/>
      <c r="E411" s="57">
        <f>'Raw Data'!N411</f>
        <v>3</v>
      </c>
      <c r="F411" s="57">
        <f>'Raw Data'!O411</f>
        <v>1</v>
      </c>
      <c r="G411" s="57">
        <f>'Raw Data'!P411</f>
        <v>3</v>
      </c>
      <c r="H411" s="57">
        <f>'Raw Data'!Q411</f>
        <v>2</v>
      </c>
      <c r="I411" s="57">
        <f>'Raw Data'!R411</f>
        <v>8</v>
      </c>
      <c r="J411" s="57">
        <f>'Raw Data'!S411</f>
        <v>1</v>
      </c>
      <c r="K411" s="57">
        <f>'Raw Data'!T411</f>
        <v>26.666666666666668</v>
      </c>
      <c r="L411" s="57">
        <f>'Raw Data'!U411</f>
        <v>22.222222222222221</v>
      </c>
      <c r="M411" s="57">
        <f>'Raw Data'!V411</f>
        <v>0.52</v>
      </c>
      <c r="N411" s="57">
        <f>'Raw Data'!W411</f>
        <v>1</v>
      </c>
      <c r="O411" s="57">
        <f>'Raw Data'!C411</f>
        <v>4.88</v>
      </c>
      <c r="P411" s="57">
        <f>'Raw Data'!D411</f>
        <v>7.12</v>
      </c>
      <c r="Q411" s="57">
        <f>'Raw Data'!E411</f>
        <v>16.399999999999999</v>
      </c>
      <c r="R411" s="57">
        <f>'Raw Data'!F411</f>
        <v>9.2100000000000009</v>
      </c>
      <c r="S411" s="57">
        <f>'Raw Data'!G411</f>
        <v>0.41799999999999998</v>
      </c>
      <c r="T411" s="57"/>
      <c r="U411" s="57"/>
      <c r="AD411" s="98"/>
      <c r="AE411" s="99"/>
      <c r="AF411" s="98"/>
    </row>
    <row r="412" spans="1:32">
      <c r="A412" s="90">
        <f>'Raw Data'!A412</f>
        <v>42633</v>
      </c>
      <c r="B412" s="57"/>
      <c r="C412" s="57"/>
      <c r="D412" s="57"/>
      <c r="E412" s="57">
        <f>'Raw Data'!N412</f>
        <v>3</v>
      </c>
      <c r="F412" s="57">
        <f>'Raw Data'!O412</f>
        <v>4</v>
      </c>
      <c r="G412" s="57">
        <f>'Raw Data'!P412</f>
        <v>2</v>
      </c>
      <c r="H412" s="57">
        <f>'Raw Data'!Q412</f>
        <v>2</v>
      </c>
      <c r="I412" s="57">
        <f>'Raw Data'!R412</f>
        <v>2</v>
      </c>
      <c r="J412" s="57">
        <f>'Raw Data'!S412</f>
        <v>5</v>
      </c>
      <c r="K412" s="57">
        <f>'Raw Data'!T412</f>
        <v>23.333333333333332</v>
      </c>
      <c r="L412" s="57">
        <f>'Raw Data'!U412</f>
        <v>22.222222222222221</v>
      </c>
      <c r="M412" s="57">
        <f>'Raw Data'!V412</f>
        <v>0.3</v>
      </c>
      <c r="N412" s="57">
        <f>'Raw Data'!W412</f>
        <v>1</v>
      </c>
      <c r="O412" s="57">
        <f>'Raw Data'!C412</f>
        <v>8.4</v>
      </c>
      <c r="P412" s="57">
        <f>'Raw Data'!D412</f>
        <v>7.08</v>
      </c>
      <c r="Q412" s="57">
        <f>'Raw Data'!E412</f>
        <v>11.1</v>
      </c>
      <c r="R412" s="57">
        <f>'Raw Data'!F412</f>
        <v>7.01</v>
      </c>
      <c r="S412" s="57">
        <f>'Raw Data'!G412</f>
        <v>0.316</v>
      </c>
      <c r="T412" s="57"/>
      <c r="U412" s="57"/>
      <c r="AD412" s="98"/>
      <c r="AE412" s="99"/>
      <c r="AF412" s="98"/>
    </row>
    <row r="413" spans="1:32">
      <c r="A413" s="90">
        <f>'Raw Data'!A413</f>
        <v>42647</v>
      </c>
      <c r="B413" s="57"/>
      <c r="C413" s="57"/>
      <c r="D413" s="57"/>
      <c r="E413" s="57">
        <f>'Raw Data'!N413</f>
        <v>4</v>
      </c>
      <c r="F413" s="57">
        <f>'Raw Data'!O413</f>
        <v>2</v>
      </c>
      <c r="G413" s="57">
        <f>'Raw Data'!P413</f>
        <v>3</v>
      </c>
      <c r="H413" s="57">
        <f>'Raw Data'!Q413</f>
        <v>2</v>
      </c>
      <c r="I413" s="57">
        <f>'Raw Data'!R413</f>
        <v>2</v>
      </c>
      <c r="J413" s="57">
        <f>'Raw Data'!S413</f>
        <v>1</v>
      </c>
      <c r="K413" s="57">
        <f>'Raw Data'!T413</f>
        <v>22.222222222222221</v>
      </c>
      <c r="L413" s="57">
        <f>'Raw Data'!U413</f>
        <v>20.555555555555557</v>
      </c>
      <c r="M413" s="57">
        <f>'Raw Data'!V413</f>
        <v>0.6</v>
      </c>
      <c r="N413" s="57">
        <f>'Raw Data'!W413</f>
        <v>1</v>
      </c>
      <c r="O413" s="57">
        <f>'Raw Data'!C413</f>
        <v>2.7</v>
      </c>
      <c r="P413" s="57">
        <f>'Raw Data'!D413</f>
        <v>6.88</v>
      </c>
      <c r="Q413" s="57">
        <f>'Raw Data'!E413</f>
        <v>12.6</v>
      </c>
      <c r="R413" s="57">
        <f>'Raw Data'!F413</f>
        <v>5.17</v>
      </c>
      <c r="S413" s="57">
        <f>'Raw Data'!G413</f>
        <v>1.6890000000000001</v>
      </c>
      <c r="U413" s="57" t="s">
        <v>230</v>
      </c>
      <c r="AD413" s="98"/>
      <c r="AE413" s="99"/>
      <c r="AF413" s="98"/>
    </row>
    <row r="414" spans="1:32">
      <c r="A414" s="90">
        <f>'Raw Data'!A414</f>
        <v>42661</v>
      </c>
      <c r="B414" s="57"/>
      <c r="C414" s="57"/>
      <c r="D414" s="57"/>
      <c r="E414" s="57">
        <f>'Raw Data'!N414</f>
        <v>4</v>
      </c>
      <c r="F414" s="57">
        <f>'Raw Data'!O414</f>
        <v>1</v>
      </c>
      <c r="G414" s="57">
        <f>'Raw Data'!P414</f>
        <v>3</v>
      </c>
      <c r="H414" s="57">
        <f>'Raw Data'!Q414</f>
        <v>2</v>
      </c>
      <c r="I414" s="57">
        <f>'Raw Data'!R414</f>
        <v>5</v>
      </c>
      <c r="J414" s="57">
        <f>'Raw Data'!S414</f>
        <v>1</v>
      </c>
      <c r="K414" s="57">
        <f>'Raw Data'!T414</f>
        <v>23.333333333333332</v>
      </c>
      <c r="L414" s="57">
        <f>'Raw Data'!U414</f>
        <v>17.222222222222221</v>
      </c>
      <c r="M414" s="57">
        <f>'Raw Data'!V414</f>
        <v>0.5</v>
      </c>
      <c r="N414" s="57">
        <f>'Raw Data'!W414</f>
        <v>1</v>
      </c>
      <c r="O414" s="57">
        <f>'Raw Data'!C414</f>
        <v>3</v>
      </c>
      <c r="P414" s="57">
        <f>'Raw Data'!D414</f>
        <v>6.7</v>
      </c>
      <c r="Q414" s="57">
        <f>'Raw Data'!E414</f>
        <v>10.5</v>
      </c>
      <c r="R414" s="57">
        <f>'Raw Data'!F414</f>
        <v>4.04</v>
      </c>
      <c r="S414" s="57">
        <f>'Raw Data'!G414</f>
        <v>0.23799999999999999</v>
      </c>
      <c r="T414" s="57"/>
      <c r="U414" s="57"/>
      <c r="AD414" s="98"/>
      <c r="AE414" s="99"/>
      <c r="AF414" s="98"/>
    </row>
    <row r="415" spans="1:32">
      <c r="A415" s="90">
        <f>'Raw Data'!A415</f>
        <v>42675</v>
      </c>
      <c r="B415" s="57"/>
      <c r="C415" s="57"/>
      <c r="D415" s="57"/>
      <c r="E415" s="57">
        <f>'Raw Data'!N415</f>
        <v>4</v>
      </c>
      <c r="F415" s="57">
        <f>'Raw Data'!O415</f>
        <v>3</v>
      </c>
      <c r="G415" s="57">
        <f>'Raw Data'!P415</f>
        <v>1</v>
      </c>
      <c r="H415" s="57">
        <f>'Raw Data'!Q415</f>
        <v>1</v>
      </c>
      <c r="I415" s="57">
        <f>'Raw Data'!R415</f>
        <v>4</v>
      </c>
      <c r="J415" s="57">
        <f>'Raw Data'!S415</f>
        <v>1</v>
      </c>
      <c r="K415" s="57">
        <f>'Raw Data'!T415</f>
        <v>13.333333333333334</v>
      </c>
      <c r="L415" s="57">
        <f>'Raw Data'!U415</f>
        <v>13.333333333333334</v>
      </c>
      <c r="M415" s="57">
        <f>'Raw Data'!V415</f>
        <v>0.5</v>
      </c>
      <c r="N415" s="57">
        <f>'Raw Data'!W415</f>
        <v>1</v>
      </c>
      <c r="O415" s="57">
        <f>'Raw Data'!C415</f>
        <v>2.99</v>
      </c>
      <c r="P415" s="57">
        <f>'Raw Data'!D415</f>
        <v>6.65</v>
      </c>
      <c r="Q415" s="57">
        <f>'Raw Data'!E415</f>
        <v>14.2</v>
      </c>
      <c r="R415" s="57">
        <f>'Raw Data'!F415</f>
        <v>5.83</v>
      </c>
      <c r="S415" s="57"/>
      <c r="T415" s="57"/>
      <c r="U415" s="57"/>
      <c r="AD415" s="98"/>
      <c r="AE415" s="99"/>
      <c r="AF415" s="98"/>
    </row>
    <row r="416" spans="1:32">
      <c r="A416" s="90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AD416" s="98"/>
      <c r="AE416" s="99"/>
      <c r="AF416" s="98"/>
    </row>
    <row r="417" spans="1:32">
      <c r="A417" s="90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AD417" s="98"/>
      <c r="AE417" s="99"/>
      <c r="AF417" s="98"/>
    </row>
    <row r="418" spans="1:32">
      <c r="A418" s="90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AD418" s="98"/>
      <c r="AE418" s="99"/>
      <c r="AF418" s="98"/>
    </row>
    <row r="419" spans="1:32">
      <c r="A419" s="90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AD419" s="98"/>
      <c r="AE419" s="99"/>
      <c r="AF419" s="98"/>
    </row>
    <row r="420" spans="1:32">
      <c r="A420" s="90">
        <f>'Raw Data'!A420</f>
        <v>42437</v>
      </c>
      <c r="B420" s="57" t="s">
        <v>69</v>
      </c>
      <c r="C420" s="57" t="s">
        <v>70</v>
      </c>
      <c r="D420" s="57"/>
      <c r="E420" s="57">
        <f>'Raw Data'!N420</f>
        <v>3</v>
      </c>
      <c r="F420" s="57">
        <f>'Raw Data'!O420</f>
        <v>1</v>
      </c>
      <c r="G420" s="57">
        <f>'Raw Data'!P420</f>
        <v>2</v>
      </c>
      <c r="H420" s="57">
        <f>'Raw Data'!Q420</f>
        <v>2</v>
      </c>
      <c r="I420" s="57">
        <f>'Raw Data'!R420</f>
        <v>10</v>
      </c>
      <c r="J420" s="57">
        <f>'Raw Data'!S420</f>
        <v>1</v>
      </c>
      <c r="K420" s="57">
        <f>'Raw Data'!T420</f>
        <v>12.777777777777779</v>
      </c>
      <c r="L420" s="57">
        <f>'Raw Data'!U420</f>
        <v>12.777777777777779</v>
      </c>
      <c r="M420" s="57">
        <f>'Raw Data'!V420</f>
        <v>0.45</v>
      </c>
      <c r="N420" s="57">
        <f>'Raw Data'!W420</f>
        <v>1</v>
      </c>
      <c r="O420" s="57">
        <f>'Raw Data'!C420</f>
        <v>0.32</v>
      </c>
      <c r="P420" s="57">
        <f>'Raw Data'!D420</f>
        <v>6.61</v>
      </c>
      <c r="Q420" s="57">
        <f>'Raw Data'!E420</f>
        <v>5.3</v>
      </c>
      <c r="R420" s="57">
        <f>'Raw Data'!F420</f>
        <v>7.79</v>
      </c>
      <c r="S420" s="57">
        <f>'Raw Data'!G420</f>
        <v>0.75</v>
      </c>
      <c r="T420" s="57"/>
      <c r="U420" s="57"/>
      <c r="W420" s="57" t="s">
        <v>20</v>
      </c>
      <c r="X420" s="74" t="s">
        <v>82</v>
      </c>
      <c r="Y420" s="56">
        <f>AVERAGE(P420:P421)</f>
        <v>6.625</v>
      </c>
      <c r="Z420" s="56">
        <f>AVERAGE(R420:R421)</f>
        <v>4.1740000000000004</v>
      </c>
      <c r="AA420" s="56">
        <f>AVERAGE(S420:S421)</f>
        <v>0.57400000000000007</v>
      </c>
      <c r="AB420" s="56">
        <f>AVERAGE(Q420:Q421)</f>
        <v>10.55</v>
      </c>
      <c r="AC420" s="56">
        <f>AVERAGE(M420:M421)</f>
        <v>0.45</v>
      </c>
      <c r="AD420" s="98">
        <f>TNTP!M370</f>
        <v>4.6223100000000006</v>
      </c>
      <c r="AE420" s="99">
        <f>TNTP!N370</f>
        <v>5.1874749999999997E-2</v>
      </c>
      <c r="AF420" s="98"/>
    </row>
    <row r="421" spans="1:32">
      <c r="A421" s="90">
        <f>'Raw Data'!A421</f>
        <v>42451</v>
      </c>
      <c r="B421" s="57"/>
      <c r="C421" s="57"/>
      <c r="D421" s="57" t="str">
        <f>'Raw Data'!Y421</f>
        <v>Katherine</v>
      </c>
      <c r="E421" s="57">
        <f>'Raw Data'!N421</f>
        <v>4</v>
      </c>
      <c r="F421" s="57">
        <f>'Raw Data'!O421</f>
        <v>2</v>
      </c>
      <c r="G421" s="57">
        <f>'Raw Data'!P421</f>
        <v>3</v>
      </c>
      <c r="H421" s="57">
        <f>'Raw Data'!Q421</f>
        <v>2</v>
      </c>
      <c r="I421" s="57">
        <f>'Raw Data'!R421</f>
        <v>6</v>
      </c>
      <c r="J421" s="57">
        <f>'Raw Data'!S421</f>
        <v>2</v>
      </c>
      <c r="K421" s="57">
        <f>'Raw Data'!T421</f>
        <v>12.222222222222221</v>
      </c>
      <c r="L421" s="57">
        <f>'Raw Data'!U421</f>
        <v>12.222222222222221</v>
      </c>
      <c r="M421" s="57">
        <f>'Raw Data'!V421</f>
        <v>0.45</v>
      </c>
      <c r="N421" s="57">
        <f>'Raw Data'!W421</f>
        <v>1</v>
      </c>
      <c r="O421" s="57">
        <f>'Raw Data'!C421</f>
        <v>0.16</v>
      </c>
      <c r="P421" s="57">
        <f>'Raw Data'!D421</f>
        <v>6.64</v>
      </c>
      <c r="Q421" s="57">
        <f>'Raw Data'!E421</f>
        <v>15.8</v>
      </c>
      <c r="R421" s="57">
        <f>'Raw Data'!F421</f>
        <v>0.55800000000000005</v>
      </c>
      <c r="S421" s="57">
        <f>'Raw Data'!G421</f>
        <v>0.39800000000000002</v>
      </c>
      <c r="T421" s="57"/>
      <c r="U421" s="57"/>
      <c r="W421" s="57" t="s">
        <v>22</v>
      </c>
      <c r="Y421" s="98">
        <f>AVERAGE(P422:P423)</f>
        <v>7.0299999999999994</v>
      </c>
      <c r="Z421" s="56">
        <f>AVERAGE(R422:R423)</f>
        <v>1.64</v>
      </c>
      <c r="AA421" s="56">
        <f>AVERAGE(S422:S423)</f>
        <v>0.11899999999999999</v>
      </c>
      <c r="AB421" s="56">
        <f>AVERAGE(Q422:Q423)</f>
        <v>20.75</v>
      </c>
      <c r="AC421" s="56">
        <f>AVERAGE(M422:M423)</f>
        <v>0.45</v>
      </c>
      <c r="AD421" s="98">
        <f>TNTP!M371</f>
        <v>2.6333159999999998</v>
      </c>
      <c r="AE421" s="99">
        <f>TNTP!N371</f>
        <v>6.7979150000000002E-2</v>
      </c>
      <c r="AF421" s="98"/>
    </row>
    <row r="422" spans="1:32">
      <c r="A422" s="90">
        <f>'Raw Data'!A422</f>
        <v>42465</v>
      </c>
      <c r="B422" s="57"/>
      <c r="C422" s="57"/>
      <c r="D422" s="57" t="str">
        <f>'Raw Data'!Y422</f>
        <v>Tami Ransom</v>
      </c>
      <c r="E422" s="57">
        <f>'Raw Data'!N422</f>
        <v>3</v>
      </c>
      <c r="F422" s="57">
        <f>'Raw Data'!O422</f>
        <v>3</v>
      </c>
      <c r="G422" s="57">
        <f>'Raw Data'!P422</f>
        <v>3</v>
      </c>
      <c r="H422" s="57">
        <f>'Raw Data'!Q422</f>
        <v>1</v>
      </c>
      <c r="I422" s="57">
        <f>'Raw Data'!R422</f>
        <v>5</v>
      </c>
      <c r="J422" s="57">
        <f>'Raw Data'!S422</f>
        <v>3</v>
      </c>
      <c r="K422" s="57">
        <f>'Raw Data'!T422</f>
        <v>0</v>
      </c>
      <c r="L422" s="57">
        <f>'Raw Data'!U422</f>
        <v>7.2222222222222223</v>
      </c>
      <c r="M422" s="57">
        <f>'Raw Data'!V422</f>
        <v>0.5</v>
      </c>
      <c r="N422" s="57">
        <f>'Raw Data'!W422</f>
        <v>1</v>
      </c>
      <c r="O422" s="57">
        <f>'Raw Data'!C422</f>
        <v>0.12</v>
      </c>
      <c r="P422" s="57">
        <f>'Raw Data'!D422</f>
        <v>6.54</v>
      </c>
      <c r="Q422" s="57">
        <f>'Raw Data'!E422</f>
        <v>4.9000000000000004</v>
      </c>
      <c r="R422" s="57">
        <f>'Raw Data'!F422</f>
        <v>1.64</v>
      </c>
      <c r="S422" s="57">
        <f>'Raw Data'!G422</f>
        <v>5.1999999999999998E-2</v>
      </c>
      <c r="T422" s="57"/>
      <c r="U422" s="57"/>
      <c r="W422" s="57" t="s">
        <v>23</v>
      </c>
      <c r="Y422" s="98">
        <f>AVERAGE(P424:P426)</f>
        <v>7.4733333333333336</v>
      </c>
      <c r="Z422" s="56">
        <f>AVERAGE(R424:R426)</f>
        <v>1.5054999999999998</v>
      </c>
      <c r="AA422" s="56">
        <f>AVERAGE(S424:S425)</f>
        <v>0.1565</v>
      </c>
      <c r="AB422" s="56">
        <f>AVERAGE(Q424:Q426)</f>
        <v>11.6</v>
      </c>
      <c r="AC422" s="99">
        <f>AVERAGE(M424:M426)</f>
        <v>0.32499999999999996</v>
      </c>
      <c r="AD422" s="98">
        <f>TNTP!M372</f>
        <v>2.0450219999999999</v>
      </c>
      <c r="AE422" s="99">
        <f>TNTP!N372</f>
        <v>9.1671199999999994E-2</v>
      </c>
      <c r="AF422" s="98"/>
    </row>
    <row r="423" spans="1:32">
      <c r="A423" s="90">
        <f>'Raw Data'!A423</f>
        <v>42479</v>
      </c>
      <c r="B423" s="57"/>
      <c r="C423" s="57"/>
      <c r="D423" s="57" t="str">
        <f>'Raw Data'!Y423</f>
        <v>Katherine</v>
      </c>
      <c r="E423" s="57">
        <f>'Raw Data'!N423</f>
        <v>4</v>
      </c>
      <c r="F423" s="57">
        <f>'Raw Data'!O423</f>
        <v>2</v>
      </c>
      <c r="G423" s="57">
        <f>'Raw Data'!P423</f>
        <v>3</v>
      </c>
      <c r="H423" s="57">
        <f>'Raw Data'!Q423</f>
        <v>2</v>
      </c>
      <c r="I423" s="57">
        <f>'Raw Data'!R423</f>
        <v>12</v>
      </c>
      <c r="J423" s="57">
        <f>'Raw Data'!S423</f>
        <v>1</v>
      </c>
      <c r="K423" s="57">
        <f>'Raw Data'!T423</f>
        <v>26.666666666666668</v>
      </c>
      <c r="L423" s="57">
        <f>'Raw Data'!U423</f>
        <v>16.666666666666668</v>
      </c>
      <c r="M423" s="57">
        <f>'Raw Data'!V423</f>
        <v>0.4</v>
      </c>
      <c r="N423" s="57">
        <f>'Raw Data'!W423</f>
        <v>1</v>
      </c>
      <c r="O423" s="57">
        <f>'Raw Data'!C423</f>
        <v>0.26</v>
      </c>
      <c r="P423" s="57">
        <f>'Raw Data'!D423</f>
        <v>7.52</v>
      </c>
      <c r="Q423" s="57">
        <f>'Raw Data'!E423</f>
        <v>36.6</v>
      </c>
      <c r="R423" s="57"/>
      <c r="S423" s="57">
        <f>'Raw Data'!G423</f>
        <v>0.186</v>
      </c>
      <c r="T423" s="57"/>
      <c r="U423" s="57"/>
      <c r="W423" s="57" t="s">
        <v>24</v>
      </c>
      <c r="Y423" s="98">
        <f>AVERAGE(P426:P428)</f>
        <v>7.0533333333333337</v>
      </c>
      <c r="Z423" s="98">
        <f>AVERAGE(R427:R428)</f>
        <v>1.52</v>
      </c>
      <c r="AA423" s="98">
        <f>AVERAGE(S426:S428)</f>
        <v>0.21366666666666667</v>
      </c>
      <c r="AB423" s="98">
        <f>AVERAGE(Q427:Q428)</f>
        <v>19.600000000000001</v>
      </c>
      <c r="AC423" s="56">
        <f>AVERAGE(M427:M428)</f>
        <v>0.42500000000000004</v>
      </c>
      <c r="AD423" s="98">
        <f>TNTP!M373</f>
        <v>1.9189590000000001</v>
      </c>
      <c r="AE423" s="99">
        <f>TNTP!N373</f>
        <v>0.13239675000000001</v>
      </c>
      <c r="AF423" s="98"/>
    </row>
    <row r="424" spans="1:32">
      <c r="A424" s="90">
        <f>'Raw Data'!A424</f>
        <v>42493</v>
      </c>
      <c r="B424" s="57"/>
      <c r="C424" s="57"/>
      <c r="D424" s="57" t="str">
        <f>'Raw Data'!Y424</f>
        <v>Tami Ransom</v>
      </c>
      <c r="E424" s="57">
        <f>'Raw Data'!N424</f>
        <v>4</v>
      </c>
      <c r="F424" s="57">
        <f>'Raw Data'!O424</f>
        <v>3</v>
      </c>
      <c r="G424" s="57">
        <f>'Raw Data'!P424</f>
        <v>2</v>
      </c>
      <c r="H424" s="57">
        <f>'Raw Data'!Q424</f>
        <v>2</v>
      </c>
      <c r="I424" s="57">
        <f>'Raw Data'!R424</f>
        <v>8</v>
      </c>
      <c r="J424" s="57">
        <f>'Raw Data'!S424</f>
        <v>5</v>
      </c>
      <c r="K424" s="57">
        <f>'Raw Data'!T424</f>
        <v>18.888888888888889</v>
      </c>
      <c r="L424" s="57">
        <f>'Raw Data'!U424</f>
        <v>16.111111111111111</v>
      </c>
      <c r="M424" s="57">
        <f>'Raw Data'!V424</f>
        <v>0.3</v>
      </c>
      <c r="N424" s="57">
        <f>'Raw Data'!W424</f>
        <v>1</v>
      </c>
      <c r="O424" s="57">
        <f>'Raw Data'!C424</f>
        <v>0.16</v>
      </c>
      <c r="P424" s="57">
        <f>'Raw Data'!D424</f>
        <v>7.43</v>
      </c>
      <c r="Q424" s="57"/>
      <c r="R424" s="57">
        <f>'Raw Data'!F424</f>
        <v>2.0499999999999998</v>
      </c>
      <c r="S424" s="57">
        <f>'Raw Data'!G424</f>
        <v>0.188</v>
      </c>
      <c r="T424" s="57"/>
      <c r="U424" s="57"/>
      <c r="W424" s="57" t="s">
        <v>25</v>
      </c>
      <c r="Y424" s="56">
        <f>AVERAGE(P429:P430)</f>
        <v>7.2750000000000004</v>
      </c>
      <c r="Z424" s="56">
        <f>AVERAGE(R429:R430)</f>
        <v>1.365</v>
      </c>
      <c r="AA424" s="99">
        <f>AVERAGE(S429:S430)</f>
        <v>0.1925</v>
      </c>
      <c r="AB424" s="56">
        <f>AVERAGE(Q429:Q430)</f>
        <v>22.9</v>
      </c>
      <c r="AC424" s="56">
        <f>AVERAGE(M429:M430)</f>
        <v>0.42500000000000004</v>
      </c>
      <c r="AD424" s="98">
        <f>TNTP!M374</f>
        <v>2.1780884999999999</v>
      </c>
      <c r="AE424" s="99">
        <f>TNTP!N374</f>
        <v>0.14044894999999999</v>
      </c>
      <c r="AF424" s="98"/>
    </row>
    <row r="425" spans="1:32">
      <c r="A425" s="90">
        <f>'Raw Data'!A425</f>
        <v>42507</v>
      </c>
      <c r="B425" s="57"/>
      <c r="C425" s="57"/>
      <c r="D425" s="57" t="str">
        <f>'Raw Data'!Y425</f>
        <v>Katherine</v>
      </c>
      <c r="E425" s="57">
        <f>'Raw Data'!N425</f>
        <v>4</v>
      </c>
      <c r="F425" s="57">
        <f>'Raw Data'!O425</f>
        <v>4</v>
      </c>
      <c r="G425" s="57">
        <f>'Raw Data'!P425</f>
        <v>3</v>
      </c>
      <c r="H425" s="57">
        <f>'Raw Data'!Q425</f>
        <v>2</v>
      </c>
      <c r="I425" s="57">
        <f>'Raw Data'!R425</f>
        <v>7</v>
      </c>
      <c r="J425" s="57">
        <f>'Raw Data'!S425</f>
        <v>1</v>
      </c>
      <c r="K425" s="57">
        <f>'Raw Data'!T425</f>
        <v>17.777777777777779</v>
      </c>
      <c r="L425" s="57">
        <f>'Raw Data'!U425</f>
        <v>15.555555555555555</v>
      </c>
      <c r="M425" s="57"/>
      <c r="N425" s="57">
        <f>'Raw Data'!W425</f>
        <v>1</v>
      </c>
      <c r="O425" s="57">
        <f>'Raw Data'!C425</f>
        <v>0.14000000000000001</v>
      </c>
      <c r="P425" s="57">
        <f>'Raw Data'!D425</f>
        <v>8</v>
      </c>
      <c r="Q425" s="57"/>
      <c r="R425" s="57"/>
      <c r="S425" s="57">
        <f>'Raw Data'!G425</f>
        <v>0.125</v>
      </c>
      <c r="T425" s="57"/>
      <c r="U425" s="57"/>
      <c r="W425" s="57" t="s">
        <v>26</v>
      </c>
      <c r="Y425" s="98">
        <f>AVERAGE(P431:P432)</f>
        <v>7.52</v>
      </c>
      <c r="Z425" s="56">
        <f>AVERAGE(R431:R432)</f>
        <v>0.91749999999999998</v>
      </c>
      <c r="AA425" s="56">
        <f>AVERAGE(S431:S432)</f>
        <v>0.1225</v>
      </c>
      <c r="AB425" s="56">
        <f>AVERAGE(Q431:Q432)</f>
        <v>19.5</v>
      </c>
      <c r="AC425" s="56">
        <f>AVERAGE(M431:M432)</f>
        <v>0.4</v>
      </c>
      <c r="AD425" s="98">
        <f>TNTP!M375</f>
        <v>1.1324659499999998</v>
      </c>
      <c r="AE425" s="99">
        <f>TNTP!N375</f>
        <v>6.7204899999999998E-2</v>
      </c>
      <c r="AF425" s="98"/>
    </row>
    <row r="426" spans="1:32">
      <c r="A426" s="90">
        <f>'Raw Data'!A426</f>
        <v>42521</v>
      </c>
      <c r="B426" s="57"/>
      <c r="C426" s="57"/>
      <c r="D426" s="57" t="str">
        <f>'Raw Data'!Y426</f>
        <v>Tami Ransom</v>
      </c>
      <c r="E426" s="57">
        <f>'Raw Data'!N426</f>
        <v>2</v>
      </c>
      <c r="F426" s="57">
        <f>'Raw Data'!O426</f>
        <v>2</v>
      </c>
      <c r="G426" s="57">
        <f>'Raw Data'!P426</f>
        <v>1</v>
      </c>
      <c r="H426" s="57">
        <f>'Raw Data'!Q426</f>
        <v>2</v>
      </c>
      <c r="I426" s="57">
        <f>'Raw Data'!R426</f>
        <v>8</v>
      </c>
      <c r="J426" s="57">
        <f>'Raw Data'!S426</f>
        <v>5</v>
      </c>
      <c r="K426" s="57">
        <f>'Raw Data'!T426</f>
        <v>19.444444444444443</v>
      </c>
      <c r="L426" s="57">
        <f>'Raw Data'!U426</f>
        <v>23.888888888888889</v>
      </c>
      <c r="M426" s="57">
        <f>'Raw Data'!V426</f>
        <v>0.35</v>
      </c>
      <c r="N426" s="57">
        <f>'Raw Data'!W426</f>
        <v>1</v>
      </c>
      <c r="O426" s="57">
        <f>'Raw Data'!C426</f>
        <v>0.38</v>
      </c>
      <c r="P426" s="57">
        <f>'Raw Data'!D426</f>
        <v>6.99</v>
      </c>
      <c r="Q426" s="57">
        <f>'Raw Data'!E426</f>
        <v>11.6</v>
      </c>
      <c r="R426" s="57">
        <f>'Raw Data'!F426</f>
        <v>0.96099999999999997</v>
      </c>
      <c r="S426" s="57">
        <f>'Raw Data'!G426</f>
        <v>0.14599999999999999</v>
      </c>
      <c r="T426" s="57"/>
      <c r="U426" s="57"/>
      <c r="W426" s="57" t="s">
        <v>27</v>
      </c>
      <c r="Y426" s="98">
        <f>AVERAGE(P433:P434)</f>
        <v>18.52</v>
      </c>
      <c r="Z426" s="56">
        <f>AVERAGE(R433:R434)</f>
        <v>1.65</v>
      </c>
      <c r="AA426" s="56">
        <f>AVERAGE(S433:S434)</f>
        <v>0.35499999999999998</v>
      </c>
      <c r="AB426" s="56">
        <f>AVERAGE(Q433:Q434)</f>
        <v>15</v>
      </c>
      <c r="AC426" s="56">
        <f>AVERAGE(M433:M434)</f>
        <v>0.45</v>
      </c>
      <c r="AD426" s="98">
        <f>TNTP!M376</f>
        <v>1.3292643</v>
      </c>
      <c r="AE426" s="99">
        <f>TNTP!N376</f>
        <v>7.9747750000000006E-2</v>
      </c>
      <c r="AF426" s="98"/>
    </row>
    <row r="427" spans="1:32">
      <c r="A427" s="90">
        <f>'Raw Data'!A427</f>
        <v>42535</v>
      </c>
      <c r="B427" s="57"/>
      <c r="C427" s="57"/>
      <c r="D427" s="57" t="str">
        <f>'Raw Data'!Y427</f>
        <v>Katherine</v>
      </c>
      <c r="E427" s="57">
        <f>'Raw Data'!N427</f>
        <v>3</v>
      </c>
      <c r="F427" s="57">
        <f>'Raw Data'!O427</f>
        <v>1</v>
      </c>
      <c r="G427" s="57">
        <f>'Raw Data'!P427</f>
        <v>2</v>
      </c>
      <c r="H427" s="57">
        <f>'Raw Data'!Q427</f>
        <v>2</v>
      </c>
      <c r="I427" s="57">
        <f>'Raw Data'!R427</f>
        <v>4</v>
      </c>
      <c r="J427" s="57">
        <f>'Raw Data'!S427</f>
        <v>1</v>
      </c>
      <c r="K427" s="57">
        <f>'Raw Data'!T427</f>
        <v>26.111111111111111</v>
      </c>
      <c r="L427" s="57">
        <f>'Raw Data'!U427</f>
        <v>24.444444444444443</v>
      </c>
      <c r="M427" s="57">
        <f>'Raw Data'!V427</f>
        <v>0.4</v>
      </c>
      <c r="N427" s="57">
        <f>'Raw Data'!W427</f>
        <v>2</v>
      </c>
      <c r="O427" s="57">
        <f>'Raw Data'!C427</f>
        <v>0.19</v>
      </c>
      <c r="P427" s="57">
        <f>'Raw Data'!D427</f>
        <v>7.12</v>
      </c>
      <c r="Q427" s="57"/>
      <c r="R427" s="57"/>
      <c r="S427" s="57">
        <f>'Raw Data'!G427</f>
        <v>0.224</v>
      </c>
      <c r="T427" s="57"/>
      <c r="U427" s="57"/>
      <c r="W427" s="57" t="s">
        <v>28</v>
      </c>
      <c r="Y427" s="98">
        <f>AVERAGE(P435:P436)</f>
        <v>8.67</v>
      </c>
      <c r="Z427" s="56">
        <f>AVERAGE(R435:R436)</f>
        <v>1.0794999999999999</v>
      </c>
      <c r="AA427" s="56">
        <f>AVERAGE(S435:S436)</f>
        <v>0.61899999999999999</v>
      </c>
      <c r="AB427" s="56">
        <f>AVERAGE(Q435:Q436)</f>
        <v>9.6449999999999996</v>
      </c>
      <c r="AC427" s="56">
        <f>AVERAGE(M435:M436)</f>
        <v>0.32499999999999996</v>
      </c>
      <c r="AD427" s="98">
        <f>TNTP!M377</f>
        <v>1.9119554999999999</v>
      </c>
      <c r="AE427" s="99">
        <f>TNTP!N377</f>
        <v>0.136268</v>
      </c>
      <c r="AF427" s="98"/>
    </row>
    <row r="428" spans="1:32">
      <c r="A428" s="90">
        <f>'Raw Data'!A428</f>
        <v>42549</v>
      </c>
      <c r="B428" s="57"/>
      <c r="C428" s="57"/>
      <c r="D428" s="57" t="str">
        <f>'Raw Data'!Y428</f>
        <v>Tami Ransom</v>
      </c>
      <c r="E428" s="57">
        <f>'Raw Data'!N428</f>
        <v>1</v>
      </c>
      <c r="F428" s="57">
        <f>'Raw Data'!O428</f>
        <v>6</v>
      </c>
      <c r="G428" s="57">
        <f>'Raw Data'!P428</f>
        <v>2</v>
      </c>
      <c r="H428" s="57">
        <f>'Raw Data'!Q428</f>
        <v>2</v>
      </c>
      <c r="I428" s="57">
        <f>'Raw Data'!R428</f>
        <v>10</v>
      </c>
      <c r="J428" s="57">
        <f>'Raw Data'!S428</f>
        <v>5</v>
      </c>
      <c r="K428" s="57">
        <f>'Raw Data'!T428</f>
        <v>22.777777777777779</v>
      </c>
      <c r="L428" s="57">
        <f>'Raw Data'!U428</f>
        <v>25.555555555555557</v>
      </c>
      <c r="M428" s="57">
        <f>'Raw Data'!V428</f>
        <v>0.45</v>
      </c>
      <c r="N428" s="57">
        <f>'Raw Data'!W428</f>
        <v>1</v>
      </c>
      <c r="O428" s="57">
        <f>'Raw Data'!C428</f>
        <v>0.17</v>
      </c>
      <c r="P428" s="57">
        <f>'Raw Data'!D428</f>
        <v>7.05</v>
      </c>
      <c r="Q428" s="57">
        <f>'Raw Data'!E428</f>
        <v>19.600000000000001</v>
      </c>
      <c r="R428" s="57">
        <f>'Raw Data'!F428</f>
        <v>1.52</v>
      </c>
      <c r="S428" s="57">
        <f>'Raw Data'!G428</f>
        <v>0.27100000000000002</v>
      </c>
      <c r="T428" s="57"/>
      <c r="U428" s="57"/>
      <c r="W428" s="57" t="s">
        <v>29</v>
      </c>
      <c r="Y428" s="56">
        <f>AVERAGE(P437)</f>
        <v>7.26</v>
      </c>
      <c r="Z428" s="56">
        <f>AVERAGE(R437)</f>
        <v>2.56</v>
      </c>
      <c r="AA428" s="56">
        <f>AVERAGE(S437)</f>
        <v>0.218</v>
      </c>
      <c r="AB428" s="56">
        <f>AVERAGE(Q437)</f>
        <v>6.6</v>
      </c>
      <c r="AC428" s="56">
        <f>AVERAGE(M437)</f>
        <v>0.45</v>
      </c>
      <c r="AD428" s="98">
        <f>TNTP!M378</f>
        <v>3.6558269999999999</v>
      </c>
      <c r="AE428" s="99">
        <f>TNTP!N378</f>
        <v>7.3398900000000003E-2</v>
      </c>
      <c r="AF428" s="98"/>
    </row>
    <row r="429" spans="1:32">
      <c r="A429" s="90">
        <f>'Raw Data'!A429</f>
        <v>42563</v>
      </c>
      <c r="B429" s="57"/>
      <c r="C429" s="57"/>
      <c r="D429" s="57" t="str">
        <f>'Raw Data'!Y429</f>
        <v>Katherine</v>
      </c>
      <c r="E429" s="57">
        <f>'Raw Data'!N429</f>
        <v>1</v>
      </c>
      <c r="F429" s="57">
        <f>'Raw Data'!O429</f>
        <v>1</v>
      </c>
      <c r="G429" s="57">
        <f>'Raw Data'!P429</f>
        <v>3</v>
      </c>
      <c r="H429" s="57">
        <f>'Raw Data'!Q429</f>
        <v>2</v>
      </c>
      <c r="I429" s="57">
        <f>'Raw Data'!R429</f>
        <v>5</v>
      </c>
      <c r="J429" s="57">
        <f>'Raw Data'!S429</f>
        <v>1</v>
      </c>
      <c r="K429" s="57">
        <f>'Raw Data'!T429</f>
        <v>29.444444444444443</v>
      </c>
      <c r="L429" s="57">
        <f>'Raw Data'!U429</f>
        <v>27.777777777777779</v>
      </c>
      <c r="M429" s="57">
        <f>'Raw Data'!V429</f>
        <v>0.45</v>
      </c>
      <c r="N429" s="57">
        <f>'Raw Data'!W429</f>
        <v>1</v>
      </c>
      <c r="O429" s="57">
        <f>'Raw Data'!C429</f>
        <v>0.26</v>
      </c>
      <c r="P429" s="57">
        <f>'Raw Data'!D429</f>
        <v>7.14</v>
      </c>
      <c r="Q429" s="57">
        <f>'Raw Data'!E429</f>
        <v>19.7</v>
      </c>
      <c r="R429" s="57">
        <f>'Raw Data'!F429</f>
        <v>1.44</v>
      </c>
      <c r="S429" s="57">
        <f>'Raw Data'!G429</f>
        <v>0.23499999999999999</v>
      </c>
      <c r="T429" s="57"/>
      <c r="U429" s="57"/>
      <c r="W429" s="56" t="s">
        <v>150</v>
      </c>
      <c r="Y429" s="99">
        <f>AVERAGE(Y420:Y428)</f>
        <v>8.6029629629629643</v>
      </c>
      <c r="Z429" s="99">
        <f>AVERAGE(Z420:Z428)</f>
        <v>1.8235000000000001</v>
      </c>
      <c r="AA429" s="99">
        <f t="shared" ref="AA429:AC429" si="36">AVERAGE(AA420:AA428)</f>
        <v>0.28557407407407404</v>
      </c>
      <c r="AB429" s="99">
        <f t="shared" si="36"/>
        <v>15.127222222222223</v>
      </c>
      <c r="AC429" s="99">
        <f t="shared" si="36"/>
        <v>0.41111111111111115</v>
      </c>
      <c r="AD429" s="98">
        <f t="shared" ref="AD429:AE429" si="37">AVERAGE(AD420:AD428)</f>
        <v>2.3808009166666668</v>
      </c>
      <c r="AE429" s="99">
        <f t="shared" si="37"/>
        <v>9.3443372222222237E-2</v>
      </c>
      <c r="AF429" s="98"/>
    </row>
    <row r="430" spans="1:32">
      <c r="A430" s="90">
        <f>'Raw Data'!A430</f>
        <v>42577</v>
      </c>
      <c r="B430" s="57"/>
      <c r="C430" s="57"/>
      <c r="D430" s="57"/>
      <c r="E430" s="57">
        <f>'Raw Data'!N430</f>
        <v>2</v>
      </c>
      <c r="F430" s="57">
        <f>'Raw Data'!O430</f>
        <v>1</v>
      </c>
      <c r="G430" s="57">
        <f>'Raw Data'!P430</f>
        <v>1</v>
      </c>
      <c r="H430" s="57">
        <f>'Raw Data'!Q430</f>
        <v>2</v>
      </c>
      <c r="I430" s="57">
        <f>'Raw Data'!R430</f>
        <v>8</v>
      </c>
      <c r="J430" s="57">
        <f>'Raw Data'!S430</f>
        <v>3</v>
      </c>
      <c r="K430" s="57">
        <f>'Raw Data'!T430</f>
        <v>31.111111111111111</v>
      </c>
      <c r="L430" s="57">
        <f>'Raw Data'!U430</f>
        <v>32.222222222222221</v>
      </c>
      <c r="M430" s="57">
        <f>'Raw Data'!V430</f>
        <v>0.4</v>
      </c>
      <c r="N430" s="57">
        <f>'Raw Data'!W430</f>
        <v>1</v>
      </c>
      <c r="O430" s="57">
        <f>'Raw Data'!C430</f>
        <v>0.19</v>
      </c>
      <c r="P430" s="57">
        <f>'Raw Data'!D430</f>
        <v>7.41</v>
      </c>
      <c r="Q430" s="57">
        <f>'Raw Data'!E430</f>
        <v>26.1</v>
      </c>
      <c r="R430" s="57">
        <f>'Raw Data'!F430</f>
        <v>1.29</v>
      </c>
      <c r="S430" s="57">
        <f>'Raw Data'!G430</f>
        <v>0.15</v>
      </c>
      <c r="T430" s="57"/>
      <c r="U430" s="57"/>
      <c r="AD430" s="98"/>
      <c r="AE430" s="99"/>
      <c r="AF430" s="98"/>
    </row>
    <row r="431" spans="1:32">
      <c r="A431" s="90">
        <f>'Raw Data'!A431</f>
        <v>42591</v>
      </c>
      <c r="B431" s="57"/>
      <c r="C431" s="57"/>
      <c r="D431" s="57" t="str">
        <f>'Raw Data'!Y431</f>
        <v>Tami Ransom &amp; Maia Ransom</v>
      </c>
      <c r="E431" s="57">
        <f>'Raw Data'!N431</f>
        <v>1</v>
      </c>
      <c r="F431" s="57">
        <f>'Raw Data'!Q431</f>
        <v>2</v>
      </c>
      <c r="G431" s="57">
        <f>'Raw Data'!O431</f>
        <v>3</v>
      </c>
      <c r="H431" s="57">
        <f>'Raw Data'!S431</f>
        <v>1</v>
      </c>
      <c r="I431" s="57">
        <f>'Raw Data'!P431</f>
        <v>2</v>
      </c>
      <c r="J431" s="57">
        <f>'Raw Data'!R431</f>
        <v>3</v>
      </c>
      <c r="K431" s="57">
        <f>'Raw Data'!T431</f>
        <v>24.444444444444443</v>
      </c>
      <c r="L431" s="57">
        <f>'Raw Data'!U431</f>
        <v>26.666666666666668</v>
      </c>
      <c r="M431" s="57">
        <f>'Raw Data'!V431</f>
        <v>0.4</v>
      </c>
      <c r="N431" s="57">
        <f>'Raw Data'!W431</f>
        <v>1</v>
      </c>
      <c r="O431" s="57">
        <f>'Raw Data'!C431</f>
        <v>0.41</v>
      </c>
      <c r="P431" s="57">
        <f>'Raw Data'!D431</f>
        <v>7.56</v>
      </c>
      <c r="Q431" s="57">
        <f>'Raw Data'!E431</f>
        <v>19.899999999999999</v>
      </c>
      <c r="R431" s="57">
        <f>'Raw Data'!F431</f>
        <v>0.86599999999999999</v>
      </c>
      <c r="S431" s="57">
        <f>'Raw Data'!G431</f>
        <v>0.129</v>
      </c>
      <c r="T431" s="57"/>
      <c r="U431" s="57"/>
      <c r="AD431" s="98"/>
      <c r="AE431" s="99"/>
      <c r="AF431" s="98"/>
    </row>
    <row r="432" spans="1:32">
      <c r="A432" s="90">
        <f>'Raw Data'!A432</f>
        <v>42605</v>
      </c>
      <c r="B432" s="57"/>
      <c r="C432" s="57"/>
      <c r="D432" s="57" t="str">
        <f>'Raw Data'!Y432</f>
        <v>Tami Ransom</v>
      </c>
      <c r="E432" s="57">
        <f>'Raw Data'!N432</f>
        <v>1</v>
      </c>
      <c r="F432" s="57">
        <f>'Raw Data'!O432</f>
        <v>1</v>
      </c>
      <c r="G432" s="57">
        <f>'Raw Data'!P432</f>
        <v>1</v>
      </c>
      <c r="H432" s="57">
        <f>'Raw Data'!Q432</f>
        <v>1</v>
      </c>
      <c r="I432" s="57">
        <f>'Raw Data'!R432</f>
        <v>9</v>
      </c>
      <c r="J432" s="57">
        <f>'Raw Data'!S432</f>
        <v>5</v>
      </c>
      <c r="K432" s="57">
        <f>'Raw Data'!T432</f>
        <v>16.666666666666668</v>
      </c>
      <c r="L432" s="57">
        <f>'Raw Data'!U432</f>
        <v>26.666666666666668</v>
      </c>
      <c r="M432" s="57">
        <f>'Raw Data'!V432</f>
        <v>0.4</v>
      </c>
      <c r="N432" s="57">
        <f>'Raw Data'!W432</f>
        <v>1</v>
      </c>
      <c r="O432" s="57">
        <f>'Raw Data'!C432</f>
        <v>0.27</v>
      </c>
      <c r="P432" s="57">
        <f>'Raw Data'!D432</f>
        <v>7.48</v>
      </c>
      <c r="Q432" s="57">
        <f>'Raw Data'!E432</f>
        <v>19.100000000000001</v>
      </c>
      <c r="R432" s="57">
        <f>'Raw Data'!F432</f>
        <v>0.96899999999999997</v>
      </c>
      <c r="S432" s="57">
        <f>'Raw Data'!G432</f>
        <v>0.11600000000000001</v>
      </c>
      <c r="U432" s="57" t="s">
        <v>215</v>
      </c>
      <c r="AD432" s="98"/>
      <c r="AE432" s="99"/>
      <c r="AF432" s="98"/>
    </row>
    <row r="433" spans="1:32">
      <c r="A433" s="90">
        <f>'Raw Data'!A433</f>
        <v>42619</v>
      </c>
      <c r="B433" s="57"/>
      <c r="C433" s="57"/>
      <c r="D433" s="57" t="str">
        <f>'Raw Data'!Y433</f>
        <v>Katherine</v>
      </c>
      <c r="E433" s="57">
        <f>'Raw Data'!N433</f>
        <v>1</v>
      </c>
      <c r="F433" s="57">
        <f>'Raw Data'!O433</f>
        <v>1</v>
      </c>
      <c r="G433" s="57">
        <f>'Raw Data'!P433</f>
        <v>3</v>
      </c>
      <c r="H433" s="57">
        <f>'Raw Data'!Q433</f>
        <v>2</v>
      </c>
      <c r="I433" s="57">
        <f>'Raw Data'!R433</f>
        <v>8</v>
      </c>
      <c r="J433" s="57">
        <f>'Raw Data'!S433</f>
        <v>1</v>
      </c>
      <c r="K433" s="57">
        <f>'Raw Data'!T433</f>
        <v>29.444444444444443</v>
      </c>
      <c r="L433" s="57">
        <f>'Raw Data'!U433</f>
        <v>23.888888888888889</v>
      </c>
      <c r="M433" s="57">
        <f>'Raw Data'!V433</f>
        <v>0.45</v>
      </c>
      <c r="N433" s="57">
        <f>'Raw Data'!W433</f>
        <v>1</v>
      </c>
      <c r="O433" s="57">
        <f>'Raw Data'!C433</f>
        <v>0.4</v>
      </c>
      <c r="P433" s="57">
        <f>'Raw Data'!D433</f>
        <v>29.6</v>
      </c>
      <c r="Q433" s="57">
        <f>'Raw Data'!E433</f>
        <v>12.2</v>
      </c>
      <c r="R433" s="57">
        <f>'Raw Data'!F433</f>
        <v>1.44</v>
      </c>
      <c r="S433" s="57">
        <f>'Raw Data'!G433</f>
        <v>0.46400000000000002</v>
      </c>
      <c r="T433" s="57"/>
      <c r="U433" s="62"/>
      <c r="AD433" s="98"/>
      <c r="AE433" s="99"/>
      <c r="AF433" s="98"/>
    </row>
    <row r="434" spans="1:32">
      <c r="A434" s="90">
        <f>'Raw Data'!A434</f>
        <v>42633</v>
      </c>
      <c r="B434" s="57"/>
      <c r="C434" s="57"/>
      <c r="D434" s="57" t="str">
        <f>'Raw Data'!Y434</f>
        <v>Tami Ransom</v>
      </c>
      <c r="E434" s="57">
        <f>'Raw Data'!N434</f>
        <v>2</v>
      </c>
      <c r="F434" s="57">
        <f>'Raw Data'!O434</f>
        <v>3</v>
      </c>
      <c r="G434" s="57">
        <f>'Raw Data'!P434</f>
        <v>2</v>
      </c>
      <c r="H434" s="57">
        <f>'Raw Data'!Q434</f>
        <v>2</v>
      </c>
      <c r="I434" s="57">
        <f>'Raw Data'!R434</f>
        <v>2</v>
      </c>
      <c r="J434" s="57">
        <f>'Raw Data'!S434</f>
        <v>5</v>
      </c>
      <c r="K434" s="57">
        <f>'Raw Data'!T434</f>
        <v>23.333333333333332</v>
      </c>
      <c r="L434" s="57">
        <f>'Raw Data'!U434</f>
        <v>24.444444444444443</v>
      </c>
      <c r="M434" s="57">
        <f>'Raw Data'!V434</f>
        <v>0.45</v>
      </c>
      <c r="N434" s="57">
        <f>'Raw Data'!W434</f>
        <v>1</v>
      </c>
      <c r="O434" s="57">
        <f>'Raw Data'!C434</f>
        <v>1.8</v>
      </c>
      <c r="P434" s="57">
        <f>'Raw Data'!D434</f>
        <v>7.44</v>
      </c>
      <c r="Q434" s="57">
        <f>'Raw Data'!E434</f>
        <v>17.8</v>
      </c>
      <c r="R434" s="57">
        <f>'Raw Data'!F434</f>
        <v>1.86</v>
      </c>
      <c r="S434" s="57">
        <f>'Raw Data'!G434</f>
        <v>0.246</v>
      </c>
      <c r="U434" s="57" t="s">
        <v>224</v>
      </c>
      <c r="AD434" s="98"/>
      <c r="AE434" s="99"/>
      <c r="AF434" s="98"/>
    </row>
    <row r="435" spans="1:32">
      <c r="A435" s="90">
        <f>'Raw Data'!A435</f>
        <v>42647</v>
      </c>
      <c r="B435" s="57"/>
      <c r="C435" s="57"/>
      <c r="D435" s="57" t="str">
        <f>'Raw Data'!Y435</f>
        <v>Katherine</v>
      </c>
      <c r="E435" s="57">
        <f>'Raw Data'!N435</f>
        <v>1</v>
      </c>
      <c r="F435" s="57">
        <f>'Raw Data'!O435</f>
        <v>3</v>
      </c>
      <c r="G435" s="57">
        <f>'Raw Data'!P435</f>
        <v>8</v>
      </c>
      <c r="H435" s="57">
        <f>'Raw Data'!Q435</f>
        <v>3</v>
      </c>
      <c r="I435" s="57">
        <f>'Raw Data'!R435</f>
        <v>1</v>
      </c>
      <c r="J435" s="57">
        <f>'Raw Data'!S435</f>
        <v>3</v>
      </c>
      <c r="K435" s="57">
        <f>'Raw Data'!T435</f>
        <v>21.666666666666668</v>
      </c>
      <c r="L435" s="57">
        <f>'Raw Data'!U435</f>
        <v>20</v>
      </c>
      <c r="M435" s="57">
        <f>'Raw Data'!V435</f>
        <v>0.3</v>
      </c>
      <c r="N435" s="57">
        <f>'Raw Data'!W435</f>
        <v>1</v>
      </c>
      <c r="O435" s="57">
        <f>'Raw Data'!C435</f>
        <v>0.1</v>
      </c>
      <c r="P435" s="57">
        <f>'Raw Data'!D435</f>
        <v>7.64</v>
      </c>
      <c r="Q435" s="57">
        <f>'Raw Data'!E435</f>
        <v>12.1</v>
      </c>
      <c r="R435" s="57">
        <f>'Raw Data'!F435</f>
        <v>0.88900000000000001</v>
      </c>
      <c r="S435" s="57">
        <f>'Raw Data'!G435</f>
        <v>0.84799999999999998</v>
      </c>
      <c r="T435" s="57"/>
      <c r="U435" s="57"/>
      <c r="AD435" s="98"/>
      <c r="AE435" s="99"/>
      <c r="AF435" s="98"/>
    </row>
    <row r="436" spans="1:32">
      <c r="A436" s="90">
        <f>'Raw Data'!A436</f>
        <v>42661</v>
      </c>
      <c r="B436" s="57"/>
      <c r="C436" s="57"/>
      <c r="D436" s="57" t="str">
        <f>'Raw Data'!Y436</f>
        <v>Tami Ransom</v>
      </c>
      <c r="E436" s="57">
        <f>'Raw Data'!N436</f>
        <v>2</v>
      </c>
      <c r="F436" s="57">
        <f>'Raw Data'!O436</f>
        <v>1</v>
      </c>
      <c r="G436" s="57">
        <f>'Raw Data'!P436</f>
        <v>2</v>
      </c>
      <c r="H436" s="57">
        <f>'Raw Data'!Q436</f>
        <v>1</v>
      </c>
      <c r="I436" s="57">
        <f>'Raw Data'!R436</f>
        <v>6</v>
      </c>
      <c r="J436" s="57">
        <f>'Raw Data'!S436</f>
        <v>1</v>
      </c>
      <c r="K436" s="57">
        <f>'Raw Data'!T436</f>
        <v>17.777777777777779</v>
      </c>
      <c r="L436" s="57">
        <f>'Raw Data'!U436</f>
        <v>17.777777777777779</v>
      </c>
      <c r="M436" s="57">
        <f>'Raw Data'!V436</f>
        <v>0.35</v>
      </c>
      <c r="N436" s="57">
        <f>'Raw Data'!W436</f>
        <v>1</v>
      </c>
      <c r="O436" s="57">
        <f>'Raw Data'!C436</f>
        <v>0.2</v>
      </c>
      <c r="P436" s="57">
        <f>'Raw Data'!D436</f>
        <v>9.6999999999999993</v>
      </c>
      <c r="Q436" s="57">
        <f>'Raw Data'!E436</f>
        <v>7.19</v>
      </c>
      <c r="R436" s="57">
        <f>'Raw Data'!F436</f>
        <v>1.27</v>
      </c>
      <c r="S436" s="57">
        <f>'Raw Data'!G436</f>
        <v>0.39</v>
      </c>
      <c r="T436" s="57"/>
      <c r="U436" s="57"/>
      <c r="AD436" s="98"/>
      <c r="AE436" s="99"/>
      <c r="AF436" s="98"/>
    </row>
    <row r="437" spans="1:32">
      <c r="A437" s="90">
        <f>'Raw Data'!A437</f>
        <v>42675</v>
      </c>
      <c r="B437" s="57"/>
      <c r="C437" s="57"/>
      <c r="D437" s="57" t="str">
        <f>'Raw Data'!Y437</f>
        <v>Katherine</v>
      </c>
      <c r="E437" s="57">
        <f>'Raw Data'!N437</f>
        <v>3</v>
      </c>
      <c r="F437" s="57">
        <f>'Raw Data'!O437</f>
        <v>3</v>
      </c>
      <c r="G437" s="57">
        <f>'Raw Data'!P437</f>
        <v>2</v>
      </c>
      <c r="H437" s="57">
        <f>'Raw Data'!Q437</f>
        <v>1</v>
      </c>
      <c r="I437" s="57">
        <f>'Raw Data'!R437</f>
        <v>6</v>
      </c>
      <c r="J437" s="57">
        <f>'Raw Data'!S437</f>
        <v>1</v>
      </c>
      <c r="K437" s="57">
        <f>'Raw Data'!T437</f>
        <v>13.888888888888889</v>
      </c>
      <c r="L437" s="57">
        <f>'Raw Data'!U437</f>
        <v>15.555555555555555</v>
      </c>
      <c r="M437" s="57">
        <f>'Raw Data'!V437</f>
        <v>0.45</v>
      </c>
      <c r="N437" s="57">
        <f>'Raw Data'!W437</f>
        <v>1</v>
      </c>
      <c r="O437" s="57">
        <f>'Raw Data'!C437</f>
        <v>0.17</v>
      </c>
      <c r="P437" s="57">
        <f>'Raw Data'!D437</f>
        <v>7.26</v>
      </c>
      <c r="Q437" s="57">
        <f>'Raw Data'!E437</f>
        <v>6.6</v>
      </c>
      <c r="R437" s="57">
        <f>'Raw Data'!F437</f>
        <v>2.56</v>
      </c>
      <c r="S437" s="57">
        <f>'Raw Data'!G437</f>
        <v>0.218</v>
      </c>
      <c r="T437" s="57"/>
      <c r="AD437" s="98"/>
      <c r="AE437" s="99"/>
      <c r="AF437" s="98"/>
    </row>
    <row r="438" spans="1:32">
      <c r="A438" s="90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AD438" s="98"/>
      <c r="AE438" s="99"/>
      <c r="AF438" s="98"/>
    </row>
    <row r="439" spans="1:32">
      <c r="A439" s="90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AD439" s="98"/>
      <c r="AE439" s="99"/>
      <c r="AF439" s="98"/>
    </row>
    <row r="440" spans="1:32">
      <c r="A440" s="90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AD440" s="98"/>
      <c r="AE440" s="99"/>
      <c r="AF440" s="98"/>
    </row>
    <row r="441" spans="1:32">
      <c r="A441" s="90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AD441" s="98"/>
      <c r="AE441" s="99"/>
      <c r="AF441" s="98"/>
    </row>
    <row r="442" spans="1:32">
      <c r="A442" s="90">
        <f>'Raw Data'!A442</f>
        <v>42437</v>
      </c>
      <c r="B442" s="57" t="s">
        <v>71</v>
      </c>
      <c r="C442" s="57" t="s">
        <v>72</v>
      </c>
      <c r="D442" s="57" t="str">
        <f>'Raw Data'!Y442</f>
        <v>NO SAMPLE</v>
      </c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V442" s="57"/>
      <c r="W442" s="57" t="s">
        <v>20</v>
      </c>
      <c r="X442" s="72" t="s">
        <v>71</v>
      </c>
      <c r="Y442" s="56">
        <f>AVERAGE(P442:P443)</f>
        <v>6.53</v>
      </c>
      <c r="Z442" s="56">
        <f>AVERAGE(R442:R443)</f>
        <v>0.317</v>
      </c>
      <c r="AA442" s="56">
        <f>AVERAGE(S442:S443)</f>
        <v>0.22</v>
      </c>
      <c r="AB442" s="56">
        <f>AVERAGE(Q442:Q443)</f>
        <v>5.8</v>
      </c>
      <c r="AC442" s="56">
        <f>AVERAGE(M442:M443)</f>
        <v>1.1000000000000001</v>
      </c>
      <c r="AD442" s="98"/>
      <c r="AE442" s="99"/>
      <c r="AF442" s="98"/>
    </row>
    <row r="443" spans="1:32">
      <c r="A443" s="90">
        <f>'Raw Data'!A443</f>
        <v>42451</v>
      </c>
      <c r="B443" s="57"/>
      <c r="C443" s="57"/>
      <c r="D443" s="57" t="str">
        <f>'Raw Data'!Y443</f>
        <v>Mike Lewis</v>
      </c>
      <c r="E443" s="57">
        <f>'Raw Data'!N443</f>
        <v>1</v>
      </c>
      <c r="F443" s="57">
        <f>'Raw Data'!O443</f>
        <v>1</v>
      </c>
      <c r="G443" s="57">
        <f>'Raw Data'!P443</f>
        <v>3</v>
      </c>
      <c r="H443" s="57">
        <f>'Raw Data'!Q443</f>
        <v>2</v>
      </c>
      <c r="I443" s="57">
        <f>'Raw Data'!R443</f>
        <v>7</v>
      </c>
      <c r="J443" s="57">
        <f>'Raw Data'!S443</f>
        <v>2</v>
      </c>
      <c r="K443" s="57">
        <f>'Raw Data'!T443</f>
        <v>19.444444444444443</v>
      </c>
      <c r="L443" s="57">
        <f>'Raw Data'!U443</f>
        <v>13.888888888888889</v>
      </c>
      <c r="M443" s="57">
        <f>'Raw Data'!V443</f>
        <v>1.1000000000000001</v>
      </c>
      <c r="N443" s="57">
        <f>'Raw Data'!W443</f>
        <v>1</v>
      </c>
      <c r="O443" s="57">
        <f>'Raw Data'!C443</f>
        <v>0.1</v>
      </c>
      <c r="P443" s="57">
        <f>'Raw Data'!D443</f>
        <v>6.53</v>
      </c>
      <c r="Q443" s="57">
        <f>'Raw Data'!E443</f>
        <v>5.8</v>
      </c>
      <c r="R443" s="57">
        <f>'Raw Data'!F443</f>
        <v>0.317</v>
      </c>
      <c r="S443" s="57">
        <f>'Raw Data'!G443</f>
        <v>0.22</v>
      </c>
      <c r="T443" s="57"/>
      <c r="V443" s="57"/>
      <c r="W443" s="57" t="s">
        <v>22</v>
      </c>
      <c r="Y443" s="98">
        <f>AVERAGE(P444:P445)</f>
        <v>6.5449999999999999</v>
      </c>
      <c r="Z443" s="56">
        <f>AVERAGE(R444:R445)</f>
        <v>1.72</v>
      </c>
      <c r="AA443" s="56">
        <f>AVERAGE(S444:S445)</f>
        <v>0.245</v>
      </c>
      <c r="AB443" s="56">
        <f>AVERAGE(Q444:Q445)</f>
        <v>6.9499999999999993</v>
      </c>
      <c r="AC443" s="56">
        <f>AVERAGE(M444:M445)</f>
        <v>1.1000000000000001</v>
      </c>
      <c r="AD443" s="98">
        <f>TNTP!M390</f>
        <v>3.7258620000000002</v>
      </c>
      <c r="AE443" s="99">
        <f>TNTP!N390</f>
        <v>5.0635949999999999E-2</v>
      </c>
      <c r="AF443" s="98"/>
    </row>
    <row r="444" spans="1:32">
      <c r="A444" s="90">
        <f>'Raw Data'!A444</f>
        <v>42465</v>
      </c>
      <c r="B444" s="57"/>
      <c r="C444" s="57"/>
      <c r="D444" s="57" t="str">
        <f>'Raw Data'!Y444</f>
        <v>Mike Lewis</v>
      </c>
      <c r="E444" s="57">
        <f>'Raw Data'!N444</f>
        <v>2</v>
      </c>
      <c r="F444" s="57">
        <f>'Raw Data'!O444</f>
        <v>1</v>
      </c>
      <c r="G444" s="57">
        <f>'Raw Data'!P444</f>
        <v>4</v>
      </c>
      <c r="H444" s="57">
        <f>'Raw Data'!Q444</f>
        <v>2</v>
      </c>
      <c r="I444" s="57">
        <f>'Raw Data'!R444</f>
        <v>3</v>
      </c>
      <c r="J444" s="57">
        <f>'Raw Data'!S444</f>
        <v>4</v>
      </c>
      <c r="K444" s="57">
        <f>'Raw Data'!T444</f>
        <v>7.7777777777777777</v>
      </c>
      <c r="L444" s="57">
        <f>'Raw Data'!U444</f>
        <v>15</v>
      </c>
      <c r="M444" s="57">
        <f>'Raw Data'!V444</f>
        <v>1.05</v>
      </c>
      <c r="N444" s="57">
        <f>'Raw Data'!W444</f>
        <v>1</v>
      </c>
      <c r="O444" s="57">
        <f>'Raw Data'!C444</f>
        <v>0.09</v>
      </c>
      <c r="P444" s="57">
        <f>'Raw Data'!D444</f>
        <v>6.34</v>
      </c>
      <c r="Q444" s="57">
        <f>'Raw Data'!E444</f>
        <v>7.3</v>
      </c>
      <c r="R444" s="57">
        <f>'Raw Data'!F444</f>
        <v>1.72</v>
      </c>
      <c r="S444" s="57"/>
      <c r="T444" s="57"/>
      <c r="U444" s="57" t="s">
        <v>163</v>
      </c>
      <c r="V444" s="57"/>
      <c r="W444" s="57" t="s">
        <v>23</v>
      </c>
      <c r="X444" s="57"/>
      <c r="Y444" s="98">
        <f>AVERAGE(P446:P448)</f>
        <v>6.9833333333333343</v>
      </c>
      <c r="Z444" s="56">
        <f>AVERAGE(R446:R448)</f>
        <v>2.2450000000000001</v>
      </c>
      <c r="AA444" s="56">
        <f>AVERAGE(S446:S447)</f>
        <v>0.21</v>
      </c>
      <c r="AB444" s="56">
        <f>AVERAGE(Q446:Q448)</f>
        <v>22</v>
      </c>
      <c r="AC444" s="99">
        <f>AVERAGE(M446:M448)</f>
        <v>0.78333333333333321</v>
      </c>
      <c r="AD444" s="98">
        <f>TNTP!M391</f>
        <v>3.2356170000000004</v>
      </c>
      <c r="AE444" s="99">
        <f>TNTP!N391</f>
        <v>8.2380200000000001E-2</v>
      </c>
      <c r="AF444" s="98"/>
    </row>
    <row r="445" spans="1:32">
      <c r="A445" s="90">
        <f>'Raw Data'!A445</f>
        <v>42479</v>
      </c>
      <c r="B445" s="57"/>
      <c r="C445" s="57"/>
      <c r="D445" s="57" t="str">
        <f>'Raw Data'!Y445</f>
        <v>Mike Lewis</v>
      </c>
      <c r="E445" s="57">
        <f>'Raw Data'!N445</f>
        <v>1</v>
      </c>
      <c r="F445" s="57">
        <f>'Raw Data'!O445</f>
        <v>2</v>
      </c>
      <c r="G445" s="57">
        <f>'Raw Data'!P445</f>
        <v>3</v>
      </c>
      <c r="H445" s="57">
        <f>'Raw Data'!Q445</f>
        <v>2</v>
      </c>
      <c r="I445" s="57">
        <f>'Raw Data'!R445</f>
        <v>7</v>
      </c>
      <c r="J445" s="57">
        <f>'Raw Data'!S445</f>
        <v>1</v>
      </c>
      <c r="K445" s="57">
        <f>'Raw Data'!T445</f>
        <v>23.888888888888889</v>
      </c>
      <c r="L445" s="57">
        <f>'Raw Data'!U445</f>
        <v>17.777777777777779</v>
      </c>
      <c r="M445" s="57">
        <f>'Raw Data'!V445</f>
        <v>1.1499999999999999</v>
      </c>
      <c r="N445" s="57">
        <f>'Raw Data'!W445</f>
        <v>1</v>
      </c>
      <c r="O445" s="57">
        <f>'Raw Data'!C445</f>
        <v>0.11</v>
      </c>
      <c r="P445" s="57">
        <f>'Raw Data'!D445</f>
        <v>6.75</v>
      </c>
      <c r="Q445" s="57">
        <f>'Raw Data'!E445</f>
        <v>6.6</v>
      </c>
      <c r="R445" s="57"/>
      <c r="S445" s="57">
        <f>'Raw Data'!G445</f>
        <v>0.245</v>
      </c>
      <c r="T445" s="57"/>
      <c r="U445" s="57" t="s">
        <v>173</v>
      </c>
      <c r="V445" s="57"/>
      <c r="W445" s="57" t="s">
        <v>24</v>
      </c>
      <c r="X445" s="57"/>
      <c r="Y445" s="98">
        <f>AVERAGE(P448:P450)</f>
        <v>6.9649999999999999</v>
      </c>
      <c r="Z445" s="98">
        <f>AVERAGE(R449:R450)</f>
        <v>1.1299999999999999</v>
      </c>
      <c r="AA445" s="98">
        <f>AVERAGE(S448:S450)</f>
        <v>0.17949999999999999</v>
      </c>
      <c r="AB445" s="98">
        <f>AVERAGE(Q449:Q450)</f>
        <v>8.3000000000000007</v>
      </c>
      <c r="AC445" s="56">
        <f>AVERAGE(M449:M450)</f>
        <v>0.44</v>
      </c>
      <c r="AD445" s="98">
        <f>TNTP!M392</f>
        <v>1.6528260000000001</v>
      </c>
      <c r="AE445" s="99">
        <f>TNTP!N392</f>
        <v>8.7025699999999998E-2</v>
      </c>
      <c r="AF445" s="98"/>
    </row>
    <row r="446" spans="1:32">
      <c r="A446" s="90">
        <f>'Raw Data'!A446</f>
        <v>42493</v>
      </c>
      <c r="B446" s="57"/>
      <c r="C446" s="57"/>
      <c r="D446" s="57" t="str">
        <f>'Raw Data'!Y446</f>
        <v>Mike Lewis</v>
      </c>
      <c r="E446" s="57">
        <f>'Raw Data'!N446</f>
        <v>4</v>
      </c>
      <c r="F446" s="57">
        <f>'Raw Data'!Q446</f>
        <v>1</v>
      </c>
      <c r="G446" s="57">
        <f>'Raw Data'!O446</f>
        <v>3</v>
      </c>
      <c r="H446" s="57">
        <f>'Raw Data'!S446</f>
        <v>4</v>
      </c>
      <c r="I446" s="57">
        <f>'Raw Data'!P446</f>
        <v>2</v>
      </c>
      <c r="J446" s="57">
        <f>'Raw Data'!R446</f>
        <v>6</v>
      </c>
      <c r="K446" s="57">
        <f>'Raw Data'!T446</f>
        <v>22.777777777777779</v>
      </c>
      <c r="L446" s="57">
        <f>'Raw Data'!U446</f>
        <v>20</v>
      </c>
      <c r="M446" s="57">
        <f>'Raw Data'!V446</f>
        <v>0.81</v>
      </c>
      <c r="N446" s="57">
        <f>'Raw Data'!W446</f>
        <v>1</v>
      </c>
      <c r="O446" s="57">
        <f>'Raw Data'!C446</f>
        <v>7.0000000000000007E-2</v>
      </c>
      <c r="P446" s="57">
        <f>'Raw Data'!D446</f>
        <v>7.45</v>
      </c>
      <c r="Q446" s="57"/>
      <c r="R446" s="57">
        <f>'Raw Data'!F446</f>
        <v>3.41</v>
      </c>
      <c r="S446" s="57">
        <f>'Raw Data'!G446</f>
        <v>0.20599999999999999</v>
      </c>
      <c r="T446" s="57"/>
      <c r="U446" s="57"/>
      <c r="V446" s="57"/>
      <c r="W446" s="57" t="s">
        <v>25</v>
      </c>
      <c r="X446" s="57"/>
      <c r="Y446" s="56">
        <f>AVERAGE(P451:P452)</f>
        <v>7.7</v>
      </c>
      <c r="Z446" s="56">
        <f>AVERAGE(R451:R452)</f>
        <v>1.6</v>
      </c>
      <c r="AA446" s="99">
        <f>AVERAGE(S451:S452)</f>
        <v>0.20499999999999999</v>
      </c>
      <c r="AB446" s="56">
        <f>AVERAGE(Q451:Q452)</f>
        <v>17.5</v>
      </c>
      <c r="AC446" s="56">
        <f>AVERAGE(M451:M452)</f>
        <v>0.5</v>
      </c>
      <c r="AD446" s="98">
        <f>TNTP!M393</f>
        <v>2.2831410000000005</v>
      </c>
      <c r="AE446" s="99">
        <f>TNTP!N393</f>
        <v>9.6936099999999997E-2</v>
      </c>
      <c r="AF446" s="98"/>
    </row>
    <row r="447" spans="1:32">
      <c r="A447" s="90">
        <f>'Raw Data'!A447</f>
        <v>42507</v>
      </c>
      <c r="B447" s="57"/>
      <c r="C447" s="57"/>
      <c r="D447" s="57" t="str">
        <f>'Raw Data'!Y447</f>
        <v>Mike Lewis</v>
      </c>
      <c r="E447" s="57">
        <f>'Raw Data'!N447</f>
        <v>3</v>
      </c>
      <c r="F447" s="57">
        <f>'Raw Data'!O447</f>
        <v>4</v>
      </c>
      <c r="G447" s="57">
        <f>'Raw Data'!P447</f>
        <v>2</v>
      </c>
      <c r="H447" s="57">
        <f>'Raw Data'!Q447</f>
        <v>1</v>
      </c>
      <c r="I447" s="57">
        <f>'Raw Data'!R447</f>
        <v>3</v>
      </c>
      <c r="J447" s="57">
        <f>'Raw Data'!S447</f>
        <v>3</v>
      </c>
      <c r="K447" s="57">
        <f>'Raw Data'!T447</f>
        <v>13.888888888888889</v>
      </c>
      <c r="L447" s="57">
        <f>'Raw Data'!U447</f>
        <v>17.777777777777779</v>
      </c>
      <c r="M447" s="57">
        <f>'Raw Data'!V447</f>
        <v>0.82</v>
      </c>
      <c r="N447" s="57">
        <f>'Raw Data'!W447</f>
        <v>1</v>
      </c>
      <c r="O447" s="57">
        <f>'Raw Data'!C447</f>
        <v>0.1</v>
      </c>
      <c r="P447" s="57">
        <f>'Raw Data'!D447</f>
        <v>6.6</v>
      </c>
      <c r="Q447" s="57"/>
      <c r="R447" s="57"/>
      <c r="S447" s="57">
        <f>'Raw Data'!G447</f>
        <v>0.214</v>
      </c>
      <c r="T447" s="57"/>
      <c r="U447" s="57"/>
      <c r="V447" s="57"/>
      <c r="W447" s="57" t="s">
        <v>26</v>
      </c>
      <c r="X447" s="57"/>
      <c r="Y447" s="98">
        <f>AVERAGE(P453:P454)</f>
        <v>8.1</v>
      </c>
      <c r="Z447" s="56">
        <f>AVERAGE(R453:R454)</f>
        <v>0.93300000000000005</v>
      </c>
      <c r="AA447" s="56">
        <f>AVERAGE(S453:S454)</f>
        <v>8.3000000000000004E-2</v>
      </c>
      <c r="AB447" s="56">
        <f>AVERAGE(Q453:Q454)</f>
        <v>16.45</v>
      </c>
      <c r="AC447" s="56">
        <f>AVERAGE(M453:M454)</f>
        <v>0.59</v>
      </c>
      <c r="AD447" s="98">
        <f>TNTP!M394</f>
        <v>2.1080535</v>
      </c>
      <c r="AE447" s="99">
        <f>TNTP!N394</f>
        <v>8.9658149999999992E-2</v>
      </c>
      <c r="AF447" s="98"/>
    </row>
    <row r="448" spans="1:32">
      <c r="A448" s="90">
        <f>'Raw Data'!A448</f>
        <v>42521</v>
      </c>
      <c r="B448" s="57"/>
      <c r="C448" s="57"/>
      <c r="D448" s="57" t="str">
        <f>'Raw Data'!Y448</f>
        <v>Simon &amp; Cassy Lewis</v>
      </c>
      <c r="E448" s="57">
        <f>'Raw Data'!N448</f>
        <v>1</v>
      </c>
      <c r="F448" s="57">
        <f>'Raw Data'!O448</f>
        <v>3</v>
      </c>
      <c r="G448" s="57">
        <f>'Raw Data'!P448</f>
        <v>3</v>
      </c>
      <c r="H448" s="57">
        <f>'Raw Data'!Q448</f>
        <v>3</v>
      </c>
      <c r="I448" s="57">
        <f>'Raw Data'!R448</f>
        <v>5</v>
      </c>
      <c r="J448" s="57">
        <f>'Raw Data'!S448</f>
        <v>5</v>
      </c>
      <c r="K448" s="57">
        <f>'Raw Data'!T448</f>
        <v>17.777777777777779</v>
      </c>
      <c r="L448" s="57">
        <f>'Raw Data'!U448</f>
        <v>25.555555555555557</v>
      </c>
      <c r="M448" s="57">
        <f>'Raw Data'!V448</f>
        <v>0.72</v>
      </c>
      <c r="N448" s="57" t="str">
        <f>'Raw Data'!W448</f>
        <v>N/A</v>
      </c>
      <c r="O448" s="57">
        <f>'Raw Data'!C448</f>
        <v>0.11</v>
      </c>
      <c r="P448" s="57">
        <f>'Raw Data'!D448</f>
        <v>6.9</v>
      </c>
      <c r="Q448" s="57">
        <f>'Raw Data'!E448</f>
        <v>22</v>
      </c>
      <c r="R448" s="57">
        <f>'Raw Data'!F448</f>
        <v>1.08</v>
      </c>
      <c r="S448" s="57">
        <f>'Raw Data'!G448</f>
        <v>7.0000000000000007E-2</v>
      </c>
      <c r="T448" s="57"/>
      <c r="U448" s="57"/>
      <c r="V448" s="57"/>
      <c r="W448" s="57" t="s">
        <v>27</v>
      </c>
      <c r="X448" s="57"/>
      <c r="Y448" s="98">
        <f>AVERAGE(P455:P456)</f>
        <v>7.91</v>
      </c>
      <c r="Z448" s="56">
        <f>AVERAGE(R455:R456)</f>
        <v>1.76</v>
      </c>
      <c r="AA448" s="56">
        <f>AVERAGE(S455:S456)</f>
        <v>0.39600000000000002</v>
      </c>
      <c r="AB448" s="56">
        <f>AVERAGE(Q455:Q456)</f>
        <v>12.2</v>
      </c>
      <c r="AC448" s="56">
        <f>AVERAGE(M455:M456)</f>
        <v>0.8</v>
      </c>
      <c r="AD448" s="98">
        <f>TNTP!M395</f>
        <v>2.7243615000000001</v>
      </c>
      <c r="AE448" s="99">
        <f>TNTP!N395</f>
        <v>7.3398900000000003E-2</v>
      </c>
      <c r="AF448" s="98"/>
    </row>
    <row r="449" spans="1:32">
      <c r="A449" s="90">
        <f>'Raw Data'!A449</f>
        <v>42535</v>
      </c>
      <c r="B449" s="57"/>
      <c r="C449" s="57"/>
      <c r="D449" s="57" t="str">
        <f>'Raw Data'!Y449</f>
        <v>NO SAMPLE</v>
      </c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 t="s">
        <v>28</v>
      </c>
      <c r="X449" s="57"/>
      <c r="Y449" s="98">
        <f>AVERAGE(P457:P458)</f>
        <v>6.9350000000000005</v>
      </c>
      <c r="Z449" s="56">
        <f>AVERAGE(R457:R458)</f>
        <v>1.5620000000000001</v>
      </c>
      <c r="AA449" s="56">
        <f>AVERAGE(S457:S458)</f>
        <v>0.57050000000000001</v>
      </c>
      <c r="AB449" s="56">
        <f>AVERAGE(Q457:Q458)</f>
        <v>13.9</v>
      </c>
      <c r="AC449" s="56">
        <f>AVERAGE(M457:M458)</f>
        <v>0.55000000000000004</v>
      </c>
      <c r="AD449" s="98">
        <f>TNTP!M396</f>
        <v>2.6263125</v>
      </c>
      <c r="AE449" s="99">
        <f>TNTP!N396</f>
        <v>0.133248425</v>
      </c>
      <c r="AF449" s="98"/>
    </row>
    <row r="450" spans="1:32">
      <c r="A450" s="90">
        <f>'Raw Data'!A450</f>
        <v>42549</v>
      </c>
      <c r="B450" s="57"/>
      <c r="C450" s="57"/>
      <c r="D450" s="57" t="str">
        <f>'Raw Data'!Y450</f>
        <v>Judith Stribling</v>
      </c>
      <c r="E450" s="57">
        <f>'Raw Data'!N450</f>
        <v>2</v>
      </c>
      <c r="F450" s="57">
        <f>'Raw Data'!O450</f>
        <v>4</v>
      </c>
      <c r="G450" s="57">
        <f>'Raw Data'!P450</f>
        <v>2</v>
      </c>
      <c r="H450" s="57">
        <f>'Raw Data'!Q450</f>
        <v>1</v>
      </c>
      <c r="I450" s="57">
        <f>'Raw Data'!R450</f>
        <v>3</v>
      </c>
      <c r="J450" s="57">
        <f>'Raw Data'!S450</f>
        <v>5</v>
      </c>
      <c r="K450" s="57">
        <f>'Raw Data'!T450</f>
        <v>26.666666666666668</v>
      </c>
      <c r="L450" s="57"/>
      <c r="M450" s="57">
        <f>'Raw Data'!V450</f>
        <v>0.44</v>
      </c>
      <c r="N450" s="57">
        <f>'Raw Data'!W450</f>
        <v>1</v>
      </c>
      <c r="O450" s="57">
        <f>'Raw Data'!C450</f>
        <v>0.05</v>
      </c>
      <c r="P450" s="57">
        <f>'Raw Data'!D450</f>
        <v>7.03</v>
      </c>
      <c r="Q450" s="57">
        <f>'Raw Data'!E450</f>
        <v>8.3000000000000007</v>
      </c>
      <c r="R450" s="57">
        <f>'Raw Data'!F450</f>
        <v>1.1299999999999999</v>
      </c>
      <c r="S450" s="57">
        <f>'Raw Data'!G450</f>
        <v>0.28899999999999998</v>
      </c>
      <c r="T450" s="57"/>
      <c r="U450" s="57"/>
      <c r="V450" s="57"/>
      <c r="W450" s="57" t="s">
        <v>29</v>
      </c>
      <c r="X450" s="57"/>
      <c r="Y450" s="56">
        <f>AVERAGE(P459)</f>
        <v>6.75</v>
      </c>
      <c r="Z450" s="56">
        <f>AVERAGE(R459)</f>
        <v>3.51</v>
      </c>
      <c r="AA450" s="56">
        <f>AVERAGE(S459)</f>
        <v>0.23599999999999999</v>
      </c>
      <c r="AB450" s="56">
        <f>AVERAGE(Q459)</f>
        <v>4.2</v>
      </c>
      <c r="AC450" s="56">
        <f>AVERAGE(M459)</f>
        <v>1</v>
      </c>
      <c r="AD450" s="98">
        <f>TNTP!M397</f>
        <v>4.0480229999999997</v>
      </c>
      <c r="AE450" s="99">
        <f>TNTP!N397</f>
        <v>3.9951299999999995E-2</v>
      </c>
      <c r="AF450" s="98"/>
    </row>
    <row r="451" spans="1:32">
      <c r="A451" s="90">
        <f>'Raw Data'!A451</f>
        <v>42563</v>
      </c>
      <c r="B451" s="57"/>
      <c r="C451" s="57"/>
      <c r="D451" s="57" t="str">
        <f>'Raw Data'!Y451</f>
        <v>NO SAMPLE</v>
      </c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W451" s="56" t="s">
        <v>150</v>
      </c>
      <c r="Y451" s="99">
        <f>AVERAGE(Y442:Y450)</f>
        <v>7.157592592592593</v>
      </c>
      <c r="Z451" s="99">
        <f>AVERAGE(Z442:Z450)</f>
        <v>1.6418888888888887</v>
      </c>
      <c r="AA451" s="99">
        <f t="shared" ref="AA451:AC451" si="38">AVERAGE(AA442:AA450)</f>
        <v>0.26055555555555554</v>
      </c>
      <c r="AB451" s="99">
        <f t="shared" si="38"/>
        <v>11.922222222222224</v>
      </c>
      <c r="AC451" s="99">
        <f t="shared" si="38"/>
        <v>0.7625925925925926</v>
      </c>
      <c r="AD451" s="98">
        <f t="shared" ref="AD451:AE451" si="39">AVERAGE(AD443:AD450)</f>
        <v>2.8005245625000006</v>
      </c>
      <c r="AE451" s="99">
        <f t="shared" si="39"/>
        <v>8.1654340624999988E-2</v>
      </c>
      <c r="AF451" s="98"/>
    </row>
    <row r="452" spans="1:32">
      <c r="A452" s="90">
        <f>'Raw Data'!A452</f>
        <v>42577</v>
      </c>
      <c r="B452" s="57"/>
      <c r="C452" s="57"/>
      <c r="D452" s="57"/>
      <c r="E452" s="57">
        <f>'Raw Data'!N452</f>
        <v>3</v>
      </c>
      <c r="F452" s="57">
        <f>'Raw Data'!O452</f>
        <v>1</v>
      </c>
      <c r="G452" s="57">
        <f>'Raw Data'!P452</f>
        <v>2</v>
      </c>
      <c r="H452" s="57">
        <f>'Raw Data'!Q452</f>
        <v>2</v>
      </c>
      <c r="I452" s="57">
        <f>'Raw Data'!R452</f>
        <v>6</v>
      </c>
      <c r="J452" s="57" t="str">
        <f>'Raw Data'!S452</f>
        <v>no info</v>
      </c>
      <c r="K452" s="57">
        <f>'Raw Data'!T452</f>
        <v>33.333333333333336</v>
      </c>
      <c r="L452" s="57">
        <f>'Raw Data'!U452</f>
        <v>31.111111111111111</v>
      </c>
      <c r="M452" s="57">
        <f>'Raw Data'!V452</f>
        <v>0.5</v>
      </c>
      <c r="N452" s="57">
        <f>'Raw Data'!W452</f>
        <v>1</v>
      </c>
      <c r="O452" s="57">
        <f>'Raw Data'!C452</f>
        <v>0.11</v>
      </c>
      <c r="P452" s="57">
        <f>'Raw Data'!D452</f>
        <v>7.7</v>
      </c>
      <c r="Q452" s="57">
        <f>'Raw Data'!E452</f>
        <v>17.5</v>
      </c>
      <c r="R452" s="57">
        <f>'Raw Data'!F452</f>
        <v>1.6</v>
      </c>
      <c r="S452" s="57">
        <f>'Raw Data'!G452</f>
        <v>0.20499999999999999</v>
      </c>
      <c r="T452" s="57"/>
      <c r="U452" s="57"/>
      <c r="AD452" s="98"/>
      <c r="AE452" s="99"/>
      <c r="AF452" s="98"/>
    </row>
    <row r="453" spans="1:32">
      <c r="A453" s="90">
        <f>'Raw Data'!A453</f>
        <v>42591</v>
      </c>
      <c r="B453" s="57"/>
      <c r="C453" s="57"/>
      <c r="D453" s="57" t="str">
        <f>'Raw Data'!Y453</f>
        <v>Judith Stribling</v>
      </c>
      <c r="E453" s="57">
        <f>'Raw Data'!N453</f>
        <v>3</v>
      </c>
      <c r="F453" s="57">
        <f>'Raw Data'!O453</f>
        <v>2</v>
      </c>
      <c r="G453" s="57">
        <f>'Raw Data'!P453</f>
        <v>2</v>
      </c>
      <c r="H453" s="57">
        <f>'Raw Data'!Q453</f>
        <v>2</v>
      </c>
      <c r="I453" s="57">
        <f>'Raw Data'!R453</f>
        <v>4</v>
      </c>
      <c r="J453" s="57">
        <f>'Raw Data'!S453</f>
        <v>1</v>
      </c>
      <c r="K453" s="57">
        <f>'Raw Data'!T453</f>
        <v>27.777777777777779</v>
      </c>
      <c r="L453" s="57">
        <f>'Raw Data'!U453</f>
        <v>28.888888888888889</v>
      </c>
      <c r="M453" s="57">
        <f>'Raw Data'!V453</f>
        <v>0.6</v>
      </c>
      <c r="N453" s="57">
        <f>'Raw Data'!W453</f>
        <v>1</v>
      </c>
      <c r="O453" s="57">
        <f>'Raw Data'!C453</f>
        <v>0.14000000000000001</v>
      </c>
      <c r="P453" s="57">
        <f>'Raw Data'!D453</f>
        <v>7.51</v>
      </c>
      <c r="Q453" s="57">
        <f>'Raw Data'!E453</f>
        <v>13.5</v>
      </c>
      <c r="R453" s="57">
        <f>'Raw Data'!F453</f>
        <v>1.32</v>
      </c>
      <c r="S453" s="57">
        <f>'Raw Data'!G453</f>
        <v>4.9000000000000002E-2</v>
      </c>
      <c r="U453" s="57" t="s">
        <v>208</v>
      </c>
      <c r="AD453" s="98"/>
      <c r="AE453" s="99"/>
      <c r="AF453" s="98"/>
    </row>
    <row r="454" spans="1:32">
      <c r="A454" s="90">
        <f>'Raw Data'!A454</f>
        <v>42605</v>
      </c>
      <c r="B454" s="57"/>
      <c r="C454" s="57"/>
      <c r="D454" s="57" t="str">
        <f>'Raw Data'!Y454</f>
        <v>Judith Stribling</v>
      </c>
      <c r="E454" s="57">
        <f>'Raw Data'!N454</f>
        <v>1</v>
      </c>
      <c r="F454" s="57">
        <f>'Raw Data'!O454</f>
        <v>1</v>
      </c>
      <c r="G454" s="57">
        <f>'Raw Data'!P454</f>
        <v>2</v>
      </c>
      <c r="H454" s="57">
        <f>'Raw Data'!Q454</f>
        <v>1</v>
      </c>
      <c r="I454" s="57">
        <f>'Raw Data'!R454</f>
        <v>3</v>
      </c>
      <c r="J454" s="57">
        <f>'Raw Data'!S454</f>
        <v>4</v>
      </c>
      <c r="K454" s="57">
        <f>'Raw Data'!T454</f>
        <v>27.222222222222221</v>
      </c>
      <c r="L454" s="57">
        <f>'Raw Data'!U454</f>
        <v>28.888888888888889</v>
      </c>
      <c r="M454" s="57">
        <f>'Raw Data'!V454</f>
        <v>0.57999999999999996</v>
      </c>
      <c r="N454" s="57">
        <f>'Raw Data'!W454</f>
        <v>1</v>
      </c>
      <c r="O454" s="57">
        <f>'Raw Data'!C454</f>
        <v>0.14000000000000001</v>
      </c>
      <c r="P454" s="57">
        <f>'Raw Data'!D454</f>
        <v>8.69</v>
      </c>
      <c r="Q454" s="57">
        <f>'Raw Data'!E454</f>
        <v>19.399999999999999</v>
      </c>
      <c r="R454" s="57">
        <f>'Raw Data'!F454</f>
        <v>0.54600000000000004</v>
      </c>
      <c r="S454" s="57">
        <f>'Raw Data'!G454</f>
        <v>0.11700000000000001</v>
      </c>
      <c r="U454" s="57" t="s">
        <v>216</v>
      </c>
      <c r="AD454" s="98"/>
      <c r="AE454" s="99"/>
      <c r="AF454" s="98"/>
    </row>
    <row r="455" spans="1:32">
      <c r="A455" s="90">
        <f>'Raw Data'!A455</f>
        <v>42619</v>
      </c>
      <c r="B455" s="57"/>
      <c r="C455" s="57"/>
      <c r="D455" s="57"/>
      <c r="E455" s="57">
        <f>'Raw Data'!N455</f>
        <v>3</v>
      </c>
      <c r="F455" s="57">
        <f>'Raw Data'!O455</f>
        <v>1</v>
      </c>
      <c r="G455" s="57">
        <f>'Raw Data'!P455</f>
        <v>3</v>
      </c>
      <c r="H455" s="57">
        <f>'Raw Data'!Q455</f>
        <v>2</v>
      </c>
      <c r="I455" s="57">
        <f>'Raw Data'!R455</f>
        <v>8</v>
      </c>
      <c r="J455" s="57">
        <f>'Raw Data'!S455</f>
        <v>2</v>
      </c>
      <c r="K455" s="57">
        <f>'Raw Data'!T455</f>
        <v>28.888888888888889</v>
      </c>
      <c r="L455" s="57">
        <f>'Raw Data'!U455</f>
        <v>23.888888888888889</v>
      </c>
      <c r="M455" s="57">
        <f>'Raw Data'!V455</f>
        <v>0.8</v>
      </c>
      <c r="N455" s="57">
        <f>'Raw Data'!W455</f>
        <v>1</v>
      </c>
      <c r="O455" s="57">
        <f>'Raw Data'!C455</f>
        <v>0.08</v>
      </c>
      <c r="P455" s="57">
        <f>'Raw Data'!D455</f>
        <v>7.91</v>
      </c>
      <c r="Q455" s="57">
        <f>'Raw Data'!E455</f>
        <v>12.2</v>
      </c>
      <c r="R455" s="57">
        <f>'Raw Data'!F455</f>
        <v>1.76</v>
      </c>
      <c r="S455" s="57">
        <f>'Raw Data'!G455</f>
        <v>0.39600000000000002</v>
      </c>
      <c r="U455" s="57" t="s">
        <v>221</v>
      </c>
      <c r="AD455" s="98"/>
      <c r="AE455" s="99"/>
      <c r="AF455" s="98"/>
    </row>
    <row r="456" spans="1:32">
      <c r="A456" s="90">
        <f>'Raw Data'!A456</f>
        <v>42633</v>
      </c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U456" s="57" t="s">
        <v>226</v>
      </c>
      <c r="AD456" s="98"/>
      <c r="AE456" s="99"/>
      <c r="AF456" s="98"/>
    </row>
    <row r="457" spans="1:32">
      <c r="A457" s="90">
        <f>'Raw Data'!A457</f>
        <v>42647</v>
      </c>
      <c r="B457" s="57"/>
      <c r="C457" s="57"/>
      <c r="D457" s="57" t="str">
        <f>'Raw Data'!Y457</f>
        <v>Michael Omps</v>
      </c>
      <c r="E457" s="57">
        <f>'Raw Data'!N457</f>
        <v>3</v>
      </c>
      <c r="F457" s="57">
        <f>'Raw Data'!O457</f>
        <v>2</v>
      </c>
      <c r="G457" s="57">
        <f>'Raw Data'!P457</f>
        <v>7</v>
      </c>
      <c r="H457" s="57">
        <f>'Raw Data'!Q457</f>
        <v>2</v>
      </c>
      <c r="I457" s="57">
        <f>'Raw Data'!R457</f>
        <v>3</v>
      </c>
      <c r="J457" s="57">
        <f>'Raw Data'!S457</f>
        <v>2</v>
      </c>
      <c r="K457" s="57">
        <f>'Raw Data'!T457</f>
        <v>21.666666666666668</v>
      </c>
      <c r="L457" s="57">
        <f>'Raw Data'!U457</f>
        <v>20.555555555555557</v>
      </c>
      <c r="M457" s="57">
        <f>'Raw Data'!V457</f>
        <v>0.6</v>
      </c>
      <c r="N457" s="57">
        <f>'Raw Data'!W457</f>
        <v>1</v>
      </c>
      <c r="O457" s="57">
        <f>'Raw Data'!C457</f>
        <v>0</v>
      </c>
      <c r="P457" s="57">
        <f>'Raw Data'!D457</f>
        <v>7.12</v>
      </c>
      <c r="Q457" s="57">
        <f>'Raw Data'!E457</f>
        <v>13.9</v>
      </c>
      <c r="R457" s="57">
        <f>'Raw Data'!F457</f>
        <v>0.83399999999999996</v>
      </c>
      <c r="S457" s="57">
        <f>'Raw Data'!G457</f>
        <v>0.78700000000000003</v>
      </c>
      <c r="U457" s="57" t="s">
        <v>231</v>
      </c>
      <c r="AD457" s="98"/>
      <c r="AE457" s="99"/>
      <c r="AF457" s="98"/>
    </row>
    <row r="458" spans="1:32">
      <c r="A458" s="90">
        <f>'Raw Data'!A458</f>
        <v>42661</v>
      </c>
      <c r="B458" s="57"/>
      <c r="C458" s="57"/>
      <c r="D458" s="57" t="str">
        <f>'Raw Data'!Y458</f>
        <v>Judy Burns</v>
      </c>
      <c r="E458" s="57">
        <f>'Raw Data'!N458</f>
        <v>2</v>
      </c>
      <c r="F458" s="57">
        <f>'Raw Data'!O458</f>
        <v>1</v>
      </c>
      <c r="G458" s="57">
        <f>'Raw Data'!P458</f>
        <v>2</v>
      </c>
      <c r="H458" s="57">
        <f>'Raw Data'!Q458</f>
        <v>2</v>
      </c>
      <c r="I458" s="57">
        <f>'Raw Data'!R458</f>
        <v>2</v>
      </c>
      <c r="J458" s="57">
        <f>'Raw Data'!S458</f>
        <v>1</v>
      </c>
      <c r="K458" s="57">
        <f>'Raw Data'!T458</f>
        <v>25.555555555555557</v>
      </c>
      <c r="L458" s="57">
        <f>'Raw Data'!U458</f>
        <v>20</v>
      </c>
      <c r="M458" s="57">
        <f>'Raw Data'!V458</f>
        <v>0.5</v>
      </c>
      <c r="N458" s="57">
        <f>'Raw Data'!W458</f>
        <v>1</v>
      </c>
      <c r="O458" s="57">
        <f>'Raw Data'!C458</f>
        <v>0.1</v>
      </c>
      <c r="P458" s="57">
        <f>'Raw Data'!D458</f>
        <v>6.75</v>
      </c>
      <c r="Q458" s="57">
        <f>'Raw Data'!E458</f>
        <v>13.9</v>
      </c>
      <c r="R458" s="57">
        <f>'Raw Data'!F458</f>
        <v>2.29</v>
      </c>
      <c r="S458" s="57">
        <f>'Raw Data'!G458</f>
        <v>0.35399999999999998</v>
      </c>
      <c r="T458" s="57"/>
      <c r="U458" s="57"/>
      <c r="AD458" s="98"/>
      <c r="AE458" s="99"/>
      <c r="AF458" s="98"/>
    </row>
    <row r="459" spans="1:32">
      <c r="A459" s="90">
        <f>'Raw Data'!A459</f>
        <v>42675</v>
      </c>
      <c r="B459" s="57"/>
      <c r="C459" s="57"/>
      <c r="D459" s="57" t="str">
        <f>'Raw Data'!Y459</f>
        <v>Judy Burns</v>
      </c>
      <c r="E459" s="57">
        <f>'Raw Data'!N459</f>
        <v>3</v>
      </c>
      <c r="F459" s="57">
        <f>'Raw Data'!O459</f>
        <v>3</v>
      </c>
      <c r="G459" s="57">
        <f>'Raw Data'!P459</f>
        <v>2</v>
      </c>
      <c r="H459" s="57">
        <f>'Raw Data'!Q459</f>
        <v>2</v>
      </c>
      <c r="I459" s="57">
        <f>'Raw Data'!R459</f>
        <v>6</v>
      </c>
      <c r="J459" s="57">
        <f>'Raw Data'!S459</f>
        <v>1</v>
      </c>
      <c r="K459" s="57">
        <f>'Raw Data'!T459</f>
        <v>16.666666666666668</v>
      </c>
      <c r="L459" s="57">
        <f>'Raw Data'!U459</f>
        <v>15.555555555555555</v>
      </c>
      <c r="M459" s="57">
        <f>'Raw Data'!V459</f>
        <v>1</v>
      </c>
      <c r="N459" s="57">
        <f>'Raw Data'!W459</f>
        <v>1</v>
      </c>
      <c r="O459" s="57">
        <f>'Raw Data'!C459</f>
        <v>0.06</v>
      </c>
      <c r="P459" s="57">
        <f>'Raw Data'!D459</f>
        <v>6.75</v>
      </c>
      <c r="Q459" s="57">
        <f>'Raw Data'!E459</f>
        <v>4.2</v>
      </c>
      <c r="R459" s="57">
        <f>'Raw Data'!F459</f>
        <v>3.51</v>
      </c>
      <c r="S459" s="57">
        <f>'Raw Data'!G459</f>
        <v>0.23599999999999999</v>
      </c>
      <c r="T459" s="57"/>
      <c r="U459" s="57"/>
      <c r="AD459" s="98"/>
      <c r="AE459" s="99"/>
      <c r="AF459" s="98"/>
    </row>
    <row r="460" spans="1:32">
      <c r="A460" s="90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AD460" s="98"/>
      <c r="AE460" s="99"/>
      <c r="AF460" s="98"/>
    </row>
    <row r="461" spans="1:32">
      <c r="A461" s="90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AD461" s="98"/>
      <c r="AE461" s="99"/>
      <c r="AF461" s="98"/>
    </row>
    <row r="462" spans="1:32">
      <c r="A462" s="90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AD462" s="98"/>
      <c r="AE462" s="99"/>
      <c r="AF462" s="98"/>
    </row>
    <row r="463" spans="1:32">
      <c r="A463" s="90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AD463" s="98"/>
      <c r="AE463" s="99"/>
      <c r="AF463" s="98"/>
    </row>
    <row r="464" spans="1:32">
      <c r="A464" s="90">
        <f>'Raw Data'!A464</f>
        <v>42437</v>
      </c>
      <c r="B464" s="57" t="s">
        <v>73</v>
      </c>
      <c r="C464" s="57" t="s">
        <v>74</v>
      </c>
      <c r="D464" s="57" t="str">
        <f>'Raw Data'!Y464</f>
        <v>NO SAMPLE</v>
      </c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W464" s="57" t="s">
        <v>20</v>
      </c>
      <c r="X464" s="74" t="s">
        <v>73</v>
      </c>
      <c r="AD464" s="98"/>
      <c r="AE464" s="99"/>
      <c r="AF464" s="98"/>
    </row>
    <row r="465" spans="1:32">
      <c r="A465" s="90">
        <f>'Raw Data'!A465</f>
        <v>42451</v>
      </c>
      <c r="B465" s="57"/>
      <c r="C465" s="57"/>
      <c r="D465" s="57" t="str">
        <f>'Raw Data'!Y465</f>
        <v>NO SAMPLE</v>
      </c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W465" s="57" t="s">
        <v>22</v>
      </c>
      <c r="Y465" s="98">
        <f>AVERAGE(P466:P467)</f>
        <v>6.44</v>
      </c>
      <c r="Z465" s="56">
        <f>AVERAGE(R466:R467)</f>
        <v>2.3200256864481839</v>
      </c>
      <c r="AA465" s="56">
        <f>AVERAGE(S466:S467)</f>
        <v>0.14099999999999999</v>
      </c>
      <c r="AB465" s="56">
        <f>AVERAGE(Q466:Q467)</f>
        <v>7</v>
      </c>
      <c r="AC465" s="56">
        <f>AVERAGE(M466:M467)</f>
        <v>0.41000000000000003</v>
      </c>
      <c r="AD465" s="98">
        <f>TNTP!M409</f>
        <v>1.0204099499999999</v>
      </c>
      <c r="AE465" s="99">
        <f>TNTP!N409</f>
        <v>3.8557649999999999E-2</v>
      </c>
      <c r="AF465" s="98"/>
    </row>
    <row r="466" spans="1:32">
      <c r="A466" s="90">
        <f>'Raw Data'!A466</f>
        <v>42465</v>
      </c>
      <c r="B466" s="57"/>
      <c r="C466" s="57"/>
      <c r="D466" s="57" t="str">
        <f>'Raw Data'!Y466</f>
        <v>Henrietti for Charles</v>
      </c>
      <c r="E466" s="57">
        <f>'Raw Data'!N466</f>
        <v>3</v>
      </c>
      <c r="F466" s="57">
        <f>'Raw Data'!O466</f>
        <v>2</v>
      </c>
      <c r="G466" s="57">
        <f>'Raw Data'!P466</f>
        <v>3</v>
      </c>
      <c r="H466" s="57">
        <f>'Raw Data'!Q466</f>
        <v>2</v>
      </c>
      <c r="I466" s="57">
        <f>'Raw Data'!R466</f>
        <v>1</v>
      </c>
      <c r="J466" s="57">
        <f>'Raw Data'!S466</f>
        <v>3</v>
      </c>
      <c r="K466" s="57">
        <f>'Raw Data'!T466</f>
        <v>3.3333333333333335</v>
      </c>
      <c r="L466" s="57"/>
      <c r="M466" s="57">
        <f>'Raw Data'!V466</f>
        <v>0.5</v>
      </c>
      <c r="N466" s="57">
        <f>'Raw Data'!W466</f>
        <v>1</v>
      </c>
      <c r="O466" s="57">
        <f>'Raw Data'!C466</f>
        <v>7.46</v>
      </c>
      <c r="P466" s="57">
        <f>'Raw Data'!D466</f>
        <v>6.44</v>
      </c>
      <c r="Q466" s="57">
        <f>'Raw Data'!E466</f>
        <v>6.3</v>
      </c>
      <c r="R466" s="57">
        <f>'Raw Data'!F466</f>
        <v>2.3200256864481839</v>
      </c>
      <c r="S466" s="57"/>
      <c r="T466" s="57"/>
      <c r="U466" s="57"/>
      <c r="W466" s="57" t="s">
        <v>23</v>
      </c>
      <c r="Y466" s="98">
        <f>AVERAGE(P468:P470)</f>
        <v>6.6000000000000005</v>
      </c>
      <c r="Z466" s="56">
        <f>AVERAGE(R468:R470)</f>
        <v>18</v>
      </c>
      <c r="AA466" s="56">
        <f>AVERAGE(S468:S469)</f>
        <v>0.14899999999999999</v>
      </c>
      <c r="AB466" s="56">
        <f>AVERAGE(Q468:Q470)</f>
        <v>10.8</v>
      </c>
      <c r="AC466" s="99">
        <f>AVERAGE(M468:M470)</f>
        <v>0.46666666666666673</v>
      </c>
      <c r="AD466" s="98">
        <f>TNTP!M410</f>
        <v>1.0145736999999999</v>
      </c>
      <c r="AE466" s="99">
        <f>TNTP!N410</f>
        <v>5.9978566666666656E-2</v>
      </c>
      <c r="AF466" s="98"/>
    </row>
    <row r="467" spans="1:32">
      <c r="A467" s="90">
        <f>'Raw Data'!A467</f>
        <v>42479</v>
      </c>
      <c r="B467" s="57"/>
      <c r="C467" s="57"/>
      <c r="D467" s="57" t="str">
        <f>'Raw Data'!Y467</f>
        <v>Henrietti for Charles</v>
      </c>
      <c r="E467" s="57">
        <f>'Raw Data'!N467</f>
        <v>1</v>
      </c>
      <c r="F467" s="57">
        <f>'Raw Data'!O467</f>
        <v>1</v>
      </c>
      <c r="G467" s="57">
        <f>'Raw Data'!P467</f>
        <v>3</v>
      </c>
      <c r="H467" s="57">
        <f>'Raw Data'!Q467</f>
        <v>2</v>
      </c>
      <c r="I467" s="57">
        <f>'Raw Data'!R467</f>
        <v>5</v>
      </c>
      <c r="J467" s="57">
        <f>'Raw Data'!S467</f>
        <v>1</v>
      </c>
      <c r="K467" s="57">
        <f>'Raw Data'!T467</f>
        <v>25.555555555555557</v>
      </c>
      <c r="L467" s="57"/>
      <c r="M467" s="57">
        <f>'Raw Data'!V467</f>
        <v>0.32</v>
      </c>
      <c r="N467" s="57">
        <f>'Raw Data'!W467</f>
        <v>1</v>
      </c>
      <c r="O467" s="57">
        <f>'Raw Data'!C467</f>
        <v>10.43</v>
      </c>
      <c r="P467" s="57">
        <f>'Raw Data'!D467</f>
        <v>6.44</v>
      </c>
      <c r="Q467" s="57">
        <f>'Raw Data'!E467</f>
        <v>7.7</v>
      </c>
      <c r="R467" s="57"/>
      <c r="S467" s="57">
        <f>'Raw Data'!G467</f>
        <v>0.14099999999999999</v>
      </c>
      <c r="T467" s="57"/>
      <c r="U467" s="57"/>
      <c r="W467" s="57" t="s">
        <v>24</v>
      </c>
      <c r="Y467" s="98">
        <f>AVERAGE(P470:P472)</f>
        <v>6.8866666666666667</v>
      </c>
      <c r="Z467" s="98">
        <f>AVERAGE(R471:R472)</f>
        <v>0.218</v>
      </c>
      <c r="AA467" s="98">
        <f>AVERAGE(S470:S472)</f>
        <v>0.12166666666666666</v>
      </c>
      <c r="AB467" s="98">
        <f>AVERAGE(Q471:Q472)</f>
        <v>10.8</v>
      </c>
      <c r="AC467" s="56">
        <f>AVERAGE(M471:M472)</f>
        <v>0.45500000000000002</v>
      </c>
      <c r="AD467" s="98">
        <f>TNTP!M411</f>
        <v>0.52246110000000001</v>
      </c>
      <c r="AE467" s="99">
        <f>TNTP!N411</f>
        <v>6.5346700000000008E-2</v>
      </c>
      <c r="AF467" s="98"/>
    </row>
    <row r="468" spans="1:32">
      <c r="A468" s="90">
        <f>'Raw Data'!A468</f>
        <v>42493</v>
      </c>
      <c r="B468" s="57"/>
      <c r="C468" s="57"/>
      <c r="D468" s="57" t="str">
        <f>'Raw Data'!Y468</f>
        <v>Judith Stribling</v>
      </c>
      <c r="E468" s="57">
        <f>'Raw Data'!N468</f>
        <v>1</v>
      </c>
      <c r="F468" s="57">
        <f>'Raw Data'!O468</f>
        <v>3</v>
      </c>
      <c r="G468" s="57">
        <f>'Raw Data'!P468</f>
        <v>1</v>
      </c>
      <c r="H468" s="57">
        <f>'Raw Data'!Q468</f>
        <v>1</v>
      </c>
      <c r="I468" s="57">
        <f>'Raw Data'!R468</f>
        <v>4</v>
      </c>
      <c r="J468" s="57">
        <f>'Raw Data'!S468</f>
        <v>5</v>
      </c>
      <c r="K468" s="57">
        <f>'Raw Data'!T468</f>
        <v>17.777777777777779</v>
      </c>
      <c r="L468" s="57"/>
      <c r="M468" s="57">
        <f>'Raw Data'!V468</f>
        <v>0.55000000000000004</v>
      </c>
      <c r="N468" s="57">
        <f>'Raw Data'!W468</f>
        <v>1</v>
      </c>
      <c r="O468" s="57">
        <f>'Raw Data'!C468</f>
        <v>0.23</v>
      </c>
      <c r="P468" s="57">
        <f>'Raw Data'!D468</f>
        <v>6.82</v>
      </c>
      <c r="Q468" s="57"/>
      <c r="R468" s="57">
        <f>'Raw Data'!F468</f>
        <v>18</v>
      </c>
      <c r="S468" s="57">
        <f>'Raw Data'!G468</f>
        <v>0.182</v>
      </c>
      <c r="T468" s="57"/>
      <c r="U468" s="57"/>
      <c r="W468" s="57" t="s">
        <v>25</v>
      </c>
      <c r="Y468" s="56">
        <f>AVERAGE(P473:P474)</f>
        <v>7.0750000000000002</v>
      </c>
      <c r="Z468" s="56">
        <f>AVERAGE(R473:R474)</f>
        <v>0.3805</v>
      </c>
      <c r="AA468" s="99">
        <f>AVERAGE(S473:S474)</f>
        <v>0.25950000000000001</v>
      </c>
      <c r="AB468" s="56">
        <f>AVERAGE(Q473:Q474)</f>
        <v>16.850000000000001</v>
      </c>
      <c r="AC468" s="56">
        <f>AVERAGE(M473:M474)</f>
        <v>0.375</v>
      </c>
      <c r="AD468" s="98">
        <f>TNTP!M412</f>
        <v>0.62331150000000002</v>
      </c>
      <c r="AE468" s="99">
        <f>TNTP!N412</f>
        <v>6.4030475000000003E-2</v>
      </c>
      <c r="AF468" s="98"/>
    </row>
    <row r="469" spans="1:32">
      <c r="A469" s="90">
        <f>'Raw Data'!A469</f>
        <v>42507</v>
      </c>
      <c r="B469" s="57"/>
      <c r="C469" s="57"/>
      <c r="D469" s="57"/>
      <c r="E469" s="57">
        <f>'Raw Data'!N469</f>
        <v>3</v>
      </c>
      <c r="F469" s="57">
        <f>'Raw Data'!O469</f>
        <v>4</v>
      </c>
      <c r="G469" s="57">
        <f>'Raw Data'!P469</f>
        <v>1</v>
      </c>
      <c r="H469" s="57">
        <f>'Raw Data'!Q469</f>
        <v>2</v>
      </c>
      <c r="I469" s="57">
        <f>'Raw Data'!R469</f>
        <v>13</v>
      </c>
      <c r="J469" s="57">
        <f>'Raw Data'!S469</f>
        <v>2</v>
      </c>
      <c r="K469" s="57">
        <f>'Raw Data'!T469</f>
        <v>16.111111111111111</v>
      </c>
      <c r="L469" s="57">
        <f>'Raw Data'!U469</f>
        <v>16.666666666666668</v>
      </c>
      <c r="M469" s="57">
        <f>'Raw Data'!V469</f>
        <v>0.3</v>
      </c>
      <c r="N469" s="57">
        <f>'Raw Data'!W469</f>
        <v>2</v>
      </c>
      <c r="O469" s="57">
        <f>'Raw Data'!C469</f>
        <v>5.21</v>
      </c>
      <c r="P469" s="57">
        <f>'Raw Data'!D469</f>
        <v>6.48</v>
      </c>
      <c r="Q469" s="57"/>
      <c r="R469" s="57"/>
      <c r="S469" s="57">
        <f>'Raw Data'!G469</f>
        <v>0.11600000000000001</v>
      </c>
      <c r="T469" s="57"/>
      <c r="U469" s="57"/>
      <c r="W469" s="57" t="s">
        <v>26</v>
      </c>
      <c r="Y469" s="98">
        <f>AVERAGE(P475:P476)</f>
        <v>6.6899999999999995</v>
      </c>
      <c r="Z469" s="56">
        <f>AVERAGE(R475:R476)</f>
        <v>0.13950000000000001</v>
      </c>
      <c r="AA469" s="56">
        <f>AVERAGE(S475:S476)</f>
        <v>0.20950000000000002</v>
      </c>
      <c r="AB469" s="56">
        <f>AVERAGE(Q475:Q476)</f>
        <v>14.9</v>
      </c>
      <c r="AC469" s="56">
        <f>AVERAGE(M475:M476)</f>
        <v>0.47000000000000003</v>
      </c>
      <c r="AD469" s="98">
        <f>TNTP!M413</f>
        <v>0.62401185000000003</v>
      </c>
      <c r="AE469" s="99">
        <f>TNTP!N413</f>
        <v>7.3244049999999991E-2</v>
      </c>
      <c r="AF469" s="98"/>
    </row>
    <row r="470" spans="1:32">
      <c r="A470" s="90">
        <f>'Raw Data'!A470</f>
        <v>42521</v>
      </c>
      <c r="B470" s="57"/>
      <c r="C470" s="57"/>
      <c r="D470" s="57" t="str">
        <f>'Raw Data'!Y470</f>
        <v>Henrietti for Charles</v>
      </c>
      <c r="E470" s="57">
        <f>'Raw Data'!N470</f>
        <v>4</v>
      </c>
      <c r="F470" s="57">
        <f>'Raw Data'!O470</f>
        <v>3</v>
      </c>
      <c r="G470" s="57">
        <f>'Raw Data'!P470</f>
        <v>1</v>
      </c>
      <c r="H470" s="57">
        <f>'Raw Data'!Q470</f>
        <v>2</v>
      </c>
      <c r="I470" s="57">
        <f>'Raw Data'!R470</f>
        <v>12</v>
      </c>
      <c r="J470" s="57">
        <f>'Raw Data'!S470</f>
        <v>6</v>
      </c>
      <c r="K470" s="57">
        <f>'Raw Data'!T470</f>
        <v>18.333333333333332</v>
      </c>
      <c r="L470" s="57" t="e">
        <f>'Raw Data'!U470</f>
        <v>#VALUE!</v>
      </c>
      <c r="M470" s="57">
        <f>'Raw Data'!V470</f>
        <v>0.55000000000000004</v>
      </c>
      <c r="N470" s="57">
        <f>'Raw Data'!W470</f>
        <v>1</v>
      </c>
      <c r="O470" s="57">
        <f>'Raw Data'!C470</f>
        <v>9.81</v>
      </c>
      <c r="P470" s="57">
        <f>'Raw Data'!D470</f>
        <v>6.5</v>
      </c>
      <c r="Q470" s="57">
        <f>'Raw Data'!E470</f>
        <v>10.8</v>
      </c>
      <c r="R470" s="57" t="str">
        <f>'Raw Data'!F470</f>
        <v>Salinity &gt; 5</v>
      </c>
      <c r="S470" s="57">
        <f>'Raw Data'!G470</f>
        <v>0.157</v>
      </c>
      <c r="T470" s="57"/>
      <c r="U470" s="57"/>
      <c r="W470" s="57" t="s">
        <v>27</v>
      </c>
      <c r="Y470" s="98">
        <f>AVERAGE(P477:P478)</f>
        <v>6.9</v>
      </c>
      <c r="Z470" s="56">
        <f>AVERAGE(R477:R478)</f>
        <v>9.1750000000000007</v>
      </c>
      <c r="AA470" s="56">
        <f>AVERAGE(S477:S478)</f>
        <v>0.28150000000000003</v>
      </c>
      <c r="AB470" s="56">
        <f>AVERAGE(Q477:Q478)</f>
        <v>16.95</v>
      </c>
      <c r="AC470" s="56">
        <f>AVERAGE(M477:M478)</f>
        <v>0.45</v>
      </c>
      <c r="AD470" s="98">
        <f>TNTP!M414</f>
        <v>0.6513255</v>
      </c>
      <c r="AE470" s="99">
        <f>TNTP!N414</f>
        <v>7.6031349999999998E-2</v>
      </c>
      <c r="AF470" s="98"/>
    </row>
    <row r="471" spans="1:32">
      <c r="A471" s="90">
        <f>'Raw Data'!A471</f>
        <v>42535</v>
      </c>
      <c r="B471" s="57"/>
      <c r="C471" s="57"/>
      <c r="D471" s="57" t="str">
        <f>'Raw Data'!Y471</f>
        <v>D Van de Pol, A Danko</v>
      </c>
      <c r="E471" s="57">
        <f>'Raw Data'!N471</f>
        <v>2</v>
      </c>
      <c r="F471" s="57">
        <f>'Raw Data'!O471</f>
        <v>2</v>
      </c>
      <c r="G471" s="57">
        <f>'Raw Data'!P471</f>
        <v>1</v>
      </c>
      <c r="H471" s="57">
        <f>'Raw Data'!Q471</f>
        <v>1</v>
      </c>
      <c r="I471" s="57">
        <f>'Raw Data'!R471</f>
        <v>9</v>
      </c>
      <c r="J471" s="57">
        <f>'Raw Data'!S471</f>
        <v>1</v>
      </c>
      <c r="K471" s="57">
        <f>'Raw Data'!T471</f>
        <v>25.555555555555557</v>
      </c>
      <c r="L471" s="57">
        <f>'Raw Data'!U471</f>
        <v>25</v>
      </c>
      <c r="M471" s="57">
        <f>'Raw Data'!V471</f>
        <v>0.4</v>
      </c>
      <c r="N471" s="57"/>
      <c r="O471" s="57">
        <f>'Raw Data'!C471</f>
        <v>9.94</v>
      </c>
      <c r="P471" s="57">
        <f>'Raw Data'!D471</f>
        <v>7.16</v>
      </c>
      <c r="Q471" s="57"/>
      <c r="R471" s="57"/>
      <c r="S471" s="57">
        <f>'Raw Data'!G471</f>
        <v>4.5999999999999999E-2</v>
      </c>
      <c r="T471" s="57"/>
      <c r="U471" s="57"/>
      <c r="W471" s="57" t="s">
        <v>28</v>
      </c>
      <c r="Y471" s="98">
        <f>AVERAGE(P479:P480)</f>
        <v>6.4950000000000001</v>
      </c>
      <c r="Z471" s="56">
        <f>AVERAGE(R479:R480)</f>
        <v>3.48</v>
      </c>
      <c r="AA471" s="56">
        <f>AVERAGE(S479:S480)</f>
        <v>0.36849999999999999</v>
      </c>
      <c r="AB471" s="56">
        <f>AVERAGE(Q479:Q480)</f>
        <v>10.7</v>
      </c>
      <c r="AC471" s="56">
        <f>AVERAGE(M479:M480)</f>
        <v>0.35</v>
      </c>
      <c r="AD471" s="98">
        <f>TNTP!M415</f>
        <v>1.1646820500000001</v>
      </c>
      <c r="AE471" s="99">
        <f>TNTP!N415</f>
        <v>7.9592899999999994E-2</v>
      </c>
      <c r="AF471" s="98"/>
    </row>
    <row r="472" spans="1:32">
      <c r="A472" s="90">
        <f>'Raw Data'!A472</f>
        <v>42549</v>
      </c>
      <c r="B472" s="57"/>
      <c r="C472" s="57"/>
      <c r="D472" s="57"/>
      <c r="E472" s="57">
        <f>'Raw Data'!N472</f>
        <v>2</v>
      </c>
      <c r="F472" s="57">
        <f>'Raw Data'!O472</f>
        <v>4</v>
      </c>
      <c r="G472" s="57">
        <f>'Raw Data'!P472</f>
        <v>2</v>
      </c>
      <c r="H472" s="57">
        <f>'Raw Data'!Q472</f>
        <v>2</v>
      </c>
      <c r="I472" s="57">
        <f>'Raw Data'!R472</f>
        <v>3</v>
      </c>
      <c r="J472" s="57">
        <f>'Raw Data'!S472</f>
        <v>5</v>
      </c>
      <c r="K472" s="57">
        <f>'Raw Data'!T472</f>
        <v>21.111111111111111</v>
      </c>
      <c r="L472" s="57">
        <f>'Raw Data'!U472</f>
        <v>25.555555555555557</v>
      </c>
      <c r="M472" s="57">
        <f>'Raw Data'!V472</f>
        <v>0.51</v>
      </c>
      <c r="N472" s="57">
        <f>'Raw Data'!W472</f>
        <v>1</v>
      </c>
      <c r="O472" s="57">
        <f>'Raw Data'!C472</f>
        <v>8.93</v>
      </c>
      <c r="P472" s="57">
        <f>'Raw Data'!D472</f>
        <v>7</v>
      </c>
      <c r="Q472" s="57">
        <f>'Raw Data'!E472</f>
        <v>10.8</v>
      </c>
      <c r="R472" s="57">
        <f>'Raw Data'!F472</f>
        <v>0.218</v>
      </c>
      <c r="S472" s="57">
        <f>'Raw Data'!G472</f>
        <v>0.16200000000000001</v>
      </c>
      <c r="T472" s="57"/>
      <c r="U472" s="57" t="s">
        <v>195</v>
      </c>
      <c r="W472" s="57" t="s">
        <v>29</v>
      </c>
      <c r="Y472" s="56">
        <f>AVERAGE(P481)</f>
        <v>6.72</v>
      </c>
      <c r="Z472" s="56">
        <f>AVERAGE(R481)</f>
        <v>7.3</v>
      </c>
      <c r="AA472" s="56">
        <f>AVERAGE(S481)</f>
        <v>0.14000000000000001</v>
      </c>
      <c r="AB472" s="56">
        <f>AVERAGE(Q481)</f>
        <v>12.2</v>
      </c>
      <c r="AC472" s="56">
        <f>AVERAGE(M481)</f>
        <v>0.5</v>
      </c>
      <c r="AD472" s="98">
        <f>TNTP!M416</f>
        <v>1.0799396999999999</v>
      </c>
      <c r="AE472" s="99">
        <f>TNTP!N416</f>
        <v>5.0790799999999997E-2</v>
      </c>
      <c r="AF472" s="98"/>
    </row>
    <row r="473" spans="1:32">
      <c r="A473" s="90">
        <f>'Raw Data'!A473</f>
        <v>42563</v>
      </c>
      <c r="B473" s="57"/>
      <c r="C473" s="57"/>
      <c r="D473" s="57"/>
      <c r="E473" s="57">
        <f>'Raw Data'!N473</f>
        <v>2</v>
      </c>
      <c r="F473" s="57">
        <f>'Raw Data'!O473</f>
        <v>2</v>
      </c>
      <c r="G473" s="57">
        <f>'Raw Data'!P473</f>
        <v>2</v>
      </c>
      <c r="H473" s="57">
        <f>'Raw Data'!Q473</f>
        <v>2</v>
      </c>
      <c r="I473" s="57">
        <f>'Raw Data'!R473</f>
        <v>4</v>
      </c>
      <c r="J473" s="57">
        <f>'Raw Data'!S473</f>
        <v>1</v>
      </c>
      <c r="K473" s="57">
        <f>'Raw Data'!T473</f>
        <v>28.888888888888889</v>
      </c>
      <c r="L473" s="57">
        <f>'Raw Data'!U473</f>
        <v>27.777777777777779</v>
      </c>
      <c r="M473" s="57">
        <f>'Raw Data'!V473</f>
        <v>0.35</v>
      </c>
      <c r="N473" s="57">
        <f>'Raw Data'!W473</f>
        <v>1</v>
      </c>
      <c r="O473" s="57">
        <f>'Raw Data'!C473</f>
        <v>6.87</v>
      </c>
      <c r="P473" s="57">
        <f>'Raw Data'!D473</f>
        <v>6.95</v>
      </c>
      <c r="Q473" s="57">
        <f>'Raw Data'!E473</f>
        <v>20</v>
      </c>
      <c r="R473" s="57">
        <f>'Raw Data'!F473</f>
        <v>0.4</v>
      </c>
      <c r="S473" s="57">
        <f>'Raw Data'!G473</f>
        <v>0.25600000000000001</v>
      </c>
      <c r="T473" s="57"/>
      <c r="U473" s="57"/>
      <c r="W473" s="56" t="s">
        <v>150</v>
      </c>
      <c r="Y473" s="99">
        <f>AVERAGE(Y464:Y472)</f>
        <v>6.7258333333333331</v>
      </c>
      <c r="Z473" s="99">
        <f>AVERAGE(Z464:Z472)</f>
        <v>5.1266282108060226</v>
      </c>
      <c r="AA473" s="99">
        <f t="shared" ref="AA473:AC473" si="40">AVERAGE(AA464:AA472)</f>
        <v>0.20883333333333337</v>
      </c>
      <c r="AB473" s="99">
        <f t="shared" si="40"/>
        <v>12.525</v>
      </c>
      <c r="AC473" s="99">
        <f t="shared" si="40"/>
        <v>0.43458333333333338</v>
      </c>
      <c r="AD473" s="98">
        <f t="shared" ref="AD473:AE473" si="41">AVERAGE(AD464:AD472)</f>
        <v>0.83758941875000004</v>
      </c>
      <c r="AE473" s="99">
        <f t="shared" si="41"/>
        <v>6.3446561458333328E-2</v>
      </c>
      <c r="AF473" s="98"/>
    </row>
    <row r="474" spans="1:32">
      <c r="A474" s="90">
        <f>'Raw Data'!A474</f>
        <v>42577</v>
      </c>
      <c r="B474" s="57"/>
      <c r="C474" s="57"/>
      <c r="D474" s="57"/>
      <c r="E474" s="57">
        <f>'Raw Data'!N474</f>
        <v>3</v>
      </c>
      <c r="F474" s="57">
        <f>'Raw Data'!O474</f>
        <v>2</v>
      </c>
      <c r="G474" s="57">
        <f>'Raw Data'!P474</f>
        <v>2</v>
      </c>
      <c r="H474" s="57">
        <f>'Raw Data'!Q474</f>
        <v>2</v>
      </c>
      <c r="I474" s="57">
        <f>'Raw Data'!R474</f>
        <v>4</v>
      </c>
      <c r="J474" s="57">
        <f>'Raw Data'!S474</f>
        <v>2</v>
      </c>
      <c r="K474" s="57">
        <f>'Raw Data'!T474</f>
        <v>32.222222222222221</v>
      </c>
      <c r="L474" s="57">
        <f>'Raw Data'!U474</f>
        <v>30.555555555555557</v>
      </c>
      <c r="M474" s="57">
        <f>'Raw Data'!V474</f>
        <v>0.4</v>
      </c>
      <c r="N474" s="57">
        <f>'Raw Data'!W474</f>
        <v>1</v>
      </c>
      <c r="O474" s="57">
        <f>'Raw Data'!C474</f>
        <v>6.36</v>
      </c>
      <c r="P474" s="57">
        <f>'Raw Data'!D474</f>
        <v>7.2</v>
      </c>
      <c r="Q474" s="57">
        <f>'Raw Data'!E474</f>
        <v>13.7</v>
      </c>
      <c r="R474" s="57">
        <f>'Raw Data'!F474</f>
        <v>0.36099999999999999</v>
      </c>
      <c r="S474" s="57">
        <f>'Raw Data'!G474</f>
        <v>0.26300000000000001</v>
      </c>
      <c r="T474" s="57"/>
      <c r="U474" s="57"/>
      <c r="AD474" s="98"/>
      <c r="AE474" s="99"/>
      <c r="AF474" s="98"/>
    </row>
    <row r="475" spans="1:32">
      <c r="A475" s="90">
        <f>'Raw Data'!A475</f>
        <v>42591</v>
      </c>
      <c r="B475" s="57"/>
      <c r="C475" s="57"/>
      <c r="D475" s="57"/>
      <c r="E475" s="57">
        <f>'Raw Data'!N475</f>
        <v>3</v>
      </c>
      <c r="F475" s="57">
        <f>'Raw Data'!O475</f>
        <v>3</v>
      </c>
      <c r="G475" s="57">
        <f>'Raw Data'!P475</f>
        <v>3</v>
      </c>
      <c r="H475" s="57">
        <f>'Raw Data'!Q475</f>
        <v>2</v>
      </c>
      <c r="I475" s="57">
        <f>'Raw Data'!R475</f>
        <v>2</v>
      </c>
      <c r="J475" s="57">
        <f>'Raw Data'!S475</f>
        <v>1</v>
      </c>
      <c r="K475" s="57">
        <f>'Raw Data'!T475</f>
        <v>26.666666666666668</v>
      </c>
      <c r="L475" s="57">
        <f>'Raw Data'!U475</f>
        <v>26.666666666666668</v>
      </c>
      <c r="M475" s="57">
        <f>'Raw Data'!V475</f>
        <v>0.55000000000000004</v>
      </c>
      <c r="N475" s="57">
        <f>'Raw Data'!W475</f>
        <v>1</v>
      </c>
      <c r="O475" s="57">
        <f>'Raw Data'!C475</f>
        <v>7.71</v>
      </c>
      <c r="P475" s="57">
        <f>'Raw Data'!D475</f>
        <v>6.92</v>
      </c>
      <c r="Q475" s="57">
        <f>'Raw Data'!E475</f>
        <v>13.7</v>
      </c>
      <c r="R475" s="57">
        <f>'Raw Data'!F475</f>
        <v>0.193</v>
      </c>
      <c r="S475" s="57">
        <f>'Raw Data'!G475</f>
        <v>0.20300000000000001</v>
      </c>
      <c r="U475" s="57" t="s">
        <v>209</v>
      </c>
      <c r="AD475" s="98"/>
      <c r="AE475" s="99"/>
      <c r="AF475" s="98"/>
    </row>
    <row r="476" spans="1:32">
      <c r="A476" s="90">
        <f>'Raw Data'!A476</f>
        <v>42605</v>
      </c>
      <c r="B476" s="57"/>
      <c r="C476" s="57"/>
      <c r="D476" s="57"/>
      <c r="E476" s="57">
        <f>'Raw Data'!N476</f>
        <v>2</v>
      </c>
      <c r="F476" s="57">
        <f>'Raw Data'!O476</f>
        <v>1</v>
      </c>
      <c r="G476" s="57">
        <f>'Raw Data'!P476</f>
        <v>2</v>
      </c>
      <c r="H476" s="57">
        <f>'Raw Data'!Q476</f>
        <v>2</v>
      </c>
      <c r="I476" s="57">
        <f>'Raw Data'!R476</f>
        <v>3</v>
      </c>
      <c r="J476" s="57">
        <f>'Raw Data'!S476</f>
        <v>4</v>
      </c>
      <c r="K476" s="57">
        <f>'Raw Data'!T476</f>
        <v>26.111111111111111</v>
      </c>
      <c r="L476" s="57">
        <f>'Raw Data'!U476</f>
        <v>27.777777777777779</v>
      </c>
      <c r="M476" s="57">
        <f>'Raw Data'!V476</f>
        <v>0.39</v>
      </c>
      <c r="N476" s="57">
        <f>'Raw Data'!W476</f>
        <v>1</v>
      </c>
      <c r="O476" s="57">
        <f>'Raw Data'!C476</f>
        <v>7.65</v>
      </c>
      <c r="P476" s="57">
        <f>'Raw Data'!D476</f>
        <v>6.46</v>
      </c>
      <c r="Q476" s="57">
        <f>'Raw Data'!E476</f>
        <v>16.100000000000001</v>
      </c>
      <c r="R476" s="57">
        <f>'Raw Data'!F476</f>
        <v>8.5999999999999993E-2</v>
      </c>
      <c r="S476" s="57">
        <f>'Raw Data'!G476</f>
        <v>0.216</v>
      </c>
      <c r="T476" s="57"/>
      <c r="U476" s="57"/>
      <c r="AD476" s="98"/>
      <c r="AE476" s="99"/>
      <c r="AF476" s="98"/>
    </row>
    <row r="477" spans="1:32">
      <c r="A477" s="90">
        <f>'Raw Data'!A477</f>
        <v>42619</v>
      </c>
      <c r="B477" s="57"/>
      <c r="C477" s="57"/>
      <c r="D477" s="57"/>
      <c r="E477" s="57">
        <f>'Raw Data'!N477</f>
        <v>3</v>
      </c>
      <c r="F477" s="57">
        <f>'Raw Data'!O477</f>
        <v>1</v>
      </c>
      <c r="G477" s="57">
        <f>'Raw Data'!P477</f>
        <v>3</v>
      </c>
      <c r="H477" s="57">
        <f>'Raw Data'!Q477</f>
        <v>2</v>
      </c>
      <c r="I477" s="57">
        <f>'Raw Data'!R477</f>
        <v>8</v>
      </c>
      <c r="J477" s="57">
        <f>'Raw Data'!S477</f>
        <v>2</v>
      </c>
      <c r="K477" s="57">
        <f>'Raw Data'!T477</f>
        <v>28.888888888888889</v>
      </c>
      <c r="L477" s="57">
        <f>'Raw Data'!U477</f>
        <v>23.888888888888889</v>
      </c>
      <c r="M477" s="57">
        <f>'Raw Data'!V477</f>
        <v>0.45</v>
      </c>
      <c r="N477" s="57">
        <f>'Raw Data'!W477</f>
        <v>1</v>
      </c>
      <c r="O477" s="57">
        <f>'Raw Data'!C477</f>
        <v>0.19</v>
      </c>
      <c r="P477" s="57">
        <f>'Raw Data'!D477</f>
        <v>6.91</v>
      </c>
      <c r="Q477" s="57">
        <f>'Raw Data'!E477</f>
        <v>18.399999999999999</v>
      </c>
      <c r="R477" s="57">
        <f>'Raw Data'!F477</f>
        <v>10.199999999999999</v>
      </c>
      <c r="S477" s="57">
        <f>'Raw Data'!G477</f>
        <v>0.39200000000000002</v>
      </c>
      <c r="T477" s="57"/>
      <c r="U477" s="57"/>
      <c r="AD477" s="98"/>
      <c r="AE477" s="99"/>
      <c r="AF477" s="98"/>
    </row>
    <row r="478" spans="1:32">
      <c r="A478" s="90">
        <f>'Raw Data'!A478</f>
        <v>42633</v>
      </c>
      <c r="B478" s="57"/>
      <c r="C478" s="57"/>
      <c r="D478" s="57"/>
      <c r="E478" s="57">
        <f>'Raw Data'!N478</f>
        <v>3</v>
      </c>
      <c r="F478" s="57">
        <f>'Raw Data'!O478</f>
        <v>4</v>
      </c>
      <c r="G478" s="57">
        <f>'Raw Data'!P478</f>
        <v>2</v>
      </c>
      <c r="H478" s="57">
        <f>'Raw Data'!Q478</f>
        <v>2</v>
      </c>
      <c r="I478" s="57">
        <f>'Raw Data'!R478</f>
        <v>2</v>
      </c>
      <c r="J478" s="57">
        <f>'Raw Data'!S478</f>
        <v>5</v>
      </c>
      <c r="K478" s="57">
        <f>'Raw Data'!T478</f>
        <v>23.333333333333332</v>
      </c>
      <c r="L478" s="57">
        <f>'Raw Data'!U478</f>
        <v>23.888888888888889</v>
      </c>
      <c r="M478" s="57">
        <f>'Raw Data'!V478</f>
        <v>0.45</v>
      </c>
      <c r="N478" s="57">
        <f>'Raw Data'!W478</f>
        <v>1</v>
      </c>
      <c r="O478" s="57">
        <f>'Raw Data'!C478</f>
        <v>8.8000000000000007</v>
      </c>
      <c r="P478" s="57">
        <f>'Raw Data'!D478</f>
        <v>6.89</v>
      </c>
      <c r="Q478" s="57">
        <f>'Raw Data'!E478</f>
        <v>15.5</v>
      </c>
      <c r="R478" s="57">
        <f>'Raw Data'!F478</f>
        <v>8.15</v>
      </c>
      <c r="S478" s="57">
        <f>'Raw Data'!G478</f>
        <v>0.17100000000000001</v>
      </c>
      <c r="T478" s="57"/>
      <c r="U478" s="57"/>
      <c r="AD478" s="98"/>
      <c r="AE478" s="99"/>
      <c r="AF478" s="98"/>
    </row>
    <row r="479" spans="1:32">
      <c r="A479" s="90">
        <f>'Raw Data'!A479</f>
        <v>42647</v>
      </c>
      <c r="B479" s="57"/>
      <c r="C479" s="57"/>
      <c r="D479" s="57"/>
      <c r="E479" s="57">
        <f>'Raw Data'!N479</f>
        <v>4</v>
      </c>
      <c r="F479" s="57">
        <f>'Raw Data'!O479</f>
        <v>2</v>
      </c>
      <c r="G479" s="57">
        <f>'Raw Data'!P479</f>
        <v>3</v>
      </c>
      <c r="H479" s="57">
        <f>'Raw Data'!Q479</f>
        <v>2</v>
      </c>
      <c r="I479" s="57">
        <f>'Raw Data'!R479</f>
        <v>2</v>
      </c>
      <c r="J479" s="57">
        <f>'Raw Data'!S479</f>
        <v>1</v>
      </c>
      <c r="K479" s="57">
        <f>'Raw Data'!T479</f>
        <v>22.222222222222221</v>
      </c>
      <c r="L479" s="57">
        <f>'Raw Data'!U479</f>
        <v>21.111111111111111</v>
      </c>
      <c r="M479" s="57">
        <f>'Raw Data'!V479</f>
        <v>0.35</v>
      </c>
      <c r="N479" s="57">
        <f>'Raw Data'!W479</f>
        <v>1</v>
      </c>
      <c r="O479" s="57">
        <f>'Raw Data'!C479</f>
        <v>0.9</v>
      </c>
      <c r="P479" s="57">
        <f>'Raw Data'!D479</f>
        <v>6.66</v>
      </c>
      <c r="Q479" s="57">
        <f>'Raw Data'!E479</f>
        <v>10.1</v>
      </c>
      <c r="R479" s="57">
        <f>'Raw Data'!F479</f>
        <v>1.78</v>
      </c>
      <c r="S479" s="57">
        <f>'Raw Data'!G479</f>
        <v>0.48699999999999999</v>
      </c>
      <c r="U479" s="57" t="s">
        <v>232</v>
      </c>
      <c r="AD479" s="98"/>
      <c r="AE479" s="99"/>
      <c r="AF479" s="98"/>
    </row>
    <row r="480" spans="1:32">
      <c r="A480" s="90">
        <f>'Raw Data'!A480</f>
        <v>42661</v>
      </c>
      <c r="B480" s="57"/>
      <c r="C480" s="57"/>
      <c r="D480" s="57"/>
      <c r="E480" s="57">
        <f>'Raw Data'!N480</f>
        <v>4</v>
      </c>
      <c r="F480" s="57">
        <f>'Raw Data'!O480</f>
        <v>1</v>
      </c>
      <c r="G480" s="57">
        <f>'Raw Data'!P480</f>
        <v>3</v>
      </c>
      <c r="H480" s="57">
        <f>'Raw Data'!Q480</f>
        <v>2</v>
      </c>
      <c r="I480" s="57">
        <f>'Raw Data'!R480</f>
        <v>5</v>
      </c>
      <c r="J480" s="57">
        <f>'Raw Data'!S480</f>
        <v>1</v>
      </c>
      <c r="K480" s="57">
        <f>'Raw Data'!T480</f>
        <v>23.333333333333332</v>
      </c>
      <c r="L480" s="57">
        <f>'Raw Data'!U480</f>
        <v>18.333333333333332</v>
      </c>
      <c r="M480" s="57">
        <f>'Raw Data'!V480</f>
        <v>0.35</v>
      </c>
      <c r="N480" s="57">
        <f>'Raw Data'!W480</f>
        <v>1</v>
      </c>
      <c r="O480" s="57">
        <f>'Raw Data'!C480</f>
        <v>3.8</v>
      </c>
      <c r="P480" s="57">
        <f>'Raw Data'!D480</f>
        <v>6.33</v>
      </c>
      <c r="Q480" s="57">
        <f>'Raw Data'!E480</f>
        <v>11.3</v>
      </c>
      <c r="R480" s="57">
        <f>'Raw Data'!F480</f>
        <v>5.18</v>
      </c>
      <c r="S480" s="57">
        <f>'Raw Data'!G480</f>
        <v>0.25</v>
      </c>
      <c r="T480" s="57"/>
      <c r="U480" s="57"/>
      <c r="AD480" s="98"/>
      <c r="AE480" s="99"/>
      <c r="AF480" s="98"/>
    </row>
    <row r="481" spans="1:32">
      <c r="A481" s="90">
        <f>'Raw Data'!A481</f>
        <v>42675</v>
      </c>
      <c r="B481" s="112"/>
      <c r="C481" s="57"/>
      <c r="D481" s="57"/>
      <c r="E481" s="57">
        <f>'Raw Data'!N481</f>
        <v>4</v>
      </c>
      <c r="F481" s="57">
        <f>'Raw Data'!O481</f>
        <v>3</v>
      </c>
      <c r="G481" s="57">
        <f>'Raw Data'!P481</f>
        <v>1</v>
      </c>
      <c r="H481" s="57">
        <f>'Raw Data'!Q481</f>
        <v>2</v>
      </c>
      <c r="I481" s="57">
        <f>'Raw Data'!R481</f>
        <v>4</v>
      </c>
      <c r="J481" s="57">
        <f>'Raw Data'!S481</f>
        <v>1</v>
      </c>
      <c r="K481" s="57">
        <f>'Raw Data'!T481</f>
        <v>13.333333333333334</v>
      </c>
      <c r="L481" s="57">
        <f>'Raw Data'!U481</f>
        <v>14.444444444444445</v>
      </c>
      <c r="M481" s="57">
        <f>'Raw Data'!V481</f>
        <v>0.5</v>
      </c>
      <c r="N481" s="57">
        <f>'Raw Data'!W481</f>
        <v>1</v>
      </c>
      <c r="O481" s="57">
        <f>'Raw Data'!C481</f>
        <v>2.74</v>
      </c>
      <c r="P481" s="57">
        <f>'Raw Data'!D481</f>
        <v>6.72</v>
      </c>
      <c r="Q481" s="57">
        <f>'Raw Data'!E481</f>
        <v>12.2</v>
      </c>
      <c r="R481" s="57">
        <f>'Raw Data'!F481</f>
        <v>7.3</v>
      </c>
      <c r="S481" s="57">
        <f>'Raw Data'!G481</f>
        <v>0.14000000000000001</v>
      </c>
      <c r="T481" s="57"/>
      <c r="U481" s="57"/>
      <c r="AD481" s="98"/>
      <c r="AE481" s="99"/>
      <c r="AF481" s="98"/>
    </row>
    <row r="482" spans="1:32">
      <c r="T482" s="57"/>
      <c r="U482" s="57"/>
      <c r="AD482" s="98"/>
      <c r="AE482" s="99"/>
      <c r="AF482" s="98"/>
    </row>
    <row r="483" spans="1:32">
      <c r="T483" s="57"/>
      <c r="U483" s="57"/>
      <c r="AD483" s="98"/>
      <c r="AE483" s="99"/>
      <c r="AF483" s="98"/>
    </row>
    <row r="484" spans="1:32">
      <c r="U484" s="57"/>
      <c r="AD484" s="98"/>
      <c r="AE484" s="99"/>
      <c r="AF484" s="98"/>
    </row>
    <row r="485" spans="1:32">
      <c r="U485" s="57"/>
      <c r="AD485" s="98"/>
      <c r="AE485" s="99"/>
      <c r="AF485" s="98"/>
    </row>
    <row r="486" spans="1:32">
      <c r="U486" s="57"/>
      <c r="AD486" s="98"/>
      <c r="AE486" s="99"/>
      <c r="AF486" s="98"/>
    </row>
    <row r="487" spans="1:32">
      <c r="U487" s="57"/>
      <c r="AD487" s="98"/>
      <c r="AE487" s="99"/>
      <c r="AF487" s="98"/>
    </row>
    <row r="488" spans="1:32">
      <c r="U488" s="57"/>
      <c r="AD488" s="98"/>
      <c r="AE488" s="99"/>
      <c r="AF488" s="98"/>
    </row>
    <row r="489" spans="1:32">
      <c r="U489" s="57"/>
      <c r="AD489" s="98"/>
      <c r="AE489" s="99"/>
      <c r="AF489" s="98"/>
    </row>
    <row r="490" spans="1:32">
      <c r="U490" s="57"/>
      <c r="AD490" s="98"/>
      <c r="AE490" s="99"/>
      <c r="AF490" s="98"/>
    </row>
    <row r="491" spans="1:32">
      <c r="U491" s="57"/>
      <c r="AD491" s="98"/>
      <c r="AE491" s="99"/>
      <c r="AF491" s="98"/>
    </row>
    <row r="492" spans="1:32">
      <c r="U492" s="57"/>
      <c r="AD492" s="98"/>
      <c r="AE492" s="99"/>
      <c r="AF492" s="98"/>
    </row>
    <row r="493" spans="1:32">
      <c r="U493" s="57"/>
      <c r="AD493" s="98"/>
      <c r="AE493" s="99"/>
      <c r="AF493" s="98"/>
    </row>
    <row r="494" spans="1:32">
      <c r="U494" s="57"/>
      <c r="AD494" s="98"/>
      <c r="AE494" s="99"/>
      <c r="AF494" s="98"/>
    </row>
    <row r="495" spans="1:32">
      <c r="U495" s="57"/>
      <c r="AD495" s="98"/>
      <c r="AE495" s="99"/>
      <c r="AF495" s="98"/>
    </row>
    <row r="496" spans="1:32">
      <c r="U496" s="57"/>
      <c r="AD496" s="98"/>
      <c r="AE496" s="99"/>
      <c r="AF496" s="98"/>
    </row>
    <row r="497" spans="21:32">
      <c r="U497" s="57"/>
      <c r="AD497" s="98"/>
      <c r="AE497" s="99"/>
      <c r="AF497" s="98"/>
    </row>
    <row r="498" spans="21:32">
      <c r="U498" s="57"/>
      <c r="AD498" s="98"/>
      <c r="AE498" s="99"/>
      <c r="AF498" s="98"/>
    </row>
    <row r="499" spans="21:32">
      <c r="U499" s="57"/>
      <c r="AD499" s="98"/>
      <c r="AE499" s="99"/>
      <c r="AF499" s="98"/>
    </row>
    <row r="500" spans="21:32">
      <c r="U500" s="57"/>
      <c r="AD500" s="98"/>
      <c r="AE500" s="99"/>
      <c r="AF500" s="98"/>
    </row>
    <row r="501" spans="21:32">
      <c r="U501" s="57"/>
      <c r="AD501" s="98"/>
      <c r="AE501" s="99"/>
      <c r="AF501" s="98"/>
    </row>
    <row r="502" spans="21:32">
      <c r="U502" s="57"/>
      <c r="AD502" s="98"/>
      <c r="AE502" s="99"/>
      <c r="AF502" s="98"/>
    </row>
    <row r="503" spans="21:32">
      <c r="U503" s="57"/>
      <c r="AD503" s="98"/>
      <c r="AE503" s="99"/>
      <c r="AF503" s="98"/>
    </row>
    <row r="504" spans="21:32">
      <c r="U504" s="57"/>
      <c r="AD504" s="98"/>
      <c r="AE504" s="99"/>
      <c r="AF504" s="98"/>
    </row>
    <row r="505" spans="21:32">
      <c r="U505" s="57"/>
      <c r="AD505" s="98"/>
      <c r="AE505" s="99"/>
      <c r="AF505" s="98"/>
    </row>
    <row r="506" spans="21:32">
      <c r="U506" s="57"/>
      <c r="AD506" s="98"/>
      <c r="AE506" s="99"/>
      <c r="AF506" s="98"/>
    </row>
    <row r="507" spans="21:32">
      <c r="U507" s="57"/>
      <c r="AD507" s="98"/>
      <c r="AE507" s="99"/>
      <c r="AF507" s="98"/>
    </row>
    <row r="508" spans="21:32">
      <c r="U508" s="57"/>
      <c r="AD508" s="98"/>
      <c r="AE508" s="99"/>
      <c r="AF508" s="98"/>
    </row>
    <row r="509" spans="21:32">
      <c r="U509" s="57"/>
      <c r="AD509" s="98"/>
      <c r="AE509" s="99"/>
      <c r="AF509" s="98"/>
    </row>
    <row r="510" spans="21:32">
      <c r="U510" s="57"/>
      <c r="AD510" s="98"/>
      <c r="AE510" s="99"/>
      <c r="AF510" s="98"/>
    </row>
    <row r="511" spans="21:32">
      <c r="U511" s="57"/>
      <c r="AD511" s="98"/>
      <c r="AE511" s="99"/>
      <c r="AF511" s="98"/>
    </row>
    <row r="512" spans="21:32">
      <c r="U512" s="57"/>
      <c r="AD512" s="98"/>
      <c r="AE512" s="99"/>
      <c r="AF512" s="98"/>
    </row>
    <row r="513" spans="21:32">
      <c r="U513" s="57"/>
      <c r="AD513" s="98"/>
      <c r="AE513" s="98"/>
      <c r="AF513" s="98"/>
    </row>
    <row r="514" spans="21:32">
      <c r="U514" s="57"/>
      <c r="AD514" s="98"/>
      <c r="AE514" s="98"/>
      <c r="AF514" s="98"/>
    </row>
    <row r="515" spans="21:32">
      <c r="U515" s="57"/>
    </row>
    <row r="516" spans="21:32">
      <c r="U516" s="5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33"/>
  <sheetViews>
    <sheetView zoomScale="85" zoomScaleNormal="85" zoomScalePageLayoutView="85" workbookViewId="0">
      <pane xSplit="2" ySplit="1" topLeftCell="C380" activePane="bottomRight" state="frozen"/>
      <selection pane="topRight" activeCell="C1" sqref="C1"/>
      <selection pane="bottomLeft" activeCell="A2" sqref="A2"/>
      <selection pane="bottomRight" activeCell="C397" sqref="C397"/>
    </sheetView>
  </sheetViews>
  <sheetFormatPr baseColWidth="10" defaultColWidth="9.1640625" defaultRowHeight="16"/>
  <cols>
    <col min="1" max="1" width="11.83203125" style="111" bestFit="1" customWidth="1"/>
    <col min="2" max="2" width="10.5" style="24" bestFit="1" customWidth="1"/>
    <col min="3" max="3" width="14" style="22" customWidth="1"/>
    <col min="4" max="4" width="11" style="37" bestFit="1" customWidth="1"/>
    <col min="5" max="5" width="12.5" style="22" bestFit="1" customWidth="1"/>
    <col min="6" max="6" width="10.5" style="37" bestFit="1" customWidth="1"/>
    <col min="7" max="7" width="12.5" style="22" bestFit="1" customWidth="1"/>
    <col min="8" max="8" width="14.1640625" style="22" customWidth="1"/>
    <col min="9" max="9" width="9.5" style="22" bestFit="1" customWidth="1"/>
    <col min="10" max="10" width="10.1640625" style="22" bestFit="1" customWidth="1"/>
    <col min="11" max="11" width="9.1640625" style="22"/>
    <col min="12" max="12" width="19.33203125" style="22" bestFit="1" customWidth="1"/>
    <col min="13" max="13" width="13.6640625" style="22" bestFit="1" customWidth="1"/>
    <col min="14" max="14" width="12.5" style="22" bestFit="1" customWidth="1"/>
    <col min="15" max="15" width="9.1640625" style="22"/>
    <col min="16" max="16" width="9.6640625" style="22" bestFit="1" customWidth="1"/>
    <col min="17" max="17" width="9.1640625" style="22"/>
    <col min="18" max="19" width="9.5" style="22" bestFit="1" customWidth="1"/>
    <col min="20" max="16384" width="9.1640625" style="22"/>
  </cols>
  <sheetData>
    <row r="1" spans="1:14">
      <c r="A1" s="123"/>
      <c r="B1" s="19" t="s">
        <v>19</v>
      </c>
      <c r="C1" s="20" t="s">
        <v>75</v>
      </c>
      <c r="D1" s="43" t="s">
        <v>76</v>
      </c>
      <c r="E1" s="49" t="s">
        <v>77</v>
      </c>
      <c r="F1" s="45" t="s">
        <v>78</v>
      </c>
      <c r="G1" s="49" t="s">
        <v>79</v>
      </c>
      <c r="L1" s="21" t="s">
        <v>80</v>
      </c>
      <c r="M1" s="20" t="s">
        <v>77</v>
      </c>
      <c r="N1" s="20" t="s">
        <v>79</v>
      </c>
    </row>
    <row r="2" spans="1:14">
      <c r="A2" s="112">
        <v>42437</v>
      </c>
      <c r="B2" s="24">
        <v>2</v>
      </c>
      <c r="C2" s="22" t="s">
        <v>322</v>
      </c>
      <c r="D2" s="30"/>
      <c r="F2" s="30"/>
      <c r="L2" s="92">
        <v>2</v>
      </c>
      <c r="M2" s="20"/>
      <c r="N2" s="20"/>
    </row>
    <row r="3" spans="1:14">
      <c r="A3" s="112">
        <v>42451</v>
      </c>
      <c r="B3" s="24">
        <v>2</v>
      </c>
      <c r="D3" s="30">
        <v>157</v>
      </c>
      <c r="E3" s="22">
        <f t="shared" ref="E3:E21" si="0">(D3*14.007)*(0.001)</f>
        <v>2.1990990000000004</v>
      </c>
      <c r="F3" s="30">
        <v>1.04</v>
      </c>
      <c r="G3" s="22">
        <f t="shared" ref="G3:G21" si="1">(F3*30.97)*(0.001)</f>
        <v>3.2208799999999996E-2</v>
      </c>
      <c r="L3" s="22" t="s">
        <v>20</v>
      </c>
      <c r="M3" s="22">
        <f>AVERAGE(E2:E3)</f>
        <v>2.1990990000000004</v>
      </c>
      <c r="N3" s="22">
        <f>AVERAGE(G2:G3)</f>
        <v>3.2208799999999996E-2</v>
      </c>
    </row>
    <row r="4" spans="1:14">
      <c r="A4" s="112">
        <v>42465</v>
      </c>
      <c r="B4" s="24">
        <v>2</v>
      </c>
      <c r="D4" s="30">
        <v>172</v>
      </c>
      <c r="E4" s="22">
        <f t="shared" si="0"/>
        <v>2.4092039999999999</v>
      </c>
      <c r="F4" s="30">
        <v>1.73</v>
      </c>
      <c r="G4" s="22">
        <f t="shared" si="1"/>
        <v>5.3578100000000003E-2</v>
      </c>
      <c r="L4" s="22" t="s">
        <v>22</v>
      </c>
      <c r="M4" s="22">
        <f>AVERAGE(E4:E5)</f>
        <v>1.9819905</v>
      </c>
      <c r="N4" s="22">
        <f>AVERAGE(G4:G5)</f>
        <v>4.0725549999999999E-2</v>
      </c>
    </row>
    <row r="5" spans="1:14">
      <c r="A5" s="112">
        <v>42479</v>
      </c>
      <c r="B5" s="24">
        <v>2</v>
      </c>
      <c r="D5" s="30">
        <v>111</v>
      </c>
      <c r="E5" s="22">
        <f t="shared" si="0"/>
        <v>1.5547770000000001</v>
      </c>
      <c r="F5" s="32">
        <v>0.9</v>
      </c>
      <c r="G5" s="22">
        <f t="shared" si="1"/>
        <v>2.7873000000000002E-2</v>
      </c>
      <c r="L5" s="22" t="s">
        <v>23</v>
      </c>
      <c r="M5" s="22">
        <f>AVERAGE(E6:E8)</f>
        <v>1.9091541000000001</v>
      </c>
      <c r="N5" s="22">
        <f>AVERAGE(G6:G8)</f>
        <v>6.2972333333333325E-2</v>
      </c>
    </row>
    <row r="6" spans="1:14">
      <c r="A6" s="112">
        <v>42493</v>
      </c>
      <c r="B6" s="24">
        <v>2</v>
      </c>
      <c r="D6" s="30">
        <v>212</v>
      </c>
      <c r="E6" s="22">
        <f t="shared" si="0"/>
        <v>2.969484</v>
      </c>
      <c r="F6" s="30">
        <v>3.32</v>
      </c>
      <c r="G6" s="22">
        <f t="shared" si="1"/>
        <v>0.10282039999999999</v>
      </c>
      <c r="L6" s="22" t="s">
        <v>24</v>
      </c>
      <c r="M6" s="22">
        <f>AVERAGE(E9:E10)</f>
        <v>1.33276605</v>
      </c>
      <c r="N6" s="22">
        <f>AVERAGE(G9:G10)</f>
        <v>6.59661E-2</v>
      </c>
    </row>
    <row r="7" spans="1:14">
      <c r="A7" s="112">
        <v>42507</v>
      </c>
      <c r="B7" s="24">
        <v>2</v>
      </c>
      <c r="D7" s="30">
        <v>110</v>
      </c>
      <c r="E7" s="22">
        <f t="shared" si="0"/>
        <v>1.54077</v>
      </c>
      <c r="F7" s="32">
        <v>1.1200000000000001</v>
      </c>
      <c r="G7" s="22">
        <f t="shared" si="1"/>
        <v>3.4686399999999999E-2</v>
      </c>
      <c r="L7" s="22" t="s">
        <v>25</v>
      </c>
      <c r="M7" s="22">
        <f>AVERAGE(E11:E12)</f>
        <v>1.22491215</v>
      </c>
      <c r="N7" s="22">
        <f>AVERAGE(G11:G12)</f>
        <v>6.5733824999999996E-2</v>
      </c>
    </row>
    <row r="8" spans="1:14">
      <c r="A8" s="112">
        <v>42521</v>
      </c>
      <c r="B8" s="24">
        <v>2</v>
      </c>
      <c r="D8" s="30">
        <v>86.9</v>
      </c>
      <c r="E8" s="22">
        <f t="shared" si="0"/>
        <v>1.2172083</v>
      </c>
      <c r="F8" s="30">
        <v>1.66</v>
      </c>
      <c r="G8" s="22">
        <f t="shared" si="1"/>
        <v>5.1410199999999996E-2</v>
      </c>
      <c r="L8" s="22" t="s">
        <v>26</v>
      </c>
      <c r="M8" s="22">
        <f>AVERAGE(E13:E14)</f>
        <v>1.9819905000000002</v>
      </c>
      <c r="N8" s="22">
        <f>AVERAGE(G13:G14)</f>
        <v>8.9813000000000004E-2</v>
      </c>
    </row>
    <row r="9" spans="1:14">
      <c r="A9" s="112">
        <v>42535</v>
      </c>
      <c r="B9" s="24">
        <v>2</v>
      </c>
      <c r="D9" s="30">
        <v>82.3</v>
      </c>
      <c r="E9" s="22">
        <f t="shared" si="0"/>
        <v>1.1527761000000001</v>
      </c>
      <c r="F9" s="30">
        <v>1.67</v>
      </c>
      <c r="G9" s="22">
        <f t="shared" si="1"/>
        <v>5.1719899999999999E-2</v>
      </c>
      <c r="L9" s="22" t="s">
        <v>27</v>
      </c>
      <c r="M9" s="22">
        <f>AVERAGE(E15:E16)</f>
        <v>1.4378185499999998</v>
      </c>
      <c r="N9" s="22">
        <f>AVERAGE(G15:G16)</f>
        <v>7.5257099999999993E-2</v>
      </c>
    </row>
    <row r="10" spans="1:14">
      <c r="A10" s="112">
        <v>42549</v>
      </c>
      <c r="B10" s="24">
        <v>2</v>
      </c>
      <c r="D10" s="37">
        <v>108</v>
      </c>
      <c r="E10" s="22">
        <f t="shared" si="0"/>
        <v>1.512756</v>
      </c>
      <c r="F10" s="37">
        <v>2.59</v>
      </c>
      <c r="G10" s="22">
        <f t="shared" si="1"/>
        <v>8.02123E-2</v>
      </c>
      <c r="L10" s="22" t="s">
        <v>81</v>
      </c>
      <c r="M10" s="22">
        <f>AVERAGE(E17:E18)</f>
        <v>2.7173579999999999</v>
      </c>
      <c r="N10" s="22">
        <f>AVERAGE(G17:G18)</f>
        <v>9.7245800000000007E-2</v>
      </c>
    </row>
    <row r="11" spans="1:14">
      <c r="A11" s="112">
        <v>42563</v>
      </c>
      <c r="B11" s="24">
        <v>2</v>
      </c>
      <c r="D11" s="37">
        <v>91.7</v>
      </c>
      <c r="E11" s="22">
        <f t="shared" si="0"/>
        <v>1.2844419</v>
      </c>
      <c r="F11" s="37">
        <v>2.5</v>
      </c>
      <c r="G11" s="22">
        <f t="shared" si="1"/>
        <v>7.7424999999999994E-2</v>
      </c>
      <c r="L11" s="22" t="s">
        <v>29</v>
      </c>
      <c r="M11" s="22">
        <f>AVERAGE(E19)</f>
        <v>2.1290640000000001</v>
      </c>
      <c r="N11" s="22">
        <f>AVERAGE(G19)</f>
        <v>3.8712499999999997E-2</v>
      </c>
    </row>
    <row r="12" spans="1:14">
      <c r="A12" s="124">
        <v>42577</v>
      </c>
      <c r="B12" s="24">
        <v>2</v>
      </c>
      <c r="D12" s="37">
        <v>83.2</v>
      </c>
      <c r="E12" s="22">
        <f t="shared" si="0"/>
        <v>1.1653823999999999</v>
      </c>
      <c r="F12" s="37">
        <v>1.7450000000000001</v>
      </c>
      <c r="G12" s="22">
        <f t="shared" si="1"/>
        <v>5.4042650000000005E-2</v>
      </c>
    </row>
    <row r="13" spans="1:14">
      <c r="A13" s="124">
        <v>42591</v>
      </c>
      <c r="B13" s="24">
        <v>2</v>
      </c>
      <c r="D13" s="37">
        <v>179</v>
      </c>
      <c r="E13" s="22">
        <f t="shared" si="0"/>
        <v>2.5072530000000004</v>
      </c>
      <c r="F13" s="37">
        <v>3.79</v>
      </c>
      <c r="G13" s="22">
        <f t="shared" si="1"/>
        <v>0.1173763</v>
      </c>
    </row>
    <row r="14" spans="1:14">
      <c r="A14" s="124">
        <v>42605</v>
      </c>
      <c r="B14" s="24">
        <v>2</v>
      </c>
      <c r="D14" s="37">
        <v>104</v>
      </c>
      <c r="E14" s="22">
        <f t="shared" si="0"/>
        <v>1.456728</v>
      </c>
      <c r="F14" s="37">
        <v>2.0099999999999998</v>
      </c>
      <c r="G14" s="22">
        <f t="shared" si="1"/>
        <v>6.2249699999999991E-2</v>
      </c>
    </row>
    <row r="15" spans="1:14">
      <c r="A15" s="125">
        <v>42619</v>
      </c>
      <c r="B15" s="24">
        <v>2</v>
      </c>
      <c r="D15" s="37">
        <v>110</v>
      </c>
      <c r="E15" s="22">
        <f t="shared" si="0"/>
        <v>1.54077</v>
      </c>
      <c r="F15" s="37">
        <v>2.04</v>
      </c>
      <c r="G15" s="22">
        <f t="shared" si="1"/>
        <v>6.3178799999999993E-2</v>
      </c>
      <c r="H15" s="131"/>
      <c r="I15" s="132"/>
    </row>
    <row r="16" spans="1:14">
      <c r="A16" s="126">
        <v>42633</v>
      </c>
      <c r="B16" s="24">
        <v>2</v>
      </c>
      <c r="D16" s="37">
        <v>95.3</v>
      </c>
      <c r="E16" s="22">
        <f t="shared" si="0"/>
        <v>1.3348670999999999</v>
      </c>
      <c r="F16" s="37">
        <v>2.82</v>
      </c>
      <c r="G16" s="22">
        <f t="shared" si="1"/>
        <v>8.7335399999999994E-2</v>
      </c>
      <c r="H16" s="131"/>
      <c r="I16" s="132"/>
    </row>
    <row r="17" spans="1:14">
      <c r="A17" s="127">
        <v>42647</v>
      </c>
      <c r="B17" s="24">
        <v>2</v>
      </c>
      <c r="C17" s="22" t="s">
        <v>322</v>
      </c>
      <c r="H17" s="131"/>
      <c r="I17" s="131"/>
    </row>
    <row r="18" spans="1:14">
      <c r="A18" s="127">
        <v>42661</v>
      </c>
      <c r="B18" s="24">
        <v>2</v>
      </c>
      <c r="D18" s="37">
        <v>194</v>
      </c>
      <c r="E18" s="22">
        <f>(D18*14.007)*(0.001)</f>
        <v>2.7173579999999999</v>
      </c>
      <c r="F18" s="37">
        <v>3.14</v>
      </c>
      <c r="G18" s="22">
        <f t="shared" si="1"/>
        <v>9.7245800000000007E-2</v>
      </c>
    </row>
    <row r="19" spans="1:14">
      <c r="A19" s="127">
        <v>42675</v>
      </c>
      <c r="B19" s="24">
        <v>2</v>
      </c>
      <c r="D19" s="37">
        <v>152</v>
      </c>
      <c r="E19" s="22">
        <f t="shared" si="0"/>
        <v>2.1290640000000001</v>
      </c>
      <c r="F19" s="37">
        <v>1.25</v>
      </c>
      <c r="G19" s="22">
        <f t="shared" si="1"/>
        <v>3.8712499999999997E-2</v>
      </c>
    </row>
    <row r="21" spans="1:14">
      <c r="A21" s="112">
        <f>A2</f>
        <v>42437</v>
      </c>
      <c r="B21" s="24">
        <v>3</v>
      </c>
      <c r="D21" s="30">
        <v>316</v>
      </c>
      <c r="E21" s="22">
        <f t="shared" si="0"/>
        <v>4.4262119999999996</v>
      </c>
      <c r="F21" s="30">
        <v>0.82</v>
      </c>
      <c r="G21" s="22">
        <f t="shared" si="1"/>
        <v>2.5395399999999999E-2</v>
      </c>
      <c r="L21" s="22">
        <v>3</v>
      </c>
    </row>
    <row r="22" spans="1:14">
      <c r="A22" s="112">
        <f t="shared" ref="A22:A38" si="2">A3</f>
        <v>42451</v>
      </c>
      <c r="B22" s="24">
        <v>3</v>
      </c>
      <c r="C22" s="22" t="s">
        <v>322</v>
      </c>
      <c r="D22" s="31"/>
      <c r="F22" s="30"/>
      <c r="L22" s="22" t="s">
        <v>20</v>
      </c>
      <c r="M22" s="22">
        <f>AVERAGE(E21:E22)</f>
        <v>4.4262119999999996</v>
      </c>
      <c r="N22" s="22">
        <f>AVERAGE(G21:G22)</f>
        <v>2.5395399999999999E-2</v>
      </c>
    </row>
    <row r="23" spans="1:14">
      <c r="A23" s="112">
        <f t="shared" si="2"/>
        <v>42465</v>
      </c>
      <c r="B23" s="24">
        <v>3</v>
      </c>
      <c r="D23" s="31">
        <v>246</v>
      </c>
      <c r="E23" s="22">
        <f>(D23*14.007)*(0.001)</f>
        <v>3.445722</v>
      </c>
      <c r="F23" s="30">
        <v>1.89</v>
      </c>
      <c r="G23" s="22">
        <f t="shared" ref="G23:G38" si="3">(F23*30.97)*(0.001)</f>
        <v>5.8533299999999996E-2</v>
      </c>
      <c r="L23" s="22" t="s">
        <v>22</v>
      </c>
      <c r="M23" s="22">
        <f>AVERAGE(E23:E24)</f>
        <v>3.753876</v>
      </c>
      <c r="N23" s="22">
        <f>AVERAGE(G23:G24)</f>
        <v>4.4751649999999997E-2</v>
      </c>
    </row>
    <row r="24" spans="1:14">
      <c r="A24" s="112">
        <f t="shared" si="2"/>
        <v>42479</v>
      </c>
      <c r="B24" s="24">
        <v>3</v>
      </c>
      <c r="D24" s="30">
        <v>290</v>
      </c>
      <c r="E24" s="22">
        <f>(D24*14.007)*(0.001)</f>
        <v>4.06203</v>
      </c>
      <c r="F24" s="30">
        <v>1</v>
      </c>
      <c r="G24" s="22">
        <f t="shared" si="3"/>
        <v>3.0970000000000001E-2</v>
      </c>
      <c r="L24" s="22" t="s">
        <v>23</v>
      </c>
      <c r="M24" s="22">
        <f>AVERAGE(E25:E27)</f>
        <v>3.3990320000000001</v>
      </c>
      <c r="N24" s="22">
        <f>AVERAGE(G25:G27)</f>
        <v>7.0405133333333328E-2</v>
      </c>
    </row>
    <row r="25" spans="1:14">
      <c r="A25" s="112">
        <f t="shared" si="2"/>
        <v>42493</v>
      </c>
      <c r="B25" s="24">
        <v>3</v>
      </c>
      <c r="D25" s="30">
        <v>258</v>
      </c>
      <c r="E25" s="22">
        <f>(D25*14.007)*(0.001)</f>
        <v>3.6138060000000003</v>
      </c>
      <c r="F25" s="32">
        <v>1.98</v>
      </c>
      <c r="G25" s="22">
        <f t="shared" si="3"/>
        <v>6.1320600000000003E-2</v>
      </c>
      <c r="L25" s="22" t="s">
        <v>24</v>
      </c>
      <c r="M25" s="22">
        <f>AVERAGE(E28:E29)</f>
        <v>2.4722355</v>
      </c>
      <c r="N25" s="22">
        <f>AVERAGE(G28:G29)</f>
        <v>9.3684249999999983E-2</v>
      </c>
    </row>
    <row r="26" spans="1:14">
      <c r="A26" s="112">
        <f t="shared" si="2"/>
        <v>42507</v>
      </c>
      <c r="B26" s="24">
        <v>3</v>
      </c>
      <c r="D26" s="35">
        <v>241</v>
      </c>
      <c r="E26" s="22">
        <f t="shared" ref="E26:E38" si="4">(D26*14.007)*(0.001)</f>
        <v>3.3756870000000001</v>
      </c>
      <c r="F26" s="30">
        <v>2.5499999999999998</v>
      </c>
      <c r="G26" s="22">
        <f t="shared" si="3"/>
        <v>7.8973499999999988E-2</v>
      </c>
      <c r="L26" s="22" t="s">
        <v>25</v>
      </c>
      <c r="M26" s="22">
        <f>AVERAGE(E30:E31)</f>
        <v>2.7033510000000001</v>
      </c>
      <c r="N26" s="22">
        <f>AVERAGE(G30:G31)</f>
        <v>5.6520249999999994E-2</v>
      </c>
    </row>
    <row r="27" spans="1:14">
      <c r="A27" s="112">
        <f t="shared" si="2"/>
        <v>42521</v>
      </c>
      <c r="B27" s="24">
        <v>3</v>
      </c>
      <c r="D27" s="30">
        <v>229</v>
      </c>
      <c r="E27" s="22">
        <f t="shared" si="4"/>
        <v>3.2076030000000002</v>
      </c>
      <c r="F27" s="30">
        <v>2.29</v>
      </c>
      <c r="G27" s="22">
        <f t="shared" si="3"/>
        <v>7.0921300000000007E-2</v>
      </c>
      <c r="L27" s="22" t="s">
        <v>26</v>
      </c>
      <c r="M27" s="22">
        <f>AVERAGE(E32:E33)</f>
        <v>2.9484735000000004</v>
      </c>
      <c r="N27" s="22">
        <f>AVERAGE(G32:G33)</f>
        <v>0.11923449999999999</v>
      </c>
    </row>
    <row r="28" spans="1:14">
      <c r="A28" s="112">
        <f t="shared" si="2"/>
        <v>42535</v>
      </c>
      <c r="B28" s="24">
        <v>3</v>
      </c>
      <c r="D28" s="30">
        <v>184</v>
      </c>
      <c r="E28" s="22">
        <f t="shared" si="4"/>
        <v>2.5772880000000002</v>
      </c>
      <c r="F28" s="30">
        <v>1.66</v>
      </c>
      <c r="G28" s="22">
        <f t="shared" si="3"/>
        <v>5.1410199999999996E-2</v>
      </c>
      <c r="L28" s="22" t="s">
        <v>27</v>
      </c>
      <c r="M28" s="22">
        <f>AVERAGE(E34:E35)</f>
        <v>3.2846415000000002</v>
      </c>
      <c r="N28" s="22">
        <f>AVERAGE(G34:G35)</f>
        <v>9.8639450000000004E-2</v>
      </c>
    </row>
    <row r="29" spans="1:14">
      <c r="A29" s="112">
        <f t="shared" si="2"/>
        <v>42549</v>
      </c>
      <c r="B29" s="24">
        <v>3</v>
      </c>
      <c r="D29" s="37">
        <v>169</v>
      </c>
      <c r="E29" s="22">
        <f t="shared" si="4"/>
        <v>2.3671830000000003</v>
      </c>
      <c r="F29" s="37">
        <v>4.3899999999999997</v>
      </c>
      <c r="G29" s="22">
        <f t="shared" si="3"/>
        <v>0.13595829999999998</v>
      </c>
      <c r="L29" s="22" t="s">
        <v>81</v>
      </c>
      <c r="M29" s="22">
        <f>AVERAGE(E36:E37)</f>
        <v>3.1025505000000004</v>
      </c>
      <c r="N29" s="22">
        <f>AVERAGE(G36:G37)</f>
        <v>0.13053855</v>
      </c>
    </row>
    <row r="30" spans="1:14">
      <c r="A30" s="112">
        <f t="shared" si="2"/>
        <v>42563</v>
      </c>
      <c r="B30" s="24">
        <v>3</v>
      </c>
      <c r="D30" s="37">
        <v>211</v>
      </c>
      <c r="E30" s="22">
        <f t="shared" si="4"/>
        <v>2.9554770000000001</v>
      </c>
      <c r="F30" s="37">
        <v>1.79</v>
      </c>
      <c r="G30" s="22">
        <f t="shared" si="3"/>
        <v>5.5436299999999994E-2</v>
      </c>
      <c r="L30" s="22" t="s">
        <v>29</v>
      </c>
      <c r="M30" s="22">
        <f>AVERAGE(E38)</f>
        <v>4.3141559999999997</v>
      </c>
      <c r="N30" s="22">
        <f>AVERAGE(G38)</f>
        <v>3.9951299999999995E-2</v>
      </c>
    </row>
    <row r="31" spans="1:14">
      <c r="A31" s="112">
        <f t="shared" si="2"/>
        <v>42577</v>
      </c>
      <c r="B31" s="24">
        <v>3</v>
      </c>
      <c r="D31" s="37">
        <v>175</v>
      </c>
      <c r="E31" s="22">
        <f t="shared" si="4"/>
        <v>2.451225</v>
      </c>
      <c r="F31" s="37">
        <v>1.86</v>
      </c>
      <c r="G31" s="22">
        <f t="shared" si="3"/>
        <v>5.7604200000000001E-2</v>
      </c>
    </row>
    <row r="32" spans="1:14">
      <c r="A32" s="112">
        <f t="shared" si="2"/>
        <v>42591</v>
      </c>
      <c r="B32" s="24">
        <v>3</v>
      </c>
      <c r="D32" s="37">
        <v>192</v>
      </c>
      <c r="E32" s="22">
        <f t="shared" si="4"/>
        <v>2.6893440000000002</v>
      </c>
      <c r="F32" s="37">
        <v>2.96</v>
      </c>
      <c r="G32" s="22">
        <f t="shared" si="3"/>
        <v>9.1671199999999994E-2</v>
      </c>
    </row>
    <row r="33" spans="1:14">
      <c r="A33" s="112">
        <f t="shared" si="2"/>
        <v>42605</v>
      </c>
      <c r="B33" s="24">
        <v>3</v>
      </c>
      <c r="D33" s="37">
        <v>229</v>
      </c>
      <c r="E33" s="22">
        <f t="shared" si="4"/>
        <v>3.2076030000000002</v>
      </c>
      <c r="F33" s="37">
        <v>4.74</v>
      </c>
      <c r="G33" s="22">
        <f t="shared" si="3"/>
        <v>0.14679780000000001</v>
      </c>
    </row>
    <row r="34" spans="1:14">
      <c r="A34" s="112">
        <f t="shared" si="2"/>
        <v>42619</v>
      </c>
      <c r="B34" s="24">
        <v>3</v>
      </c>
      <c r="D34" s="37">
        <v>247</v>
      </c>
      <c r="E34" s="22">
        <f t="shared" si="4"/>
        <v>3.4597289999999998</v>
      </c>
      <c r="F34" s="37">
        <v>2.77</v>
      </c>
      <c r="G34" s="22">
        <f t="shared" si="3"/>
        <v>8.5786899999999999E-2</v>
      </c>
    </row>
    <row r="35" spans="1:14">
      <c r="A35" s="112">
        <f t="shared" si="2"/>
        <v>42633</v>
      </c>
      <c r="B35" s="24">
        <v>3</v>
      </c>
      <c r="D35" s="37">
        <v>222</v>
      </c>
      <c r="E35" s="22">
        <f t="shared" si="4"/>
        <v>3.1095540000000002</v>
      </c>
      <c r="F35" s="37">
        <v>3.6</v>
      </c>
      <c r="G35" s="22">
        <f t="shared" si="3"/>
        <v>0.11149200000000001</v>
      </c>
      <c r="H35" s="133"/>
      <c r="I35" s="133"/>
    </row>
    <row r="36" spans="1:14">
      <c r="A36" s="112">
        <f t="shared" si="2"/>
        <v>42647</v>
      </c>
      <c r="B36" s="24">
        <v>3</v>
      </c>
      <c r="D36" s="37">
        <v>147</v>
      </c>
      <c r="E36" s="22">
        <f t="shared" si="4"/>
        <v>2.0590290000000002</v>
      </c>
      <c r="F36" s="37">
        <v>5.89</v>
      </c>
      <c r="G36" s="22">
        <f t="shared" si="3"/>
        <v>0.1824133</v>
      </c>
      <c r="H36" s="131"/>
      <c r="I36" s="131"/>
    </row>
    <row r="37" spans="1:14">
      <c r="A37" s="112">
        <f t="shared" si="2"/>
        <v>42661</v>
      </c>
      <c r="B37" s="24">
        <v>3</v>
      </c>
      <c r="D37" s="37">
        <v>296</v>
      </c>
      <c r="E37" s="22">
        <f t="shared" si="4"/>
        <v>4.1460720000000002</v>
      </c>
      <c r="F37" s="37">
        <v>2.54</v>
      </c>
      <c r="G37" s="22">
        <f t="shared" si="3"/>
        <v>7.8663799999999992E-2</v>
      </c>
    </row>
    <row r="38" spans="1:14">
      <c r="A38" s="112">
        <f t="shared" si="2"/>
        <v>42675</v>
      </c>
      <c r="B38" s="24">
        <v>3</v>
      </c>
      <c r="D38" s="37">
        <v>308</v>
      </c>
      <c r="E38" s="22">
        <f t="shared" si="4"/>
        <v>4.3141559999999997</v>
      </c>
      <c r="F38" s="37">
        <v>1.29</v>
      </c>
      <c r="G38" s="22">
        <f t="shared" si="3"/>
        <v>3.9951299999999995E-2</v>
      </c>
    </row>
    <row r="40" spans="1:14">
      <c r="A40" s="112">
        <f>A21</f>
        <v>42437</v>
      </c>
      <c r="B40" s="24">
        <v>5</v>
      </c>
      <c r="C40" s="22" t="s">
        <v>322</v>
      </c>
      <c r="D40" s="30"/>
      <c r="F40" s="30"/>
      <c r="L40" s="22">
        <v>5</v>
      </c>
    </row>
    <row r="41" spans="1:14">
      <c r="A41" s="112">
        <f t="shared" ref="A41:A57" si="5">A22</f>
        <v>42451</v>
      </c>
      <c r="B41" s="24">
        <v>5</v>
      </c>
      <c r="D41" s="30">
        <v>224</v>
      </c>
      <c r="E41" s="22">
        <f>(D41*14.007)*(0.001)</f>
        <v>3.1375679999999999</v>
      </c>
      <c r="F41" s="32">
        <v>0.9</v>
      </c>
      <c r="G41" s="22">
        <f>(F41*30.97)*(0.001)</f>
        <v>2.7873000000000002E-2</v>
      </c>
      <c r="L41" s="22" t="s">
        <v>20</v>
      </c>
      <c r="M41" s="22">
        <f>AVERAGE(E40:E41)</f>
        <v>3.1375679999999999</v>
      </c>
      <c r="N41" s="22">
        <f>AVERAGE(G40:G41)</f>
        <v>2.7873000000000002E-2</v>
      </c>
    </row>
    <row r="42" spans="1:14">
      <c r="A42" s="112">
        <f t="shared" si="5"/>
        <v>42465</v>
      </c>
      <c r="B42" s="24">
        <v>5</v>
      </c>
      <c r="C42" s="22" t="s">
        <v>323</v>
      </c>
      <c r="D42" s="30"/>
      <c r="F42" s="30"/>
      <c r="L42" s="22" t="s">
        <v>22</v>
      </c>
      <c r="M42" s="22">
        <f>AVERAGE(E42:E43)</f>
        <v>2.6473230000000001</v>
      </c>
      <c r="N42" s="22">
        <f>AVERAGE(G42:G43)</f>
        <v>2.91118E-2</v>
      </c>
    </row>
    <row r="43" spans="1:14">
      <c r="A43" s="112">
        <f t="shared" si="5"/>
        <v>42479</v>
      </c>
      <c r="B43" s="24">
        <v>5</v>
      </c>
      <c r="D43" s="30">
        <v>189</v>
      </c>
      <c r="E43" s="22">
        <f>(D43*14.007)*(0.001)</f>
        <v>2.6473230000000001</v>
      </c>
      <c r="F43" s="30">
        <v>0.94</v>
      </c>
      <c r="G43" s="22">
        <f>(F43*30.97)*(0.001)</f>
        <v>2.91118E-2</v>
      </c>
      <c r="L43" s="22" t="s">
        <v>23</v>
      </c>
      <c r="M43" s="22">
        <f>AVERAGE(E44:E46)</f>
        <v>2.273803</v>
      </c>
      <c r="N43" s="22">
        <f>AVERAGE(G44:G46)</f>
        <v>3.0866766666666667E-2</v>
      </c>
    </row>
    <row r="44" spans="1:14">
      <c r="A44" s="112">
        <f t="shared" si="5"/>
        <v>42493</v>
      </c>
      <c r="B44" s="24">
        <v>5</v>
      </c>
      <c r="D44" s="30">
        <v>193</v>
      </c>
      <c r="E44" s="22">
        <f>(D44*14.007)*(0.001)</f>
        <v>2.7033510000000001</v>
      </c>
      <c r="F44" s="32">
        <v>0.74</v>
      </c>
      <c r="G44" s="22">
        <f>(F44*30.97)*(0.001)</f>
        <v>2.2917799999999999E-2</v>
      </c>
      <c r="L44" s="22" t="s">
        <v>24</v>
      </c>
      <c r="M44" s="22">
        <f>AVERAGE(E47:E48)</f>
        <v>1.6661326500000002</v>
      </c>
      <c r="N44" s="22">
        <f>AVERAGE(G47:G48)</f>
        <v>7.0611599999999997E-2</v>
      </c>
    </row>
    <row r="45" spans="1:14">
      <c r="A45" s="112">
        <f t="shared" si="5"/>
        <v>42507</v>
      </c>
      <c r="B45" s="24">
        <v>5</v>
      </c>
      <c r="D45" s="30">
        <v>168</v>
      </c>
      <c r="E45" s="22">
        <f t="shared" ref="E45:E57" si="6">(D45*14.007)*(0.001)</f>
        <v>2.3531759999999999</v>
      </c>
      <c r="F45" s="30">
        <v>0.98</v>
      </c>
      <c r="G45" s="22">
        <f t="shared" ref="G45:G57" si="7">(F45*30.97)*(0.001)</f>
        <v>3.0350600000000002E-2</v>
      </c>
      <c r="L45" s="22" t="s">
        <v>25</v>
      </c>
      <c r="M45" s="22">
        <f>AVERAGE(E49:E50)</f>
        <v>1.5589791000000002</v>
      </c>
      <c r="N45" s="22">
        <f>AVERAGE(G49:G50)</f>
        <v>3.9177050000000005E-2</v>
      </c>
    </row>
    <row r="46" spans="1:14">
      <c r="A46" s="112">
        <f t="shared" si="5"/>
        <v>42521</v>
      </c>
      <c r="B46" s="24">
        <v>5</v>
      </c>
      <c r="D46" s="30">
        <v>126</v>
      </c>
      <c r="E46" s="22">
        <f t="shared" si="6"/>
        <v>1.7648820000000001</v>
      </c>
      <c r="F46" s="30">
        <v>1.27</v>
      </c>
      <c r="G46" s="22">
        <f t="shared" si="7"/>
        <v>3.9331899999999996E-2</v>
      </c>
      <c r="L46" s="22" t="s">
        <v>26</v>
      </c>
      <c r="M46" s="22">
        <f>AVERAGE(E51:E52)</f>
        <v>1.4301146999999998</v>
      </c>
      <c r="N46" s="22">
        <f>AVERAGE(G51:G52)</f>
        <v>3.1976524999999992E-2</v>
      </c>
    </row>
    <row r="47" spans="1:14">
      <c r="A47" s="112">
        <f t="shared" si="5"/>
        <v>42535</v>
      </c>
      <c r="B47" s="24">
        <v>5</v>
      </c>
      <c r="D47" s="30">
        <v>97.9</v>
      </c>
      <c r="E47" s="22">
        <f t="shared" si="6"/>
        <v>1.3712853</v>
      </c>
      <c r="F47" s="30">
        <v>1.1599999999999999</v>
      </c>
      <c r="G47" s="22">
        <f t="shared" si="7"/>
        <v>3.5925199999999997E-2</v>
      </c>
      <c r="L47" s="22" t="s">
        <v>27</v>
      </c>
      <c r="M47" s="22">
        <f>AVERAGE(E53:E54)</f>
        <v>1.5827910000000001</v>
      </c>
      <c r="N47" s="22">
        <f>AVERAGE(G53:G54)</f>
        <v>2.5937374999999999E-2</v>
      </c>
    </row>
    <row r="48" spans="1:14">
      <c r="A48" s="112">
        <f t="shared" si="5"/>
        <v>42549</v>
      </c>
      <c r="B48" s="24">
        <v>5</v>
      </c>
      <c r="D48" s="37">
        <v>140</v>
      </c>
      <c r="E48" s="22">
        <f t="shared" si="6"/>
        <v>1.9609800000000002</v>
      </c>
      <c r="F48" s="97">
        <v>3.4</v>
      </c>
      <c r="G48" s="22">
        <f t="shared" si="7"/>
        <v>0.10529799999999999</v>
      </c>
      <c r="L48" s="22" t="s">
        <v>81</v>
      </c>
      <c r="M48" s="22">
        <f>AVERAGE(E55:E56)</f>
        <v>3.0815400000000004</v>
      </c>
      <c r="N48" s="22">
        <f>AVERAGE(G55:G56)</f>
        <v>0.11830540000000001</v>
      </c>
    </row>
    <row r="49" spans="1:14">
      <c r="A49" s="112">
        <f t="shared" si="5"/>
        <v>42563</v>
      </c>
      <c r="B49" s="24">
        <v>5</v>
      </c>
      <c r="D49" s="37">
        <v>126</v>
      </c>
      <c r="E49" s="22">
        <f t="shared" si="6"/>
        <v>1.7648820000000001</v>
      </c>
      <c r="F49" s="37">
        <v>1.1299999999999999</v>
      </c>
      <c r="G49" s="22">
        <f t="shared" si="7"/>
        <v>3.4996100000000002E-2</v>
      </c>
      <c r="L49" s="22" t="s">
        <v>29</v>
      </c>
      <c r="M49" s="22">
        <f>AVERAGE(E57)</f>
        <v>4.0340160000000003</v>
      </c>
      <c r="N49" s="22">
        <f>AVERAGE(G57)</f>
        <v>4.3358000000000001E-2</v>
      </c>
    </row>
    <row r="50" spans="1:14">
      <c r="A50" s="112">
        <f t="shared" si="5"/>
        <v>42577</v>
      </c>
      <c r="B50" s="24">
        <v>5</v>
      </c>
      <c r="D50" s="37">
        <v>96.6</v>
      </c>
      <c r="E50" s="22">
        <f t="shared" si="6"/>
        <v>1.3530762000000001</v>
      </c>
      <c r="F50" s="37">
        <v>1.4</v>
      </c>
      <c r="G50" s="22">
        <f t="shared" si="7"/>
        <v>4.3358000000000001E-2</v>
      </c>
    </row>
    <row r="51" spans="1:14">
      <c r="A51" s="112">
        <f t="shared" si="5"/>
        <v>42591</v>
      </c>
      <c r="B51" s="24">
        <v>5</v>
      </c>
      <c r="D51" s="37">
        <v>110</v>
      </c>
      <c r="E51" s="22">
        <f t="shared" si="6"/>
        <v>1.54077</v>
      </c>
      <c r="F51" s="37">
        <v>1.0249999999999999</v>
      </c>
      <c r="G51" s="22">
        <f t="shared" si="7"/>
        <v>3.1744249999999995E-2</v>
      </c>
    </row>
    <row r="52" spans="1:14">
      <c r="A52" s="112">
        <f t="shared" si="5"/>
        <v>42605</v>
      </c>
      <c r="B52" s="24">
        <v>5</v>
      </c>
      <c r="D52" s="37">
        <v>94.2</v>
      </c>
      <c r="E52" s="22">
        <f t="shared" si="6"/>
        <v>1.3194593999999999</v>
      </c>
      <c r="F52" s="37">
        <v>1.04</v>
      </c>
      <c r="G52" s="22">
        <f t="shared" si="7"/>
        <v>3.2208799999999996E-2</v>
      </c>
    </row>
    <row r="53" spans="1:14">
      <c r="A53" s="112">
        <f t="shared" si="5"/>
        <v>42619</v>
      </c>
      <c r="B53" s="24">
        <v>5</v>
      </c>
      <c r="D53" s="37">
        <v>111</v>
      </c>
      <c r="E53" s="22">
        <f t="shared" si="6"/>
        <v>1.5547770000000001</v>
      </c>
      <c r="F53" s="37">
        <v>0.76</v>
      </c>
      <c r="G53" s="22">
        <f t="shared" si="7"/>
        <v>2.3537199999999998E-2</v>
      </c>
      <c r="H53" s="131"/>
      <c r="I53" s="131"/>
    </row>
    <row r="54" spans="1:14">
      <c r="A54" s="112">
        <f t="shared" si="5"/>
        <v>42633</v>
      </c>
      <c r="B54" s="24">
        <v>5</v>
      </c>
      <c r="D54" s="37">
        <v>115</v>
      </c>
      <c r="E54" s="22">
        <f t="shared" si="6"/>
        <v>1.610805</v>
      </c>
      <c r="F54" s="110">
        <v>0.91500000000000004</v>
      </c>
      <c r="G54" s="22">
        <f t="shared" si="7"/>
        <v>2.833755E-2</v>
      </c>
      <c r="H54" s="131"/>
      <c r="I54" s="131"/>
    </row>
    <row r="55" spans="1:14">
      <c r="A55" s="112">
        <f t="shared" si="5"/>
        <v>42647</v>
      </c>
      <c r="B55" s="24">
        <v>5</v>
      </c>
      <c r="D55" s="37">
        <v>157</v>
      </c>
      <c r="E55" s="22">
        <f t="shared" si="6"/>
        <v>2.1990990000000004</v>
      </c>
      <c r="F55" s="37">
        <v>5.4</v>
      </c>
      <c r="G55" s="22">
        <f t="shared" si="7"/>
        <v>0.167238</v>
      </c>
    </row>
    <row r="56" spans="1:14">
      <c r="A56" s="112">
        <f t="shared" si="5"/>
        <v>42661</v>
      </c>
      <c r="B56" s="24">
        <v>5</v>
      </c>
      <c r="D56" s="37">
        <v>283</v>
      </c>
      <c r="E56" s="22">
        <f t="shared" si="6"/>
        <v>3.963981</v>
      </c>
      <c r="F56" s="37">
        <v>2.2400000000000002</v>
      </c>
      <c r="G56" s="22">
        <f t="shared" si="7"/>
        <v>6.9372799999999998E-2</v>
      </c>
    </row>
    <row r="57" spans="1:14">
      <c r="A57" s="112">
        <f t="shared" si="5"/>
        <v>42675</v>
      </c>
      <c r="B57" s="24">
        <v>5</v>
      </c>
      <c r="D57" s="37">
        <v>288</v>
      </c>
      <c r="E57" s="22">
        <f t="shared" si="6"/>
        <v>4.0340160000000003</v>
      </c>
      <c r="F57" s="37">
        <v>1.4</v>
      </c>
      <c r="G57" s="22">
        <f t="shared" si="7"/>
        <v>4.3358000000000001E-2</v>
      </c>
    </row>
    <row r="59" spans="1:14">
      <c r="A59" s="112">
        <f>A40</f>
        <v>42437</v>
      </c>
      <c r="B59" s="24">
        <v>6</v>
      </c>
      <c r="D59" s="44">
        <v>254</v>
      </c>
      <c r="E59" s="22">
        <f>(D59*14.007)*(0.001)</f>
        <v>3.5577779999999999</v>
      </c>
      <c r="F59" s="32">
        <v>0.65</v>
      </c>
      <c r="G59" s="22">
        <f>(F59*30.97)*(0.001)</f>
        <v>2.0130500000000003E-2</v>
      </c>
      <c r="L59" s="22">
        <v>6</v>
      </c>
    </row>
    <row r="60" spans="1:14">
      <c r="A60" s="112">
        <f t="shared" ref="A60:A76" si="8">A41</f>
        <v>42451</v>
      </c>
      <c r="B60" s="24">
        <v>6</v>
      </c>
      <c r="D60" s="30">
        <v>191</v>
      </c>
      <c r="E60" s="22">
        <f t="shared" ref="E60:E65" si="9">(D60*14.007)*(0.001)</f>
        <v>2.6753369999999999</v>
      </c>
      <c r="F60" s="30">
        <v>0.86</v>
      </c>
      <c r="G60" s="22">
        <f t="shared" ref="G60:G76" si="10">(F60*30.97)*(0.001)</f>
        <v>2.66342E-2</v>
      </c>
      <c r="L60" s="22" t="s">
        <v>20</v>
      </c>
      <c r="M60" s="22">
        <f>AVERAGE(E59:E60)</f>
        <v>3.1165574999999999</v>
      </c>
      <c r="N60" s="22">
        <f>AVERAGE(G59:G60)</f>
        <v>2.3382350000000003E-2</v>
      </c>
    </row>
    <row r="61" spans="1:14">
      <c r="A61" s="112">
        <f t="shared" si="8"/>
        <v>42465</v>
      </c>
      <c r="B61" s="24">
        <v>6</v>
      </c>
      <c r="C61" s="22" t="s">
        <v>322</v>
      </c>
      <c r="D61" s="30"/>
      <c r="F61" s="30"/>
      <c r="L61" s="22" t="s">
        <v>22</v>
      </c>
      <c r="M61" s="22">
        <f>AVERAGE(E61:E62)</f>
        <v>2.4232109999999998</v>
      </c>
      <c r="N61" s="22">
        <f>AVERAGE(G61:G62)</f>
        <v>2.8492400000000001E-2</v>
      </c>
    </row>
    <row r="62" spans="1:14">
      <c r="A62" s="112">
        <f t="shared" si="8"/>
        <v>42479</v>
      </c>
      <c r="B62" s="24">
        <v>6</v>
      </c>
      <c r="D62" s="44">
        <v>173</v>
      </c>
      <c r="E62" s="22">
        <f t="shared" si="9"/>
        <v>2.4232109999999998</v>
      </c>
      <c r="F62" s="32">
        <v>0.92</v>
      </c>
      <c r="G62" s="22">
        <f t="shared" si="10"/>
        <v>2.8492400000000001E-2</v>
      </c>
      <c r="L62" s="22" t="s">
        <v>23</v>
      </c>
      <c r="M62" s="22">
        <f>AVERAGE(E63:E65)</f>
        <v>2.507253</v>
      </c>
      <c r="N62" s="22">
        <f>AVERAGE(G63:G65)</f>
        <v>4.4287099999999996E-2</v>
      </c>
    </row>
    <row r="63" spans="1:14">
      <c r="A63" s="112">
        <f t="shared" si="8"/>
        <v>42493</v>
      </c>
      <c r="B63" s="24">
        <v>6</v>
      </c>
      <c r="D63" s="30">
        <v>218</v>
      </c>
      <c r="E63" s="22">
        <f t="shared" si="9"/>
        <v>3.0535259999999997</v>
      </c>
      <c r="F63" s="30">
        <v>1.85</v>
      </c>
      <c r="G63" s="22">
        <f t="shared" si="10"/>
        <v>5.7294499999999998E-2</v>
      </c>
      <c r="L63" s="22" t="s">
        <v>24</v>
      </c>
      <c r="M63" s="22">
        <f>AVERAGE(E66:E67)</f>
        <v>1.8699345000000001</v>
      </c>
      <c r="N63" s="22">
        <f>AVERAGE(G66:G67)</f>
        <v>0.10374949999999999</v>
      </c>
    </row>
    <row r="64" spans="1:14">
      <c r="A64" s="112">
        <f t="shared" si="8"/>
        <v>42507</v>
      </c>
      <c r="B64" s="24">
        <v>6</v>
      </c>
      <c r="D64" s="31">
        <v>169</v>
      </c>
      <c r="E64" s="22">
        <f t="shared" si="9"/>
        <v>2.3671830000000003</v>
      </c>
      <c r="F64" s="30">
        <v>0.94</v>
      </c>
      <c r="G64" s="22">
        <f t="shared" si="10"/>
        <v>2.91118E-2</v>
      </c>
      <c r="L64" s="22" t="s">
        <v>25</v>
      </c>
      <c r="M64" s="22">
        <f>AVERAGE(E68:E69)</f>
        <v>1.8909450000000001</v>
      </c>
      <c r="N64" s="22">
        <f>AVERAGE(G68:G69)</f>
        <v>3.2673349999999997E-2</v>
      </c>
    </row>
    <row r="65" spans="1:19">
      <c r="A65" s="112">
        <f t="shared" si="8"/>
        <v>42521</v>
      </c>
      <c r="B65" s="24">
        <v>6</v>
      </c>
      <c r="D65" s="30">
        <v>150</v>
      </c>
      <c r="E65" s="22">
        <f t="shared" si="9"/>
        <v>2.1010499999999999</v>
      </c>
      <c r="F65" s="32">
        <v>1.5</v>
      </c>
      <c r="G65" s="22">
        <f t="shared" si="10"/>
        <v>4.6454999999999996E-2</v>
      </c>
      <c r="L65" s="22" t="s">
        <v>26</v>
      </c>
      <c r="M65" s="22">
        <f>AVERAGE(E70:E71)</f>
        <v>1.568784</v>
      </c>
      <c r="N65" s="22">
        <f>AVERAGE(G70:G71)</f>
        <v>3.4221849999999998E-2</v>
      </c>
    </row>
    <row r="66" spans="1:19">
      <c r="A66" s="112">
        <f t="shared" si="8"/>
        <v>42535</v>
      </c>
      <c r="B66" s="24">
        <v>6</v>
      </c>
      <c r="D66" s="30">
        <v>138</v>
      </c>
      <c r="E66" s="22">
        <f t="shared" ref="E66:E76" si="11">(D66*14.007)*(0.001)</f>
        <v>1.932966</v>
      </c>
      <c r="F66" s="30">
        <v>2.83</v>
      </c>
      <c r="G66" s="22">
        <f t="shared" si="10"/>
        <v>8.7645100000000004E-2</v>
      </c>
      <c r="L66" s="22" t="s">
        <v>27</v>
      </c>
      <c r="M66" s="22">
        <f>AVERAGE(E72:E73)</f>
        <v>1.6808399999999999</v>
      </c>
      <c r="N66" s="22">
        <f>AVERAGE(G72:G73)</f>
        <v>3.5615499999999994E-2</v>
      </c>
    </row>
    <row r="67" spans="1:19">
      <c r="A67" s="112">
        <f t="shared" si="8"/>
        <v>42549</v>
      </c>
      <c r="B67" s="24">
        <v>6</v>
      </c>
      <c r="C67" s="105"/>
      <c r="D67" s="37">
        <v>129</v>
      </c>
      <c r="E67" s="22">
        <f t="shared" si="11"/>
        <v>1.8069030000000001</v>
      </c>
      <c r="F67" s="37">
        <v>3.87</v>
      </c>
      <c r="G67" s="22">
        <f t="shared" si="10"/>
        <v>0.1198539</v>
      </c>
      <c r="L67" s="22" t="s">
        <v>81</v>
      </c>
      <c r="M67" s="22">
        <f>AVERAGE(E74:E75)</f>
        <v>1.7251021200000001</v>
      </c>
      <c r="N67" s="22">
        <f>AVERAGE(G74:G75)</f>
        <v>0.11365990000000001</v>
      </c>
    </row>
    <row r="68" spans="1:19">
      <c r="A68" s="112">
        <f t="shared" si="8"/>
        <v>42563</v>
      </c>
      <c r="B68" s="24">
        <v>6</v>
      </c>
      <c r="C68" s="131"/>
      <c r="D68" s="37">
        <v>148</v>
      </c>
      <c r="E68" s="22">
        <f t="shared" si="11"/>
        <v>2.0730360000000001</v>
      </c>
      <c r="F68" s="37">
        <v>0.82</v>
      </c>
      <c r="G68" s="22">
        <f t="shared" si="10"/>
        <v>2.5395399999999999E-2</v>
      </c>
      <c r="H68" s="131"/>
      <c r="L68" s="22" t="s">
        <v>29</v>
      </c>
      <c r="M68" s="22">
        <f>AVERAGE(E76)</f>
        <v>3.6278130000000002</v>
      </c>
      <c r="N68" s="22">
        <f>AVERAGE(G76)</f>
        <v>3.4376700000000003E-2</v>
      </c>
    </row>
    <row r="69" spans="1:19">
      <c r="A69" s="112">
        <f t="shared" si="8"/>
        <v>42577</v>
      </c>
      <c r="B69" s="24">
        <v>6</v>
      </c>
      <c r="C69" s="131"/>
      <c r="D69" s="37">
        <v>122</v>
      </c>
      <c r="E69" s="22">
        <f t="shared" si="11"/>
        <v>1.7088540000000001</v>
      </c>
      <c r="F69" s="37">
        <v>1.29</v>
      </c>
      <c r="G69" s="22">
        <f t="shared" si="10"/>
        <v>3.9951299999999995E-2</v>
      </c>
      <c r="H69" s="132"/>
    </row>
    <row r="70" spans="1:19">
      <c r="A70" s="112">
        <f t="shared" si="8"/>
        <v>42591</v>
      </c>
      <c r="B70" s="24">
        <v>6</v>
      </c>
      <c r="C70" s="131"/>
      <c r="D70" s="37">
        <v>133</v>
      </c>
      <c r="E70" s="22">
        <f t="shared" si="11"/>
        <v>1.8629310000000001</v>
      </c>
      <c r="F70" s="37">
        <v>0.93</v>
      </c>
      <c r="G70" s="22">
        <f t="shared" si="10"/>
        <v>2.8802100000000001E-2</v>
      </c>
      <c r="H70" s="132"/>
    </row>
    <row r="71" spans="1:19">
      <c r="A71" s="112">
        <f t="shared" si="8"/>
        <v>42605</v>
      </c>
      <c r="B71" s="24">
        <v>6</v>
      </c>
      <c r="C71" s="131"/>
      <c r="D71" s="37">
        <v>91</v>
      </c>
      <c r="E71" s="22">
        <f t="shared" si="11"/>
        <v>1.274637</v>
      </c>
      <c r="F71" s="37">
        <v>1.28</v>
      </c>
      <c r="G71" s="22">
        <f t="shared" si="10"/>
        <v>3.9641599999999999E-2</v>
      </c>
      <c r="H71" s="131"/>
    </row>
    <row r="72" spans="1:19">
      <c r="A72" s="112">
        <f t="shared" si="8"/>
        <v>42619</v>
      </c>
      <c r="B72" s="24">
        <v>6</v>
      </c>
      <c r="C72" s="105"/>
      <c r="D72" s="37">
        <v>106</v>
      </c>
      <c r="E72" s="22">
        <f t="shared" si="11"/>
        <v>1.484742</v>
      </c>
      <c r="F72" s="37">
        <v>1.1200000000000001</v>
      </c>
      <c r="G72" s="22">
        <f t="shared" si="10"/>
        <v>3.4686399999999999E-2</v>
      </c>
      <c r="H72" s="131"/>
      <c r="I72" s="132"/>
    </row>
    <row r="73" spans="1:19">
      <c r="A73" s="112">
        <f t="shared" si="8"/>
        <v>42633</v>
      </c>
      <c r="B73" s="24">
        <v>6</v>
      </c>
      <c r="D73" s="37">
        <v>134</v>
      </c>
      <c r="E73" s="22">
        <f t="shared" si="11"/>
        <v>1.876938</v>
      </c>
      <c r="F73" s="37">
        <v>1.18</v>
      </c>
      <c r="G73" s="22">
        <f t="shared" si="10"/>
        <v>3.6544599999999997E-2</v>
      </c>
      <c r="H73" s="131"/>
      <c r="I73" s="131"/>
    </row>
    <row r="74" spans="1:19">
      <c r="A74" s="112">
        <f t="shared" si="8"/>
        <v>42647</v>
      </c>
      <c r="B74" s="24">
        <v>6</v>
      </c>
      <c r="D74" s="37">
        <v>1.32</v>
      </c>
      <c r="E74" s="22">
        <f t="shared" si="11"/>
        <v>1.8489240000000001E-2</v>
      </c>
      <c r="F74" s="37">
        <v>5.24</v>
      </c>
      <c r="G74" s="22">
        <f t="shared" si="10"/>
        <v>0.1622828</v>
      </c>
      <c r="H74" s="131"/>
      <c r="I74" s="131"/>
    </row>
    <row r="75" spans="1:19">
      <c r="A75" s="112">
        <f t="shared" si="8"/>
        <v>42661</v>
      </c>
      <c r="B75" s="24">
        <v>6</v>
      </c>
      <c r="D75" s="37">
        <v>245</v>
      </c>
      <c r="E75" s="22">
        <f t="shared" si="11"/>
        <v>3.4317150000000001</v>
      </c>
      <c r="F75" s="37">
        <v>2.1</v>
      </c>
      <c r="G75" s="22">
        <f t="shared" si="10"/>
        <v>6.5037000000000011E-2</v>
      </c>
    </row>
    <row r="76" spans="1:19">
      <c r="A76" s="112">
        <f t="shared" si="8"/>
        <v>42675</v>
      </c>
      <c r="B76" s="24">
        <v>6</v>
      </c>
      <c r="D76" s="37">
        <v>259</v>
      </c>
      <c r="E76" s="22">
        <f t="shared" si="11"/>
        <v>3.6278130000000002</v>
      </c>
      <c r="F76" s="37">
        <v>1.1100000000000001</v>
      </c>
      <c r="G76" s="22">
        <f t="shared" si="10"/>
        <v>3.4376700000000003E-2</v>
      </c>
    </row>
    <row r="78" spans="1:19">
      <c r="A78" s="23"/>
      <c r="D78" s="31"/>
      <c r="F78" s="32"/>
    </row>
    <row r="79" spans="1:19">
      <c r="A79" s="128"/>
    </row>
    <row r="80" spans="1:19">
      <c r="A80" s="128"/>
      <c r="P80" s="23"/>
      <c r="Q80" s="28"/>
      <c r="R80" s="27"/>
      <c r="S80" s="26"/>
    </row>
    <row r="81" spans="1:19">
      <c r="A81" s="128"/>
      <c r="P81" s="23"/>
      <c r="Q81" s="28"/>
      <c r="R81" s="27"/>
      <c r="S81" s="26"/>
    </row>
    <row r="82" spans="1:19">
      <c r="A82" s="128"/>
      <c r="P82" s="23"/>
      <c r="Q82" s="28"/>
      <c r="R82" s="25"/>
      <c r="S82" s="25"/>
    </row>
    <row r="83" spans="1:19">
      <c r="A83" s="112">
        <f>A59</f>
        <v>42437</v>
      </c>
      <c r="B83" s="24">
        <v>8</v>
      </c>
      <c r="D83" s="37">
        <v>290</v>
      </c>
      <c r="E83" s="22">
        <f t="shared" ref="E83:E150" si="12">(D83*14.007)*(0.001)</f>
        <v>4.06203</v>
      </c>
      <c r="F83" s="37">
        <v>0.72</v>
      </c>
      <c r="G83" s="22">
        <f t="shared" ref="G83:G176" si="13">(F83*30.97)*(0.001)</f>
        <v>2.2298399999999999E-2</v>
      </c>
      <c r="P83" s="23"/>
      <c r="Q83" s="28"/>
      <c r="R83" s="25"/>
      <c r="S83" s="25"/>
    </row>
    <row r="84" spans="1:19">
      <c r="A84" s="112">
        <f t="shared" ref="A84:A100" si="14">A60</f>
        <v>42451</v>
      </c>
      <c r="B84" s="24">
        <v>8</v>
      </c>
      <c r="C84" s="24"/>
      <c r="D84" s="37">
        <v>232</v>
      </c>
      <c r="E84" s="22">
        <f t="shared" si="12"/>
        <v>3.2496239999999998</v>
      </c>
      <c r="F84" s="37">
        <v>0.7</v>
      </c>
      <c r="G84" s="22">
        <f t="shared" si="13"/>
        <v>2.1679E-2</v>
      </c>
      <c r="L84" s="22">
        <v>8</v>
      </c>
      <c r="P84" s="23"/>
      <c r="Q84" s="28"/>
      <c r="R84" s="25"/>
      <c r="S84" s="25"/>
    </row>
    <row r="85" spans="1:19">
      <c r="A85" s="112">
        <f t="shared" si="14"/>
        <v>42465</v>
      </c>
      <c r="B85" s="24">
        <v>8</v>
      </c>
      <c r="D85" s="37">
        <v>180</v>
      </c>
      <c r="E85" s="22">
        <f t="shared" si="12"/>
        <v>2.5212599999999998</v>
      </c>
      <c r="F85" s="37">
        <v>1.125</v>
      </c>
      <c r="G85" s="22">
        <f t="shared" si="13"/>
        <v>3.4841250000000004E-2</v>
      </c>
      <c r="L85" s="22" t="s">
        <v>20</v>
      </c>
      <c r="M85" s="22">
        <f>AVERAGE(E83:E84)</f>
        <v>3.6558269999999999</v>
      </c>
      <c r="N85" s="22">
        <f>AVERAGE(G83:G84)</f>
        <v>2.19887E-2</v>
      </c>
      <c r="P85" s="23"/>
      <c r="Q85" s="28"/>
      <c r="R85" s="25"/>
      <c r="S85" s="25"/>
    </row>
    <row r="86" spans="1:19">
      <c r="A86" s="112">
        <f t="shared" si="14"/>
        <v>42479</v>
      </c>
      <c r="B86" s="24">
        <v>8</v>
      </c>
      <c r="D86" s="37">
        <v>218</v>
      </c>
      <c r="E86" s="22">
        <f t="shared" si="12"/>
        <v>3.0535259999999997</v>
      </c>
      <c r="F86" s="37">
        <v>0.95</v>
      </c>
      <c r="G86" s="22">
        <f t="shared" si="13"/>
        <v>2.94215E-2</v>
      </c>
      <c r="L86" s="22" t="s">
        <v>22</v>
      </c>
      <c r="M86" s="22">
        <f>AVERAGE(E85:E86)</f>
        <v>2.7873929999999998</v>
      </c>
      <c r="N86" s="22">
        <f>AVERAGE(G85:G86)</f>
        <v>3.2131375000000004E-2</v>
      </c>
      <c r="P86" s="23"/>
      <c r="Q86" s="28"/>
      <c r="R86" s="27"/>
      <c r="S86" s="25"/>
    </row>
    <row r="87" spans="1:19">
      <c r="A87" s="112">
        <f t="shared" si="14"/>
        <v>42493</v>
      </c>
      <c r="B87" s="24">
        <v>8</v>
      </c>
      <c r="D87" s="37">
        <v>221</v>
      </c>
      <c r="E87" s="22">
        <f t="shared" si="12"/>
        <v>3.0955470000000003</v>
      </c>
      <c r="F87" s="37">
        <v>1.17</v>
      </c>
      <c r="G87" s="22">
        <f t="shared" si="13"/>
        <v>3.6234899999999994E-2</v>
      </c>
      <c r="L87" s="22" t="s">
        <v>23</v>
      </c>
      <c r="M87" s="22">
        <f>AVERAGE(E87:E89)</f>
        <v>2.6986820000000002</v>
      </c>
      <c r="N87" s="22">
        <f>AVERAGE(G87:G89)</f>
        <v>4.1344949999999991E-2</v>
      </c>
      <c r="P87" s="23"/>
      <c r="Q87" s="28"/>
      <c r="R87" s="27"/>
      <c r="S87" s="25"/>
    </row>
    <row r="88" spans="1:19">
      <c r="A88" s="112">
        <f t="shared" si="14"/>
        <v>42507</v>
      </c>
      <c r="B88" s="24">
        <v>8</v>
      </c>
      <c r="D88" s="37">
        <v>173</v>
      </c>
      <c r="E88" s="22">
        <f t="shared" si="12"/>
        <v>2.4232109999999998</v>
      </c>
      <c r="L88" s="22" t="s">
        <v>24</v>
      </c>
      <c r="M88" s="22">
        <f>AVERAGE(E90:E91)</f>
        <v>3.3476729999999999</v>
      </c>
      <c r="N88" s="22">
        <f>AVERAGE(G90:G91)</f>
        <v>3.90222E-2</v>
      </c>
      <c r="P88" s="23"/>
      <c r="Q88" s="28"/>
      <c r="R88" s="25"/>
      <c r="S88" s="25"/>
    </row>
    <row r="89" spans="1:19">
      <c r="A89" s="112">
        <f t="shared" si="14"/>
        <v>42521</v>
      </c>
      <c r="B89" s="24">
        <v>8</v>
      </c>
      <c r="C89" s="24"/>
      <c r="D89" s="37">
        <v>184</v>
      </c>
      <c r="E89" s="22">
        <f t="shared" si="12"/>
        <v>2.5772880000000002</v>
      </c>
      <c r="F89" s="37">
        <v>1.5</v>
      </c>
      <c r="G89" s="22">
        <f t="shared" si="13"/>
        <v>4.6454999999999996E-2</v>
      </c>
      <c r="L89" s="22" t="s">
        <v>25</v>
      </c>
      <c r="M89" s="22">
        <f>AVERAGE(E92:E93)</f>
        <v>2.2551269999999999</v>
      </c>
      <c r="N89" s="22">
        <f>AVERAGE(G92:G93)</f>
        <v>4.1035249999999995E-2</v>
      </c>
      <c r="P89" s="23"/>
      <c r="Q89" s="28"/>
      <c r="R89" s="25"/>
      <c r="S89" s="25"/>
    </row>
    <row r="90" spans="1:19">
      <c r="A90" s="112">
        <f t="shared" si="14"/>
        <v>42535</v>
      </c>
      <c r="B90" s="24">
        <v>8</v>
      </c>
      <c r="C90" s="24"/>
      <c r="D90" s="37">
        <v>239</v>
      </c>
      <c r="E90" s="22">
        <f t="shared" si="12"/>
        <v>3.3476729999999999</v>
      </c>
      <c r="F90" s="37">
        <v>1.26</v>
      </c>
      <c r="G90" s="22">
        <f t="shared" si="13"/>
        <v>3.90222E-2</v>
      </c>
      <c r="L90" s="22" t="s">
        <v>26</v>
      </c>
      <c r="M90" s="22">
        <f>AVERAGE(E94:E95)</f>
        <v>2.395197</v>
      </c>
      <c r="N90" s="22">
        <f>AVERAGE(G94:G95)</f>
        <v>3.8867349999999995E-2</v>
      </c>
      <c r="P90" s="23"/>
      <c r="Q90" s="28"/>
      <c r="R90" s="25"/>
      <c r="S90" s="25"/>
    </row>
    <row r="91" spans="1:19">
      <c r="A91" s="112">
        <f t="shared" si="14"/>
        <v>42549</v>
      </c>
      <c r="B91" s="24">
        <v>8</v>
      </c>
      <c r="C91" s="22" t="s">
        <v>105</v>
      </c>
      <c r="L91" s="22" t="s">
        <v>27</v>
      </c>
      <c r="M91" s="22">
        <f>AVERAGE(E96:E97)</f>
        <v>2.3181585</v>
      </c>
      <c r="N91" s="22">
        <f>AVERAGE(G96:G97)</f>
        <v>4.1577224999999995E-2</v>
      </c>
      <c r="P91" s="23"/>
      <c r="Q91" s="28"/>
      <c r="R91" s="25"/>
      <c r="S91" s="25"/>
    </row>
    <row r="92" spans="1:19">
      <c r="A92" s="112">
        <f t="shared" si="14"/>
        <v>42563</v>
      </c>
      <c r="B92" s="24">
        <v>8</v>
      </c>
      <c r="C92" s="131"/>
      <c r="D92" s="37">
        <v>174</v>
      </c>
      <c r="E92" s="22">
        <f t="shared" si="12"/>
        <v>2.4372180000000001</v>
      </c>
      <c r="F92" s="37">
        <v>1.23</v>
      </c>
      <c r="G92" s="22">
        <f t="shared" si="13"/>
        <v>3.8093099999999998E-2</v>
      </c>
      <c r="H92" s="132"/>
      <c r="L92" s="22" t="s">
        <v>81</v>
      </c>
      <c r="M92" s="22">
        <f>AVERAGE(E98:E99)</f>
        <v>3.2636309999999997</v>
      </c>
      <c r="N92" s="22">
        <f>AVERAGE(G98:G99)</f>
        <v>0.11443415</v>
      </c>
      <c r="P92" s="23"/>
      <c r="Q92" s="28"/>
      <c r="R92" s="29"/>
      <c r="S92" s="25"/>
    </row>
    <row r="93" spans="1:19">
      <c r="A93" s="112">
        <f t="shared" si="14"/>
        <v>42577</v>
      </c>
      <c r="B93" s="24">
        <v>8</v>
      </c>
      <c r="C93" s="133"/>
      <c r="D93" s="37">
        <v>148</v>
      </c>
      <c r="E93" s="22">
        <f t="shared" si="12"/>
        <v>2.0730360000000001</v>
      </c>
      <c r="F93" s="37">
        <v>1.42</v>
      </c>
      <c r="G93" s="22">
        <f t="shared" si="13"/>
        <v>4.39774E-2</v>
      </c>
      <c r="H93" s="133"/>
      <c r="L93" s="22" t="s">
        <v>29</v>
      </c>
      <c r="M93" s="22">
        <f>AVERAGE(E100:E100)</f>
        <v>4.06203</v>
      </c>
      <c r="N93" s="22">
        <f>AVERAGE(G100:G100)</f>
        <v>2.7253599999999999E-2</v>
      </c>
    </row>
    <row r="94" spans="1:19">
      <c r="A94" s="112">
        <f t="shared" si="14"/>
        <v>42591</v>
      </c>
      <c r="B94" s="24">
        <v>8</v>
      </c>
      <c r="C94" s="131"/>
      <c r="D94" s="37">
        <v>182</v>
      </c>
      <c r="E94" s="22">
        <f t="shared" si="12"/>
        <v>2.549274</v>
      </c>
      <c r="F94" s="37">
        <v>1.24</v>
      </c>
      <c r="G94" s="22">
        <f t="shared" si="13"/>
        <v>3.8402800000000001E-2</v>
      </c>
      <c r="H94" s="131"/>
    </row>
    <row r="95" spans="1:19">
      <c r="A95" s="112">
        <f t="shared" si="14"/>
        <v>42605</v>
      </c>
      <c r="B95" s="24">
        <v>8</v>
      </c>
      <c r="C95" s="131"/>
      <c r="D95" s="37">
        <v>160</v>
      </c>
      <c r="E95" s="22">
        <f>(D95*14.007)*(0.001)</f>
        <v>2.24112</v>
      </c>
      <c r="F95" s="37">
        <v>1.27</v>
      </c>
      <c r="G95" s="22">
        <f t="shared" si="13"/>
        <v>3.9331899999999996E-2</v>
      </c>
      <c r="H95" s="132"/>
    </row>
    <row r="96" spans="1:19">
      <c r="A96" s="112">
        <f t="shared" si="14"/>
        <v>42619</v>
      </c>
      <c r="B96" s="24">
        <v>8</v>
      </c>
      <c r="C96" s="24"/>
      <c r="D96" s="37">
        <v>223</v>
      </c>
      <c r="E96" s="22">
        <f t="shared" ref="E96" si="15">(D96*14.007)*(0.001)</f>
        <v>3.123561</v>
      </c>
      <c r="F96" s="37">
        <v>0.90500000000000003</v>
      </c>
      <c r="G96" s="22">
        <f t="shared" ref="G96" si="16">(F96*30.97)*(0.001)</f>
        <v>2.802785E-2</v>
      </c>
      <c r="H96" s="131"/>
      <c r="I96" s="131"/>
    </row>
    <row r="97" spans="1:14">
      <c r="A97" s="112">
        <f t="shared" si="14"/>
        <v>42633</v>
      </c>
      <c r="B97" s="24">
        <v>8</v>
      </c>
      <c r="C97" s="24"/>
      <c r="D97" s="37">
        <v>108</v>
      </c>
      <c r="E97" s="22">
        <f t="shared" ref="E97:E100" si="17">(D97*14.007)*(0.001)</f>
        <v>1.512756</v>
      </c>
      <c r="F97" s="37">
        <v>1.78</v>
      </c>
      <c r="G97" s="22">
        <f t="shared" si="13"/>
        <v>5.5126599999999998E-2</v>
      </c>
      <c r="H97" s="131"/>
      <c r="I97" s="131"/>
    </row>
    <row r="98" spans="1:14">
      <c r="A98" s="112">
        <f t="shared" si="14"/>
        <v>42647</v>
      </c>
      <c r="B98" s="24">
        <v>8</v>
      </c>
      <c r="D98" s="37">
        <v>175</v>
      </c>
      <c r="E98" s="22">
        <f t="shared" si="17"/>
        <v>2.451225</v>
      </c>
      <c r="F98" s="37">
        <v>5.14</v>
      </c>
      <c r="G98" s="22">
        <f t="shared" si="13"/>
        <v>0.15918579999999999</v>
      </c>
      <c r="H98" s="131"/>
      <c r="I98" s="131"/>
    </row>
    <row r="99" spans="1:14">
      <c r="A99" s="112">
        <f t="shared" si="14"/>
        <v>42661</v>
      </c>
      <c r="B99" s="24">
        <v>8</v>
      </c>
      <c r="C99" s="24"/>
      <c r="D99" s="37">
        <v>291</v>
      </c>
      <c r="E99" s="22">
        <f t="shared" si="17"/>
        <v>4.0760369999999995</v>
      </c>
      <c r="F99" s="37">
        <v>2.25</v>
      </c>
      <c r="G99" s="22">
        <f t="shared" si="13"/>
        <v>6.9682500000000008E-2</v>
      </c>
    </row>
    <row r="100" spans="1:14">
      <c r="A100" s="112">
        <f t="shared" si="14"/>
        <v>42675</v>
      </c>
      <c r="B100" s="24">
        <v>8</v>
      </c>
      <c r="C100" s="24"/>
      <c r="D100" s="37">
        <v>290</v>
      </c>
      <c r="E100" s="22">
        <f t="shared" si="17"/>
        <v>4.06203</v>
      </c>
      <c r="F100" s="37">
        <v>0.88</v>
      </c>
      <c r="G100" s="22">
        <f t="shared" si="13"/>
        <v>2.7253599999999999E-2</v>
      </c>
    </row>
    <row r="101" spans="1:14">
      <c r="A101" s="128"/>
    </row>
    <row r="102" spans="1:14">
      <c r="A102" s="112">
        <f>A83</f>
        <v>42437</v>
      </c>
      <c r="B102" s="24">
        <v>9</v>
      </c>
      <c r="C102" s="22" t="s">
        <v>105</v>
      </c>
      <c r="D102" s="30"/>
      <c r="F102" s="30"/>
    </row>
    <row r="103" spans="1:14">
      <c r="A103" s="112">
        <f t="shared" ref="A103:A119" si="18">A84</f>
        <v>42451</v>
      </c>
      <c r="B103" s="24">
        <v>9</v>
      </c>
      <c r="D103" s="30">
        <v>220</v>
      </c>
      <c r="E103" s="22">
        <f t="shared" si="12"/>
        <v>3.0815399999999999</v>
      </c>
      <c r="F103" s="30">
        <v>0.76</v>
      </c>
      <c r="G103" s="22">
        <f t="shared" si="13"/>
        <v>2.3537199999999998E-2</v>
      </c>
      <c r="L103" s="22">
        <v>9</v>
      </c>
    </row>
    <row r="104" spans="1:14">
      <c r="A104" s="112">
        <f t="shared" si="18"/>
        <v>42465</v>
      </c>
      <c r="B104" s="24">
        <v>9</v>
      </c>
      <c r="D104" s="30">
        <v>170</v>
      </c>
      <c r="E104" s="22">
        <f t="shared" si="12"/>
        <v>2.3811900000000001</v>
      </c>
      <c r="F104" s="30">
        <v>0.96</v>
      </c>
      <c r="G104" s="22">
        <f t="shared" si="13"/>
        <v>2.9731199999999999E-2</v>
      </c>
      <c r="L104" s="22" t="s">
        <v>20</v>
      </c>
      <c r="M104" s="22">
        <f>AVERAGE(E102:E103)</f>
        <v>3.0815399999999999</v>
      </c>
      <c r="N104" s="22">
        <f>AVERAGE(G102:G103)</f>
        <v>2.3537199999999998E-2</v>
      </c>
    </row>
    <row r="105" spans="1:14">
      <c r="A105" s="112">
        <f t="shared" si="18"/>
        <v>42479</v>
      </c>
      <c r="B105" s="24">
        <v>9</v>
      </c>
      <c r="D105" s="30">
        <v>190</v>
      </c>
      <c r="E105" s="22">
        <f t="shared" si="12"/>
        <v>2.66133</v>
      </c>
      <c r="F105" s="30">
        <v>1.3</v>
      </c>
      <c r="G105" s="22">
        <f t="shared" si="13"/>
        <v>4.0261000000000005E-2</v>
      </c>
      <c r="L105" s="22" t="s">
        <v>22</v>
      </c>
      <c r="M105" s="22">
        <f>AVERAGE(E104:E105)</f>
        <v>2.5212599999999998</v>
      </c>
      <c r="N105" s="22">
        <f>AVERAGE(G104:G105)</f>
        <v>3.4996100000000002E-2</v>
      </c>
    </row>
    <row r="106" spans="1:14">
      <c r="A106" s="112">
        <f t="shared" si="18"/>
        <v>42493</v>
      </c>
      <c r="B106" s="24">
        <v>9</v>
      </c>
      <c r="D106" s="31">
        <v>223</v>
      </c>
      <c r="E106" s="22">
        <f t="shared" si="12"/>
        <v>3.123561</v>
      </c>
      <c r="F106" s="30">
        <v>1.29</v>
      </c>
      <c r="G106" s="22">
        <f t="shared" si="13"/>
        <v>3.9951299999999995E-2</v>
      </c>
      <c r="L106" s="22" t="s">
        <v>23</v>
      </c>
      <c r="M106" s="22">
        <f>AVERAGE(E106:E108)</f>
        <v>2.8340829999999997</v>
      </c>
      <c r="N106" s="22">
        <f>AVERAGE(G106:G108)</f>
        <v>3.798986666666667E-2</v>
      </c>
    </row>
    <row r="107" spans="1:14">
      <c r="A107" s="112">
        <f t="shared" si="18"/>
        <v>42507</v>
      </c>
      <c r="B107" s="24">
        <v>9</v>
      </c>
      <c r="D107" s="30">
        <v>209</v>
      </c>
      <c r="E107" s="22">
        <f t="shared" si="12"/>
        <v>2.9274629999999999</v>
      </c>
      <c r="F107" s="30">
        <v>1.3</v>
      </c>
      <c r="G107" s="22">
        <f t="shared" si="13"/>
        <v>4.0261000000000005E-2</v>
      </c>
      <c r="L107" s="22" t="s">
        <v>24</v>
      </c>
      <c r="M107" s="22">
        <f>AVERAGE(E109:E110)</f>
        <v>2.2831410000000001</v>
      </c>
      <c r="N107" s="22">
        <f>AVERAGE(G109:G110)</f>
        <v>3.4376700000000003E-2</v>
      </c>
    </row>
    <row r="108" spans="1:14">
      <c r="A108" s="112">
        <f t="shared" si="18"/>
        <v>42521</v>
      </c>
      <c r="B108" s="24">
        <v>9</v>
      </c>
      <c r="D108" s="30">
        <v>175</v>
      </c>
      <c r="E108" s="22">
        <f t="shared" si="12"/>
        <v>2.451225</v>
      </c>
      <c r="F108" s="30">
        <v>1.0900000000000001</v>
      </c>
      <c r="G108" s="22">
        <f t="shared" si="13"/>
        <v>3.3757300000000004E-2</v>
      </c>
      <c r="L108" s="22" t="s">
        <v>25</v>
      </c>
      <c r="M108" s="22">
        <f>AVERAGE(E111:E112)</f>
        <v>1.9539765</v>
      </c>
      <c r="N108" s="22">
        <f>AVERAGE(G111:G112)</f>
        <v>3.4067E-2</v>
      </c>
    </row>
    <row r="109" spans="1:14">
      <c r="A109" s="112">
        <f t="shared" si="18"/>
        <v>42535</v>
      </c>
      <c r="B109" s="24">
        <v>9</v>
      </c>
      <c r="D109" s="30">
        <v>163</v>
      </c>
      <c r="E109" s="22">
        <f t="shared" si="12"/>
        <v>2.2831410000000001</v>
      </c>
      <c r="F109" s="32">
        <v>1.1100000000000001</v>
      </c>
      <c r="G109" s="22">
        <f t="shared" si="13"/>
        <v>3.4376700000000003E-2</v>
      </c>
      <c r="L109" s="22" t="s">
        <v>26</v>
      </c>
      <c r="M109" s="22">
        <f>AVERAGE(E113:E114)</f>
        <v>1.326813075</v>
      </c>
      <c r="N109" s="22">
        <f>AVERAGE(G113:G114)</f>
        <v>3.5770349999999999E-2</v>
      </c>
    </row>
    <row r="110" spans="1:14">
      <c r="A110" s="112">
        <f t="shared" si="18"/>
        <v>42549</v>
      </c>
      <c r="B110" s="24">
        <v>9</v>
      </c>
      <c r="C110" s="22" t="s">
        <v>105</v>
      </c>
      <c r="L110" s="22" t="s">
        <v>27</v>
      </c>
      <c r="M110" s="22">
        <f>AVERAGE(E115:E116)</f>
        <v>1.3754874000000001</v>
      </c>
      <c r="N110" s="22">
        <f>AVERAGE(G115:G116)</f>
        <v>5.218445E-2</v>
      </c>
    </row>
    <row r="111" spans="1:14">
      <c r="A111" s="112">
        <f t="shared" si="18"/>
        <v>42563</v>
      </c>
      <c r="B111" s="24">
        <v>9</v>
      </c>
      <c r="C111" s="131"/>
      <c r="D111" s="37">
        <v>154</v>
      </c>
      <c r="E111" s="22">
        <f t="shared" si="12"/>
        <v>2.1570779999999998</v>
      </c>
      <c r="F111" s="37">
        <v>1.04</v>
      </c>
      <c r="G111" s="22">
        <f t="shared" si="13"/>
        <v>3.2208799999999996E-2</v>
      </c>
      <c r="H111" s="131"/>
      <c r="L111" s="22" t="s">
        <v>81</v>
      </c>
      <c r="M111" s="22">
        <f>AVERAGE(E117:E118)</f>
        <v>3.1655820000000001</v>
      </c>
      <c r="N111" s="22">
        <f>AVERAGE(G117:G118)</f>
        <v>8.5012649999999995E-2</v>
      </c>
    </row>
    <row r="112" spans="1:14">
      <c r="A112" s="112">
        <f t="shared" si="18"/>
        <v>42577</v>
      </c>
      <c r="B112" s="24">
        <v>9</v>
      </c>
      <c r="C112" s="131"/>
      <c r="D112" s="37">
        <v>125</v>
      </c>
      <c r="E112" s="22">
        <f t="shared" si="12"/>
        <v>1.750875</v>
      </c>
      <c r="F112" s="37">
        <v>1.1599999999999999</v>
      </c>
      <c r="G112" s="22">
        <f t="shared" si="13"/>
        <v>3.5925199999999997E-2</v>
      </c>
      <c r="H112" s="131"/>
      <c r="L112" s="22" t="s">
        <v>29</v>
      </c>
      <c r="M112" s="22">
        <f>AVERAGE(E119)</f>
        <v>3.2776380000000001</v>
      </c>
      <c r="N112" s="22">
        <f>AVERAGE(G119)</f>
        <v>2.4775999999999999E-2</v>
      </c>
    </row>
    <row r="113" spans="1:18">
      <c r="A113" s="112">
        <f t="shared" si="18"/>
        <v>42591</v>
      </c>
      <c r="B113" s="24">
        <v>9</v>
      </c>
      <c r="C113" s="131"/>
      <c r="D113" s="37">
        <v>113</v>
      </c>
      <c r="E113" s="22">
        <f t="shared" si="12"/>
        <v>1.5827910000000001</v>
      </c>
      <c r="F113" s="97">
        <v>1.2</v>
      </c>
      <c r="G113" s="22">
        <f t="shared" si="13"/>
        <v>3.7163999999999996E-2</v>
      </c>
      <c r="H113" s="132"/>
    </row>
    <row r="114" spans="1:18">
      <c r="A114" s="112">
        <f t="shared" si="18"/>
        <v>42605</v>
      </c>
      <c r="B114" s="24">
        <v>9</v>
      </c>
      <c r="C114" s="131"/>
      <c r="D114" s="37">
        <v>76.45</v>
      </c>
      <c r="E114" s="22">
        <f t="shared" si="12"/>
        <v>1.0708351500000002</v>
      </c>
      <c r="F114" s="37">
        <v>1.1100000000000001</v>
      </c>
      <c r="G114" s="22">
        <f t="shared" si="13"/>
        <v>3.4376700000000003E-2</v>
      </c>
      <c r="H114" s="131"/>
    </row>
    <row r="115" spans="1:18">
      <c r="A115" s="112">
        <f t="shared" si="18"/>
        <v>42619</v>
      </c>
      <c r="B115" s="24">
        <v>9</v>
      </c>
      <c r="D115" s="37">
        <v>96.4</v>
      </c>
      <c r="E115" s="22">
        <f t="shared" si="12"/>
        <v>1.3502748000000002</v>
      </c>
      <c r="F115" s="37">
        <v>1.04</v>
      </c>
      <c r="G115" s="22">
        <f t="shared" si="13"/>
        <v>3.2208799999999996E-2</v>
      </c>
      <c r="H115" s="131"/>
      <c r="I115" s="132"/>
      <c r="O115" s="23"/>
      <c r="P115" s="28"/>
      <c r="Q115" s="25"/>
      <c r="R115" s="25"/>
    </row>
    <row r="116" spans="1:18">
      <c r="A116" s="112">
        <f t="shared" si="18"/>
        <v>42633</v>
      </c>
      <c r="B116" s="24">
        <v>9</v>
      </c>
      <c r="D116" s="37">
        <v>100</v>
      </c>
      <c r="E116" s="22">
        <f t="shared" si="12"/>
        <v>1.4007000000000001</v>
      </c>
      <c r="F116" s="110">
        <v>2.33</v>
      </c>
      <c r="G116" s="22">
        <f t="shared" si="13"/>
        <v>7.2160100000000005E-2</v>
      </c>
      <c r="H116" s="134"/>
      <c r="I116" s="133"/>
      <c r="J116" s="111"/>
      <c r="K116" s="111"/>
      <c r="O116" s="23"/>
      <c r="P116" s="28"/>
      <c r="Q116" s="27"/>
      <c r="R116" s="25"/>
    </row>
    <row r="117" spans="1:18">
      <c r="A117" s="112">
        <f t="shared" si="18"/>
        <v>42647</v>
      </c>
      <c r="B117" s="24">
        <v>9</v>
      </c>
      <c r="D117" s="37">
        <v>184</v>
      </c>
      <c r="E117" s="22">
        <f t="shared" si="12"/>
        <v>2.5772880000000002</v>
      </c>
      <c r="F117" s="110">
        <v>4.25</v>
      </c>
      <c r="G117" s="22">
        <f t="shared" si="13"/>
        <v>0.1316225</v>
      </c>
      <c r="H117" s="131"/>
      <c r="I117" s="132"/>
      <c r="O117" s="23"/>
      <c r="P117" s="28"/>
      <c r="Q117" s="25"/>
      <c r="R117" s="25"/>
    </row>
    <row r="118" spans="1:18">
      <c r="A118" s="112">
        <f t="shared" si="18"/>
        <v>42661</v>
      </c>
      <c r="B118" s="24">
        <v>9</v>
      </c>
      <c r="D118" s="37">
        <v>268</v>
      </c>
      <c r="E118" s="22">
        <f t="shared" si="12"/>
        <v>3.753876</v>
      </c>
      <c r="F118" s="110">
        <v>1.24</v>
      </c>
      <c r="G118" s="22">
        <f t="shared" si="13"/>
        <v>3.8402800000000001E-2</v>
      </c>
      <c r="O118" s="23"/>
      <c r="P118" s="28"/>
      <c r="Q118" s="27"/>
      <c r="R118" s="26"/>
    </row>
    <row r="119" spans="1:18">
      <c r="A119" s="112">
        <f t="shared" si="18"/>
        <v>42675</v>
      </c>
      <c r="B119" s="24">
        <v>9</v>
      </c>
      <c r="D119" s="37">
        <v>234</v>
      </c>
      <c r="E119" s="22">
        <f t="shared" si="12"/>
        <v>3.2776380000000001</v>
      </c>
      <c r="F119" s="37">
        <v>0.8</v>
      </c>
      <c r="G119" s="22">
        <f t="shared" si="13"/>
        <v>2.4775999999999999E-2</v>
      </c>
      <c r="O119" s="23"/>
      <c r="P119" s="28"/>
      <c r="Q119" s="25"/>
      <c r="R119" s="26"/>
    </row>
    <row r="120" spans="1:18">
      <c r="O120" s="23"/>
      <c r="P120" s="28"/>
      <c r="Q120" s="25"/>
      <c r="R120" s="25"/>
    </row>
    <row r="121" spans="1:18">
      <c r="A121" s="112">
        <f>A102</f>
        <v>42437</v>
      </c>
      <c r="B121" s="24">
        <v>11</v>
      </c>
      <c r="D121" s="30">
        <v>264</v>
      </c>
      <c r="E121" s="22">
        <f t="shared" si="12"/>
        <v>3.697848</v>
      </c>
      <c r="F121" s="32">
        <v>2.2000000000000002</v>
      </c>
      <c r="G121" s="22">
        <f t="shared" si="13"/>
        <v>6.8134E-2</v>
      </c>
      <c r="O121" s="23"/>
      <c r="P121" s="28"/>
      <c r="Q121" s="25"/>
      <c r="R121" s="26"/>
    </row>
    <row r="122" spans="1:18">
      <c r="A122" s="112">
        <f t="shared" ref="A122:A138" si="19">A103</f>
        <v>42451</v>
      </c>
      <c r="B122" s="24">
        <v>11</v>
      </c>
      <c r="D122" s="30">
        <v>268</v>
      </c>
      <c r="E122" s="22">
        <f t="shared" si="12"/>
        <v>3.753876</v>
      </c>
      <c r="F122" s="32">
        <v>1.58</v>
      </c>
      <c r="G122" s="22">
        <f t="shared" si="13"/>
        <v>4.89326E-2</v>
      </c>
      <c r="L122" s="22">
        <v>11</v>
      </c>
      <c r="O122" s="23"/>
      <c r="P122" s="28"/>
      <c r="Q122" s="25"/>
      <c r="R122" s="25"/>
    </row>
    <row r="123" spans="1:18">
      <c r="A123" s="112">
        <f t="shared" si="19"/>
        <v>42465</v>
      </c>
      <c r="B123" s="24">
        <v>11</v>
      </c>
      <c r="D123" s="30">
        <v>256</v>
      </c>
      <c r="E123" s="22">
        <f t="shared" si="12"/>
        <v>3.5857920000000001</v>
      </c>
      <c r="F123" s="30">
        <v>1.93</v>
      </c>
      <c r="G123" s="22">
        <f t="shared" si="13"/>
        <v>5.9772099999999995E-2</v>
      </c>
      <c r="L123" s="22" t="s">
        <v>20</v>
      </c>
      <c r="M123" s="22">
        <f>AVERAGE(E121:E122)</f>
        <v>3.7258620000000002</v>
      </c>
      <c r="N123" s="22">
        <f>AVERAGE(G121:G122)</f>
        <v>5.8533299999999996E-2</v>
      </c>
    </row>
    <row r="124" spans="1:18">
      <c r="A124" s="112">
        <f t="shared" si="19"/>
        <v>42479</v>
      </c>
      <c r="B124" s="24">
        <v>11</v>
      </c>
      <c r="D124" s="30">
        <v>218</v>
      </c>
      <c r="E124" s="22">
        <f t="shared" si="12"/>
        <v>3.0535259999999997</v>
      </c>
      <c r="F124" s="30">
        <v>2.12</v>
      </c>
      <c r="G124" s="22">
        <f t="shared" si="13"/>
        <v>6.5656400000000004E-2</v>
      </c>
      <c r="L124" s="22" t="s">
        <v>22</v>
      </c>
      <c r="M124" s="22">
        <f>AVERAGE(E123:E124)</f>
        <v>3.3196589999999997</v>
      </c>
      <c r="N124" s="22">
        <f>AVERAGE(G123:G124)</f>
        <v>6.2714249999999999E-2</v>
      </c>
    </row>
    <row r="125" spans="1:18">
      <c r="A125" s="112">
        <f t="shared" si="19"/>
        <v>42493</v>
      </c>
      <c r="B125" s="24">
        <v>11</v>
      </c>
      <c r="D125" s="30">
        <v>162</v>
      </c>
      <c r="E125" s="22">
        <f t="shared" si="12"/>
        <v>2.2691340000000002</v>
      </c>
      <c r="F125" s="30">
        <v>2.97</v>
      </c>
      <c r="G125" s="22">
        <f t="shared" si="13"/>
        <v>9.1980900000000004E-2</v>
      </c>
      <c r="L125" s="22" t="s">
        <v>23</v>
      </c>
      <c r="M125" s="22">
        <f>AVERAGE(E125:E127)</f>
        <v>2.1243949999999998</v>
      </c>
      <c r="N125" s="22">
        <f>AVERAGE(G125:G127)</f>
        <v>8.9400066666666667E-2</v>
      </c>
    </row>
    <row r="126" spans="1:18">
      <c r="A126" s="112">
        <f t="shared" si="19"/>
        <v>42507</v>
      </c>
      <c r="B126" s="24">
        <v>11</v>
      </c>
      <c r="D126" s="30">
        <v>150</v>
      </c>
      <c r="E126" s="22">
        <f t="shared" si="12"/>
        <v>2.1010499999999999</v>
      </c>
      <c r="F126" s="32">
        <v>3.01</v>
      </c>
      <c r="G126" s="22">
        <f t="shared" si="13"/>
        <v>9.3219699999999989E-2</v>
      </c>
      <c r="L126" s="22" t="s">
        <v>24</v>
      </c>
      <c r="M126" s="22">
        <f>AVERAGE(E128:E129)</f>
        <v>1.8734362500000001</v>
      </c>
      <c r="N126" s="22">
        <f>AVERAGE(G127:G129)</f>
        <v>8.7438633333333349E-2</v>
      </c>
    </row>
    <row r="127" spans="1:18">
      <c r="A127" s="112">
        <f t="shared" si="19"/>
        <v>42521</v>
      </c>
      <c r="B127" s="24">
        <v>11</v>
      </c>
      <c r="D127" s="30">
        <v>143</v>
      </c>
      <c r="E127" s="22">
        <f t="shared" si="12"/>
        <v>2.0030009999999998</v>
      </c>
      <c r="F127" s="30">
        <v>2.68</v>
      </c>
      <c r="G127" s="22">
        <f t="shared" si="13"/>
        <v>8.2999600000000007E-2</v>
      </c>
      <c r="L127" s="22" t="s">
        <v>25</v>
      </c>
      <c r="M127" s="22">
        <f>AVERAGE(E130:E131)</f>
        <v>1.750875</v>
      </c>
      <c r="N127" s="22">
        <f>AVERAGE(G130:G131)</f>
        <v>7.5566800000000003E-2</v>
      </c>
    </row>
    <row r="128" spans="1:18">
      <c r="A128" s="112">
        <f t="shared" si="19"/>
        <v>42535</v>
      </c>
      <c r="B128" s="24">
        <v>11</v>
      </c>
      <c r="D128" s="30">
        <v>137</v>
      </c>
      <c r="E128" s="22">
        <f t="shared" si="12"/>
        <v>1.9189590000000001</v>
      </c>
      <c r="F128" s="30">
        <v>2.84</v>
      </c>
      <c r="G128" s="22">
        <f t="shared" si="13"/>
        <v>8.79548E-2</v>
      </c>
      <c r="L128" s="22" t="s">
        <v>26</v>
      </c>
      <c r="M128" s="22">
        <f>AVERAGE(E132:E133)</f>
        <v>1.5757875000000001</v>
      </c>
      <c r="N128" s="22">
        <f>AVERAGE(G132:G133)</f>
        <v>9.4613349999999985E-2</v>
      </c>
    </row>
    <row r="129" spans="1:14">
      <c r="A129" s="112">
        <f t="shared" si="19"/>
        <v>42549</v>
      </c>
      <c r="B129" s="24">
        <v>11</v>
      </c>
      <c r="D129" s="37">
        <v>130.5</v>
      </c>
      <c r="E129" s="22">
        <f t="shared" si="12"/>
        <v>1.8279135</v>
      </c>
      <c r="F129" s="37">
        <v>2.95</v>
      </c>
      <c r="G129" s="22">
        <f t="shared" si="13"/>
        <v>9.1361500000000012E-2</v>
      </c>
      <c r="L129" s="22" t="s">
        <v>27</v>
      </c>
      <c r="M129" s="22">
        <f>AVERAGE(E134:E135)</f>
        <v>1.6458225</v>
      </c>
      <c r="N129" s="22">
        <f>AVERAGE(G134:G135)</f>
        <v>7.727015000000001E-2</v>
      </c>
    </row>
    <row r="130" spans="1:14">
      <c r="A130" s="112">
        <f t="shared" si="19"/>
        <v>42563</v>
      </c>
      <c r="B130" s="24">
        <v>11</v>
      </c>
      <c r="C130" s="22" t="s">
        <v>105</v>
      </c>
      <c r="L130" s="22" t="s">
        <v>81</v>
      </c>
      <c r="M130" s="22">
        <f>AVERAGE(E136:E137)</f>
        <v>2.1500745000000001</v>
      </c>
      <c r="N130" s="22">
        <f>AVERAGE(G136:G137)</f>
        <v>0.12558335000000001</v>
      </c>
    </row>
    <row r="131" spans="1:14">
      <c r="A131" s="112">
        <f t="shared" si="19"/>
        <v>42577</v>
      </c>
      <c r="B131" s="24">
        <v>11</v>
      </c>
      <c r="C131" s="131"/>
      <c r="D131" s="37">
        <v>125</v>
      </c>
      <c r="E131" s="22">
        <f t="shared" si="12"/>
        <v>1.750875</v>
      </c>
      <c r="F131" s="37">
        <v>2.44</v>
      </c>
      <c r="G131" s="22">
        <f t="shared" si="13"/>
        <v>7.5566800000000003E-2</v>
      </c>
      <c r="H131" s="131"/>
      <c r="L131" s="22" t="s">
        <v>29</v>
      </c>
      <c r="M131" s="22">
        <f>AVERAGE(E138)</f>
        <v>4.1460720000000002</v>
      </c>
      <c r="N131" s="22">
        <f>AVERAGE(G138)</f>
        <v>6.782429999999999E-2</v>
      </c>
    </row>
    <row r="132" spans="1:14">
      <c r="A132" s="112">
        <f t="shared" si="19"/>
        <v>42591</v>
      </c>
      <c r="B132" s="24">
        <v>11</v>
      </c>
      <c r="C132" s="131"/>
      <c r="D132" s="37">
        <v>110</v>
      </c>
      <c r="E132" s="22">
        <f t="shared" si="12"/>
        <v>1.54077</v>
      </c>
      <c r="F132" s="37">
        <v>2.75</v>
      </c>
      <c r="G132" s="22">
        <f t="shared" si="13"/>
        <v>8.5167499999999993E-2</v>
      </c>
      <c r="H132" s="131"/>
    </row>
    <row r="133" spans="1:14">
      <c r="A133" s="112">
        <f t="shared" si="19"/>
        <v>42605</v>
      </c>
      <c r="B133" s="24">
        <v>11</v>
      </c>
      <c r="C133" s="131"/>
      <c r="D133" s="37">
        <v>115</v>
      </c>
      <c r="E133" s="22">
        <f t="shared" si="12"/>
        <v>1.610805</v>
      </c>
      <c r="F133" s="37">
        <v>3.36</v>
      </c>
      <c r="G133" s="22">
        <f t="shared" si="13"/>
        <v>0.10405919999999999</v>
      </c>
      <c r="H133" s="131"/>
    </row>
    <row r="134" spans="1:14">
      <c r="A134" s="112">
        <f t="shared" si="19"/>
        <v>42619</v>
      </c>
      <c r="B134" s="24">
        <v>11</v>
      </c>
      <c r="D134" s="37">
        <v>118</v>
      </c>
      <c r="E134" s="22">
        <f t="shared" si="12"/>
        <v>1.6528260000000001</v>
      </c>
      <c r="F134" s="37">
        <v>2.4700000000000002</v>
      </c>
      <c r="G134" s="22">
        <f t="shared" si="13"/>
        <v>7.6495900000000006E-2</v>
      </c>
      <c r="H134" s="131"/>
      <c r="I134" s="131"/>
    </row>
    <row r="135" spans="1:14">
      <c r="A135" s="112">
        <f t="shared" si="19"/>
        <v>42633</v>
      </c>
      <c r="B135" s="24">
        <v>11</v>
      </c>
      <c r="D135" s="37">
        <v>117</v>
      </c>
      <c r="E135" s="22">
        <f t="shared" si="12"/>
        <v>1.638819</v>
      </c>
      <c r="F135" s="37">
        <v>2.52</v>
      </c>
      <c r="G135" s="22">
        <f t="shared" si="13"/>
        <v>7.80444E-2</v>
      </c>
      <c r="H135" s="133"/>
      <c r="I135" s="133"/>
    </row>
    <row r="136" spans="1:14">
      <c r="A136" s="112">
        <f t="shared" si="19"/>
        <v>42647</v>
      </c>
      <c r="B136" s="24">
        <v>11</v>
      </c>
      <c r="D136" s="37">
        <v>115</v>
      </c>
      <c r="E136" s="22">
        <f t="shared" si="12"/>
        <v>1.610805</v>
      </c>
      <c r="F136" s="37">
        <v>5.59</v>
      </c>
      <c r="G136" s="22">
        <f t="shared" si="13"/>
        <v>0.17312230000000001</v>
      </c>
      <c r="H136" s="131"/>
      <c r="I136" s="131"/>
    </row>
    <row r="137" spans="1:14">
      <c r="A137" s="112">
        <f t="shared" si="19"/>
        <v>42661</v>
      </c>
      <c r="B137" s="24">
        <v>11</v>
      </c>
      <c r="D137" s="37">
        <v>192</v>
      </c>
      <c r="E137" s="22">
        <f t="shared" si="12"/>
        <v>2.6893440000000002</v>
      </c>
      <c r="F137" s="37">
        <v>2.52</v>
      </c>
      <c r="G137" s="22">
        <f t="shared" si="13"/>
        <v>7.80444E-2</v>
      </c>
    </row>
    <row r="138" spans="1:14">
      <c r="A138" s="112">
        <f t="shared" si="19"/>
        <v>42675</v>
      </c>
      <c r="B138" s="24">
        <v>11</v>
      </c>
      <c r="D138" s="37">
        <v>296</v>
      </c>
      <c r="E138" s="22">
        <f t="shared" si="12"/>
        <v>4.1460720000000002</v>
      </c>
      <c r="F138" s="37">
        <v>2.19</v>
      </c>
      <c r="G138" s="22">
        <f t="shared" si="13"/>
        <v>6.782429999999999E-2</v>
      </c>
    </row>
    <row r="140" spans="1:14">
      <c r="A140" s="112">
        <f>A121</f>
        <v>42437</v>
      </c>
      <c r="B140" s="24">
        <v>12</v>
      </c>
      <c r="C140" s="22" t="s">
        <v>323</v>
      </c>
      <c r="D140" s="30"/>
      <c r="F140" s="30"/>
    </row>
    <row r="141" spans="1:14">
      <c r="A141" s="112">
        <f t="shared" ref="A141:A157" si="20">A122</f>
        <v>42451</v>
      </c>
      <c r="B141" s="24">
        <v>12</v>
      </c>
      <c r="C141" s="22" t="s">
        <v>323</v>
      </c>
      <c r="D141" s="30"/>
      <c r="F141" s="30"/>
      <c r="L141" s="22">
        <v>12</v>
      </c>
    </row>
    <row r="142" spans="1:14">
      <c r="A142" s="112">
        <f t="shared" si="20"/>
        <v>42465</v>
      </c>
      <c r="B142" s="24">
        <v>12</v>
      </c>
      <c r="D142" s="31">
        <v>187</v>
      </c>
      <c r="E142" s="22">
        <f t="shared" si="12"/>
        <v>2.6193089999999999</v>
      </c>
      <c r="F142" s="32">
        <v>0.97</v>
      </c>
      <c r="G142" s="22">
        <f t="shared" si="13"/>
        <v>3.0040899999999999E-2</v>
      </c>
      <c r="L142" s="22" t="s">
        <v>20</v>
      </c>
    </row>
    <row r="143" spans="1:14">
      <c r="A143" s="112">
        <f t="shared" si="20"/>
        <v>42479</v>
      </c>
      <c r="B143" s="24">
        <v>12</v>
      </c>
      <c r="C143" s="24"/>
      <c r="D143" s="31">
        <v>232</v>
      </c>
      <c r="E143" s="22">
        <f t="shared" si="12"/>
        <v>3.2496239999999998</v>
      </c>
      <c r="F143" s="32">
        <v>0.74</v>
      </c>
      <c r="G143" s="22">
        <f t="shared" si="13"/>
        <v>2.2917799999999999E-2</v>
      </c>
      <c r="L143" s="22" t="s">
        <v>22</v>
      </c>
      <c r="M143" s="22">
        <f>AVERAGE(E142:E143)</f>
        <v>2.9344665000000001</v>
      </c>
      <c r="N143" s="22">
        <f>AVERAGE(G142:G143)</f>
        <v>2.6479349999999999E-2</v>
      </c>
    </row>
    <row r="144" spans="1:14">
      <c r="A144" s="112">
        <f t="shared" si="20"/>
        <v>42493</v>
      </c>
      <c r="B144" s="24">
        <v>12</v>
      </c>
      <c r="D144" s="31">
        <v>276</v>
      </c>
      <c r="E144" s="22">
        <f t="shared" si="12"/>
        <v>3.8659319999999999</v>
      </c>
      <c r="F144" s="32">
        <v>0.68</v>
      </c>
      <c r="G144" s="22">
        <f t="shared" si="13"/>
        <v>2.1059600000000001E-2</v>
      </c>
      <c r="L144" s="22" t="s">
        <v>23</v>
      </c>
      <c r="M144" s="22">
        <f>AVERAGE(E144:E146)</f>
        <v>3.7398690000000001</v>
      </c>
      <c r="N144" s="22">
        <f>AVERAGE(G144:G146)</f>
        <v>3.0144133333333333E-2</v>
      </c>
    </row>
    <row r="145" spans="1:14">
      <c r="A145" s="112">
        <f t="shared" si="20"/>
        <v>42507</v>
      </c>
      <c r="B145" s="24">
        <v>12</v>
      </c>
      <c r="C145" s="24"/>
      <c r="D145" s="31">
        <v>271</v>
      </c>
      <c r="E145" s="22">
        <f t="shared" si="12"/>
        <v>3.7958970000000001</v>
      </c>
      <c r="F145" s="32">
        <v>1.03</v>
      </c>
      <c r="G145" s="22">
        <f t="shared" si="13"/>
        <v>3.18991E-2</v>
      </c>
      <c r="L145" s="22" t="s">
        <v>24</v>
      </c>
      <c r="M145" s="22">
        <f>AVERAGE(E147:E148)</f>
        <v>3.5157570000000002</v>
      </c>
      <c r="N145" s="39">
        <f>AVERAGE(G147:G148)</f>
        <v>8.2535049999999999E-2</v>
      </c>
    </row>
    <row r="146" spans="1:14">
      <c r="A146" s="112">
        <f t="shared" si="20"/>
        <v>42521</v>
      </c>
      <c r="B146" s="24">
        <v>12</v>
      </c>
      <c r="D146" s="30">
        <v>254</v>
      </c>
      <c r="E146" s="22">
        <f t="shared" si="12"/>
        <v>3.5577779999999999</v>
      </c>
      <c r="F146" s="30">
        <v>1.21</v>
      </c>
      <c r="G146" s="22">
        <f t="shared" si="13"/>
        <v>3.7473699999999999E-2</v>
      </c>
      <c r="L146" s="22" t="s">
        <v>25</v>
      </c>
      <c r="M146" s="22">
        <f>AVERAGE(E149:E150)</f>
        <v>3.0045014999999999</v>
      </c>
      <c r="N146" s="107">
        <f>AVERAGE(G149:G150)</f>
        <v>3.2053950000000005E-2</v>
      </c>
    </row>
    <row r="147" spans="1:14">
      <c r="A147" s="112">
        <f t="shared" si="20"/>
        <v>42535</v>
      </c>
      <c r="B147" s="24">
        <v>12</v>
      </c>
      <c r="D147" s="30">
        <v>251</v>
      </c>
      <c r="E147" s="22">
        <f t="shared" si="12"/>
        <v>3.5157570000000002</v>
      </c>
      <c r="F147" s="30">
        <v>2.76</v>
      </c>
      <c r="G147" s="22">
        <f t="shared" si="13"/>
        <v>8.5477200000000003E-2</v>
      </c>
      <c r="L147" s="22" t="s">
        <v>26</v>
      </c>
      <c r="M147" s="22">
        <f>AVERAGE(E151:E152)</f>
        <v>2.3671829999999998</v>
      </c>
      <c r="N147" s="107">
        <f>AVERAGE(G151:G152)</f>
        <v>2.3846900000000001E-2</v>
      </c>
    </row>
    <row r="148" spans="1:14">
      <c r="A148" s="112">
        <f t="shared" si="20"/>
        <v>42549</v>
      </c>
      <c r="B148" s="24">
        <v>12</v>
      </c>
      <c r="D148" s="30">
        <v>248</v>
      </c>
      <c r="E148" s="22">
        <f>(D147*14.007)*(0.001)</f>
        <v>3.5157570000000002</v>
      </c>
      <c r="F148" s="30">
        <v>2.57</v>
      </c>
      <c r="G148" s="22">
        <f t="shared" si="13"/>
        <v>7.9592899999999994E-2</v>
      </c>
      <c r="L148" s="22" t="s">
        <v>27</v>
      </c>
      <c r="M148" s="22">
        <f>AVERAGE(E153:E154)</f>
        <v>2.2061025000000001</v>
      </c>
      <c r="N148" s="107">
        <f>AVERAGE(G153:G154)</f>
        <v>3.019575E-2</v>
      </c>
    </row>
    <row r="149" spans="1:14">
      <c r="A149" s="112">
        <f t="shared" si="20"/>
        <v>42563</v>
      </c>
      <c r="B149" s="24">
        <v>12</v>
      </c>
      <c r="C149" s="131"/>
      <c r="D149" s="37">
        <v>305</v>
      </c>
      <c r="E149" s="22">
        <f>(D148*14.007)*(0.001)</f>
        <v>3.4737360000000002</v>
      </c>
      <c r="F149" s="30">
        <v>0.98</v>
      </c>
      <c r="G149" s="22">
        <f t="shared" si="13"/>
        <v>3.0350600000000002E-2</v>
      </c>
      <c r="H149" s="133"/>
      <c r="L149" s="22" t="s">
        <v>81</v>
      </c>
      <c r="M149" s="22">
        <f>AVERAGE(E155:E156)</f>
        <v>3.2496239999999998</v>
      </c>
      <c r="N149" s="107">
        <f>AVERAGE(G155:G156)</f>
        <v>6.5501549999999992E-2</v>
      </c>
    </row>
    <row r="150" spans="1:14">
      <c r="A150" s="112">
        <f t="shared" si="20"/>
        <v>42577</v>
      </c>
      <c r="B150" s="24">
        <v>12</v>
      </c>
      <c r="C150" s="131"/>
      <c r="D150" s="30">
        <v>181</v>
      </c>
      <c r="E150" s="22">
        <f t="shared" si="12"/>
        <v>2.5352669999999997</v>
      </c>
      <c r="F150" s="30">
        <v>1.0900000000000001</v>
      </c>
      <c r="G150" s="22">
        <f t="shared" si="13"/>
        <v>3.3757300000000004E-2</v>
      </c>
      <c r="H150" s="131"/>
      <c r="L150" s="22" t="s">
        <v>29</v>
      </c>
      <c r="M150" s="22">
        <f>AVERAGE(E157:E157)</f>
        <v>3.9499739999999997</v>
      </c>
      <c r="N150" s="107">
        <f>AVERAGE(G157:G157)</f>
        <v>1.8891700000000001E-2</v>
      </c>
    </row>
    <row r="151" spans="1:14">
      <c r="A151" s="112">
        <f t="shared" si="20"/>
        <v>42591</v>
      </c>
      <c r="B151" s="24">
        <v>12</v>
      </c>
      <c r="C151" s="131"/>
      <c r="D151" s="37">
        <v>191</v>
      </c>
      <c r="E151" s="22">
        <f t="shared" ref="E151:E157" si="21">(D151*14.007)*(0.001)</f>
        <v>2.6753369999999999</v>
      </c>
      <c r="F151" s="37">
        <v>0.61</v>
      </c>
      <c r="G151" s="22">
        <f t="shared" si="13"/>
        <v>1.8891700000000001E-2</v>
      </c>
      <c r="H151" s="131"/>
      <c r="N151" s="108"/>
    </row>
    <row r="152" spans="1:14">
      <c r="A152" s="112">
        <f t="shared" si="20"/>
        <v>42605</v>
      </c>
      <c r="B152" s="24">
        <v>12</v>
      </c>
      <c r="C152" s="131"/>
      <c r="D152" s="37">
        <v>147</v>
      </c>
      <c r="E152" s="22">
        <f t="shared" si="21"/>
        <v>2.0590290000000002</v>
      </c>
      <c r="F152" s="37">
        <v>0.93</v>
      </c>
      <c r="G152" s="22">
        <f t="shared" si="13"/>
        <v>2.8802100000000001E-2</v>
      </c>
      <c r="H152" s="131"/>
      <c r="N152" s="108"/>
    </row>
    <row r="153" spans="1:14">
      <c r="A153" s="112">
        <f t="shared" si="20"/>
        <v>42619</v>
      </c>
      <c r="B153" s="24">
        <v>12</v>
      </c>
      <c r="D153" s="37">
        <v>157</v>
      </c>
      <c r="E153" s="22">
        <f t="shared" si="21"/>
        <v>2.1990990000000004</v>
      </c>
      <c r="F153" s="37">
        <v>0.94</v>
      </c>
      <c r="G153" s="22">
        <f t="shared" si="13"/>
        <v>2.91118E-2</v>
      </c>
      <c r="H153" s="131"/>
      <c r="I153" s="133"/>
    </row>
    <row r="154" spans="1:14">
      <c r="A154" s="112">
        <f t="shared" si="20"/>
        <v>42633</v>
      </c>
      <c r="B154" s="24">
        <v>12</v>
      </c>
      <c r="D154" s="37">
        <v>158</v>
      </c>
      <c r="E154" s="22">
        <f t="shared" si="21"/>
        <v>2.2131059999999998</v>
      </c>
      <c r="F154" s="37">
        <v>1.01</v>
      </c>
      <c r="G154" s="22">
        <f t="shared" si="13"/>
        <v>3.1279700000000001E-2</v>
      </c>
      <c r="H154" s="131"/>
      <c r="I154" s="131"/>
    </row>
    <row r="155" spans="1:14">
      <c r="A155" s="112">
        <f t="shared" si="20"/>
        <v>42647</v>
      </c>
      <c r="B155" s="24">
        <v>12</v>
      </c>
      <c r="D155" s="37">
        <v>178</v>
      </c>
      <c r="E155" s="22">
        <f t="shared" si="21"/>
        <v>2.4932460000000001</v>
      </c>
      <c r="F155" s="37">
        <v>3.28</v>
      </c>
      <c r="G155" s="22">
        <f t="shared" si="13"/>
        <v>0.10158159999999999</v>
      </c>
    </row>
    <row r="156" spans="1:14">
      <c r="A156" s="112">
        <f t="shared" si="20"/>
        <v>42661</v>
      </c>
      <c r="B156" s="24">
        <v>12</v>
      </c>
      <c r="D156" s="37">
        <v>286</v>
      </c>
      <c r="E156" s="22">
        <f t="shared" si="21"/>
        <v>4.0060019999999996</v>
      </c>
      <c r="F156" s="37">
        <v>0.95</v>
      </c>
      <c r="G156" s="22">
        <f t="shared" si="13"/>
        <v>2.94215E-2</v>
      </c>
    </row>
    <row r="157" spans="1:14">
      <c r="A157" s="112">
        <f t="shared" si="20"/>
        <v>42675</v>
      </c>
      <c r="B157" s="24">
        <v>12</v>
      </c>
      <c r="D157" s="37">
        <v>282</v>
      </c>
      <c r="E157" s="22">
        <f t="shared" si="21"/>
        <v>3.9499739999999997</v>
      </c>
      <c r="F157" s="37">
        <v>0.61</v>
      </c>
      <c r="G157" s="22">
        <f t="shared" si="13"/>
        <v>1.8891700000000001E-2</v>
      </c>
    </row>
    <row r="159" spans="1:14">
      <c r="A159" s="112">
        <f>A140</f>
        <v>42437</v>
      </c>
      <c r="B159" s="24">
        <v>13</v>
      </c>
      <c r="D159" s="30">
        <v>129</v>
      </c>
      <c r="E159" s="22">
        <f t="shared" ref="E159:E249" si="22">(D159*14.007)*(0.001)</f>
        <v>1.8069030000000001</v>
      </c>
      <c r="F159" s="30">
        <v>0.97</v>
      </c>
      <c r="G159" s="22">
        <f t="shared" si="13"/>
        <v>3.0040899999999999E-2</v>
      </c>
    </row>
    <row r="160" spans="1:14">
      <c r="A160" s="112">
        <f t="shared" ref="A160:A176" si="23">A141</f>
        <v>42451</v>
      </c>
      <c r="B160" s="24">
        <v>13</v>
      </c>
      <c r="D160" s="30">
        <v>109</v>
      </c>
      <c r="E160" s="22">
        <f t="shared" si="22"/>
        <v>1.5267629999999999</v>
      </c>
      <c r="F160" s="30">
        <v>1.23</v>
      </c>
      <c r="G160" s="22">
        <f t="shared" si="13"/>
        <v>3.8093099999999998E-2</v>
      </c>
      <c r="L160" s="22">
        <v>13</v>
      </c>
    </row>
    <row r="161" spans="1:14">
      <c r="A161" s="112">
        <f t="shared" si="23"/>
        <v>42465</v>
      </c>
      <c r="B161" s="24">
        <v>13</v>
      </c>
      <c r="C161" s="22" t="s">
        <v>323</v>
      </c>
      <c r="D161" s="30"/>
      <c r="F161" s="30"/>
      <c r="L161" s="22" t="s">
        <v>20</v>
      </c>
      <c r="M161" s="22">
        <f>AVERAGE(E159:E160)</f>
        <v>1.666833</v>
      </c>
      <c r="N161" s="22">
        <f>AVERAGE(G159:G160)</f>
        <v>3.4067E-2</v>
      </c>
    </row>
    <row r="162" spans="1:14">
      <c r="A162" s="112">
        <f t="shared" si="23"/>
        <v>42479</v>
      </c>
      <c r="B162" s="24">
        <v>13</v>
      </c>
      <c r="C162" s="30" t="s">
        <v>324</v>
      </c>
      <c r="D162" s="37">
        <v>324</v>
      </c>
      <c r="E162" s="22">
        <f t="shared" si="22"/>
        <v>4.5382680000000004</v>
      </c>
      <c r="F162" s="30">
        <v>1.7</v>
      </c>
      <c r="G162" s="22">
        <f t="shared" si="13"/>
        <v>5.2648999999999994E-2</v>
      </c>
      <c r="H162" s="22" t="s">
        <v>325</v>
      </c>
      <c r="L162" s="22" t="s">
        <v>22</v>
      </c>
      <c r="M162" s="22">
        <f>AVERAGE(E161:E162)</f>
        <v>4.5382680000000004</v>
      </c>
      <c r="N162" s="22">
        <f>AVERAGE(G161:G162)</f>
        <v>5.2648999999999994E-2</v>
      </c>
    </row>
    <row r="163" spans="1:14">
      <c r="A163" s="112">
        <f t="shared" si="23"/>
        <v>42493</v>
      </c>
      <c r="B163" s="24">
        <v>13</v>
      </c>
      <c r="D163" s="31">
        <v>92.9</v>
      </c>
      <c r="E163" s="22">
        <f t="shared" si="22"/>
        <v>1.3012503000000002</v>
      </c>
      <c r="F163" s="32">
        <v>2.5</v>
      </c>
      <c r="G163" s="22">
        <f t="shared" si="13"/>
        <v>7.7424999999999994E-2</v>
      </c>
      <c r="L163" s="22" t="s">
        <v>23</v>
      </c>
      <c r="M163" s="22">
        <f>AVERAGE(E163:E165)</f>
        <v>1.0743369000000003</v>
      </c>
      <c r="N163" s="22">
        <f>AVERAGE(G163:G165)</f>
        <v>8.5683666666666658E-2</v>
      </c>
    </row>
    <row r="164" spans="1:14">
      <c r="A164" s="112">
        <f t="shared" si="23"/>
        <v>42507</v>
      </c>
      <c r="B164" s="24">
        <v>13</v>
      </c>
      <c r="D164" s="33">
        <v>59.8</v>
      </c>
      <c r="E164" s="22">
        <f t="shared" si="22"/>
        <v>0.83761859999999988</v>
      </c>
      <c r="F164" s="32">
        <v>2.2599999999999998</v>
      </c>
      <c r="G164" s="22">
        <f t="shared" si="13"/>
        <v>6.9992200000000004E-2</v>
      </c>
      <c r="L164" s="22" t="s">
        <v>24</v>
      </c>
      <c r="M164" s="22">
        <f>AVERAGE(E166:E167)</f>
        <v>1.2060027</v>
      </c>
      <c r="N164" s="22">
        <f>AVERAGE(G166:G167)</f>
        <v>9.7245800000000007E-2</v>
      </c>
    </row>
    <row r="165" spans="1:14">
      <c r="A165" s="112">
        <f t="shared" si="23"/>
        <v>42521</v>
      </c>
      <c r="B165" s="24">
        <v>13</v>
      </c>
      <c r="D165" s="30">
        <v>77.400000000000006</v>
      </c>
      <c r="E165" s="22">
        <f t="shared" si="22"/>
        <v>1.0841418</v>
      </c>
      <c r="F165" s="30">
        <v>3.54</v>
      </c>
      <c r="G165" s="22">
        <f t="shared" si="13"/>
        <v>0.10963379999999999</v>
      </c>
      <c r="L165" s="22" t="s">
        <v>25</v>
      </c>
      <c r="M165" s="22">
        <f>AVERAGE(E168:E169)</f>
        <v>0.75147554999999999</v>
      </c>
      <c r="N165" s="22">
        <f>AVERAGE(G168:G169)</f>
        <v>9.1516349999999996E-2</v>
      </c>
    </row>
    <row r="166" spans="1:14">
      <c r="A166" s="112">
        <f t="shared" si="23"/>
        <v>42535</v>
      </c>
      <c r="B166" s="24">
        <v>13</v>
      </c>
      <c r="C166" s="22" t="s">
        <v>105</v>
      </c>
      <c r="D166" s="30"/>
      <c r="F166" s="30"/>
      <c r="L166" s="22" t="s">
        <v>26</v>
      </c>
      <c r="M166" s="22">
        <f>AVERAGE(E170:E171)</f>
        <v>1.1709851999999998</v>
      </c>
      <c r="N166" s="22">
        <f>AVERAGE(G170:G171)</f>
        <v>5.5746000000000004E-2</v>
      </c>
    </row>
    <row r="167" spans="1:14">
      <c r="A167" s="112">
        <f t="shared" si="23"/>
        <v>42549</v>
      </c>
      <c r="B167" s="24">
        <v>13</v>
      </c>
      <c r="D167" s="37">
        <v>86.1</v>
      </c>
      <c r="E167" s="22">
        <f t="shared" si="22"/>
        <v>1.2060027</v>
      </c>
      <c r="F167" s="37">
        <v>3.14</v>
      </c>
      <c r="G167" s="22">
        <f t="shared" si="13"/>
        <v>9.7245800000000007E-2</v>
      </c>
      <c r="L167" s="22" t="s">
        <v>27</v>
      </c>
      <c r="M167" s="22">
        <f>AVERAGE(E172:E173)</f>
        <v>0.89364659999999996</v>
      </c>
      <c r="N167" s="22">
        <f>AVERAGE(G172:G173)</f>
        <v>3.5925199999999997E-2</v>
      </c>
    </row>
    <row r="168" spans="1:14">
      <c r="A168" s="112">
        <f t="shared" si="23"/>
        <v>42563</v>
      </c>
      <c r="B168" s="24">
        <v>13</v>
      </c>
      <c r="C168" s="133"/>
      <c r="D168" s="37">
        <v>40.299999999999997</v>
      </c>
      <c r="E168" s="22">
        <f t="shared" si="22"/>
        <v>0.56448209999999999</v>
      </c>
      <c r="F168" s="37">
        <v>3.34</v>
      </c>
      <c r="G168" s="22">
        <f t="shared" si="13"/>
        <v>0.1034398</v>
      </c>
      <c r="H168" s="135"/>
      <c r="L168" s="22" t="s">
        <v>81</v>
      </c>
      <c r="M168" s="22">
        <f>AVERAGE(E174:E175)</f>
        <v>1.8419204999999998</v>
      </c>
      <c r="N168" s="22">
        <f>AVERAGE(G174:G175)</f>
        <v>0.113737325</v>
      </c>
    </row>
    <row r="169" spans="1:14">
      <c r="A169" s="112">
        <f t="shared" si="23"/>
        <v>42577</v>
      </c>
      <c r="B169" s="24">
        <v>13</v>
      </c>
      <c r="C169" s="131"/>
      <c r="D169" s="37">
        <v>67</v>
      </c>
      <c r="E169" s="22">
        <f t="shared" si="22"/>
        <v>0.938469</v>
      </c>
      <c r="F169" s="37">
        <v>2.57</v>
      </c>
      <c r="G169" s="22">
        <f t="shared" si="13"/>
        <v>7.9592899999999994E-2</v>
      </c>
      <c r="H169" s="131"/>
      <c r="L169" s="22" t="s">
        <v>29</v>
      </c>
      <c r="M169" s="22">
        <f>AVERAGE(E176)</f>
        <v>1.9889939999999999</v>
      </c>
      <c r="N169" s="22">
        <f>AVERAGE(G176)</f>
        <v>8.1141400000000002E-2</v>
      </c>
    </row>
    <row r="170" spans="1:14">
      <c r="A170" s="112">
        <f t="shared" si="23"/>
        <v>42591</v>
      </c>
      <c r="B170" s="24">
        <v>13</v>
      </c>
      <c r="C170" s="131"/>
      <c r="D170" s="37">
        <v>83.6</v>
      </c>
      <c r="E170" s="22">
        <f t="shared" si="22"/>
        <v>1.1709851999999998</v>
      </c>
      <c r="F170" s="37">
        <v>1.8</v>
      </c>
      <c r="G170" s="22">
        <f t="shared" si="13"/>
        <v>5.5746000000000004E-2</v>
      </c>
      <c r="H170" s="131"/>
    </row>
    <row r="171" spans="1:14">
      <c r="A171" s="112">
        <f t="shared" si="23"/>
        <v>42605</v>
      </c>
      <c r="B171" s="24">
        <v>13</v>
      </c>
      <c r="C171" s="131" t="s">
        <v>105</v>
      </c>
      <c r="H171" s="131"/>
    </row>
    <row r="172" spans="1:14">
      <c r="A172" s="112">
        <f t="shared" si="23"/>
        <v>42619</v>
      </c>
      <c r="B172" s="24">
        <v>13</v>
      </c>
      <c r="D172" s="37">
        <v>63.8</v>
      </c>
      <c r="E172" s="22">
        <f t="shared" si="22"/>
        <v>0.89364659999999996</v>
      </c>
      <c r="F172" s="37">
        <v>1.1599999999999999</v>
      </c>
      <c r="G172" s="22">
        <f t="shared" si="13"/>
        <v>3.5925199999999997E-2</v>
      </c>
      <c r="H172" s="133"/>
      <c r="I172" s="135"/>
    </row>
    <row r="173" spans="1:14">
      <c r="A173" s="112">
        <f t="shared" si="23"/>
        <v>42633</v>
      </c>
      <c r="B173" s="24">
        <v>13</v>
      </c>
      <c r="C173" s="22" t="s">
        <v>105</v>
      </c>
      <c r="H173" s="130"/>
      <c r="I173" s="131"/>
    </row>
    <row r="174" spans="1:14">
      <c r="A174" s="112">
        <f t="shared" si="23"/>
        <v>42647</v>
      </c>
      <c r="B174" s="24">
        <v>13</v>
      </c>
      <c r="D174" s="37">
        <v>112</v>
      </c>
      <c r="E174" s="22">
        <f t="shared" si="22"/>
        <v>1.568784</v>
      </c>
      <c r="F174" s="37">
        <v>4.6500000000000004</v>
      </c>
      <c r="G174" s="22">
        <f t="shared" si="13"/>
        <v>0.14401050000000001</v>
      </c>
    </row>
    <row r="175" spans="1:14">
      <c r="A175" s="112">
        <f t="shared" si="23"/>
        <v>42661</v>
      </c>
      <c r="B175" s="24">
        <v>13</v>
      </c>
      <c r="D175" s="37">
        <v>151</v>
      </c>
      <c r="E175" s="22">
        <f t="shared" si="22"/>
        <v>2.1150569999999997</v>
      </c>
      <c r="F175" s="37">
        <v>2.6949999999999998</v>
      </c>
      <c r="G175" s="22">
        <f t="shared" si="13"/>
        <v>8.3464149999999987E-2</v>
      </c>
    </row>
    <row r="176" spans="1:14">
      <c r="A176" s="112">
        <f t="shared" si="23"/>
        <v>42675</v>
      </c>
      <c r="B176" s="24">
        <v>13</v>
      </c>
      <c r="D176" s="37">
        <v>142</v>
      </c>
      <c r="E176" s="22">
        <f t="shared" si="22"/>
        <v>1.9889939999999999</v>
      </c>
      <c r="F176" s="37">
        <v>2.62</v>
      </c>
      <c r="G176" s="22">
        <f t="shared" si="13"/>
        <v>8.1141400000000002E-2</v>
      </c>
    </row>
    <row r="178" spans="1:17">
      <c r="A178" s="112">
        <f>A159</f>
        <v>42437</v>
      </c>
      <c r="B178" s="24">
        <v>15</v>
      </c>
      <c r="D178" s="30">
        <v>180</v>
      </c>
      <c r="E178" s="22">
        <f t="shared" si="22"/>
        <v>2.5212599999999998</v>
      </c>
      <c r="F178" s="30">
        <v>0.81</v>
      </c>
      <c r="G178" s="22">
        <f t="shared" ref="G178:G264" si="24">(F178*30.97)*(0.001)</f>
        <v>2.5085699999999999E-2</v>
      </c>
    </row>
    <row r="179" spans="1:17">
      <c r="A179" s="112">
        <f t="shared" ref="A179:A195" si="25">A160</f>
        <v>42451</v>
      </c>
      <c r="B179" s="24">
        <v>15</v>
      </c>
      <c r="D179" s="30">
        <v>157</v>
      </c>
      <c r="E179" s="22">
        <f>(D179*14.007)*(0.001)</f>
        <v>2.1990990000000004</v>
      </c>
      <c r="F179" s="32">
        <v>0.87</v>
      </c>
      <c r="G179" s="22">
        <f t="shared" si="24"/>
        <v>2.69439E-2</v>
      </c>
      <c r="L179" s="22">
        <v>15</v>
      </c>
    </row>
    <row r="180" spans="1:17">
      <c r="A180" s="112">
        <f t="shared" si="25"/>
        <v>42465</v>
      </c>
      <c r="B180" s="24">
        <v>15</v>
      </c>
      <c r="D180" s="37">
        <v>128</v>
      </c>
      <c r="E180" s="22">
        <f t="shared" si="22"/>
        <v>1.792896</v>
      </c>
      <c r="F180" s="37">
        <v>0.99</v>
      </c>
      <c r="G180" s="22">
        <f t="shared" si="24"/>
        <v>3.0660300000000001E-2</v>
      </c>
      <c r="L180" s="22" t="s">
        <v>20</v>
      </c>
      <c r="M180" s="22">
        <f>AVERAGE(E178:E179)</f>
        <v>2.3601795000000001</v>
      </c>
      <c r="N180" s="22">
        <f>AVERAGE(G178:G179)</f>
        <v>2.6014799999999998E-2</v>
      </c>
    </row>
    <row r="181" spans="1:17">
      <c r="A181" s="112">
        <f t="shared" si="25"/>
        <v>42479</v>
      </c>
      <c r="B181" s="24">
        <v>15</v>
      </c>
      <c r="D181" s="33">
        <v>132</v>
      </c>
      <c r="E181" s="22">
        <f t="shared" si="22"/>
        <v>1.848924</v>
      </c>
      <c r="F181" s="32">
        <v>0.94</v>
      </c>
      <c r="G181" s="22">
        <f t="shared" si="24"/>
        <v>2.91118E-2</v>
      </c>
      <c r="L181" s="22" t="s">
        <v>22</v>
      </c>
      <c r="M181" s="22">
        <f>AVERAGE(E180:E181)</f>
        <v>1.82091</v>
      </c>
      <c r="N181" s="22">
        <f>AVERAGE(G180:G181)</f>
        <v>2.9886050000000001E-2</v>
      </c>
    </row>
    <row r="182" spans="1:17">
      <c r="A182" s="112">
        <f t="shared" si="25"/>
        <v>42493</v>
      </c>
      <c r="B182" s="24">
        <v>15</v>
      </c>
      <c r="D182" s="30">
        <v>126</v>
      </c>
      <c r="E182" s="22">
        <f t="shared" si="22"/>
        <v>1.7648820000000001</v>
      </c>
      <c r="F182" s="30">
        <v>1.27</v>
      </c>
      <c r="G182" s="22">
        <f t="shared" si="24"/>
        <v>3.9331899999999996E-2</v>
      </c>
      <c r="L182" s="22" t="s">
        <v>23</v>
      </c>
      <c r="M182" s="22">
        <f>AVERAGE(E182:E184)</f>
        <v>1.3871599000000001</v>
      </c>
      <c r="N182" s="22">
        <f>AVERAGE(G182:G184)</f>
        <v>4.8416433333333321E-2</v>
      </c>
    </row>
    <row r="183" spans="1:17">
      <c r="A183" s="112">
        <f t="shared" si="25"/>
        <v>42507</v>
      </c>
      <c r="B183" s="24">
        <v>15</v>
      </c>
      <c r="D183" s="33">
        <v>96.2</v>
      </c>
      <c r="E183" s="22">
        <f t="shared" si="22"/>
        <v>1.3474734000000002</v>
      </c>
      <c r="F183" s="30">
        <v>1.53</v>
      </c>
      <c r="G183" s="22">
        <f t="shared" si="24"/>
        <v>4.7384099999999998E-2</v>
      </c>
      <c r="L183" s="22" t="s">
        <v>24</v>
      </c>
      <c r="M183" s="22">
        <f>AVERAGE(E185:E186)</f>
        <v>0.84392175000000003</v>
      </c>
      <c r="N183" s="22">
        <f>AVERAGE(G185:G186)</f>
        <v>6.921795E-2</v>
      </c>
    </row>
    <row r="184" spans="1:17">
      <c r="A184" s="112">
        <f t="shared" si="25"/>
        <v>42521</v>
      </c>
      <c r="B184" s="24">
        <v>15</v>
      </c>
      <c r="D184" s="30">
        <v>74.900000000000006</v>
      </c>
      <c r="E184" s="22">
        <f t="shared" si="22"/>
        <v>1.0491242999999999</v>
      </c>
      <c r="F184" s="30">
        <v>1.89</v>
      </c>
      <c r="G184" s="22">
        <f t="shared" si="24"/>
        <v>5.8533299999999996E-2</v>
      </c>
      <c r="L184" s="22" t="s">
        <v>25</v>
      </c>
      <c r="M184" s="22">
        <f>AVERAGE(E187:E188)</f>
        <v>0.79139550000000003</v>
      </c>
      <c r="N184" s="22">
        <f>AVERAGE(G187:G188)</f>
        <v>5.0326250000000003E-2</v>
      </c>
    </row>
    <row r="185" spans="1:17">
      <c r="A185" s="112">
        <f t="shared" si="25"/>
        <v>42535</v>
      </c>
      <c r="B185" s="24">
        <v>15</v>
      </c>
      <c r="D185" s="30">
        <v>79.400000000000006</v>
      </c>
      <c r="E185" s="22">
        <f t="shared" si="22"/>
        <v>1.1121558</v>
      </c>
      <c r="F185" s="30">
        <v>1.62</v>
      </c>
      <c r="G185" s="22">
        <f t="shared" si="24"/>
        <v>5.0171399999999998E-2</v>
      </c>
      <c r="L185" s="22" t="s">
        <v>26</v>
      </c>
      <c r="M185" s="22">
        <f>AVERAGE(E189:E190)</f>
        <v>0.57218594999999994</v>
      </c>
      <c r="N185" s="22">
        <f>AVERAGE(G189:G190)</f>
        <v>5.0790799999999997E-2</v>
      </c>
    </row>
    <row r="186" spans="1:17">
      <c r="A186" s="112">
        <f t="shared" si="25"/>
        <v>42549</v>
      </c>
      <c r="B186" s="24">
        <v>15</v>
      </c>
      <c r="D186" s="37">
        <v>41.1</v>
      </c>
      <c r="E186" s="22">
        <f t="shared" si="22"/>
        <v>0.57568769999999991</v>
      </c>
      <c r="F186" s="37">
        <v>2.85</v>
      </c>
      <c r="G186" s="22">
        <f t="shared" si="24"/>
        <v>8.8264499999999996E-2</v>
      </c>
      <c r="L186" s="22" t="s">
        <v>27</v>
      </c>
      <c r="M186" s="22">
        <f>AVERAGE(E191:E192)</f>
        <v>0.64852409999999994</v>
      </c>
      <c r="N186" s="22">
        <f>AVERAGE(G191:G192)</f>
        <v>4.9397150000000001E-2</v>
      </c>
    </row>
    <row r="187" spans="1:17">
      <c r="A187" s="112">
        <f t="shared" si="25"/>
        <v>42563</v>
      </c>
      <c r="B187" s="24">
        <v>15</v>
      </c>
      <c r="C187" s="133"/>
      <c r="D187" s="37">
        <v>61.5</v>
      </c>
      <c r="E187" s="22">
        <f t="shared" si="22"/>
        <v>0.86143049999999999</v>
      </c>
      <c r="F187" s="37">
        <v>1.83</v>
      </c>
      <c r="G187" s="22">
        <f t="shared" si="24"/>
        <v>5.6675099999999999E-2</v>
      </c>
      <c r="H187" s="133"/>
      <c r="L187" s="22" t="s">
        <v>81</v>
      </c>
      <c r="M187" s="22">
        <f>AVERAGE(E193:E194)</f>
        <v>1.9679835000000001</v>
      </c>
      <c r="N187" s="22">
        <f>AVERAGE(G193:G194)</f>
        <v>9.2135749999999988E-2</v>
      </c>
      <c r="O187" s="136"/>
      <c r="P187" s="30"/>
      <c r="Q187" s="30"/>
    </row>
    <row r="188" spans="1:17">
      <c r="A188" s="112">
        <f t="shared" si="25"/>
        <v>42577</v>
      </c>
      <c r="B188" s="24">
        <v>15</v>
      </c>
      <c r="D188" s="37">
        <v>51.5</v>
      </c>
      <c r="E188" s="22">
        <f t="shared" si="22"/>
        <v>0.72136050000000007</v>
      </c>
      <c r="F188" s="37">
        <v>1.42</v>
      </c>
      <c r="G188" s="22">
        <f t="shared" si="24"/>
        <v>4.39774E-2</v>
      </c>
      <c r="H188" s="131"/>
      <c r="L188" s="22" t="s">
        <v>29</v>
      </c>
      <c r="M188" s="22">
        <f>AVERAGE(E195)</f>
        <v>2.5772880000000002</v>
      </c>
      <c r="N188" s="22">
        <f>AVERAGE(G195)</f>
        <v>3.8402800000000001E-2</v>
      </c>
      <c r="O188" s="136"/>
      <c r="P188" s="30"/>
      <c r="Q188" s="30"/>
    </row>
    <row r="189" spans="1:17">
      <c r="A189" s="112">
        <f t="shared" si="25"/>
        <v>42591</v>
      </c>
      <c r="B189" s="24">
        <v>15</v>
      </c>
      <c r="C189" s="131"/>
      <c r="D189" s="37">
        <v>40</v>
      </c>
      <c r="E189" s="22">
        <f t="shared" si="22"/>
        <v>0.56028</v>
      </c>
      <c r="F189" s="37">
        <v>1.63</v>
      </c>
      <c r="G189" s="22">
        <f t="shared" si="24"/>
        <v>5.0481100000000001E-2</v>
      </c>
      <c r="H189" s="131"/>
      <c r="O189" s="136"/>
      <c r="P189" s="30"/>
      <c r="Q189" s="32"/>
    </row>
    <row r="190" spans="1:17">
      <c r="A190" s="112">
        <f t="shared" si="25"/>
        <v>42605</v>
      </c>
      <c r="B190" s="24">
        <v>15</v>
      </c>
      <c r="C190" s="131"/>
      <c r="D190" s="37">
        <v>41.7</v>
      </c>
      <c r="E190" s="22">
        <f t="shared" si="22"/>
        <v>0.5840919</v>
      </c>
      <c r="F190" s="37">
        <v>1.65</v>
      </c>
      <c r="G190" s="22">
        <f t="shared" si="24"/>
        <v>5.11005E-2</v>
      </c>
      <c r="O190" s="136"/>
      <c r="P190" s="30"/>
      <c r="Q190" s="32"/>
    </row>
    <row r="191" spans="1:17">
      <c r="A191" s="112">
        <f t="shared" si="25"/>
        <v>42619</v>
      </c>
      <c r="B191" s="24">
        <v>15</v>
      </c>
      <c r="D191" s="37">
        <v>42.8</v>
      </c>
      <c r="E191" s="22">
        <f t="shared" si="22"/>
        <v>0.59949960000000002</v>
      </c>
      <c r="F191" s="89">
        <v>1.81</v>
      </c>
      <c r="G191" s="22">
        <f t="shared" si="24"/>
        <v>5.60557E-2</v>
      </c>
      <c r="H191" s="133"/>
      <c r="I191" s="133"/>
      <c r="O191" s="136"/>
      <c r="P191" s="30"/>
      <c r="Q191" s="30"/>
    </row>
    <row r="192" spans="1:17">
      <c r="A192" s="112">
        <f t="shared" si="25"/>
        <v>42633</v>
      </c>
      <c r="B192" s="24">
        <v>15</v>
      </c>
      <c r="D192" s="37">
        <v>49.8</v>
      </c>
      <c r="E192" s="22">
        <f t="shared" si="22"/>
        <v>0.69754859999999996</v>
      </c>
      <c r="F192" s="89">
        <v>1.38</v>
      </c>
      <c r="G192" s="22">
        <f t="shared" si="24"/>
        <v>4.2738600000000002E-2</v>
      </c>
      <c r="H192" s="131"/>
      <c r="I192" s="132"/>
      <c r="O192" s="136"/>
      <c r="P192" s="30"/>
      <c r="Q192" s="30"/>
    </row>
    <row r="193" spans="1:17">
      <c r="A193" s="112">
        <f t="shared" si="25"/>
        <v>42647</v>
      </c>
      <c r="B193" s="24">
        <v>15</v>
      </c>
      <c r="D193" s="37">
        <v>107</v>
      </c>
      <c r="E193" s="22">
        <f t="shared" si="22"/>
        <v>1.4987490000000001</v>
      </c>
      <c r="F193" s="89">
        <v>4.0199999999999996</v>
      </c>
      <c r="G193" s="22">
        <f t="shared" si="24"/>
        <v>0.12449939999999998</v>
      </c>
      <c r="H193" s="131"/>
      <c r="I193" s="131"/>
      <c r="O193" s="136"/>
      <c r="P193" s="30"/>
      <c r="Q193" s="30"/>
    </row>
    <row r="194" spans="1:17">
      <c r="A194" s="112">
        <f t="shared" si="25"/>
        <v>42661</v>
      </c>
      <c r="B194" s="24">
        <v>15</v>
      </c>
      <c r="D194" s="37">
        <v>174</v>
      </c>
      <c r="E194" s="22">
        <f t="shared" si="22"/>
        <v>2.4372180000000001</v>
      </c>
      <c r="F194" s="89">
        <v>1.93</v>
      </c>
      <c r="G194" s="22">
        <f t="shared" si="24"/>
        <v>5.9772099999999995E-2</v>
      </c>
      <c r="O194" s="136"/>
      <c r="P194" s="30"/>
      <c r="Q194" s="32"/>
    </row>
    <row r="195" spans="1:17">
      <c r="A195" s="112">
        <f t="shared" si="25"/>
        <v>42675</v>
      </c>
      <c r="B195" s="24">
        <v>15</v>
      </c>
      <c r="D195" s="37">
        <v>184</v>
      </c>
      <c r="E195" s="22">
        <f t="shared" si="22"/>
        <v>2.5772880000000002</v>
      </c>
      <c r="F195" s="89">
        <v>1.24</v>
      </c>
      <c r="G195" s="22">
        <f t="shared" si="24"/>
        <v>3.8402800000000001E-2</v>
      </c>
    </row>
    <row r="197" spans="1:17">
      <c r="A197" s="112">
        <f>A178</f>
        <v>42437</v>
      </c>
      <c r="B197" s="24">
        <v>16</v>
      </c>
      <c r="D197" s="31">
        <v>117</v>
      </c>
      <c r="E197" s="22">
        <f t="shared" ref="E197:E199" si="26">(D197*14.007)*(0.001)</f>
        <v>1.638819</v>
      </c>
      <c r="F197" s="30">
        <v>1.1499999999999999</v>
      </c>
      <c r="G197" s="22">
        <f t="shared" ref="G197:G199" si="27">(F197*30.97)*(0.001)</f>
        <v>3.5615500000000001E-2</v>
      </c>
    </row>
    <row r="198" spans="1:17">
      <c r="A198" s="112">
        <f t="shared" ref="A198:A214" si="28">A179</f>
        <v>42451</v>
      </c>
      <c r="B198" s="24">
        <v>16</v>
      </c>
      <c r="D198" s="30">
        <v>93.5</v>
      </c>
      <c r="E198" s="22">
        <f>(D198*14.007)*(0.001)</f>
        <v>1.3096544999999999</v>
      </c>
      <c r="F198" s="32">
        <v>1.35</v>
      </c>
      <c r="G198" s="22">
        <f t="shared" si="27"/>
        <v>4.1809499999999999E-2</v>
      </c>
      <c r="L198" s="22">
        <v>16</v>
      </c>
    </row>
    <row r="199" spans="1:17">
      <c r="A199" s="112">
        <f t="shared" si="28"/>
        <v>42465</v>
      </c>
      <c r="B199" s="24">
        <v>16</v>
      </c>
      <c r="D199" s="37">
        <v>77.400000000000006</v>
      </c>
      <c r="E199" s="22">
        <f t="shared" si="26"/>
        <v>1.0841418</v>
      </c>
      <c r="F199" s="37">
        <v>1.8</v>
      </c>
      <c r="G199" s="22">
        <f t="shared" si="27"/>
        <v>5.5746000000000004E-2</v>
      </c>
      <c r="L199" s="22" t="s">
        <v>20</v>
      </c>
      <c r="M199" s="22">
        <f>AVERAGE(E197:E198)</f>
        <v>1.47423675</v>
      </c>
      <c r="N199" s="22">
        <f>AVERAGE(G197:G198)</f>
        <v>3.8712499999999997E-2</v>
      </c>
    </row>
    <row r="200" spans="1:17">
      <c r="A200" s="112">
        <f t="shared" si="28"/>
        <v>42479</v>
      </c>
      <c r="B200" s="24">
        <v>16</v>
      </c>
      <c r="D200" s="30">
        <v>86.8</v>
      </c>
      <c r="E200" s="22">
        <f>(D200*14.007)*(0.001)</f>
        <v>1.2158076</v>
      </c>
      <c r="F200" s="32">
        <v>1.1000000000000001</v>
      </c>
      <c r="G200" s="22">
        <f>(F200*30.97)*(0.001)</f>
        <v>3.4067E-2</v>
      </c>
      <c r="L200" s="22" t="s">
        <v>22</v>
      </c>
      <c r="M200" s="22">
        <f>AVERAGE(E199:E200)</f>
        <v>1.1499747</v>
      </c>
      <c r="N200" s="22">
        <f>AVERAGE(G199:G200)</f>
        <v>4.4906500000000002E-2</v>
      </c>
    </row>
    <row r="201" spans="1:17">
      <c r="A201" s="112">
        <f t="shared" si="28"/>
        <v>42493</v>
      </c>
      <c r="B201" s="24">
        <v>16</v>
      </c>
      <c r="D201" s="30">
        <v>68.7</v>
      </c>
      <c r="E201" s="22">
        <f>(D201*14.007)*(0.001)</f>
        <v>0.96228089999999999</v>
      </c>
      <c r="F201" s="30">
        <v>1.39</v>
      </c>
      <c r="G201" s="22">
        <f t="shared" ref="G201:G214" si="29">(F201*30.97)*(0.001)</f>
        <v>4.3048299999999998E-2</v>
      </c>
      <c r="L201" s="22" t="s">
        <v>23</v>
      </c>
      <c r="M201" s="22">
        <f>AVERAGE(E201:E203)</f>
        <v>0.83761859999999999</v>
      </c>
      <c r="N201" s="22">
        <f>AVERAGE(G201:G203)</f>
        <v>5.2648999999999994E-2</v>
      </c>
    </row>
    <row r="202" spans="1:17">
      <c r="A202" s="112">
        <f t="shared" si="28"/>
        <v>42507</v>
      </c>
      <c r="B202" s="24">
        <v>16</v>
      </c>
      <c r="C202" s="22" t="s">
        <v>105</v>
      </c>
      <c r="D202" s="30"/>
      <c r="F202" s="30"/>
      <c r="L202" s="22" t="s">
        <v>24</v>
      </c>
      <c r="M202" s="22">
        <f>AVERAGE(E204:E205)</f>
        <v>1.2676335000000001</v>
      </c>
      <c r="N202" s="22">
        <f>AVERAGE(G204:G205)</f>
        <v>9.7400649999999991E-2</v>
      </c>
    </row>
    <row r="203" spans="1:17">
      <c r="A203" s="112">
        <f t="shared" si="28"/>
        <v>42521</v>
      </c>
      <c r="B203" s="24">
        <v>16</v>
      </c>
      <c r="D203" s="30">
        <v>50.9</v>
      </c>
      <c r="E203" s="22">
        <f t="shared" ref="E203:E214" si="30">(D203*14.007)*(0.001)</f>
        <v>0.71295629999999999</v>
      </c>
      <c r="F203" s="30">
        <v>2.0099999999999998</v>
      </c>
      <c r="G203" s="22">
        <f t="shared" si="29"/>
        <v>6.2249699999999991E-2</v>
      </c>
      <c r="L203" s="22" t="s">
        <v>25</v>
      </c>
      <c r="M203" s="22">
        <f>AVERAGE(E206:E207)</f>
        <v>0.7619807999999999</v>
      </c>
      <c r="N203" s="22">
        <f>AVERAGE(G206:G207)</f>
        <v>6.4727300000000002E-2</v>
      </c>
    </row>
    <row r="204" spans="1:17">
      <c r="A204" s="112">
        <f t="shared" si="28"/>
        <v>42535</v>
      </c>
      <c r="B204" s="24">
        <v>16</v>
      </c>
      <c r="D204" s="30">
        <v>74</v>
      </c>
      <c r="E204" s="22">
        <f t="shared" si="30"/>
        <v>1.0365180000000001</v>
      </c>
      <c r="F204" s="30">
        <v>3.21</v>
      </c>
      <c r="G204" s="22">
        <f t="shared" si="29"/>
        <v>9.9413699999999994E-2</v>
      </c>
      <c r="L204" s="22" t="s">
        <v>26</v>
      </c>
      <c r="M204" s="22">
        <f>AVERAGE(E208:E209)</f>
        <v>0.55957964999999998</v>
      </c>
      <c r="N204" s="22">
        <f>AVERAGE(G208:G209)</f>
        <v>6.3178799999999993E-2</v>
      </c>
    </row>
    <row r="205" spans="1:17">
      <c r="A205" s="112">
        <f t="shared" si="28"/>
        <v>42549</v>
      </c>
      <c r="B205" s="24">
        <v>16</v>
      </c>
      <c r="D205" s="37">
        <v>107</v>
      </c>
      <c r="E205" s="22">
        <f t="shared" si="30"/>
        <v>1.4987490000000001</v>
      </c>
      <c r="F205" s="37">
        <v>3.08</v>
      </c>
      <c r="G205" s="22">
        <f t="shared" si="29"/>
        <v>9.5387599999999989E-2</v>
      </c>
      <c r="L205" s="22" t="s">
        <v>27</v>
      </c>
      <c r="M205" s="22">
        <f>AVERAGE(E210:E211)</f>
        <v>0.46713344999999995</v>
      </c>
      <c r="N205" s="22">
        <f>AVERAGE(G210:G211)</f>
        <v>7.2624649999999999E-2</v>
      </c>
    </row>
    <row r="206" spans="1:17">
      <c r="A206" s="112">
        <f t="shared" si="28"/>
        <v>42563</v>
      </c>
      <c r="B206" s="24">
        <v>16</v>
      </c>
      <c r="C206" s="133"/>
      <c r="D206" s="37">
        <v>54.3</v>
      </c>
      <c r="E206" s="22">
        <f t="shared" si="30"/>
        <v>0.76058009999999987</v>
      </c>
      <c r="F206" s="37">
        <v>2.02</v>
      </c>
      <c r="G206" s="22">
        <f t="shared" si="29"/>
        <v>6.2559400000000001E-2</v>
      </c>
      <c r="H206" s="135"/>
      <c r="L206" s="22" t="s">
        <v>28</v>
      </c>
      <c r="M206" s="22">
        <f>AVERAGE(E212:E213)</f>
        <v>1.8349169999999999</v>
      </c>
      <c r="N206" s="22">
        <f>AVERAGE(G212:G213)</f>
        <v>7.8741224999999998E-2</v>
      </c>
    </row>
    <row r="207" spans="1:17">
      <c r="A207" s="112">
        <f t="shared" si="28"/>
        <v>42577</v>
      </c>
      <c r="B207" s="24">
        <v>16</v>
      </c>
      <c r="C207" s="133"/>
      <c r="D207" s="37">
        <v>54.5</v>
      </c>
      <c r="E207" s="22">
        <f t="shared" si="30"/>
        <v>0.76338149999999994</v>
      </c>
      <c r="F207" s="37">
        <v>2.16</v>
      </c>
      <c r="G207" s="22">
        <f t="shared" si="29"/>
        <v>6.6895200000000002E-2</v>
      </c>
      <c r="H207" s="133"/>
      <c r="L207" s="22" t="s">
        <v>29</v>
      </c>
      <c r="M207" s="22">
        <f>AVERAGE(E214)</f>
        <v>1.4427210000000001</v>
      </c>
      <c r="N207" s="22">
        <f>AVERAGE(G214)</f>
        <v>6.4727300000000002E-2</v>
      </c>
    </row>
    <row r="208" spans="1:17">
      <c r="A208" s="112">
        <f t="shared" si="28"/>
        <v>42591</v>
      </c>
      <c r="B208" s="24">
        <v>16</v>
      </c>
      <c r="D208" s="37">
        <v>32.9</v>
      </c>
      <c r="E208" s="22">
        <f t="shared" si="30"/>
        <v>0.46083029999999997</v>
      </c>
      <c r="F208" s="37">
        <v>1.62</v>
      </c>
      <c r="G208" s="22">
        <f t="shared" si="29"/>
        <v>5.0171399999999998E-2</v>
      </c>
      <c r="H208" s="131"/>
    </row>
    <row r="209" spans="1:14">
      <c r="A209" s="112">
        <f t="shared" si="28"/>
        <v>42605</v>
      </c>
      <c r="B209" s="24">
        <v>16</v>
      </c>
      <c r="C209" s="131"/>
      <c r="D209" s="37">
        <v>47</v>
      </c>
      <c r="E209" s="22">
        <f t="shared" si="30"/>
        <v>0.65832899999999994</v>
      </c>
      <c r="F209" s="37">
        <v>2.46</v>
      </c>
      <c r="G209" s="22">
        <f t="shared" si="29"/>
        <v>7.6186199999999996E-2</v>
      </c>
    </row>
    <row r="210" spans="1:14">
      <c r="A210" s="112">
        <f t="shared" si="28"/>
        <v>42619</v>
      </c>
      <c r="B210" s="24">
        <v>16</v>
      </c>
      <c r="D210" s="37">
        <v>28.3</v>
      </c>
      <c r="E210" s="22">
        <f t="shared" si="30"/>
        <v>0.39639810000000003</v>
      </c>
      <c r="F210" s="37">
        <v>1.98</v>
      </c>
      <c r="G210" s="22">
        <f t="shared" si="29"/>
        <v>6.1320600000000003E-2</v>
      </c>
      <c r="H210" s="134"/>
      <c r="I210" s="135"/>
    </row>
    <row r="211" spans="1:14">
      <c r="A211" s="112">
        <f t="shared" si="28"/>
        <v>42633</v>
      </c>
      <c r="B211" s="24">
        <v>16</v>
      </c>
      <c r="D211" s="37">
        <v>38.4</v>
      </c>
      <c r="E211" s="22">
        <f t="shared" si="30"/>
        <v>0.53786879999999992</v>
      </c>
      <c r="F211" s="37">
        <v>2.71</v>
      </c>
      <c r="G211" s="22">
        <f t="shared" si="29"/>
        <v>8.3928699999999995E-2</v>
      </c>
      <c r="H211" s="131"/>
      <c r="I211" s="131"/>
    </row>
    <row r="212" spans="1:14">
      <c r="A212" s="112">
        <f t="shared" si="28"/>
        <v>42647</v>
      </c>
      <c r="B212" s="24">
        <v>16</v>
      </c>
      <c r="D212" s="37">
        <v>125</v>
      </c>
      <c r="E212" s="22">
        <f t="shared" si="30"/>
        <v>1.750875</v>
      </c>
      <c r="F212" s="37">
        <v>2.6749999999999998</v>
      </c>
      <c r="G212" s="22">
        <f t="shared" si="29"/>
        <v>8.2844749999999995E-2</v>
      </c>
    </row>
    <row r="213" spans="1:14">
      <c r="A213" s="112">
        <f t="shared" si="28"/>
        <v>42661</v>
      </c>
      <c r="B213" s="24">
        <v>16</v>
      </c>
      <c r="D213" s="37">
        <v>137</v>
      </c>
      <c r="E213" s="22">
        <f t="shared" si="30"/>
        <v>1.9189590000000001</v>
      </c>
      <c r="F213" s="37">
        <v>2.41</v>
      </c>
      <c r="G213" s="22">
        <f t="shared" si="29"/>
        <v>7.4637700000000001E-2</v>
      </c>
    </row>
    <row r="214" spans="1:14">
      <c r="A214" s="112">
        <f t="shared" si="28"/>
        <v>42675</v>
      </c>
      <c r="B214" s="24">
        <v>16</v>
      </c>
      <c r="D214" s="37">
        <v>103</v>
      </c>
      <c r="E214" s="22">
        <f t="shared" si="30"/>
        <v>1.4427210000000001</v>
      </c>
      <c r="F214" s="37">
        <v>2.09</v>
      </c>
      <c r="G214" s="22">
        <f t="shared" si="29"/>
        <v>6.4727300000000002E-2</v>
      </c>
    </row>
    <row r="216" spans="1:14">
      <c r="A216" s="112">
        <f>A197</f>
        <v>42437</v>
      </c>
      <c r="B216" s="24">
        <v>17</v>
      </c>
      <c r="C216" s="22" t="s">
        <v>323</v>
      </c>
      <c r="D216" s="31"/>
      <c r="F216" s="32"/>
    </row>
    <row r="217" spans="1:14">
      <c r="A217" s="112">
        <f t="shared" ref="A217:A233" si="31">A198</f>
        <v>42451</v>
      </c>
      <c r="B217" s="24">
        <v>17</v>
      </c>
      <c r="D217" s="30">
        <v>107</v>
      </c>
      <c r="E217" s="22">
        <f t="shared" si="22"/>
        <v>1.4987490000000001</v>
      </c>
      <c r="F217" s="32">
        <v>1.25</v>
      </c>
      <c r="G217" s="22">
        <f t="shared" si="24"/>
        <v>3.8712499999999997E-2</v>
      </c>
      <c r="L217" s="22">
        <v>17</v>
      </c>
    </row>
    <row r="218" spans="1:14">
      <c r="A218" s="112">
        <f t="shared" si="31"/>
        <v>42465</v>
      </c>
      <c r="B218" s="24">
        <v>17</v>
      </c>
      <c r="D218" s="30">
        <v>96.8</v>
      </c>
      <c r="E218" s="22">
        <f t="shared" si="22"/>
        <v>1.3558776000000001</v>
      </c>
      <c r="F218" s="32">
        <v>1.97</v>
      </c>
      <c r="G218" s="22">
        <f t="shared" si="24"/>
        <v>6.10109E-2</v>
      </c>
      <c r="L218" s="22" t="s">
        <v>20</v>
      </c>
      <c r="M218" s="22">
        <f>AVERAGE(E216:E217)</f>
        <v>1.4987490000000001</v>
      </c>
      <c r="N218" s="22">
        <f>AVERAGE(G216:G217)</f>
        <v>3.8712499999999997E-2</v>
      </c>
    </row>
    <row r="219" spans="1:14">
      <c r="A219" s="112">
        <f t="shared" si="31"/>
        <v>42479</v>
      </c>
      <c r="B219" s="24">
        <v>17</v>
      </c>
      <c r="C219" s="30"/>
      <c r="D219" s="37">
        <v>90.7</v>
      </c>
      <c r="E219" s="22">
        <f t="shared" si="22"/>
        <v>1.2704348999999999</v>
      </c>
      <c r="F219" s="30">
        <v>1.4</v>
      </c>
      <c r="G219" s="22">
        <f>(F219*30.97)*(0.001)</f>
        <v>4.3358000000000001E-2</v>
      </c>
      <c r="L219" s="22" t="s">
        <v>22</v>
      </c>
      <c r="M219" s="22">
        <f>AVERAGE(E218:E219)</f>
        <v>1.31315625</v>
      </c>
      <c r="N219" s="22">
        <f>AVERAGE(G218:G219)</f>
        <v>5.218445E-2</v>
      </c>
    </row>
    <row r="220" spans="1:14">
      <c r="A220" s="112">
        <f t="shared" si="31"/>
        <v>42493</v>
      </c>
      <c r="B220" s="24">
        <v>17</v>
      </c>
      <c r="D220" s="30">
        <v>106</v>
      </c>
      <c r="E220" s="22">
        <f t="shared" si="22"/>
        <v>1.484742</v>
      </c>
      <c r="F220" s="32">
        <v>2.38</v>
      </c>
      <c r="G220" s="22">
        <f>(F220*30.97)*(0.001)</f>
        <v>7.3708599999999985E-2</v>
      </c>
      <c r="L220" s="22" t="s">
        <v>23</v>
      </c>
      <c r="M220" s="22">
        <f>AVERAGE(E220:E222)</f>
        <v>1.4693342999999999</v>
      </c>
      <c r="N220" s="22">
        <f>AVERAGE(G220:G222)</f>
        <v>6.8959866666666661E-2</v>
      </c>
    </row>
    <row r="221" spans="1:14">
      <c r="A221" s="112">
        <f t="shared" si="31"/>
        <v>42507</v>
      </c>
      <c r="B221" s="24">
        <v>17</v>
      </c>
      <c r="D221" s="30">
        <v>131</v>
      </c>
      <c r="E221" s="22">
        <f t="shared" si="22"/>
        <v>1.8349169999999999</v>
      </c>
      <c r="F221" s="32">
        <v>2.27</v>
      </c>
      <c r="G221" s="22">
        <f t="shared" si="24"/>
        <v>7.0301900000000001E-2</v>
      </c>
      <c r="L221" s="22" t="s">
        <v>24</v>
      </c>
      <c r="M221" s="22">
        <f>AVERAGE(E223:E224)</f>
        <v>1.3152573000000001</v>
      </c>
      <c r="N221" s="22">
        <f>AVERAGE(G223:G224)</f>
        <v>0.1201636</v>
      </c>
    </row>
    <row r="222" spans="1:14">
      <c r="A222" s="112">
        <f t="shared" si="31"/>
        <v>42521</v>
      </c>
      <c r="B222" s="24">
        <v>17</v>
      </c>
      <c r="D222" s="30">
        <v>77.7</v>
      </c>
      <c r="E222" s="22">
        <f t="shared" si="22"/>
        <v>1.0883439000000001</v>
      </c>
      <c r="F222" s="30">
        <v>2.0299999999999998</v>
      </c>
      <c r="G222" s="22">
        <f t="shared" si="24"/>
        <v>6.2869099999999983E-2</v>
      </c>
      <c r="L222" s="22" t="s">
        <v>25</v>
      </c>
      <c r="M222" s="22">
        <f>AVERAGE(E225:E226)</f>
        <v>1.0337166</v>
      </c>
      <c r="N222" s="22">
        <f>AVERAGE(G225:G226)</f>
        <v>8.7490250000000006E-2</v>
      </c>
    </row>
    <row r="223" spans="1:14">
      <c r="A223" s="112">
        <f t="shared" si="31"/>
        <v>42535</v>
      </c>
      <c r="B223" s="24">
        <v>17</v>
      </c>
      <c r="D223" s="30">
        <v>93.9</v>
      </c>
      <c r="E223" s="22">
        <f t="shared" si="22"/>
        <v>1.3152573000000001</v>
      </c>
      <c r="F223" s="30">
        <v>3.88</v>
      </c>
      <c r="G223" s="22">
        <f t="shared" si="24"/>
        <v>0.1201636</v>
      </c>
      <c r="L223" s="22" t="s">
        <v>26</v>
      </c>
      <c r="M223" s="22">
        <f>AVERAGE(E227:E228)</f>
        <v>0.79629795000000003</v>
      </c>
      <c r="N223" s="22">
        <f>AVERAGE(G227:G228)</f>
        <v>7.3708599999999985E-2</v>
      </c>
    </row>
    <row r="224" spans="1:14">
      <c r="A224" s="112">
        <f t="shared" si="31"/>
        <v>42549</v>
      </c>
      <c r="B224" s="24">
        <v>17</v>
      </c>
      <c r="C224" s="22" t="s">
        <v>105</v>
      </c>
      <c r="L224" s="22" t="s">
        <v>27</v>
      </c>
      <c r="M224" s="22">
        <f>AVERAGE(E229:E230)</f>
        <v>0.70455210000000001</v>
      </c>
      <c r="N224" s="22">
        <f>AVERAGE(G229:G230)</f>
        <v>7.7115299999999998E-2</v>
      </c>
    </row>
    <row r="225" spans="1:14">
      <c r="A225" s="112">
        <f t="shared" si="31"/>
        <v>42563</v>
      </c>
      <c r="B225" s="24">
        <v>17</v>
      </c>
      <c r="C225" s="133"/>
      <c r="D225" s="37">
        <v>88.3</v>
      </c>
      <c r="E225" s="22">
        <f t="shared" si="22"/>
        <v>1.2368181</v>
      </c>
      <c r="F225" s="37">
        <v>3.2</v>
      </c>
      <c r="G225" s="22">
        <f t="shared" si="24"/>
        <v>9.9103999999999998E-2</v>
      </c>
      <c r="H225" s="135"/>
      <c r="L225" s="22" t="s">
        <v>81</v>
      </c>
      <c r="M225" s="22">
        <f>AVERAGE(E231:E232)</f>
        <v>1.4637315000000002</v>
      </c>
      <c r="N225" s="22">
        <f>AVERAGE(G231:G232)</f>
        <v>8.4238399999999991E-2</v>
      </c>
    </row>
    <row r="226" spans="1:14">
      <c r="A226" s="112">
        <f t="shared" si="31"/>
        <v>42577</v>
      </c>
      <c r="B226" s="24">
        <v>17</v>
      </c>
      <c r="C226" s="131"/>
      <c r="D226" s="37">
        <v>59.3</v>
      </c>
      <c r="E226" s="22">
        <f t="shared" si="22"/>
        <v>0.83061510000000005</v>
      </c>
      <c r="F226" s="37">
        <v>2.4500000000000002</v>
      </c>
      <c r="G226" s="22">
        <f t="shared" si="24"/>
        <v>7.5876500000000013E-2</v>
      </c>
      <c r="H226" s="131"/>
      <c r="L226" s="22" t="s">
        <v>29</v>
      </c>
    </row>
    <row r="227" spans="1:14">
      <c r="A227" s="112">
        <f t="shared" si="31"/>
        <v>42591</v>
      </c>
      <c r="B227" s="24">
        <v>17</v>
      </c>
      <c r="D227" s="37">
        <v>55.3</v>
      </c>
      <c r="E227" s="22">
        <f t="shared" si="22"/>
        <v>0.77458709999999997</v>
      </c>
      <c r="F227" s="37">
        <v>2.0499999999999998</v>
      </c>
      <c r="G227" s="22">
        <f t="shared" si="24"/>
        <v>6.3488499999999989E-2</v>
      </c>
      <c r="H227" s="132"/>
    </row>
    <row r="228" spans="1:14">
      <c r="A228" s="112">
        <f t="shared" si="31"/>
        <v>42605</v>
      </c>
      <c r="B228" s="24">
        <v>17</v>
      </c>
      <c r="C228" s="131"/>
      <c r="D228" s="37">
        <v>58.4</v>
      </c>
      <c r="E228" s="22">
        <f t="shared" si="22"/>
        <v>0.81800879999999998</v>
      </c>
      <c r="F228" s="37">
        <v>2.71</v>
      </c>
      <c r="G228" s="22">
        <f t="shared" si="24"/>
        <v>8.3928699999999995E-2</v>
      </c>
    </row>
    <row r="229" spans="1:14">
      <c r="A229" s="112">
        <f t="shared" si="31"/>
        <v>42619</v>
      </c>
      <c r="B229" s="24">
        <v>17</v>
      </c>
      <c r="C229" s="30"/>
      <c r="D229" s="37">
        <v>48.4</v>
      </c>
      <c r="E229" s="22">
        <f t="shared" si="22"/>
        <v>0.67793880000000006</v>
      </c>
      <c r="F229" s="37">
        <v>2.35</v>
      </c>
      <c r="G229" s="22">
        <f t="shared" si="24"/>
        <v>7.2779499999999997E-2</v>
      </c>
      <c r="H229" s="133"/>
      <c r="I229" s="135"/>
    </row>
    <row r="230" spans="1:14">
      <c r="A230" s="112">
        <f t="shared" si="31"/>
        <v>42633</v>
      </c>
      <c r="B230" s="24">
        <v>17</v>
      </c>
      <c r="D230" s="37">
        <v>52.2</v>
      </c>
      <c r="E230" s="22">
        <f t="shared" si="22"/>
        <v>0.73116539999999997</v>
      </c>
      <c r="F230" s="37">
        <v>2.63</v>
      </c>
      <c r="G230" s="22">
        <f t="shared" si="24"/>
        <v>8.1451099999999999E-2</v>
      </c>
      <c r="H230" s="131"/>
      <c r="I230" s="131"/>
    </row>
    <row r="231" spans="1:14">
      <c r="A231" s="112">
        <f t="shared" si="31"/>
        <v>42647</v>
      </c>
      <c r="B231" s="24">
        <v>17</v>
      </c>
      <c r="C231" s="30"/>
      <c r="D231" s="37">
        <v>103</v>
      </c>
      <c r="E231" s="22">
        <f t="shared" si="22"/>
        <v>1.4427210000000001</v>
      </c>
      <c r="F231" s="37">
        <v>3.24</v>
      </c>
      <c r="G231" s="22">
        <f t="shared" si="24"/>
        <v>0.1003428</v>
      </c>
      <c r="H231" s="131"/>
      <c r="I231" s="131"/>
    </row>
    <row r="232" spans="1:14">
      <c r="A232" s="112">
        <f t="shared" si="31"/>
        <v>42661</v>
      </c>
      <c r="B232" s="24">
        <v>17</v>
      </c>
      <c r="D232" s="37">
        <v>106</v>
      </c>
      <c r="E232" s="22">
        <f t="shared" si="22"/>
        <v>1.484742</v>
      </c>
      <c r="F232" s="37">
        <v>2.2000000000000002</v>
      </c>
      <c r="G232" s="22">
        <f t="shared" si="24"/>
        <v>6.8134E-2</v>
      </c>
    </row>
    <row r="233" spans="1:14">
      <c r="A233" s="112">
        <f t="shared" si="31"/>
        <v>42675</v>
      </c>
      <c r="B233" s="24">
        <v>17</v>
      </c>
      <c r="C233" s="22" t="s">
        <v>322</v>
      </c>
    </row>
    <row r="235" spans="1:14">
      <c r="A235" s="112">
        <f>A216</f>
        <v>42437</v>
      </c>
      <c r="B235" s="24">
        <v>18</v>
      </c>
      <c r="C235" s="22" t="s">
        <v>323</v>
      </c>
      <c r="D235" s="30"/>
      <c r="F235" s="32"/>
    </row>
    <row r="236" spans="1:14">
      <c r="A236" s="112">
        <f t="shared" ref="A236:A252" si="32">A217</f>
        <v>42451</v>
      </c>
      <c r="B236" s="24">
        <v>18</v>
      </c>
      <c r="D236" s="30">
        <v>109</v>
      </c>
      <c r="E236" s="22">
        <f t="shared" si="22"/>
        <v>1.5267629999999999</v>
      </c>
      <c r="F236" s="32">
        <v>1.1599999999999999</v>
      </c>
      <c r="G236" s="22">
        <f t="shared" si="24"/>
        <v>3.5925199999999997E-2</v>
      </c>
      <c r="H236" s="119"/>
      <c r="L236" s="22">
        <v>18</v>
      </c>
    </row>
    <row r="237" spans="1:14">
      <c r="A237" s="112">
        <f t="shared" si="32"/>
        <v>42465</v>
      </c>
      <c r="B237" s="24">
        <v>18</v>
      </c>
      <c r="D237" s="33">
        <v>125</v>
      </c>
      <c r="E237" s="22">
        <f t="shared" si="22"/>
        <v>1.750875</v>
      </c>
      <c r="F237" s="30">
        <v>1.82</v>
      </c>
      <c r="G237" s="22">
        <f t="shared" si="24"/>
        <v>5.6365400000000003E-2</v>
      </c>
      <c r="L237" s="22" t="s">
        <v>20</v>
      </c>
      <c r="M237" s="22">
        <f>AVERAGE(E235:E236)</f>
        <v>1.5267629999999999</v>
      </c>
      <c r="N237" s="22">
        <f>AVERAGE(G235:G236)</f>
        <v>3.5925199999999997E-2</v>
      </c>
    </row>
    <row r="238" spans="1:14">
      <c r="A238" s="112">
        <f t="shared" si="32"/>
        <v>42479</v>
      </c>
      <c r="B238" s="24">
        <v>18</v>
      </c>
      <c r="D238" s="31">
        <v>73.900000000000006</v>
      </c>
      <c r="E238" s="22">
        <f t="shared" si="22"/>
        <v>1.0351173000000002</v>
      </c>
      <c r="F238" s="30">
        <v>1.1200000000000001</v>
      </c>
      <c r="G238" s="22">
        <f t="shared" si="24"/>
        <v>3.4686399999999999E-2</v>
      </c>
      <c r="L238" s="22" t="s">
        <v>22</v>
      </c>
      <c r="M238" s="22">
        <f>AVERAGE(E237:E238)</f>
        <v>1.3929961500000001</v>
      </c>
      <c r="N238" s="22">
        <f>AVERAGE(G237:G238)</f>
        <v>4.5525900000000001E-2</v>
      </c>
    </row>
    <row r="239" spans="1:14">
      <c r="A239" s="112">
        <f t="shared" si="32"/>
        <v>42493</v>
      </c>
      <c r="B239" s="24">
        <v>18</v>
      </c>
      <c r="D239" s="30">
        <v>86.9</v>
      </c>
      <c r="E239" s="22">
        <f t="shared" si="22"/>
        <v>1.2172083</v>
      </c>
      <c r="F239" s="32">
        <v>1.81</v>
      </c>
      <c r="G239" s="22">
        <f t="shared" si="24"/>
        <v>5.60557E-2</v>
      </c>
      <c r="L239" s="22" t="s">
        <v>23</v>
      </c>
      <c r="M239" s="22">
        <f>AVERAGE(E239:E241)</f>
        <v>1.0986157000000001</v>
      </c>
      <c r="N239" s="22">
        <f>AVERAGE(G239:G241)</f>
        <v>5.9565633333333333E-2</v>
      </c>
    </row>
    <row r="240" spans="1:14">
      <c r="A240" s="112">
        <f t="shared" si="32"/>
        <v>42507</v>
      </c>
      <c r="B240" s="24">
        <v>18</v>
      </c>
      <c r="D240" s="33">
        <v>77.95</v>
      </c>
      <c r="E240" s="22">
        <f>(D240*14.007)*(0.001)</f>
        <v>1.09184565</v>
      </c>
      <c r="F240" s="30">
        <v>2.15</v>
      </c>
      <c r="G240" s="22">
        <f t="shared" si="24"/>
        <v>6.6585499999999992E-2</v>
      </c>
      <c r="L240" s="22" t="s">
        <v>24</v>
      </c>
      <c r="M240" s="22">
        <f>AVERAGE(E242:E243)</f>
        <v>0.67793879999999995</v>
      </c>
      <c r="N240" s="22">
        <f>AVERAGE(G242:G243)</f>
        <v>7.2160099999999991E-2</v>
      </c>
    </row>
    <row r="241" spans="1:14">
      <c r="A241" s="112">
        <f t="shared" si="32"/>
        <v>42521</v>
      </c>
      <c r="B241" s="24">
        <v>18</v>
      </c>
      <c r="D241" s="30">
        <v>70.45</v>
      </c>
      <c r="E241" s="22">
        <f>(D241*14.007)*(0.001)</f>
        <v>0.98679315000000001</v>
      </c>
      <c r="F241" s="30">
        <v>1.81</v>
      </c>
      <c r="G241" s="22">
        <f t="shared" si="24"/>
        <v>5.60557E-2</v>
      </c>
      <c r="L241" s="22" t="s">
        <v>25</v>
      </c>
      <c r="M241" s="22">
        <f>AVERAGE(E244:E245)</f>
        <v>0.7899948</v>
      </c>
      <c r="N241" s="22">
        <f>AVERAGE(G244:G245)</f>
        <v>7.2469799999999987E-2</v>
      </c>
    </row>
    <row r="242" spans="1:14">
      <c r="A242" s="112">
        <f t="shared" si="32"/>
        <v>42535</v>
      </c>
      <c r="B242" s="24">
        <v>18</v>
      </c>
      <c r="D242" s="30">
        <v>60.7</v>
      </c>
      <c r="E242" s="22">
        <f>(D242*14.007)*(0.001)</f>
        <v>0.85022490000000006</v>
      </c>
      <c r="F242" s="30">
        <v>2.38</v>
      </c>
      <c r="G242" s="22">
        <f>(F242*30.97)*(0.001)</f>
        <v>7.3708599999999985E-2</v>
      </c>
      <c r="L242" s="22" t="s">
        <v>26</v>
      </c>
      <c r="M242" s="22">
        <f>AVERAGE(E246:E247)</f>
        <v>0.78299129999999995</v>
      </c>
      <c r="N242" s="22">
        <f>AVERAGE(G246:G247)</f>
        <v>8.8109649999999998E-2</v>
      </c>
    </row>
    <row r="243" spans="1:14">
      <c r="A243" s="112">
        <f t="shared" si="32"/>
        <v>42549</v>
      </c>
      <c r="B243" s="24">
        <v>18</v>
      </c>
      <c r="D243" s="37">
        <v>36.1</v>
      </c>
      <c r="E243" s="22">
        <f t="shared" si="22"/>
        <v>0.50565269999999995</v>
      </c>
      <c r="F243" s="37">
        <v>2.2799999999999998</v>
      </c>
      <c r="G243" s="22">
        <f t="shared" si="24"/>
        <v>7.0611599999999997E-2</v>
      </c>
      <c r="L243" s="22" t="s">
        <v>27</v>
      </c>
      <c r="M243" s="22">
        <f>AVERAGE(E248:E249)</f>
        <v>0.74867415000000004</v>
      </c>
      <c r="N243" s="22">
        <f>AVERAGE(G248:G249)</f>
        <v>8.4083549999999993E-2</v>
      </c>
    </row>
    <row r="244" spans="1:14">
      <c r="A244" s="112">
        <f t="shared" si="32"/>
        <v>42563</v>
      </c>
      <c r="B244" s="24">
        <v>18</v>
      </c>
      <c r="C244" s="22" t="s">
        <v>105</v>
      </c>
      <c r="L244" s="22" t="s">
        <v>81</v>
      </c>
      <c r="M244" s="22">
        <f>AVERAGE(E250:E251)</f>
        <v>1.4014003499999999</v>
      </c>
      <c r="N244" s="22">
        <f>AVERAGE(G250:G251)</f>
        <v>0.10297524999999999</v>
      </c>
    </row>
    <row r="245" spans="1:14">
      <c r="A245" s="112">
        <f t="shared" si="32"/>
        <v>42577</v>
      </c>
      <c r="B245" s="24">
        <v>18</v>
      </c>
      <c r="C245" s="131"/>
      <c r="D245" s="37">
        <v>56.4</v>
      </c>
      <c r="E245" s="22">
        <f t="shared" si="22"/>
        <v>0.7899948</v>
      </c>
      <c r="F245" s="37">
        <v>2.34</v>
      </c>
      <c r="G245" s="22">
        <f t="shared" si="24"/>
        <v>7.2469799999999987E-2</v>
      </c>
      <c r="H245" s="131"/>
      <c r="L245" s="22" t="s">
        <v>29</v>
      </c>
      <c r="M245" s="22">
        <f>AVERAGE(E252)</f>
        <v>1.2116054999999999</v>
      </c>
      <c r="N245" s="22">
        <f>AVERAGE(G252)</f>
        <v>4.8313200000000001E-2</v>
      </c>
    </row>
    <row r="246" spans="1:14">
      <c r="A246" s="112">
        <f t="shared" si="32"/>
        <v>42591</v>
      </c>
      <c r="B246" s="24">
        <v>18</v>
      </c>
      <c r="C246" s="131"/>
      <c r="D246" s="37">
        <v>52.9</v>
      </c>
      <c r="E246" s="22">
        <f t="shared" si="22"/>
        <v>0.74097029999999997</v>
      </c>
      <c r="F246" s="37">
        <v>2.33</v>
      </c>
      <c r="G246" s="22">
        <f t="shared" si="24"/>
        <v>7.2160100000000005E-2</v>
      </c>
      <c r="H246" s="132"/>
    </row>
    <row r="247" spans="1:14">
      <c r="A247" s="112">
        <f t="shared" si="32"/>
        <v>42605</v>
      </c>
      <c r="B247" s="24">
        <v>18</v>
      </c>
      <c r="D247" s="37">
        <v>58.9</v>
      </c>
      <c r="E247" s="22">
        <f t="shared" si="22"/>
        <v>0.82501230000000003</v>
      </c>
      <c r="F247" s="37">
        <v>3.36</v>
      </c>
      <c r="G247" s="22">
        <f t="shared" si="24"/>
        <v>0.10405919999999999</v>
      </c>
    </row>
    <row r="248" spans="1:14">
      <c r="A248" s="112">
        <f t="shared" si="32"/>
        <v>42619</v>
      </c>
      <c r="B248" s="24">
        <v>18</v>
      </c>
      <c r="D248" s="37">
        <v>51.6</v>
      </c>
      <c r="E248" s="22">
        <f t="shared" si="22"/>
        <v>0.72276119999999999</v>
      </c>
      <c r="F248" s="37">
        <v>2.78</v>
      </c>
      <c r="G248" s="22">
        <f t="shared" si="24"/>
        <v>8.6096599999999995E-2</v>
      </c>
      <c r="H248" s="133"/>
      <c r="I248" s="132"/>
    </row>
    <row r="249" spans="1:14">
      <c r="A249" s="112">
        <f t="shared" si="32"/>
        <v>42633</v>
      </c>
      <c r="B249" s="24">
        <v>18</v>
      </c>
      <c r="D249" s="37">
        <v>55.3</v>
      </c>
      <c r="E249" s="22">
        <f t="shared" si="22"/>
        <v>0.77458709999999997</v>
      </c>
      <c r="F249" s="37">
        <v>2.65</v>
      </c>
      <c r="G249" s="22">
        <f t="shared" si="24"/>
        <v>8.2070499999999991E-2</v>
      </c>
      <c r="H249" s="130"/>
      <c r="I249" s="132"/>
    </row>
    <row r="250" spans="1:14">
      <c r="A250" s="112">
        <f t="shared" si="32"/>
        <v>42647</v>
      </c>
      <c r="B250" s="24">
        <v>18</v>
      </c>
      <c r="D250" s="37">
        <v>80.099999999999994</v>
      </c>
      <c r="E250" s="22">
        <f t="shared" ref="E250:E252" si="33">(D250*14.007)*(0.001)</f>
        <v>1.1219606999999998</v>
      </c>
      <c r="F250" s="37">
        <v>4.0999999999999996</v>
      </c>
      <c r="G250" s="22">
        <f t="shared" si="24"/>
        <v>0.12697699999999998</v>
      </c>
      <c r="H250" s="131"/>
      <c r="I250" s="132"/>
    </row>
    <row r="251" spans="1:14">
      <c r="A251" s="112">
        <f t="shared" si="32"/>
        <v>42661</v>
      </c>
      <c r="B251" s="24">
        <v>18</v>
      </c>
      <c r="D251" s="37">
        <v>120</v>
      </c>
      <c r="E251" s="22">
        <f t="shared" si="33"/>
        <v>1.6808399999999999</v>
      </c>
      <c r="F251" s="37">
        <v>2.5499999999999998</v>
      </c>
      <c r="G251" s="22">
        <f t="shared" si="24"/>
        <v>7.8973499999999988E-2</v>
      </c>
    </row>
    <row r="252" spans="1:14">
      <c r="A252" s="112">
        <f t="shared" si="32"/>
        <v>42675</v>
      </c>
      <c r="B252" s="24">
        <v>18</v>
      </c>
      <c r="D252" s="37">
        <v>86.5</v>
      </c>
      <c r="E252" s="22">
        <f t="shared" si="33"/>
        <v>1.2116054999999999</v>
      </c>
      <c r="F252" s="37">
        <v>1.56</v>
      </c>
      <c r="G252" s="22">
        <f t="shared" si="24"/>
        <v>4.8313200000000001E-2</v>
      </c>
    </row>
    <row r="254" spans="1:14">
      <c r="A254" s="112">
        <f>A235</f>
        <v>42437</v>
      </c>
      <c r="B254" s="24">
        <v>19</v>
      </c>
      <c r="D254" s="44">
        <v>276</v>
      </c>
      <c r="E254" s="22">
        <f t="shared" ref="E254:E347" si="34">(D254*14.007)*(0.001)</f>
        <v>3.8659319999999999</v>
      </c>
      <c r="F254" s="32">
        <v>1.43</v>
      </c>
      <c r="G254" s="22">
        <f t="shared" si="24"/>
        <v>4.4287099999999996E-2</v>
      </c>
    </row>
    <row r="255" spans="1:14">
      <c r="A255" s="112">
        <f t="shared" ref="A255:A271" si="35">A236</f>
        <v>42451</v>
      </c>
      <c r="B255" s="24">
        <v>19</v>
      </c>
      <c r="C255" s="22" t="s">
        <v>323</v>
      </c>
      <c r="D255" s="44"/>
      <c r="F255" s="32"/>
      <c r="L255" s="22">
        <v>19</v>
      </c>
    </row>
    <row r="256" spans="1:14">
      <c r="A256" s="112">
        <f t="shared" si="35"/>
        <v>42465</v>
      </c>
      <c r="B256" s="24">
        <v>19</v>
      </c>
      <c r="D256" s="30">
        <v>129</v>
      </c>
      <c r="E256" s="22">
        <f t="shared" si="34"/>
        <v>1.8069030000000001</v>
      </c>
      <c r="F256" s="32">
        <v>0.86</v>
      </c>
      <c r="G256" s="22">
        <f t="shared" si="24"/>
        <v>2.66342E-2</v>
      </c>
      <c r="L256" s="22" t="s">
        <v>20</v>
      </c>
      <c r="M256" s="38">
        <f>AVERAGE(E254:E255)</f>
        <v>3.8659319999999999</v>
      </c>
      <c r="N256" s="38">
        <f>AVERAGE(G254:G255)</f>
        <v>4.4287099999999996E-2</v>
      </c>
    </row>
    <row r="257" spans="1:14">
      <c r="A257" s="112">
        <f t="shared" si="35"/>
        <v>42479</v>
      </c>
      <c r="B257" s="24">
        <v>19</v>
      </c>
      <c r="C257" s="24"/>
      <c r="D257" s="30">
        <v>266</v>
      </c>
      <c r="E257" s="22">
        <f t="shared" si="34"/>
        <v>3.7258620000000002</v>
      </c>
      <c r="F257" s="32">
        <v>2.2200000000000002</v>
      </c>
      <c r="G257" s="22">
        <f t="shared" si="24"/>
        <v>6.8753400000000006E-2</v>
      </c>
      <c r="L257" s="22" t="s">
        <v>22</v>
      </c>
      <c r="M257" s="39">
        <f>AVERAGE(E256:E257)</f>
        <v>2.7663825000000002</v>
      </c>
      <c r="N257" s="40">
        <f>AVERAGE(G256:G257)</f>
        <v>4.7693800000000001E-2</v>
      </c>
    </row>
    <row r="258" spans="1:14">
      <c r="A258" s="112">
        <f t="shared" si="35"/>
        <v>42493</v>
      </c>
      <c r="B258" s="24">
        <v>19</v>
      </c>
      <c r="D258" s="37">
        <v>190</v>
      </c>
      <c r="E258" s="22">
        <f t="shared" si="34"/>
        <v>2.66133</v>
      </c>
      <c r="F258" s="37">
        <v>2.89</v>
      </c>
      <c r="G258" s="22">
        <f t="shared" si="24"/>
        <v>8.9503299999999994E-2</v>
      </c>
      <c r="L258" s="22" t="s">
        <v>23</v>
      </c>
      <c r="M258" s="39">
        <f>AVERAGE(E258:E260)</f>
        <v>2.5772879999999998</v>
      </c>
      <c r="N258" s="40">
        <f>AVERAGE(G258:G260)</f>
        <v>9.3632633333333326E-2</v>
      </c>
    </row>
    <row r="259" spans="1:14">
      <c r="A259" s="112">
        <f t="shared" si="35"/>
        <v>42507</v>
      </c>
      <c r="B259" s="24">
        <v>19</v>
      </c>
      <c r="C259" s="24"/>
      <c r="D259" s="37">
        <v>174</v>
      </c>
      <c r="E259" s="22">
        <f t="shared" si="34"/>
        <v>2.4372180000000001</v>
      </c>
      <c r="F259" s="37">
        <v>2.79</v>
      </c>
      <c r="G259" s="22">
        <f t="shared" si="24"/>
        <v>8.6406300000000005E-2</v>
      </c>
      <c r="L259" s="22" t="s">
        <v>24</v>
      </c>
      <c r="M259" s="39">
        <f>AVERAGE(E261:E262)</f>
        <v>2.2551269999999999</v>
      </c>
      <c r="N259" s="40">
        <f>AVERAGE(G261:G262)</f>
        <v>9.8484600000000005E-2</v>
      </c>
    </row>
    <row r="260" spans="1:14">
      <c r="A260" s="112">
        <f t="shared" si="35"/>
        <v>42521</v>
      </c>
      <c r="B260" s="24">
        <v>19</v>
      </c>
      <c r="D260" s="31">
        <v>188</v>
      </c>
      <c r="E260" s="22">
        <f t="shared" si="34"/>
        <v>2.6333159999999998</v>
      </c>
      <c r="F260" s="32">
        <v>3.39</v>
      </c>
      <c r="G260" s="22">
        <f t="shared" si="24"/>
        <v>0.10498829999999999</v>
      </c>
      <c r="L260" s="22" t="s">
        <v>25</v>
      </c>
      <c r="M260" s="39">
        <f>AVERAGE(E263:E264)</f>
        <v>2.3251619999999997</v>
      </c>
      <c r="N260" s="40">
        <f>AVERAGE(G263:G264)</f>
        <v>9.6781249999999999E-2</v>
      </c>
    </row>
    <row r="261" spans="1:14">
      <c r="A261" s="112">
        <f t="shared" si="35"/>
        <v>42535</v>
      </c>
      <c r="B261" s="24">
        <v>19</v>
      </c>
      <c r="D261" s="30">
        <v>161</v>
      </c>
      <c r="E261" s="22">
        <f t="shared" si="34"/>
        <v>2.2551269999999999</v>
      </c>
      <c r="F261" s="32">
        <v>3.18</v>
      </c>
      <c r="G261" s="22">
        <f t="shared" si="24"/>
        <v>9.8484600000000005E-2</v>
      </c>
      <c r="L261" s="22" t="s">
        <v>26</v>
      </c>
      <c r="M261" s="39">
        <f>AVERAGE(E265:E266)</f>
        <v>2.2411200000000004</v>
      </c>
      <c r="N261" s="40">
        <f>AVERAGE(G265:G266)</f>
        <v>8.4238400000000019E-2</v>
      </c>
    </row>
    <row r="262" spans="1:14">
      <c r="A262" s="112">
        <f t="shared" si="35"/>
        <v>42549</v>
      </c>
      <c r="B262" s="24">
        <v>19</v>
      </c>
      <c r="C262" s="22" t="s">
        <v>105</v>
      </c>
      <c r="D262" s="30"/>
      <c r="F262" s="30"/>
      <c r="L262" s="22" t="s">
        <v>27</v>
      </c>
      <c r="M262" s="39">
        <f>AVERAGE(E267:E268)</f>
        <v>3.599799</v>
      </c>
      <c r="N262" s="40">
        <f>AVERAGE(G267:G268)</f>
        <v>9.5232750000000005E-2</v>
      </c>
    </row>
    <row r="263" spans="1:14">
      <c r="A263" s="112">
        <f t="shared" si="35"/>
        <v>42563</v>
      </c>
      <c r="B263" s="24">
        <v>19</v>
      </c>
      <c r="C263" s="133"/>
      <c r="D263" s="30">
        <v>172</v>
      </c>
      <c r="E263" s="22">
        <f t="shared" si="34"/>
        <v>2.4092039999999999</v>
      </c>
      <c r="F263" s="30">
        <v>3.47</v>
      </c>
      <c r="G263" s="22">
        <f t="shared" si="24"/>
        <v>0.1074659</v>
      </c>
      <c r="H263" s="132"/>
      <c r="L263" s="22" t="s">
        <v>81</v>
      </c>
      <c r="M263" s="39">
        <f>AVERAGE(E269:E270)</f>
        <v>2.8224105000000002</v>
      </c>
      <c r="N263" s="41">
        <f>AVERAGE(G269:G270)</f>
        <v>0.14462989999999998</v>
      </c>
    </row>
    <row r="264" spans="1:14">
      <c r="A264" s="112">
        <f t="shared" si="35"/>
        <v>42577</v>
      </c>
      <c r="B264" s="24">
        <v>19</v>
      </c>
      <c r="C264" s="131"/>
      <c r="D264" s="30">
        <v>160</v>
      </c>
      <c r="E264" s="22">
        <f t="shared" si="34"/>
        <v>2.24112</v>
      </c>
      <c r="F264" s="30">
        <v>2.78</v>
      </c>
      <c r="G264" s="22">
        <f t="shared" si="24"/>
        <v>8.6096599999999995E-2</v>
      </c>
      <c r="H264" s="132"/>
      <c r="L264" s="22" t="s">
        <v>29</v>
      </c>
      <c r="M264" s="38"/>
      <c r="N264" s="38"/>
    </row>
    <row r="265" spans="1:14">
      <c r="A265" s="112">
        <f t="shared" si="35"/>
        <v>42591</v>
      </c>
      <c r="B265" s="24">
        <v>19</v>
      </c>
      <c r="C265" s="131"/>
      <c r="D265" s="37">
        <v>157</v>
      </c>
      <c r="E265" s="22">
        <f t="shared" si="34"/>
        <v>2.1990990000000004</v>
      </c>
      <c r="F265" s="37">
        <v>2.4500000000000002</v>
      </c>
      <c r="G265" s="22">
        <f t="shared" ref="G265:G270" si="36">(F265*30.97)*(0.001)</f>
        <v>7.5876500000000013E-2</v>
      </c>
      <c r="H265" s="131"/>
    </row>
    <row r="266" spans="1:14">
      <c r="A266" s="112">
        <f t="shared" si="35"/>
        <v>42605</v>
      </c>
      <c r="B266" s="24">
        <v>19</v>
      </c>
      <c r="D266" s="37">
        <v>163</v>
      </c>
      <c r="E266" s="22">
        <f t="shared" si="34"/>
        <v>2.2831410000000001</v>
      </c>
      <c r="F266" s="37">
        <v>2.99</v>
      </c>
      <c r="G266" s="22">
        <f t="shared" si="36"/>
        <v>9.260030000000001E-2</v>
      </c>
    </row>
    <row r="267" spans="1:14">
      <c r="A267" s="112">
        <f t="shared" si="35"/>
        <v>42619</v>
      </c>
      <c r="B267" s="24">
        <v>19</v>
      </c>
      <c r="D267" s="37">
        <v>266</v>
      </c>
      <c r="E267" s="22">
        <f t="shared" ref="E267:E270" si="37">(D267*14.007)*(0.001)</f>
        <v>3.7258620000000002</v>
      </c>
      <c r="F267" s="37">
        <v>3.36</v>
      </c>
      <c r="G267" s="22">
        <f t="shared" si="36"/>
        <v>0.10405919999999999</v>
      </c>
      <c r="H267" s="131"/>
      <c r="I267" s="132"/>
    </row>
    <row r="268" spans="1:14">
      <c r="A268" s="112">
        <f t="shared" si="35"/>
        <v>42633</v>
      </c>
      <c r="B268" s="24">
        <v>19</v>
      </c>
      <c r="D268" s="37">
        <v>248</v>
      </c>
      <c r="E268" s="22">
        <f t="shared" si="37"/>
        <v>3.4737360000000002</v>
      </c>
      <c r="F268" s="37">
        <v>2.79</v>
      </c>
      <c r="G268" s="22">
        <f t="shared" si="36"/>
        <v>8.6406300000000005E-2</v>
      </c>
      <c r="H268" s="131"/>
      <c r="I268" s="131"/>
    </row>
    <row r="269" spans="1:14">
      <c r="A269" s="112">
        <f t="shared" si="35"/>
        <v>42647</v>
      </c>
      <c r="B269" s="24">
        <v>19</v>
      </c>
      <c r="D269" s="37">
        <v>160</v>
      </c>
      <c r="E269" s="22">
        <f t="shared" si="37"/>
        <v>2.24112</v>
      </c>
      <c r="F269" s="37">
        <v>5.79</v>
      </c>
      <c r="G269" s="22">
        <f t="shared" si="36"/>
        <v>0.17931629999999998</v>
      </c>
      <c r="H269" s="137"/>
      <c r="I269" s="131"/>
    </row>
    <row r="270" spans="1:14">
      <c r="A270" s="112">
        <f t="shared" si="35"/>
        <v>42661</v>
      </c>
      <c r="B270" s="24">
        <v>19</v>
      </c>
      <c r="D270" s="37">
        <v>243</v>
      </c>
      <c r="E270" s="22">
        <f t="shared" si="37"/>
        <v>3.4037010000000003</v>
      </c>
      <c r="F270" s="37">
        <v>3.55</v>
      </c>
      <c r="G270" s="22">
        <f t="shared" si="36"/>
        <v>0.10994349999999999</v>
      </c>
    </row>
    <row r="271" spans="1:14">
      <c r="A271" s="112">
        <f t="shared" si="35"/>
        <v>42675</v>
      </c>
      <c r="B271" s="24">
        <v>19</v>
      </c>
      <c r="C271" s="22" t="s">
        <v>322</v>
      </c>
    </row>
    <row r="272" spans="1:14">
      <c r="A272" s="128"/>
    </row>
    <row r="273" spans="1:14">
      <c r="A273" s="112">
        <f>A254</f>
        <v>42437</v>
      </c>
      <c r="B273" s="24">
        <v>21</v>
      </c>
      <c r="D273" s="30">
        <v>234</v>
      </c>
      <c r="E273" s="22">
        <f t="shared" si="34"/>
        <v>3.2776380000000001</v>
      </c>
      <c r="F273" s="30">
        <v>1.82</v>
      </c>
      <c r="G273" s="22">
        <f t="shared" ref="G273:G355" si="38">(F273*30.97)*(0.001)</f>
        <v>5.6365400000000003E-2</v>
      </c>
    </row>
    <row r="274" spans="1:14">
      <c r="A274" s="112">
        <f t="shared" ref="A274:A290" si="39">A255</f>
        <v>42451</v>
      </c>
      <c r="B274" s="24">
        <v>21</v>
      </c>
      <c r="D274" s="31">
        <v>236</v>
      </c>
      <c r="E274" s="22">
        <f t="shared" si="34"/>
        <v>3.3056520000000003</v>
      </c>
      <c r="F274" s="32">
        <v>1.73</v>
      </c>
      <c r="G274" s="22">
        <f t="shared" si="38"/>
        <v>5.3578100000000003E-2</v>
      </c>
      <c r="L274" s="22">
        <v>21</v>
      </c>
    </row>
    <row r="275" spans="1:14">
      <c r="A275" s="112">
        <f t="shared" si="39"/>
        <v>42465</v>
      </c>
      <c r="B275" s="24">
        <v>21</v>
      </c>
      <c r="D275" s="30">
        <v>232</v>
      </c>
      <c r="E275" s="22">
        <f t="shared" si="34"/>
        <v>3.2496239999999998</v>
      </c>
      <c r="F275" s="30">
        <v>2.06</v>
      </c>
      <c r="G275" s="22">
        <f t="shared" si="38"/>
        <v>6.3798199999999999E-2</v>
      </c>
      <c r="L275" s="22" t="s">
        <v>20</v>
      </c>
      <c r="M275" s="22">
        <f>AVERAGE(E273:E274)</f>
        <v>3.2916449999999999</v>
      </c>
      <c r="N275" s="22">
        <f>AVERAGE(G273:G274)</f>
        <v>5.497175E-2</v>
      </c>
    </row>
    <row r="276" spans="1:14">
      <c r="A276" s="112">
        <f t="shared" si="39"/>
        <v>42479</v>
      </c>
      <c r="B276" s="24">
        <v>21</v>
      </c>
      <c r="D276" s="30">
        <v>180.5</v>
      </c>
      <c r="E276" s="22">
        <f t="shared" si="34"/>
        <v>2.5282635</v>
      </c>
      <c r="F276" s="32">
        <v>1.875</v>
      </c>
      <c r="G276" s="22">
        <f t="shared" si="38"/>
        <v>5.8068749999999995E-2</v>
      </c>
      <c r="L276" s="22" t="s">
        <v>22</v>
      </c>
      <c r="M276" s="22">
        <f>AVERAGE(E275:E276)</f>
        <v>2.8889437500000001</v>
      </c>
      <c r="N276" s="22">
        <f>AVERAGE(G275:G276)</f>
        <v>6.0933475000000001E-2</v>
      </c>
    </row>
    <row r="277" spans="1:14">
      <c r="A277" s="112">
        <f t="shared" si="39"/>
        <v>42493</v>
      </c>
      <c r="B277" s="24">
        <v>21</v>
      </c>
      <c r="D277" s="30">
        <v>127</v>
      </c>
      <c r="E277" s="22">
        <f t="shared" si="34"/>
        <v>1.7788889999999999</v>
      </c>
      <c r="F277" s="32">
        <v>2.2200000000000002</v>
      </c>
      <c r="G277" s="22">
        <f t="shared" si="38"/>
        <v>6.8753400000000006E-2</v>
      </c>
      <c r="L277" s="22" t="s">
        <v>23</v>
      </c>
      <c r="M277" s="22">
        <f>AVERAGE(E277:E279)</f>
        <v>1.8442550000000002</v>
      </c>
      <c r="N277" s="22">
        <f>AVERAGE(G277:G279)</f>
        <v>7.5257100000000007E-2</v>
      </c>
    </row>
    <row r="278" spans="1:14">
      <c r="A278" s="112">
        <f t="shared" si="39"/>
        <v>42507</v>
      </c>
      <c r="B278" s="24">
        <v>21</v>
      </c>
      <c r="D278" s="30">
        <v>139</v>
      </c>
      <c r="E278" s="22">
        <f t="shared" si="34"/>
        <v>1.9469730000000001</v>
      </c>
      <c r="F278" s="32">
        <v>2.65</v>
      </c>
      <c r="G278" s="22">
        <f t="shared" si="38"/>
        <v>8.2070499999999991E-2</v>
      </c>
      <c r="L278" s="22" t="s">
        <v>24</v>
      </c>
      <c r="M278" s="22">
        <f>AVERAGE(E280:E281)</f>
        <v>1.46583255</v>
      </c>
      <c r="N278" s="22">
        <f>AVERAGE(G280:G281)</f>
        <v>8.2380200000000001E-2</v>
      </c>
    </row>
    <row r="279" spans="1:14">
      <c r="A279" s="112">
        <f t="shared" si="39"/>
        <v>42521</v>
      </c>
      <c r="B279" s="24">
        <v>21</v>
      </c>
      <c r="D279" s="30">
        <v>129</v>
      </c>
      <c r="E279" s="22">
        <f t="shared" si="34"/>
        <v>1.8069030000000001</v>
      </c>
      <c r="F279" s="30">
        <v>2.42</v>
      </c>
      <c r="G279" s="22">
        <f t="shared" si="38"/>
        <v>7.4947399999999997E-2</v>
      </c>
      <c r="L279" s="22" t="s">
        <v>25</v>
      </c>
      <c r="M279" s="22">
        <f>AVERAGE(E282:E283)</f>
        <v>1.4931462</v>
      </c>
      <c r="N279" s="22">
        <f>AVERAGE(G282:G283)</f>
        <v>8.7180550000000009E-2</v>
      </c>
    </row>
    <row r="280" spans="1:14">
      <c r="A280" s="112">
        <f t="shared" si="39"/>
        <v>42535</v>
      </c>
      <c r="B280" s="24">
        <v>21</v>
      </c>
      <c r="D280" s="33">
        <v>111</v>
      </c>
      <c r="E280" s="22">
        <f t="shared" si="34"/>
        <v>1.5547770000000001</v>
      </c>
      <c r="F280" s="30">
        <v>2.2000000000000002</v>
      </c>
      <c r="G280" s="22">
        <f t="shared" si="38"/>
        <v>6.8134E-2</v>
      </c>
      <c r="L280" s="22" t="s">
        <v>26</v>
      </c>
      <c r="M280" s="22">
        <f>AVERAGE(E284:E285)</f>
        <v>1.0648821750000002</v>
      </c>
      <c r="N280" s="22">
        <f>AVERAGE(G284:G285)</f>
        <v>7.1308425000000009E-2</v>
      </c>
    </row>
    <row r="281" spans="1:14">
      <c r="A281" s="112">
        <f t="shared" si="39"/>
        <v>42549</v>
      </c>
      <c r="B281" s="24">
        <v>21</v>
      </c>
      <c r="D281" s="37">
        <v>98.3</v>
      </c>
      <c r="E281" s="22">
        <f t="shared" ref="E281:E290" si="40">(D281*14.007)*(0.001)</f>
        <v>1.3768880999999999</v>
      </c>
      <c r="F281" s="37">
        <v>3.12</v>
      </c>
      <c r="G281" s="22">
        <f t="shared" si="38"/>
        <v>9.6626400000000001E-2</v>
      </c>
      <c r="L281" s="22" t="s">
        <v>27</v>
      </c>
      <c r="M281" s="22">
        <f>AVERAGE(E286:E287)</f>
        <v>1.2074034</v>
      </c>
      <c r="N281" s="22">
        <f>AVERAGE(G286:G287)</f>
        <v>7.5257099999999993E-2</v>
      </c>
    </row>
    <row r="282" spans="1:14">
      <c r="A282" s="112">
        <f t="shared" si="39"/>
        <v>42563</v>
      </c>
      <c r="B282" s="24">
        <v>21</v>
      </c>
      <c r="C282" s="131"/>
      <c r="D282" s="37">
        <v>120</v>
      </c>
      <c r="E282" s="22">
        <f t="shared" si="40"/>
        <v>1.6808399999999999</v>
      </c>
      <c r="F282" s="37">
        <v>3.18</v>
      </c>
      <c r="G282" s="22">
        <f t="shared" si="38"/>
        <v>9.8484600000000005E-2</v>
      </c>
      <c r="H282" s="132"/>
      <c r="L282" s="22" t="s">
        <v>81</v>
      </c>
      <c r="M282" s="22">
        <f>AVERAGE(E288:E289)</f>
        <v>1.7781886500000001</v>
      </c>
      <c r="N282" s="22">
        <f>AVERAGE(G288:G289)</f>
        <v>0.13828104999999999</v>
      </c>
    </row>
    <row r="283" spans="1:14">
      <c r="A283" s="112">
        <f t="shared" si="39"/>
        <v>42577</v>
      </c>
      <c r="B283" s="24">
        <v>21</v>
      </c>
      <c r="C283" s="131"/>
      <c r="D283" s="37">
        <v>93.2</v>
      </c>
      <c r="E283" s="22">
        <f t="shared" si="40"/>
        <v>1.3054523999999998</v>
      </c>
      <c r="F283" s="37">
        <v>2.4500000000000002</v>
      </c>
      <c r="G283" s="22">
        <f t="shared" si="38"/>
        <v>7.5876500000000013E-2</v>
      </c>
      <c r="H283" s="131"/>
      <c r="L283" s="22" t="s">
        <v>29</v>
      </c>
      <c r="M283" s="22">
        <f>AVERAGE(E290)</f>
        <v>3.3196590000000001</v>
      </c>
      <c r="N283" s="22">
        <f>AVERAGE(G290)</f>
        <v>8.2999600000000007E-2</v>
      </c>
    </row>
    <row r="284" spans="1:14">
      <c r="A284" s="112">
        <f t="shared" si="39"/>
        <v>42591</v>
      </c>
      <c r="B284" s="24">
        <v>21</v>
      </c>
      <c r="C284" s="131"/>
      <c r="D284" s="37">
        <v>67.95</v>
      </c>
      <c r="E284" s="22">
        <f t="shared" si="40"/>
        <v>0.95177565000000008</v>
      </c>
      <c r="F284" s="37">
        <v>1.925</v>
      </c>
      <c r="G284" s="22">
        <f t="shared" si="38"/>
        <v>5.9617249999999997E-2</v>
      </c>
      <c r="H284" s="131"/>
    </row>
    <row r="285" spans="1:14">
      <c r="A285" s="112">
        <f t="shared" si="39"/>
        <v>42605</v>
      </c>
      <c r="B285" s="24">
        <v>21</v>
      </c>
      <c r="C285" s="131"/>
      <c r="D285" s="37">
        <v>84.1</v>
      </c>
      <c r="E285" s="22">
        <f t="shared" si="40"/>
        <v>1.1779887</v>
      </c>
      <c r="F285" s="37">
        <v>2.68</v>
      </c>
      <c r="G285" s="22">
        <f t="shared" si="38"/>
        <v>8.2999600000000007E-2</v>
      </c>
      <c r="H285" s="132"/>
    </row>
    <row r="286" spans="1:14">
      <c r="A286" s="112">
        <f t="shared" si="39"/>
        <v>42619</v>
      </c>
      <c r="B286" s="24">
        <v>21</v>
      </c>
      <c r="D286" s="37">
        <v>68.400000000000006</v>
      </c>
      <c r="E286" s="22">
        <f t="shared" si="40"/>
        <v>0.95807880000000001</v>
      </c>
      <c r="F286" s="37">
        <v>2.3199999999999998</v>
      </c>
      <c r="G286" s="22">
        <f t="shared" si="38"/>
        <v>7.1850399999999995E-2</v>
      </c>
      <c r="H286" s="131"/>
      <c r="I286" s="131"/>
    </row>
    <row r="287" spans="1:14">
      <c r="A287" s="112">
        <f t="shared" si="39"/>
        <v>42633</v>
      </c>
      <c r="B287" s="24">
        <v>21</v>
      </c>
      <c r="D287" s="37">
        <v>104</v>
      </c>
      <c r="E287" s="22">
        <f t="shared" si="40"/>
        <v>1.456728</v>
      </c>
      <c r="F287" s="37">
        <v>2.54</v>
      </c>
      <c r="G287" s="22">
        <f t="shared" si="38"/>
        <v>7.8663799999999992E-2</v>
      </c>
      <c r="H287" s="131"/>
      <c r="I287" s="131"/>
    </row>
    <row r="288" spans="1:14">
      <c r="A288" s="112">
        <f t="shared" si="39"/>
        <v>42647</v>
      </c>
      <c r="B288" s="24">
        <v>21</v>
      </c>
      <c r="D288" s="37">
        <v>98.9</v>
      </c>
      <c r="E288" s="22">
        <f t="shared" si="40"/>
        <v>1.3852923000000001</v>
      </c>
      <c r="F288" s="37">
        <v>5.56</v>
      </c>
      <c r="G288" s="22">
        <f t="shared" si="38"/>
        <v>0.17219319999999999</v>
      </c>
      <c r="H288" s="131"/>
      <c r="I288" s="131"/>
    </row>
    <row r="289" spans="1:14">
      <c r="A289" s="112">
        <f t="shared" si="39"/>
        <v>42661</v>
      </c>
      <c r="B289" s="24">
        <v>21</v>
      </c>
      <c r="D289" s="37">
        <v>155</v>
      </c>
      <c r="E289" s="22">
        <f t="shared" si="40"/>
        <v>2.1710850000000002</v>
      </c>
      <c r="F289" s="37">
        <v>3.37</v>
      </c>
      <c r="G289" s="22">
        <f t="shared" si="38"/>
        <v>0.1043689</v>
      </c>
    </row>
    <row r="290" spans="1:14">
      <c r="A290" s="112">
        <f t="shared" si="39"/>
        <v>42675</v>
      </c>
      <c r="B290" s="24">
        <v>21</v>
      </c>
      <c r="D290" s="37">
        <v>237</v>
      </c>
      <c r="E290" s="22">
        <f t="shared" si="40"/>
        <v>3.3196590000000001</v>
      </c>
      <c r="F290" s="37">
        <v>2.68</v>
      </c>
      <c r="G290" s="22">
        <f t="shared" si="38"/>
        <v>8.2999600000000007E-2</v>
      </c>
    </row>
    <row r="292" spans="1:14">
      <c r="A292" s="112">
        <f>A273</f>
        <v>42437</v>
      </c>
      <c r="B292" s="24">
        <v>22</v>
      </c>
      <c r="D292" s="34">
        <v>216</v>
      </c>
      <c r="E292" s="22">
        <f t="shared" si="34"/>
        <v>3.025512</v>
      </c>
      <c r="F292" s="30">
        <v>1.72</v>
      </c>
      <c r="G292" s="22">
        <f t="shared" si="38"/>
        <v>5.32684E-2</v>
      </c>
    </row>
    <row r="293" spans="1:14">
      <c r="A293" s="112">
        <f t="shared" ref="A293:A309" si="41">A274</f>
        <v>42451</v>
      </c>
      <c r="B293" s="24">
        <v>22</v>
      </c>
      <c r="D293" s="35">
        <v>210</v>
      </c>
      <c r="E293" s="22">
        <f t="shared" si="34"/>
        <v>2.9414699999999998</v>
      </c>
      <c r="F293" s="32">
        <v>1.62</v>
      </c>
      <c r="G293" s="22">
        <f t="shared" si="38"/>
        <v>5.0171399999999998E-2</v>
      </c>
      <c r="L293" s="22">
        <v>22</v>
      </c>
    </row>
    <row r="294" spans="1:14">
      <c r="A294" s="112">
        <f t="shared" si="41"/>
        <v>42465</v>
      </c>
      <c r="B294" s="24">
        <v>22</v>
      </c>
      <c r="D294" s="30">
        <v>226</v>
      </c>
      <c r="E294" s="22">
        <f t="shared" si="34"/>
        <v>3.1655820000000001</v>
      </c>
      <c r="F294" s="32">
        <v>2.2149999999999999</v>
      </c>
      <c r="G294" s="22">
        <f t="shared" si="38"/>
        <v>6.8598549999999994E-2</v>
      </c>
      <c r="L294" s="22" t="s">
        <v>20</v>
      </c>
      <c r="M294" s="22">
        <f>AVERAGE(E292:E293)</f>
        <v>2.9834909999999999</v>
      </c>
      <c r="N294" s="22">
        <f>AVERAGE(G292:G293)</f>
        <v>5.1719899999999999E-2</v>
      </c>
    </row>
    <row r="295" spans="1:14">
      <c r="A295" s="112">
        <f t="shared" si="41"/>
        <v>42479</v>
      </c>
      <c r="B295" s="24">
        <v>22</v>
      </c>
      <c r="D295" s="36">
        <v>157</v>
      </c>
      <c r="E295" s="22">
        <f t="shared" si="34"/>
        <v>2.1990990000000004</v>
      </c>
      <c r="F295" s="32">
        <v>1.69</v>
      </c>
      <c r="G295" s="22">
        <f t="shared" si="38"/>
        <v>5.2339299999999998E-2</v>
      </c>
      <c r="L295" s="22" t="s">
        <v>22</v>
      </c>
      <c r="M295" s="22">
        <f>AVERAGE(E294:E295)</f>
        <v>2.6823405000000005</v>
      </c>
      <c r="N295" s="22">
        <f>AVERAGE(G294:G295)</f>
        <v>6.0468924999999993E-2</v>
      </c>
    </row>
    <row r="296" spans="1:14">
      <c r="A296" s="112">
        <f t="shared" si="41"/>
        <v>42493</v>
      </c>
      <c r="B296" s="24">
        <v>22</v>
      </c>
      <c r="D296" s="30">
        <v>120</v>
      </c>
      <c r="E296" s="22">
        <f t="shared" si="34"/>
        <v>1.6808399999999999</v>
      </c>
      <c r="F296" s="32">
        <v>2.0099999999999998</v>
      </c>
      <c r="G296" s="22">
        <f t="shared" si="38"/>
        <v>6.2249699999999991E-2</v>
      </c>
      <c r="L296" s="22" t="s">
        <v>23</v>
      </c>
      <c r="M296" s="22">
        <f>AVERAGE(E296:E298)</f>
        <v>1.7462059999999999</v>
      </c>
      <c r="N296" s="22">
        <f>AVERAGE(G296:G298)</f>
        <v>8.7025699999999998E-2</v>
      </c>
    </row>
    <row r="297" spans="1:14">
      <c r="A297" s="112">
        <f t="shared" si="41"/>
        <v>42507</v>
      </c>
      <c r="B297" s="24">
        <v>22</v>
      </c>
      <c r="D297" s="30">
        <v>135</v>
      </c>
      <c r="E297" s="22">
        <f t="shared" si="34"/>
        <v>1.8909449999999999</v>
      </c>
      <c r="F297" s="30">
        <v>3.88</v>
      </c>
      <c r="G297" s="22">
        <f t="shared" si="38"/>
        <v>0.1201636</v>
      </c>
      <c r="L297" s="22" t="s">
        <v>24</v>
      </c>
      <c r="M297" s="22">
        <f>AVERAGE(E299:E300)</f>
        <v>1.456728</v>
      </c>
      <c r="N297" s="22">
        <f>AVERAGE(G299:G300)</f>
        <v>9.6239275000000013E-2</v>
      </c>
    </row>
    <row r="298" spans="1:14">
      <c r="A298" s="112">
        <f t="shared" si="41"/>
        <v>42521</v>
      </c>
      <c r="B298" s="24">
        <v>22</v>
      </c>
      <c r="D298" s="30">
        <v>119</v>
      </c>
      <c r="E298" s="22">
        <f t="shared" si="34"/>
        <v>1.6668329999999998</v>
      </c>
      <c r="F298" s="30">
        <v>2.54</v>
      </c>
      <c r="G298" s="22">
        <f t="shared" si="38"/>
        <v>7.8663799999999992E-2</v>
      </c>
      <c r="L298" s="22" t="s">
        <v>25</v>
      </c>
      <c r="M298" s="22">
        <f>AVERAGE(E301:E302)</f>
        <v>1.1079536999999999</v>
      </c>
      <c r="N298" s="22">
        <f>AVERAGE(G301:G302)</f>
        <v>8.8729050000000004E-2</v>
      </c>
    </row>
    <row r="299" spans="1:14">
      <c r="A299" s="112">
        <f t="shared" si="41"/>
        <v>42535</v>
      </c>
      <c r="B299" s="24">
        <v>22</v>
      </c>
      <c r="D299" s="30">
        <v>105</v>
      </c>
      <c r="E299" s="22">
        <f t="shared" si="34"/>
        <v>1.4707349999999999</v>
      </c>
      <c r="F299" s="30">
        <v>2.7949999999999999</v>
      </c>
      <c r="G299" s="22">
        <f t="shared" si="38"/>
        <v>8.6561150000000003E-2</v>
      </c>
      <c r="L299" s="22" t="s">
        <v>26</v>
      </c>
      <c r="M299" s="22">
        <f>AVERAGE(E303:E304)</f>
        <v>0.84952455000000004</v>
      </c>
      <c r="N299" s="22">
        <f>AVERAGE(G303:G304)</f>
        <v>7.3089199999999993E-2</v>
      </c>
    </row>
    <row r="300" spans="1:14">
      <c r="A300" s="112">
        <f t="shared" si="41"/>
        <v>42549</v>
      </c>
      <c r="B300" s="24">
        <v>22</v>
      </c>
      <c r="D300" s="37">
        <v>103</v>
      </c>
      <c r="E300" s="22">
        <f t="shared" si="34"/>
        <v>1.4427210000000001</v>
      </c>
      <c r="F300" s="37">
        <v>3.42</v>
      </c>
      <c r="G300" s="22">
        <f t="shared" si="38"/>
        <v>0.10591740000000001</v>
      </c>
      <c r="L300" s="22" t="s">
        <v>27</v>
      </c>
      <c r="M300" s="22">
        <f>AVERAGE(E305:E306)</f>
        <v>0.74307135000000002</v>
      </c>
      <c r="N300" s="22">
        <f>AVERAGE(G305:G306)</f>
        <v>7.6495900000000006E-2</v>
      </c>
    </row>
    <row r="301" spans="1:14">
      <c r="A301" s="112">
        <f t="shared" si="41"/>
        <v>42563</v>
      </c>
      <c r="B301" s="24">
        <v>22</v>
      </c>
      <c r="C301" s="131"/>
      <c r="D301" s="37">
        <v>93.8</v>
      </c>
      <c r="E301" s="22">
        <f t="shared" si="34"/>
        <v>1.3138565999999998</v>
      </c>
      <c r="F301" s="37">
        <v>3.12</v>
      </c>
      <c r="G301" s="22">
        <f t="shared" si="38"/>
        <v>9.6626400000000001E-2</v>
      </c>
      <c r="H301" s="131"/>
      <c r="L301" s="22" t="s">
        <v>81</v>
      </c>
      <c r="M301" s="22">
        <f>AVERAGE(E307:E308)</f>
        <v>1.4700346500000001</v>
      </c>
      <c r="N301" s="22">
        <f>AVERAGE(G307:G308)</f>
        <v>0.11815054999999999</v>
      </c>
    </row>
    <row r="302" spans="1:14">
      <c r="A302" s="112">
        <f t="shared" si="41"/>
        <v>42577</v>
      </c>
      <c r="B302" s="24">
        <v>22</v>
      </c>
      <c r="D302" s="37">
        <v>64.400000000000006</v>
      </c>
      <c r="E302" s="22">
        <f t="shared" si="34"/>
        <v>0.90205080000000015</v>
      </c>
      <c r="F302" s="37">
        <v>2.61</v>
      </c>
      <c r="G302" s="22">
        <f t="shared" si="38"/>
        <v>8.0831700000000006E-2</v>
      </c>
      <c r="L302" s="22" t="s">
        <v>29</v>
      </c>
      <c r="M302" s="22">
        <f>AVERAGE(E309)</f>
        <v>2.4092039999999999</v>
      </c>
      <c r="N302" s="22">
        <f>AVERAGE(G309)</f>
        <v>7.5566800000000003E-2</v>
      </c>
    </row>
    <row r="303" spans="1:14">
      <c r="A303" s="112">
        <f t="shared" si="41"/>
        <v>42591</v>
      </c>
      <c r="B303" s="24">
        <v>22</v>
      </c>
      <c r="C303" s="131"/>
      <c r="D303" s="37">
        <v>58.7</v>
      </c>
      <c r="E303" s="22">
        <f t="shared" si="34"/>
        <v>0.82221090000000008</v>
      </c>
      <c r="F303" s="37">
        <v>2.06</v>
      </c>
      <c r="G303" s="22">
        <f t="shared" si="38"/>
        <v>6.3798199999999999E-2</v>
      </c>
      <c r="H303" s="131"/>
    </row>
    <row r="304" spans="1:14">
      <c r="A304" s="112">
        <f t="shared" si="41"/>
        <v>42605</v>
      </c>
      <c r="B304" s="24">
        <v>22</v>
      </c>
      <c r="C304" s="131"/>
      <c r="D304" s="37">
        <v>62.6</v>
      </c>
      <c r="E304" s="22">
        <f t="shared" si="34"/>
        <v>0.87683820000000001</v>
      </c>
      <c r="F304" s="37">
        <v>2.66</v>
      </c>
      <c r="G304" s="22">
        <f t="shared" si="38"/>
        <v>8.2380200000000001E-2</v>
      </c>
      <c r="H304" s="131"/>
    </row>
    <row r="305" spans="1:15">
      <c r="A305" s="112">
        <f t="shared" si="41"/>
        <v>42619</v>
      </c>
      <c r="B305" s="24">
        <v>22</v>
      </c>
      <c r="D305" s="37">
        <v>49.5</v>
      </c>
      <c r="E305" s="22">
        <f t="shared" si="34"/>
        <v>0.69334649999999998</v>
      </c>
      <c r="F305" s="37">
        <v>2.37</v>
      </c>
      <c r="G305" s="22">
        <f t="shared" si="38"/>
        <v>7.3398900000000003E-2</v>
      </c>
      <c r="H305" s="131"/>
      <c r="I305" s="131"/>
    </row>
    <row r="306" spans="1:15">
      <c r="A306" s="112">
        <f t="shared" si="41"/>
        <v>42633</v>
      </c>
      <c r="B306" s="24">
        <v>22</v>
      </c>
      <c r="D306" s="37">
        <v>56.6</v>
      </c>
      <c r="E306" s="22">
        <f t="shared" si="34"/>
        <v>0.79279620000000006</v>
      </c>
      <c r="F306" s="37">
        <v>2.57</v>
      </c>
      <c r="G306" s="22">
        <f t="shared" si="38"/>
        <v>7.9592899999999994E-2</v>
      </c>
      <c r="H306" s="130"/>
      <c r="I306" s="131"/>
    </row>
    <row r="307" spans="1:15">
      <c r="A307" s="112">
        <f t="shared" si="41"/>
        <v>42647</v>
      </c>
      <c r="B307" s="24">
        <v>22</v>
      </c>
      <c r="D307" s="37">
        <v>84.9</v>
      </c>
      <c r="E307" s="22">
        <f t="shared" si="34"/>
        <v>1.1891943</v>
      </c>
      <c r="F307" s="37">
        <v>5.08</v>
      </c>
      <c r="G307" s="22">
        <f t="shared" si="38"/>
        <v>0.15732759999999998</v>
      </c>
      <c r="H307" s="131"/>
      <c r="I307" s="131"/>
    </row>
    <row r="308" spans="1:15">
      <c r="A308" s="112">
        <f t="shared" si="41"/>
        <v>42661</v>
      </c>
      <c r="B308" s="24">
        <v>22</v>
      </c>
      <c r="D308" s="37">
        <v>125</v>
      </c>
      <c r="E308" s="22">
        <f t="shared" si="34"/>
        <v>1.750875</v>
      </c>
      <c r="F308" s="37">
        <v>2.5499999999999998</v>
      </c>
      <c r="G308" s="22">
        <f t="shared" si="38"/>
        <v>7.8973499999999988E-2</v>
      </c>
    </row>
    <row r="309" spans="1:15">
      <c r="A309" s="112">
        <f t="shared" si="41"/>
        <v>42675</v>
      </c>
      <c r="B309" s="24">
        <v>22</v>
      </c>
      <c r="D309" s="37">
        <v>172</v>
      </c>
      <c r="E309" s="22">
        <f t="shared" si="34"/>
        <v>2.4092039999999999</v>
      </c>
      <c r="F309" s="37">
        <v>2.44</v>
      </c>
      <c r="G309" s="22">
        <f t="shared" si="38"/>
        <v>7.5566800000000003E-2</v>
      </c>
    </row>
    <row r="311" spans="1:15">
      <c r="A311" s="112">
        <f>A292</f>
        <v>42437</v>
      </c>
      <c r="B311" s="24">
        <v>23</v>
      </c>
      <c r="C311" s="22" t="s">
        <v>323</v>
      </c>
      <c r="D311" s="31"/>
      <c r="F311" s="30"/>
      <c r="L311" s="22">
        <v>23</v>
      </c>
    </row>
    <row r="312" spans="1:15">
      <c r="A312" s="112">
        <f t="shared" ref="A312:A328" si="42">A293</f>
        <v>42451</v>
      </c>
      <c r="B312" s="24">
        <v>23</v>
      </c>
      <c r="D312" s="30">
        <v>152</v>
      </c>
      <c r="E312" s="22">
        <f t="shared" si="34"/>
        <v>2.1290640000000001</v>
      </c>
      <c r="F312" s="30">
        <v>1.43</v>
      </c>
      <c r="G312" s="22">
        <f t="shared" si="38"/>
        <v>4.4287099999999996E-2</v>
      </c>
      <c r="L312" s="22" t="s">
        <v>20</v>
      </c>
      <c r="M312" s="22">
        <f>AVERAGE(E311:E312)</f>
        <v>2.1290640000000001</v>
      </c>
      <c r="N312" s="22">
        <f>AVERAGE(G311:G312)</f>
        <v>4.4287099999999996E-2</v>
      </c>
    </row>
    <row r="313" spans="1:15">
      <c r="A313" s="112">
        <f t="shared" si="42"/>
        <v>42465</v>
      </c>
      <c r="B313" s="24">
        <v>23</v>
      </c>
      <c r="D313" s="30">
        <v>278</v>
      </c>
      <c r="E313" s="22">
        <f t="shared" si="34"/>
        <v>3.8939460000000001</v>
      </c>
      <c r="F313" s="32">
        <v>1.58</v>
      </c>
      <c r="G313" s="22">
        <f t="shared" si="38"/>
        <v>4.89326E-2</v>
      </c>
      <c r="L313" s="22" t="s">
        <v>22</v>
      </c>
      <c r="M313" s="22">
        <f>AVERAGE(E313:E314)</f>
        <v>2.6543264999999998</v>
      </c>
      <c r="N313" s="22">
        <f>AVERAGE(G313:G314)</f>
        <v>5.2958699999999997E-2</v>
      </c>
    </row>
    <row r="314" spans="1:15">
      <c r="A314" s="112">
        <f t="shared" si="42"/>
        <v>42479</v>
      </c>
      <c r="B314" s="24">
        <v>23</v>
      </c>
      <c r="D314" s="30">
        <v>101</v>
      </c>
      <c r="E314" s="22">
        <f t="shared" si="34"/>
        <v>1.4147069999999999</v>
      </c>
      <c r="F314" s="30">
        <v>1.84</v>
      </c>
      <c r="G314" s="22">
        <f t="shared" si="38"/>
        <v>5.6984800000000002E-2</v>
      </c>
      <c r="L314" s="22" t="s">
        <v>23</v>
      </c>
      <c r="M314" s="22">
        <f>AVERAGE(E315:E317)</f>
        <v>1.0832079999999999</v>
      </c>
      <c r="N314" s="22">
        <f>AVERAGE(G315:G317)</f>
        <v>5.8688149999999994E-2</v>
      </c>
      <c r="O314" s="32"/>
    </row>
    <row r="315" spans="1:15">
      <c r="A315" s="112">
        <f t="shared" si="42"/>
        <v>42493</v>
      </c>
      <c r="B315" s="24">
        <v>23</v>
      </c>
      <c r="D315" s="31">
        <v>83.1</v>
      </c>
      <c r="E315" s="22">
        <f t="shared" si="34"/>
        <v>1.1639816999999999</v>
      </c>
      <c r="F315" s="32">
        <v>1.53</v>
      </c>
      <c r="G315" s="22">
        <f t="shared" si="38"/>
        <v>4.7384099999999998E-2</v>
      </c>
      <c r="L315" s="22" t="s">
        <v>24</v>
      </c>
      <c r="M315" s="22">
        <f>AVERAGE(E318:E319)</f>
        <v>0.89294624999999994</v>
      </c>
      <c r="N315" s="22">
        <f>AVERAGE(G318:G319)</f>
        <v>8.5632050000000015E-2</v>
      </c>
      <c r="O315" s="32"/>
    </row>
    <row r="316" spans="1:15">
      <c r="A316" s="112">
        <f t="shared" si="42"/>
        <v>42507</v>
      </c>
      <c r="B316" s="24">
        <v>23</v>
      </c>
      <c r="D316" s="30">
        <v>78.2</v>
      </c>
      <c r="E316" s="22">
        <f t="shared" si="34"/>
        <v>1.0953474000000001</v>
      </c>
      <c r="F316" s="32">
        <v>2.21</v>
      </c>
      <c r="G316" s="22">
        <f t="shared" si="38"/>
        <v>6.8443699999999996E-2</v>
      </c>
      <c r="L316" s="22" t="s">
        <v>25</v>
      </c>
      <c r="M316" s="22">
        <f>AVERAGE(E320:E321)</f>
        <v>1.4007000000000001</v>
      </c>
      <c r="N316" s="22">
        <f>AVERAGE(G320:G321)</f>
        <v>8.5786899999999999E-2</v>
      </c>
      <c r="O316" s="32"/>
    </row>
    <row r="317" spans="1:15">
      <c r="A317" s="112">
        <f t="shared" si="42"/>
        <v>42521</v>
      </c>
      <c r="B317" s="24">
        <v>23</v>
      </c>
      <c r="D317" s="30">
        <v>70.7</v>
      </c>
      <c r="E317" s="22">
        <f t="shared" si="34"/>
        <v>0.99029489999999998</v>
      </c>
      <c r="F317" s="30">
        <v>1.9450000000000001</v>
      </c>
      <c r="G317" s="22">
        <f t="shared" si="38"/>
        <v>6.0236649999999996E-2</v>
      </c>
      <c r="L317" s="22" t="s">
        <v>26</v>
      </c>
      <c r="M317" s="22">
        <f>AVERAGE(E322:E323)</f>
        <v>1.5106549499999999</v>
      </c>
      <c r="N317" s="22">
        <f>AVERAGE(G322:G323)</f>
        <v>7.3011775000000001E-2</v>
      </c>
      <c r="O317" s="32"/>
    </row>
    <row r="318" spans="1:15">
      <c r="A318" s="112">
        <f t="shared" si="42"/>
        <v>42535</v>
      </c>
      <c r="B318" s="24">
        <v>23</v>
      </c>
      <c r="D318" s="30">
        <v>90.6</v>
      </c>
      <c r="E318" s="22">
        <f t="shared" ref="E318:E323" si="43">(D318*14.007)*(0.001)</f>
        <v>1.2690341999999999</v>
      </c>
      <c r="F318" s="30">
        <v>2.61</v>
      </c>
      <c r="G318" s="22">
        <f t="shared" si="38"/>
        <v>8.0831700000000006E-2</v>
      </c>
      <c r="L318" s="22" t="s">
        <v>27</v>
      </c>
      <c r="M318" s="22">
        <f>AVERAGE(E324:E325)</f>
        <v>1.0099047000000001</v>
      </c>
      <c r="N318" s="22">
        <f>AVERAGE(G324:G325)</f>
        <v>7.8199249999999998E-2</v>
      </c>
      <c r="O318" s="30"/>
    </row>
    <row r="319" spans="1:15">
      <c r="A319" s="112">
        <f t="shared" si="42"/>
        <v>42549</v>
      </c>
      <c r="B319" s="24">
        <v>23</v>
      </c>
      <c r="D319" s="37">
        <v>36.9</v>
      </c>
      <c r="E319" s="22">
        <f t="shared" si="43"/>
        <v>0.51685829999999999</v>
      </c>
      <c r="F319" s="37">
        <v>2.92</v>
      </c>
      <c r="G319" s="22">
        <f t="shared" si="38"/>
        <v>9.043240000000001E-2</v>
      </c>
      <c r="L319" s="22" t="s">
        <v>81</v>
      </c>
      <c r="M319" s="22">
        <f>AVERAGE(E326:E327)</f>
        <v>1.6605298499999999</v>
      </c>
      <c r="N319" s="22">
        <f>AVERAGE(G326:G327)</f>
        <v>0.1229509</v>
      </c>
      <c r="O319" s="30"/>
    </row>
    <row r="320" spans="1:15">
      <c r="A320" s="112">
        <f t="shared" si="42"/>
        <v>42563</v>
      </c>
      <c r="B320" s="24">
        <v>23</v>
      </c>
      <c r="C320" s="22" t="s">
        <v>105</v>
      </c>
      <c r="L320" s="22" t="s">
        <v>29</v>
      </c>
      <c r="M320" s="22">
        <f>AVERAGE(E328)</f>
        <v>1.7648820000000001</v>
      </c>
      <c r="N320" s="22">
        <f>AVERAGE(G328)</f>
        <v>6.3178799999999993E-2</v>
      </c>
      <c r="O320" s="32"/>
    </row>
    <row r="321" spans="1:14">
      <c r="A321" s="112">
        <f t="shared" si="42"/>
        <v>42577</v>
      </c>
      <c r="B321" s="24">
        <v>23</v>
      </c>
      <c r="D321" s="37">
        <v>100</v>
      </c>
      <c r="E321" s="22">
        <f t="shared" si="43"/>
        <v>1.4007000000000001</v>
      </c>
      <c r="F321" s="37">
        <v>2.77</v>
      </c>
      <c r="G321" s="22">
        <f t="shared" si="38"/>
        <v>8.5786899999999999E-2</v>
      </c>
    </row>
    <row r="322" spans="1:14">
      <c r="A322" s="112">
        <f t="shared" si="42"/>
        <v>42591</v>
      </c>
      <c r="B322" s="24">
        <v>23</v>
      </c>
      <c r="D322" s="37">
        <v>95.7</v>
      </c>
      <c r="E322" s="22">
        <f t="shared" si="43"/>
        <v>1.3404699</v>
      </c>
      <c r="F322" s="37">
        <v>1.96</v>
      </c>
      <c r="G322" s="22">
        <f t="shared" si="38"/>
        <v>6.0701200000000004E-2</v>
      </c>
    </row>
    <row r="323" spans="1:14">
      <c r="A323" s="112">
        <f t="shared" si="42"/>
        <v>42605</v>
      </c>
      <c r="B323" s="24">
        <v>23</v>
      </c>
      <c r="D323" s="37">
        <v>120</v>
      </c>
      <c r="E323" s="22">
        <f t="shared" si="43"/>
        <v>1.6808399999999999</v>
      </c>
      <c r="F323" s="37">
        <v>2.7549999999999999</v>
      </c>
      <c r="G323" s="22">
        <f t="shared" si="38"/>
        <v>8.5322350000000005E-2</v>
      </c>
    </row>
    <row r="324" spans="1:14">
      <c r="A324" s="112">
        <f t="shared" si="42"/>
        <v>42619</v>
      </c>
      <c r="B324" s="24">
        <v>23</v>
      </c>
      <c r="D324" s="37">
        <v>78.3</v>
      </c>
      <c r="E324" s="22">
        <f t="shared" ref="E324:E328" si="44">(D324*14.007)*(0.001)</f>
        <v>1.0967481000000001</v>
      </c>
      <c r="F324" s="37">
        <v>2.39</v>
      </c>
      <c r="G324" s="22">
        <f t="shared" si="38"/>
        <v>7.4018299999999995E-2</v>
      </c>
      <c r="H324" s="131"/>
      <c r="I324" s="131"/>
    </row>
    <row r="325" spans="1:14">
      <c r="A325" s="112">
        <f t="shared" si="42"/>
        <v>42633</v>
      </c>
      <c r="B325" s="24">
        <v>23</v>
      </c>
      <c r="D325" s="37">
        <v>65.900000000000006</v>
      </c>
      <c r="E325" s="22">
        <f t="shared" si="44"/>
        <v>0.92306130000000008</v>
      </c>
      <c r="F325" s="37">
        <v>2.66</v>
      </c>
      <c r="G325" s="22">
        <f t="shared" si="38"/>
        <v>8.2380200000000001E-2</v>
      </c>
      <c r="H325" s="130"/>
      <c r="I325" s="131"/>
    </row>
    <row r="326" spans="1:14">
      <c r="A326" s="112">
        <f t="shared" si="42"/>
        <v>42647</v>
      </c>
      <c r="B326" s="24">
        <v>23</v>
      </c>
      <c r="D326" s="37">
        <v>95.1</v>
      </c>
      <c r="E326" s="22">
        <f t="shared" si="44"/>
        <v>1.3320656999999998</v>
      </c>
      <c r="F326" s="37">
        <v>5.05</v>
      </c>
      <c r="G326" s="22">
        <f t="shared" si="38"/>
        <v>0.1563985</v>
      </c>
      <c r="H326" s="131"/>
      <c r="I326" s="131"/>
    </row>
    <row r="327" spans="1:14">
      <c r="A327" s="112">
        <f t="shared" si="42"/>
        <v>42661</v>
      </c>
      <c r="B327" s="24">
        <v>23</v>
      </c>
      <c r="D327" s="37">
        <v>142</v>
      </c>
      <c r="E327" s="22">
        <f t="shared" si="44"/>
        <v>1.9889939999999999</v>
      </c>
      <c r="F327" s="37">
        <v>2.89</v>
      </c>
      <c r="G327" s="22">
        <f t="shared" si="38"/>
        <v>8.9503299999999994E-2</v>
      </c>
    </row>
    <row r="328" spans="1:14">
      <c r="A328" s="112">
        <f t="shared" si="42"/>
        <v>42675</v>
      </c>
      <c r="B328" s="24">
        <v>23</v>
      </c>
      <c r="D328" s="37">
        <v>126</v>
      </c>
      <c r="E328" s="22">
        <f t="shared" si="44"/>
        <v>1.7648820000000001</v>
      </c>
      <c r="F328" s="37">
        <v>2.04</v>
      </c>
      <c r="G328" s="22">
        <f t="shared" si="38"/>
        <v>6.3178799999999993E-2</v>
      </c>
    </row>
    <row r="330" spans="1:14">
      <c r="A330" s="112">
        <f>A311</f>
        <v>42437</v>
      </c>
      <c r="B330" s="24">
        <v>24</v>
      </c>
      <c r="D330" s="30">
        <v>91.4</v>
      </c>
      <c r="E330" s="22">
        <f t="shared" si="34"/>
        <v>1.2802398000000001</v>
      </c>
      <c r="F330" s="32">
        <v>1.01</v>
      </c>
      <c r="G330" s="22">
        <f t="shared" si="38"/>
        <v>3.1279700000000001E-2</v>
      </c>
      <c r="H330" s="22" t="s">
        <v>325</v>
      </c>
    </row>
    <row r="331" spans="1:14">
      <c r="A331" s="112">
        <f t="shared" ref="A331:A347" si="45">A312</f>
        <v>42451</v>
      </c>
      <c r="B331" s="24">
        <v>24</v>
      </c>
      <c r="D331" s="30">
        <v>73.3</v>
      </c>
      <c r="E331" s="22">
        <f t="shared" si="34"/>
        <v>1.0267131</v>
      </c>
      <c r="F331" s="30">
        <v>0.88</v>
      </c>
      <c r="G331" s="22">
        <f t="shared" si="38"/>
        <v>2.7253599999999999E-2</v>
      </c>
      <c r="H331" s="119"/>
      <c r="L331" s="22">
        <v>24</v>
      </c>
    </row>
    <row r="332" spans="1:14">
      <c r="A332" s="112">
        <f t="shared" si="45"/>
        <v>42465</v>
      </c>
      <c r="B332" s="24">
        <v>24</v>
      </c>
      <c r="D332" s="30">
        <v>92.1</v>
      </c>
      <c r="E332" s="22">
        <f t="shared" si="34"/>
        <v>1.2900446999999999</v>
      </c>
      <c r="F332" s="30">
        <v>1.64</v>
      </c>
      <c r="G332" s="22">
        <f t="shared" si="38"/>
        <v>5.0790799999999997E-2</v>
      </c>
      <c r="H332" s="22" t="s">
        <v>325</v>
      </c>
      <c r="L332" s="22" t="s">
        <v>20</v>
      </c>
      <c r="M332" s="22">
        <f>AVERAGE(E330:E331)</f>
        <v>1.1534764500000001</v>
      </c>
      <c r="N332" s="22">
        <f>AVERAGE(G330:G331)</f>
        <v>2.9266649999999998E-2</v>
      </c>
    </row>
    <row r="333" spans="1:14">
      <c r="A333" s="112">
        <f t="shared" si="45"/>
        <v>42479</v>
      </c>
      <c r="B333" s="24">
        <v>24</v>
      </c>
      <c r="D333" s="37">
        <v>58.3</v>
      </c>
      <c r="E333" s="22">
        <f t="shared" si="34"/>
        <v>0.81660809999999995</v>
      </c>
      <c r="F333" s="37">
        <v>1.07</v>
      </c>
      <c r="G333" s="22">
        <f t="shared" si="38"/>
        <v>3.3137900000000005E-2</v>
      </c>
      <c r="H333" s="22" t="s">
        <v>325</v>
      </c>
      <c r="L333" s="22" t="s">
        <v>22</v>
      </c>
      <c r="M333" s="22">
        <f>AVERAGE(E332:E333)</f>
        <v>1.0533264</v>
      </c>
      <c r="N333" s="22">
        <f>AVERAGE(G332:G333)</f>
        <v>4.1964349999999997E-2</v>
      </c>
    </row>
    <row r="334" spans="1:14">
      <c r="A334" s="112">
        <f t="shared" si="45"/>
        <v>42493</v>
      </c>
      <c r="B334" s="24">
        <v>24</v>
      </c>
      <c r="D334" s="36">
        <v>48.2</v>
      </c>
      <c r="E334" s="22">
        <f t="shared" si="34"/>
        <v>0.67513740000000011</v>
      </c>
      <c r="F334" s="32">
        <v>0.89500000000000002</v>
      </c>
      <c r="G334" s="22">
        <f t="shared" si="38"/>
        <v>2.7718149999999997E-2</v>
      </c>
      <c r="L334" s="22" t="s">
        <v>23</v>
      </c>
      <c r="M334" s="22">
        <f>AVERAGE(E334:E336)</f>
        <v>0.6177087</v>
      </c>
      <c r="N334" s="22">
        <f>AVERAGE(G334:G336)</f>
        <v>3.4500579999999996E-2</v>
      </c>
    </row>
    <row r="335" spans="1:14">
      <c r="A335" s="112">
        <f t="shared" si="45"/>
        <v>42507</v>
      </c>
      <c r="B335" s="24">
        <v>24</v>
      </c>
      <c r="D335" s="33">
        <v>44.3</v>
      </c>
      <c r="E335" s="22">
        <f t="shared" si="34"/>
        <v>0.62051009999999995</v>
      </c>
      <c r="F335" s="30">
        <v>1.1599999999999999</v>
      </c>
      <c r="G335" s="22">
        <f t="shared" si="38"/>
        <v>3.5925199999999997E-2</v>
      </c>
      <c r="L335" s="22" t="s">
        <v>24</v>
      </c>
      <c r="M335" s="22">
        <f>AVERAGE(E337:E338)</f>
        <v>0.42091035000000004</v>
      </c>
      <c r="N335" s="22">
        <f>AVERAGE(G337:G338)</f>
        <v>5.3113550000000002E-2</v>
      </c>
    </row>
    <row r="336" spans="1:14">
      <c r="A336" s="112">
        <f t="shared" si="45"/>
        <v>42521</v>
      </c>
      <c r="B336" s="24">
        <v>24</v>
      </c>
      <c r="D336" s="30">
        <v>39.799999999999997</v>
      </c>
      <c r="E336" s="22">
        <f t="shared" si="34"/>
        <v>0.55747859999999994</v>
      </c>
      <c r="F336" s="30">
        <v>1.2869999999999999</v>
      </c>
      <c r="G336" s="22">
        <f t="shared" si="38"/>
        <v>3.9858389999999994E-2</v>
      </c>
      <c r="L336" s="22" t="s">
        <v>25</v>
      </c>
      <c r="M336" s="22">
        <f>AVERAGE(E339:E340)</f>
        <v>0.60615292499999995</v>
      </c>
      <c r="N336" s="22">
        <f>AVERAGE(G339:G340)</f>
        <v>6.5811249999999988E-2</v>
      </c>
    </row>
    <row r="337" spans="1:14">
      <c r="A337" s="112">
        <f t="shared" si="45"/>
        <v>42535</v>
      </c>
      <c r="B337" s="24">
        <v>24</v>
      </c>
      <c r="D337" s="30">
        <v>37.200000000000003</v>
      </c>
      <c r="E337" s="22">
        <f t="shared" si="34"/>
        <v>0.52106040000000009</v>
      </c>
      <c r="F337" s="30">
        <v>1.46</v>
      </c>
      <c r="G337" s="22">
        <f t="shared" si="38"/>
        <v>4.5216200000000005E-2</v>
      </c>
      <c r="L337" s="22" t="s">
        <v>26</v>
      </c>
      <c r="M337" s="22">
        <f>AVERAGE(E341:E342)</f>
        <v>0.6177087</v>
      </c>
      <c r="N337" s="22">
        <f>AVERAGE(G341:G342)</f>
        <v>7.3244049999999991E-2</v>
      </c>
    </row>
    <row r="338" spans="1:14">
      <c r="A338" s="112">
        <f t="shared" si="45"/>
        <v>42549</v>
      </c>
      <c r="B338" s="24">
        <v>24</v>
      </c>
      <c r="D338" s="37">
        <v>22.9</v>
      </c>
      <c r="E338" s="22">
        <f t="shared" si="34"/>
        <v>0.3207603</v>
      </c>
      <c r="F338" s="37">
        <v>1.97</v>
      </c>
      <c r="G338" s="22">
        <f t="shared" si="38"/>
        <v>6.10109E-2</v>
      </c>
      <c r="L338" s="22" t="s">
        <v>27</v>
      </c>
      <c r="M338" s="22">
        <f>AVERAGE(E343:E344)</f>
        <v>0.58829399999999998</v>
      </c>
      <c r="N338" s="22">
        <f>AVERAGE(G343:G344)</f>
        <v>6.7359749999999996E-2</v>
      </c>
    </row>
    <row r="339" spans="1:14">
      <c r="A339" s="112">
        <f t="shared" si="45"/>
        <v>42563</v>
      </c>
      <c r="B339" s="24">
        <v>24</v>
      </c>
      <c r="C339" s="131"/>
      <c r="D339" s="37">
        <v>39.799999999999997</v>
      </c>
      <c r="E339" s="22">
        <f t="shared" si="34"/>
        <v>0.55747859999999994</v>
      </c>
      <c r="F339" s="37">
        <v>1.93</v>
      </c>
      <c r="G339" s="22">
        <f t="shared" si="38"/>
        <v>5.9772099999999995E-2</v>
      </c>
      <c r="H339" s="131"/>
      <c r="L339" s="22" t="s">
        <v>81</v>
      </c>
      <c r="M339" s="22">
        <f>AVERAGE(E345:E346)</f>
        <v>0.88734344999999992</v>
      </c>
      <c r="N339" s="22">
        <f>AVERAGE(G345:G346)</f>
        <v>5.9617249999999997E-2</v>
      </c>
    </row>
    <row r="340" spans="1:14">
      <c r="A340" s="112">
        <f t="shared" si="45"/>
        <v>42577</v>
      </c>
      <c r="B340" s="24">
        <v>24</v>
      </c>
      <c r="C340" s="131"/>
      <c r="D340" s="37">
        <v>46.75</v>
      </c>
      <c r="E340" s="22">
        <f t="shared" si="34"/>
        <v>0.65482724999999997</v>
      </c>
      <c r="F340" s="37">
        <v>2.3199999999999998</v>
      </c>
      <c r="G340" s="22">
        <f t="shared" si="38"/>
        <v>7.1850399999999995E-2</v>
      </c>
      <c r="H340" s="131"/>
      <c r="L340" s="22" t="s">
        <v>29</v>
      </c>
      <c r="M340" s="22">
        <f>AVERAGE(E347)</f>
        <v>1.0029011999999999</v>
      </c>
      <c r="N340" s="22">
        <f>AVERAGE(G347)</f>
        <v>0.21214449999999999</v>
      </c>
    </row>
    <row r="341" spans="1:14" ht="16.5" customHeight="1">
      <c r="A341" s="112">
        <f t="shared" si="45"/>
        <v>42591</v>
      </c>
      <c r="B341" s="24">
        <v>24</v>
      </c>
      <c r="C341" s="130"/>
      <c r="D341" s="37">
        <v>43.2</v>
      </c>
      <c r="E341" s="22">
        <f t="shared" si="34"/>
        <v>0.60510240000000004</v>
      </c>
      <c r="F341" s="37">
        <v>2.0699999999999998</v>
      </c>
      <c r="G341" s="22">
        <f t="shared" si="38"/>
        <v>6.4107899999999982E-2</v>
      </c>
      <c r="H341" s="131"/>
    </row>
    <row r="342" spans="1:14">
      <c r="A342" s="112">
        <f t="shared" si="45"/>
        <v>42605</v>
      </c>
      <c r="B342" s="24">
        <v>24</v>
      </c>
      <c r="C342" s="131"/>
      <c r="D342" s="37">
        <v>45</v>
      </c>
      <c r="E342" s="22">
        <f t="shared" si="34"/>
        <v>0.63031499999999996</v>
      </c>
      <c r="F342" s="37">
        <v>2.66</v>
      </c>
      <c r="G342" s="22">
        <f t="shared" si="38"/>
        <v>8.2380200000000001E-2</v>
      </c>
      <c r="H342" s="131"/>
    </row>
    <row r="343" spans="1:14">
      <c r="A343" s="112">
        <f t="shared" si="45"/>
        <v>42619</v>
      </c>
      <c r="B343" s="24">
        <v>24</v>
      </c>
      <c r="D343" s="37">
        <v>40.299999999999997</v>
      </c>
      <c r="E343" s="22">
        <f t="shared" si="34"/>
        <v>0.56448209999999999</v>
      </c>
      <c r="F343" s="37">
        <v>2.15</v>
      </c>
      <c r="G343" s="22">
        <f t="shared" si="38"/>
        <v>6.6585499999999992E-2</v>
      </c>
      <c r="H343" s="130"/>
      <c r="I343" s="131"/>
    </row>
    <row r="344" spans="1:14">
      <c r="A344" s="112">
        <f t="shared" si="45"/>
        <v>42633</v>
      </c>
      <c r="B344" s="24">
        <v>24</v>
      </c>
      <c r="D344" s="37">
        <v>43.7</v>
      </c>
      <c r="E344" s="22">
        <f t="shared" si="34"/>
        <v>0.61210589999999998</v>
      </c>
      <c r="F344" s="37">
        <v>2.2000000000000002</v>
      </c>
      <c r="G344" s="22">
        <f t="shared" si="38"/>
        <v>6.8134E-2</v>
      </c>
      <c r="H344" s="131"/>
      <c r="I344" s="131"/>
    </row>
    <row r="345" spans="1:14">
      <c r="A345" s="112">
        <f t="shared" si="45"/>
        <v>42647</v>
      </c>
      <c r="B345" s="24">
        <v>24</v>
      </c>
      <c r="D345" s="37">
        <v>66.7</v>
      </c>
      <c r="E345" s="22">
        <f t="shared" si="34"/>
        <v>0.93426690000000001</v>
      </c>
      <c r="F345" s="37">
        <v>2.09</v>
      </c>
      <c r="G345" s="22">
        <f t="shared" si="38"/>
        <v>6.4727300000000002E-2</v>
      </c>
      <c r="H345" s="130"/>
      <c r="I345" s="132"/>
    </row>
    <row r="346" spans="1:14">
      <c r="A346" s="112">
        <f t="shared" si="45"/>
        <v>42661</v>
      </c>
      <c r="B346" s="24">
        <v>24</v>
      </c>
      <c r="D346" s="37">
        <v>60</v>
      </c>
      <c r="E346" s="22">
        <f t="shared" si="34"/>
        <v>0.84041999999999994</v>
      </c>
      <c r="F346" s="37">
        <v>1.76</v>
      </c>
      <c r="G346" s="22">
        <f t="shared" si="38"/>
        <v>5.4507199999999999E-2</v>
      </c>
    </row>
    <row r="347" spans="1:14">
      <c r="A347" s="112">
        <f t="shared" si="45"/>
        <v>42675</v>
      </c>
      <c r="B347" s="24">
        <v>24</v>
      </c>
      <c r="D347" s="37">
        <v>71.599999999999994</v>
      </c>
      <c r="E347" s="22">
        <f t="shared" si="34"/>
        <v>1.0029011999999999</v>
      </c>
      <c r="F347" s="37">
        <v>6.85</v>
      </c>
      <c r="G347" s="22">
        <f t="shared" si="38"/>
        <v>0.21214449999999999</v>
      </c>
    </row>
    <row r="349" spans="1:14">
      <c r="A349" s="112">
        <f>A330</f>
        <v>42437</v>
      </c>
      <c r="B349" s="24">
        <v>25</v>
      </c>
      <c r="C349" s="22" t="s">
        <v>323</v>
      </c>
      <c r="D349" s="33"/>
      <c r="F349" s="32"/>
    </row>
    <row r="350" spans="1:14">
      <c r="A350" s="112">
        <f t="shared" ref="A350:A366" si="46">A331</f>
        <v>42451</v>
      </c>
      <c r="B350" s="24">
        <v>25</v>
      </c>
      <c r="D350" s="30">
        <v>332</v>
      </c>
      <c r="E350" s="22">
        <f t="shared" ref="E350:E420" si="47">(D350*14.007)*(0.001)</f>
        <v>4.6503239999999995</v>
      </c>
      <c r="F350" s="32">
        <v>1.68</v>
      </c>
      <c r="G350" s="22">
        <f t="shared" si="38"/>
        <v>5.2029599999999995E-2</v>
      </c>
      <c r="L350" s="22">
        <v>25</v>
      </c>
    </row>
    <row r="351" spans="1:14">
      <c r="A351" s="112">
        <f t="shared" si="46"/>
        <v>42465</v>
      </c>
      <c r="B351" s="24">
        <v>25</v>
      </c>
      <c r="D351" s="30">
        <v>49</v>
      </c>
      <c r="E351" s="22">
        <f t="shared" si="47"/>
        <v>0.68634299999999993</v>
      </c>
      <c r="F351" s="32">
        <v>2.09</v>
      </c>
      <c r="G351" s="22">
        <f t="shared" si="38"/>
        <v>6.4727300000000002E-2</v>
      </c>
      <c r="L351" s="22" t="s">
        <v>20</v>
      </c>
      <c r="M351" s="22">
        <f>AVERAGE(E349:E350)</f>
        <v>4.6503239999999995</v>
      </c>
      <c r="N351" s="22">
        <f>AVERAGE(G349:G350)</f>
        <v>5.2029599999999995E-2</v>
      </c>
    </row>
    <row r="352" spans="1:14">
      <c r="A352" s="112">
        <f t="shared" si="46"/>
        <v>42479</v>
      </c>
      <c r="B352" s="24">
        <v>25</v>
      </c>
      <c r="D352" s="33">
        <v>58.9</v>
      </c>
      <c r="E352" s="22">
        <f t="shared" si="47"/>
        <v>0.82501230000000003</v>
      </c>
      <c r="F352" s="30">
        <v>1.79</v>
      </c>
      <c r="G352" s="22">
        <f t="shared" si="38"/>
        <v>5.5436299999999994E-2</v>
      </c>
      <c r="L352" s="22" t="s">
        <v>22</v>
      </c>
      <c r="M352" s="22">
        <f>AVERAGE(E351:E352)</f>
        <v>0.75567764999999998</v>
      </c>
      <c r="N352" s="22">
        <f>AVERAGE(G351:G352)</f>
        <v>6.0081799999999998E-2</v>
      </c>
    </row>
    <row r="353" spans="1:14">
      <c r="A353" s="112">
        <f t="shared" si="46"/>
        <v>42493</v>
      </c>
      <c r="B353" s="24">
        <v>25</v>
      </c>
      <c r="D353" s="30">
        <v>60.9</v>
      </c>
      <c r="E353" s="22">
        <f t="shared" si="47"/>
        <v>0.85302630000000002</v>
      </c>
      <c r="F353" s="30">
        <v>2.4700000000000002</v>
      </c>
      <c r="G353" s="22">
        <f t="shared" si="38"/>
        <v>7.6495900000000006E-2</v>
      </c>
      <c r="L353" s="22" t="s">
        <v>23</v>
      </c>
      <c r="M353" s="22">
        <f>AVERAGE(E353:E355)</f>
        <v>0.88057339999999995</v>
      </c>
      <c r="N353" s="22">
        <f>AVERAGE(G353:G355)</f>
        <v>9.1361499999999998E-2</v>
      </c>
    </row>
    <row r="354" spans="1:14">
      <c r="A354" s="112">
        <f t="shared" si="46"/>
        <v>42507</v>
      </c>
      <c r="B354" s="24">
        <v>25</v>
      </c>
      <c r="D354" s="30">
        <v>68.3</v>
      </c>
      <c r="E354" s="22">
        <f t="shared" si="47"/>
        <v>0.95667809999999998</v>
      </c>
      <c r="F354" s="30">
        <v>3.5</v>
      </c>
      <c r="G354" s="22">
        <f t="shared" si="38"/>
        <v>0.10839499999999999</v>
      </c>
      <c r="L354" s="22" t="s">
        <v>24</v>
      </c>
      <c r="M354" s="22">
        <f>AVERAGE(E356:E357)</f>
        <v>0.97453702500000006</v>
      </c>
      <c r="N354" s="22">
        <f>AVERAGE(G356:G357)</f>
        <v>9.9878250000000002E-2</v>
      </c>
    </row>
    <row r="355" spans="1:14">
      <c r="A355" s="112">
        <f t="shared" si="46"/>
        <v>42521</v>
      </c>
      <c r="B355" s="24">
        <v>25</v>
      </c>
      <c r="D355" s="30">
        <v>59.4</v>
      </c>
      <c r="E355" s="22">
        <f t="shared" si="47"/>
        <v>0.83201580000000008</v>
      </c>
      <c r="F355" s="30">
        <v>2.88</v>
      </c>
      <c r="G355" s="22">
        <f t="shared" si="38"/>
        <v>8.9193599999999998E-2</v>
      </c>
      <c r="L355" s="22" t="s">
        <v>25</v>
      </c>
      <c r="M355" s="22">
        <f>AVERAGE(E358:E359)</f>
        <v>0.76478219999999997</v>
      </c>
      <c r="N355" s="22">
        <f>AVERAGE(G358:G359)</f>
        <v>0.11846025000000002</v>
      </c>
    </row>
    <row r="356" spans="1:14">
      <c r="A356" s="112">
        <f t="shared" si="46"/>
        <v>42535</v>
      </c>
      <c r="B356" s="24">
        <v>25</v>
      </c>
      <c r="D356" s="30">
        <v>53.1</v>
      </c>
      <c r="E356" s="22">
        <f t="shared" si="47"/>
        <v>0.74377170000000004</v>
      </c>
      <c r="F356" s="30">
        <v>2.68</v>
      </c>
      <c r="G356" s="22">
        <f t="shared" ref="G356:G420" si="48">(F356*30.97)*(0.001)</f>
        <v>8.2999600000000007E-2</v>
      </c>
      <c r="L356" s="22" t="s">
        <v>26</v>
      </c>
      <c r="M356" s="22">
        <f>AVERAGE(E360:E361)</f>
        <v>0.74026995000000007</v>
      </c>
      <c r="N356" s="22">
        <f>AVERAGE(G360:G361)</f>
        <v>0.1142793</v>
      </c>
    </row>
    <row r="357" spans="1:14">
      <c r="A357" s="112">
        <f t="shared" si="46"/>
        <v>42549</v>
      </c>
      <c r="B357" s="24">
        <v>25</v>
      </c>
      <c r="D357" s="37">
        <v>86.05</v>
      </c>
      <c r="E357" s="22">
        <f t="shared" si="47"/>
        <v>1.20530235</v>
      </c>
      <c r="F357" s="37">
        <v>3.77</v>
      </c>
      <c r="G357" s="22">
        <f t="shared" si="48"/>
        <v>0.11675690000000001</v>
      </c>
      <c r="L357" s="22" t="s">
        <v>27</v>
      </c>
      <c r="M357" s="22">
        <f>AVERAGE(E362:E363)</f>
        <v>0.74867414999999993</v>
      </c>
      <c r="N357" s="22">
        <f>AVERAGE(G362:G363)</f>
        <v>0.1062271</v>
      </c>
    </row>
    <row r="358" spans="1:14">
      <c r="A358" s="112">
        <f t="shared" si="46"/>
        <v>42563</v>
      </c>
      <c r="B358" s="24">
        <v>25</v>
      </c>
      <c r="C358" s="131"/>
      <c r="D358" s="37">
        <v>45.4</v>
      </c>
      <c r="E358" s="22">
        <f t="shared" si="47"/>
        <v>0.63591779999999998</v>
      </c>
      <c r="F358" s="37">
        <v>2.46</v>
      </c>
      <c r="G358" s="22">
        <f t="shared" si="48"/>
        <v>7.6186199999999996E-2</v>
      </c>
      <c r="H358" s="131"/>
      <c r="L358" s="22" t="s">
        <v>81</v>
      </c>
      <c r="M358" s="22">
        <f>AVERAGE(E364:E365)</f>
        <v>0.85372664999999992</v>
      </c>
      <c r="N358" s="22">
        <f>AVERAGE(G364:G365)</f>
        <v>8.6406299999999991E-2</v>
      </c>
    </row>
    <row r="359" spans="1:14">
      <c r="A359" s="112">
        <f t="shared" si="46"/>
        <v>42577</v>
      </c>
      <c r="B359" s="24">
        <v>25</v>
      </c>
      <c r="C359" s="131"/>
      <c r="D359" s="37">
        <v>63.8</v>
      </c>
      <c r="E359" s="22">
        <f t="shared" si="47"/>
        <v>0.89364659999999996</v>
      </c>
      <c r="F359" s="37">
        <v>5.19</v>
      </c>
      <c r="G359" s="22">
        <f t="shared" si="48"/>
        <v>0.16073430000000002</v>
      </c>
      <c r="H359" s="131"/>
      <c r="L359" s="22" t="s">
        <v>29</v>
      </c>
      <c r="M359" s="22">
        <f>AVERAGE(E366)</f>
        <v>0.75777870000000003</v>
      </c>
      <c r="N359" s="22">
        <f>AVERAGE(G366)</f>
        <v>5.2958700000000004E-2</v>
      </c>
    </row>
    <row r="360" spans="1:14">
      <c r="A360" s="112">
        <f t="shared" si="46"/>
        <v>42591</v>
      </c>
      <c r="B360" s="24">
        <v>25</v>
      </c>
      <c r="C360" s="131"/>
      <c r="D360" s="37">
        <v>54.2</v>
      </c>
      <c r="E360" s="22">
        <f t="shared" si="47"/>
        <v>0.75917939999999995</v>
      </c>
      <c r="F360" s="37">
        <v>3.31</v>
      </c>
      <c r="G360" s="22">
        <f t="shared" si="48"/>
        <v>0.1025107</v>
      </c>
      <c r="H360" s="131"/>
    </row>
    <row r="361" spans="1:14">
      <c r="A361" s="112">
        <f t="shared" si="46"/>
        <v>42605</v>
      </c>
      <c r="B361" s="24">
        <v>25</v>
      </c>
      <c r="C361" s="131"/>
      <c r="D361" s="37">
        <v>51.5</v>
      </c>
      <c r="E361" s="22">
        <f t="shared" si="47"/>
        <v>0.72136050000000007</v>
      </c>
      <c r="F361" s="37">
        <v>4.07</v>
      </c>
      <c r="G361" s="22">
        <f t="shared" si="48"/>
        <v>0.12604789999999999</v>
      </c>
      <c r="H361" s="131"/>
    </row>
    <row r="362" spans="1:14">
      <c r="A362" s="112">
        <f t="shared" si="46"/>
        <v>42619</v>
      </c>
      <c r="B362" s="24">
        <v>25</v>
      </c>
      <c r="D362" s="37">
        <v>49.3</v>
      </c>
      <c r="E362" s="22">
        <f t="shared" si="47"/>
        <v>0.69054509999999991</v>
      </c>
      <c r="F362" s="37">
        <v>2.87</v>
      </c>
      <c r="G362" s="22">
        <f t="shared" si="48"/>
        <v>8.8883900000000002E-2</v>
      </c>
      <c r="H362" s="131"/>
      <c r="I362" s="131"/>
    </row>
    <row r="363" spans="1:14">
      <c r="A363" s="112">
        <f t="shared" si="46"/>
        <v>42633</v>
      </c>
      <c r="B363" s="24">
        <v>25</v>
      </c>
      <c r="D363" s="37">
        <v>57.6</v>
      </c>
      <c r="E363" s="22">
        <f t="shared" si="47"/>
        <v>0.80680319999999994</v>
      </c>
      <c r="F363" s="37">
        <v>3.99</v>
      </c>
      <c r="G363" s="22">
        <f t="shared" si="48"/>
        <v>0.12357030000000001</v>
      </c>
      <c r="H363" s="131"/>
      <c r="I363" s="131"/>
    </row>
    <row r="364" spans="1:14">
      <c r="A364" s="112">
        <f t="shared" si="46"/>
        <v>42647</v>
      </c>
      <c r="B364" s="24">
        <v>25</v>
      </c>
      <c r="D364" s="37">
        <v>57.8</v>
      </c>
      <c r="E364" s="22">
        <f t="shared" si="47"/>
        <v>0.8096045999999999</v>
      </c>
      <c r="F364" s="37">
        <v>3.12</v>
      </c>
      <c r="G364" s="22">
        <f t="shared" si="48"/>
        <v>9.6626400000000001E-2</v>
      </c>
      <c r="H364" s="131"/>
      <c r="I364" s="131"/>
    </row>
    <row r="365" spans="1:14">
      <c r="A365" s="112">
        <f t="shared" si="46"/>
        <v>42661</v>
      </c>
      <c r="B365" s="24">
        <v>25</v>
      </c>
      <c r="D365" s="37">
        <v>64.099999999999994</v>
      </c>
      <c r="E365" s="22">
        <f t="shared" si="47"/>
        <v>0.89784869999999994</v>
      </c>
      <c r="F365" s="37">
        <v>2.46</v>
      </c>
      <c r="G365" s="22">
        <f t="shared" si="48"/>
        <v>7.6186199999999996E-2</v>
      </c>
    </row>
    <row r="366" spans="1:14">
      <c r="A366" s="112">
        <f t="shared" si="46"/>
        <v>42675</v>
      </c>
      <c r="B366" s="24">
        <v>25</v>
      </c>
      <c r="D366" s="37">
        <v>54.1</v>
      </c>
      <c r="E366" s="22">
        <f t="shared" si="47"/>
        <v>0.75777870000000003</v>
      </c>
      <c r="F366" s="37">
        <v>1.71</v>
      </c>
      <c r="G366" s="22">
        <f t="shared" si="48"/>
        <v>5.2958700000000004E-2</v>
      </c>
    </row>
    <row r="368" spans="1:14">
      <c r="A368" s="112">
        <f>A349</f>
        <v>42437</v>
      </c>
      <c r="B368" s="24">
        <v>26</v>
      </c>
      <c r="D368" s="37">
        <v>402</v>
      </c>
      <c r="E368" s="22">
        <f t="shared" si="47"/>
        <v>5.630814</v>
      </c>
      <c r="F368" s="37">
        <v>1.38</v>
      </c>
      <c r="G368" s="22">
        <f t="shared" si="48"/>
        <v>4.2738600000000002E-2</v>
      </c>
    </row>
    <row r="369" spans="1:14">
      <c r="A369" s="112">
        <f t="shared" ref="A369:A385" si="49">A350</f>
        <v>42451</v>
      </c>
      <c r="B369" s="24">
        <v>26</v>
      </c>
      <c r="D369" s="37">
        <v>258</v>
      </c>
      <c r="E369" s="22">
        <f t="shared" si="47"/>
        <v>3.6138060000000003</v>
      </c>
      <c r="F369" s="37">
        <v>1.97</v>
      </c>
      <c r="G369" s="22">
        <f t="shared" si="48"/>
        <v>6.10109E-2</v>
      </c>
      <c r="L369" s="22">
        <v>26</v>
      </c>
    </row>
    <row r="370" spans="1:14">
      <c r="A370" s="112">
        <f t="shared" si="49"/>
        <v>42465</v>
      </c>
      <c r="B370" s="24">
        <v>26</v>
      </c>
      <c r="D370" s="37">
        <v>160</v>
      </c>
      <c r="E370" s="22">
        <f t="shared" si="47"/>
        <v>2.24112</v>
      </c>
      <c r="F370" s="37">
        <v>1.42</v>
      </c>
      <c r="G370" s="22">
        <f t="shared" si="48"/>
        <v>4.39774E-2</v>
      </c>
      <c r="L370" s="22" t="s">
        <v>20</v>
      </c>
      <c r="M370" s="22">
        <f>AVERAGE(E368:E369)</f>
        <v>4.6223100000000006</v>
      </c>
      <c r="N370" s="22">
        <f>AVERAGE(G368:G369)</f>
        <v>5.1874749999999997E-2</v>
      </c>
    </row>
    <row r="371" spans="1:14">
      <c r="A371" s="112">
        <f t="shared" si="49"/>
        <v>42479</v>
      </c>
      <c r="B371" s="24">
        <v>26</v>
      </c>
      <c r="D371" s="37">
        <v>216</v>
      </c>
      <c r="E371" s="22">
        <f t="shared" si="47"/>
        <v>3.025512</v>
      </c>
      <c r="F371" s="37">
        <v>2.97</v>
      </c>
      <c r="G371" s="22">
        <f t="shared" si="48"/>
        <v>9.1980900000000004E-2</v>
      </c>
      <c r="L371" s="22" t="s">
        <v>22</v>
      </c>
      <c r="M371" s="22">
        <f>AVERAGE(E370:E371)</f>
        <v>2.6333159999999998</v>
      </c>
      <c r="N371" s="22">
        <f>AVERAGE(G370:G371)</f>
        <v>6.7979150000000002E-2</v>
      </c>
    </row>
    <row r="372" spans="1:14">
      <c r="A372" s="112">
        <f t="shared" si="49"/>
        <v>42493</v>
      </c>
      <c r="B372" s="24">
        <v>26</v>
      </c>
      <c r="D372" s="37">
        <v>146</v>
      </c>
      <c r="E372" s="22">
        <f t="shared" si="47"/>
        <v>2.0450219999999999</v>
      </c>
      <c r="F372" s="37">
        <v>2.1800000000000002</v>
      </c>
      <c r="G372" s="22">
        <f t="shared" si="48"/>
        <v>6.7514600000000008E-2</v>
      </c>
      <c r="L372" s="22" t="s">
        <v>23</v>
      </c>
      <c r="M372" s="22">
        <f>AVERAGE(E372:E374)</f>
        <v>2.0450219999999999</v>
      </c>
      <c r="N372" s="22">
        <f>AVERAGE(G372:G374)</f>
        <v>9.1671199999999994E-2</v>
      </c>
    </row>
    <row r="373" spans="1:14">
      <c r="A373" s="112">
        <f t="shared" si="49"/>
        <v>42507</v>
      </c>
      <c r="B373" s="24">
        <v>26</v>
      </c>
      <c r="D373" s="37">
        <v>159</v>
      </c>
      <c r="E373" s="22">
        <f t="shared" si="47"/>
        <v>2.2271129999999997</v>
      </c>
      <c r="F373" s="37">
        <v>4.38</v>
      </c>
      <c r="G373" s="22">
        <f t="shared" si="48"/>
        <v>0.13564859999999998</v>
      </c>
      <c r="L373" s="22" t="s">
        <v>24</v>
      </c>
      <c r="M373" s="22">
        <f>AVERAGE(E375:E376)</f>
        <v>1.9189590000000001</v>
      </c>
      <c r="N373" s="22">
        <f>AVERAGE(G375:G376)</f>
        <v>0.13239675000000001</v>
      </c>
    </row>
    <row r="374" spans="1:14">
      <c r="A374" s="112">
        <f t="shared" si="49"/>
        <v>42521</v>
      </c>
      <c r="B374" s="24">
        <v>26</v>
      </c>
      <c r="D374" s="37">
        <v>133</v>
      </c>
      <c r="E374" s="22">
        <f t="shared" si="47"/>
        <v>1.8629310000000001</v>
      </c>
      <c r="F374" s="37">
        <v>2.3199999999999998</v>
      </c>
      <c r="G374" s="22">
        <f t="shared" si="48"/>
        <v>7.1850399999999995E-2</v>
      </c>
      <c r="L374" s="22" t="s">
        <v>25</v>
      </c>
      <c r="M374" s="22">
        <f>AVERAGE(E377:E378)</f>
        <v>2.1780884999999999</v>
      </c>
      <c r="N374" s="22">
        <f>AVERAGE(G377:G378)</f>
        <v>0.14044894999999999</v>
      </c>
    </row>
    <row r="375" spans="1:14">
      <c r="A375" s="112">
        <f t="shared" si="49"/>
        <v>42535</v>
      </c>
      <c r="B375" s="24">
        <v>26</v>
      </c>
      <c r="D375" s="37">
        <v>137</v>
      </c>
      <c r="E375" s="22">
        <f t="shared" si="47"/>
        <v>1.9189590000000001</v>
      </c>
      <c r="F375" s="37">
        <v>4.51</v>
      </c>
      <c r="G375" s="22">
        <f t="shared" si="48"/>
        <v>0.13967470000000001</v>
      </c>
      <c r="L375" s="22" t="s">
        <v>26</v>
      </c>
      <c r="M375" s="22">
        <f>AVERAGE(E379:E380)</f>
        <v>1.1324659499999998</v>
      </c>
      <c r="N375" s="22">
        <f>AVERAGE(G379:G380)</f>
        <v>6.7204899999999998E-2</v>
      </c>
    </row>
    <row r="376" spans="1:14">
      <c r="A376" s="112">
        <f t="shared" si="49"/>
        <v>42549</v>
      </c>
      <c r="B376" s="24">
        <v>26</v>
      </c>
      <c r="D376" s="37">
        <v>137</v>
      </c>
      <c r="E376" s="22">
        <f t="shared" si="47"/>
        <v>1.9189590000000001</v>
      </c>
      <c r="F376" s="37">
        <v>4.04</v>
      </c>
      <c r="G376" s="22">
        <f t="shared" si="48"/>
        <v>0.1251188</v>
      </c>
      <c r="L376" s="22" t="s">
        <v>27</v>
      </c>
      <c r="M376" s="22">
        <f>AVERAGE(E381:E382)</f>
        <v>1.3292643</v>
      </c>
      <c r="N376" s="22">
        <f>AVERAGE(G381:G382)</f>
        <v>7.9747750000000006E-2</v>
      </c>
    </row>
    <row r="377" spans="1:14">
      <c r="A377" s="112">
        <f t="shared" si="49"/>
        <v>42563</v>
      </c>
      <c r="B377" s="24">
        <v>26</v>
      </c>
      <c r="C377" s="131"/>
      <c r="D377" s="37">
        <v>195</v>
      </c>
      <c r="E377" s="22">
        <f t="shared" si="47"/>
        <v>2.7313649999999998</v>
      </c>
      <c r="F377" s="37">
        <v>5.56</v>
      </c>
      <c r="G377" s="22">
        <f t="shared" si="48"/>
        <v>0.17219319999999999</v>
      </c>
      <c r="H377" s="131"/>
      <c r="L377" s="22" t="s">
        <v>81</v>
      </c>
      <c r="M377" s="22">
        <f>AVERAGE(E383:E384)</f>
        <v>1.9119554999999999</v>
      </c>
      <c r="N377" s="22">
        <f>AVERAGE(G383:G384)</f>
        <v>0.136268</v>
      </c>
    </row>
    <row r="378" spans="1:14">
      <c r="A378" s="112">
        <f t="shared" si="49"/>
        <v>42577</v>
      </c>
      <c r="B378" s="24">
        <v>26</v>
      </c>
      <c r="C378" s="131"/>
      <c r="D378" s="37">
        <v>116</v>
      </c>
      <c r="E378" s="22">
        <f t="shared" si="47"/>
        <v>1.6248119999999999</v>
      </c>
      <c r="F378" s="37">
        <v>3.51</v>
      </c>
      <c r="G378" s="22">
        <f t="shared" si="48"/>
        <v>0.10870469999999999</v>
      </c>
      <c r="H378" s="131"/>
      <c r="L378" s="22" t="s">
        <v>29</v>
      </c>
      <c r="M378" s="22">
        <f>AVERAGE(E385)</f>
        <v>3.6558269999999999</v>
      </c>
      <c r="N378" s="22">
        <f>AVERAGE(G385)</f>
        <v>7.3398900000000003E-2</v>
      </c>
    </row>
    <row r="379" spans="1:14">
      <c r="A379" s="112">
        <f t="shared" si="49"/>
        <v>42591</v>
      </c>
      <c r="B379" s="24">
        <v>26</v>
      </c>
      <c r="D379" s="37">
        <v>75.3</v>
      </c>
      <c r="E379" s="22">
        <f t="shared" si="47"/>
        <v>1.0547270999999998</v>
      </c>
      <c r="F379" s="37">
        <v>2.0099999999999998</v>
      </c>
      <c r="G379" s="22">
        <f t="shared" si="48"/>
        <v>6.2249699999999991E-2</v>
      </c>
      <c r="H379" s="131"/>
    </row>
    <row r="380" spans="1:14">
      <c r="A380" s="112">
        <f t="shared" si="49"/>
        <v>42605</v>
      </c>
      <c r="B380" s="24">
        <v>26</v>
      </c>
      <c r="C380" s="131"/>
      <c r="D380" s="37">
        <v>86.4</v>
      </c>
      <c r="E380" s="22">
        <f t="shared" si="47"/>
        <v>1.2102048000000001</v>
      </c>
      <c r="F380" s="37">
        <v>2.33</v>
      </c>
      <c r="G380" s="22">
        <f t="shared" si="48"/>
        <v>7.2160100000000005E-2</v>
      </c>
    </row>
    <row r="381" spans="1:14">
      <c r="A381" s="112">
        <f t="shared" si="49"/>
        <v>42619</v>
      </c>
      <c r="B381" s="24">
        <v>26</v>
      </c>
      <c r="D381" s="37">
        <v>87.8</v>
      </c>
      <c r="E381" s="22">
        <f t="shared" si="47"/>
        <v>1.2298145999999999</v>
      </c>
      <c r="F381" s="37">
        <v>2.4500000000000002</v>
      </c>
      <c r="G381" s="22">
        <f t="shared" si="48"/>
        <v>7.5876500000000013E-2</v>
      </c>
      <c r="H381" s="130"/>
      <c r="I381" s="132"/>
    </row>
    <row r="382" spans="1:14">
      <c r="A382" s="112">
        <f t="shared" si="49"/>
        <v>42633</v>
      </c>
      <c r="B382" s="24">
        <v>26</v>
      </c>
      <c r="D382" s="37">
        <v>102</v>
      </c>
      <c r="E382" s="22">
        <f t="shared" si="47"/>
        <v>1.428714</v>
      </c>
      <c r="F382" s="37">
        <v>2.7</v>
      </c>
      <c r="G382" s="22">
        <f t="shared" si="48"/>
        <v>8.3618999999999999E-2</v>
      </c>
      <c r="H382" s="131"/>
      <c r="I382" s="132"/>
    </row>
    <row r="383" spans="1:14">
      <c r="A383" s="112">
        <f t="shared" si="49"/>
        <v>42647</v>
      </c>
      <c r="B383" s="24">
        <v>26</v>
      </c>
      <c r="D383" s="37">
        <v>110</v>
      </c>
      <c r="E383" s="22">
        <f t="shared" si="47"/>
        <v>1.54077</v>
      </c>
      <c r="F383" s="37">
        <v>5.33</v>
      </c>
      <c r="G383" s="22">
        <f t="shared" si="48"/>
        <v>0.1650701</v>
      </c>
      <c r="H383" s="131"/>
      <c r="I383" s="131"/>
    </row>
    <row r="384" spans="1:14">
      <c r="A384" s="112">
        <f t="shared" si="49"/>
        <v>42661</v>
      </c>
      <c r="B384" s="24">
        <v>26</v>
      </c>
      <c r="D384" s="37">
        <v>163</v>
      </c>
      <c r="E384" s="22">
        <f>(D384*14.007)*(0.001)</f>
        <v>2.2831410000000001</v>
      </c>
      <c r="F384" s="37">
        <v>3.47</v>
      </c>
      <c r="G384" s="22">
        <f t="shared" si="48"/>
        <v>0.1074659</v>
      </c>
    </row>
    <row r="385" spans="1:14">
      <c r="A385" s="112">
        <f t="shared" si="49"/>
        <v>42675</v>
      </c>
      <c r="B385" s="24">
        <v>26</v>
      </c>
      <c r="D385" s="37">
        <v>261</v>
      </c>
      <c r="E385" s="22">
        <f>(D385*14.007)*(0.001)</f>
        <v>3.6558269999999999</v>
      </c>
      <c r="F385" s="37">
        <v>2.37</v>
      </c>
      <c r="G385" s="22">
        <f t="shared" si="48"/>
        <v>7.3398900000000003E-2</v>
      </c>
    </row>
    <row r="387" spans="1:14">
      <c r="A387" s="112">
        <f>A368</f>
        <v>42437</v>
      </c>
      <c r="B387" s="24">
        <v>27</v>
      </c>
      <c r="C387" s="22" t="s">
        <v>323</v>
      </c>
      <c r="D387" s="30"/>
      <c r="F387" s="30"/>
    </row>
    <row r="388" spans="1:14">
      <c r="A388" s="112">
        <f t="shared" ref="A388:A404" si="50">A369</f>
        <v>42451</v>
      </c>
      <c r="B388" s="24">
        <v>27</v>
      </c>
      <c r="C388" s="22" t="s">
        <v>322</v>
      </c>
      <c r="D388" s="30"/>
      <c r="F388" s="30"/>
      <c r="L388" s="22">
        <v>27</v>
      </c>
    </row>
    <row r="389" spans="1:14">
      <c r="A389" s="112">
        <f t="shared" si="50"/>
        <v>42465</v>
      </c>
      <c r="B389" s="24">
        <v>27</v>
      </c>
      <c r="D389" s="31">
        <v>244</v>
      </c>
      <c r="E389" s="22">
        <f t="shared" si="47"/>
        <v>3.4177080000000002</v>
      </c>
      <c r="F389" s="32">
        <v>1.58</v>
      </c>
      <c r="G389" s="22">
        <f t="shared" si="48"/>
        <v>4.89326E-2</v>
      </c>
      <c r="L389" s="22" t="s">
        <v>20</v>
      </c>
    </row>
    <row r="390" spans="1:14">
      <c r="A390" s="112">
        <f t="shared" si="50"/>
        <v>42479</v>
      </c>
      <c r="B390" s="24">
        <v>27</v>
      </c>
      <c r="D390" s="31">
        <v>288</v>
      </c>
      <c r="E390" s="22">
        <f t="shared" si="47"/>
        <v>4.0340160000000003</v>
      </c>
      <c r="F390" s="32">
        <v>1.69</v>
      </c>
      <c r="G390" s="22">
        <f t="shared" si="48"/>
        <v>5.2339299999999998E-2</v>
      </c>
      <c r="L390" s="22" t="s">
        <v>22</v>
      </c>
      <c r="M390" s="22">
        <f>AVERAGE(E389:E390)</f>
        <v>3.7258620000000002</v>
      </c>
      <c r="N390" s="22">
        <f>AVERAGE(G389:G390)</f>
        <v>5.0635949999999999E-2</v>
      </c>
    </row>
    <row r="391" spans="1:14">
      <c r="A391" s="112">
        <f t="shared" si="50"/>
        <v>42493</v>
      </c>
      <c r="B391" s="24">
        <v>27</v>
      </c>
      <c r="C391" s="22" t="s">
        <v>105</v>
      </c>
      <c r="D391" s="30"/>
      <c r="F391" s="30"/>
      <c r="L391" s="22" t="s">
        <v>23</v>
      </c>
      <c r="M391" s="22">
        <f>AVERAGE(E391:E393)</f>
        <v>3.2356170000000004</v>
      </c>
      <c r="N391" s="22">
        <f>AVERAGE(G391:G393)</f>
        <v>8.2380200000000001E-2</v>
      </c>
    </row>
    <row r="392" spans="1:14">
      <c r="A392" s="112">
        <f t="shared" si="50"/>
        <v>42507</v>
      </c>
      <c r="B392" s="24">
        <v>27</v>
      </c>
      <c r="D392" s="30">
        <v>243</v>
      </c>
      <c r="E392" s="22">
        <f t="shared" si="47"/>
        <v>3.4037010000000003</v>
      </c>
      <c r="F392" s="30">
        <v>2.35</v>
      </c>
      <c r="G392" s="22">
        <f t="shared" si="48"/>
        <v>7.2779499999999997E-2</v>
      </c>
      <c r="L392" s="22" t="s">
        <v>24</v>
      </c>
      <c r="M392" s="22">
        <f>AVERAGE(E394:E395)</f>
        <v>1.6528260000000001</v>
      </c>
      <c r="N392" s="22">
        <f>AVERAGE(G394:G395)</f>
        <v>8.7025699999999998E-2</v>
      </c>
    </row>
    <row r="393" spans="1:14">
      <c r="A393" s="112">
        <f t="shared" si="50"/>
        <v>42521</v>
      </c>
      <c r="B393" s="24">
        <v>27</v>
      </c>
      <c r="C393" s="24"/>
      <c r="D393" s="31">
        <v>219</v>
      </c>
      <c r="E393" s="22">
        <f t="shared" si="47"/>
        <v>3.0675330000000001</v>
      </c>
      <c r="F393" s="30">
        <v>2.97</v>
      </c>
      <c r="G393" s="22">
        <f t="shared" si="48"/>
        <v>9.1980900000000004E-2</v>
      </c>
      <c r="L393" s="22" t="s">
        <v>25</v>
      </c>
      <c r="M393" s="22">
        <f>AVERAGE(E396:E397)</f>
        <v>2.2831410000000005</v>
      </c>
      <c r="N393" s="22">
        <f>AVERAGE(G396:G397)</f>
        <v>9.6936099999999997E-2</v>
      </c>
    </row>
    <row r="394" spans="1:14">
      <c r="A394" s="112">
        <f t="shared" si="50"/>
        <v>42535</v>
      </c>
      <c r="B394" s="24">
        <v>27</v>
      </c>
      <c r="C394" s="22" t="s">
        <v>105</v>
      </c>
      <c r="D394" s="30"/>
      <c r="F394" s="32"/>
      <c r="L394" s="22" t="s">
        <v>26</v>
      </c>
      <c r="M394" s="22">
        <f>AVERAGE(E398:E399)</f>
        <v>2.1080535</v>
      </c>
      <c r="N394" s="22">
        <f>AVERAGE(G398:G399)</f>
        <v>8.9658149999999992E-2</v>
      </c>
    </row>
    <row r="395" spans="1:14">
      <c r="A395" s="112">
        <f t="shared" si="50"/>
        <v>42549</v>
      </c>
      <c r="B395" s="24">
        <v>27</v>
      </c>
      <c r="C395" s="24"/>
      <c r="D395" s="30">
        <v>118</v>
      </c>
      <c r="E395" s="22">
        <f t="shared" si="47"/>
        <v>1.6528260000000001</v>
      </c>
      <c r="F395" s="30">
        <v>2.81</v>
      </c>
      <c r="G395" s="22">
        <f t="shared" si="48"/>
        <v>8.7025699999999998E-2</v>
      </c>
      <c r="L395" s="22" t="s">
        <v>27</v>
      </c>
      <c r="M395" s="22">
        <f>AVERAGE(E400:E401)</f>
        <v>2.7243615000000001</v>
      </c>
      <c r="N395" s="22">
        <f>AVERAGE(G400:G401)</f>
        <v>7.3398900000000003E-2</v>
      </c>
    </row>
    <row r="396" spans="1:14">
      <c r="A396" s="112">
        <f t="shared" si="50"/>
        <v>42563</v>
      </c>
      <c r="B396" s="24">
        <v>27</v>
      </c>
      <c r="C396" s="131"/>
      <c r="D396" s="30">
        <v>179</v>
      </c>
      <c r="E396" s="22">
        <f t="shared" si="47"/>
        <v>2.5072530000000004</v>
      </c>
      <c r="F396" s="37">
        <v>3.76</v>
      </c>
      <c r="G396" s="22">
        <f t="shared" si="48"/>
        <v>0.1164472</v>
      </c>
      <c r="H396" s="131"/>
      <c r="L396" s="22" t="s">
        <v>81</v>
      </c>
      <c r="M396" s="22">
        <f>AVERAGE(E402:E403)</f>
        <v>2.6263125</v>
      </c>
      <c r="N396" s="22">
        <f>AVERAGE(G402:G403)</f>
        <v>0.133248425</v>
      </c>
    </row>
    <row r="397" spans="1:14">
      <c r="A397" s="112">
        <f t="shared" si="50"/>
        <v>42577</v>
      </c>
      <c r="B397" s="24">
        <v>27</v>
      </c>
      <c r="C397" s="131"/>
      <c r="D397" s="30">
        <v>147</v>
      </c>
      <c r="E397" s="22">
        <f t="shared" si="47"/>
        <v>2.0590290000000002</v>
      </c>
      <c r="F397" s="30">
        <v>2.5</v>
      </c>
      <c r="G397" s="22">
        <f t="shared" si="48"/>
        <v>7.7424999999999994E-2</v>
      </c>
      <c r="H397" s="131"/>
      <c r="L397" s="22" t="s">
        <v>29</v>
      </c>
      <c r="M397" s="22">
        <f>AVERAGE(E404)</f>
        <v>4.0480229999999997</v>
      </c>
      <c r="N397" s="22">
        <f>AVERAGE(G404)</f>
        <v>3.9951299999999995E-2</v>
      </c>
    </row>
    <row r="398" spans="1:14">
      <c r="A398" s="112">
        <f t="shared" si="50"/>
        <v>42591</v>
      </c>
      <c r="B398" s="24">
        <v>27</v>
      </c>
      <c r="C398" s="131"/>
      <c r="D398" s="37">
        <v>153</v>
      </c>
      <c r="E398" s="22">
        <f t="shared" si="47"/>
        <v>2.1430709999999999</v>
      </c>
      <c r="F398" s="37">
        <v>2.91</v>
      </c>
      <c r="G398" s="22">
        <f t="shared" si="48"/>
        <v>9.01227E-2</v>
      </c>
      <c r="H398" s="131"/>
    </row>
    <row r="399" spans="1:14">
      <c r="A399" s="112">
        <f t="shared" si="50"/>
        <v>42605</v>
      </c>
      <c r="B399" s="24">
        <v>27</v>
      </c>
      <c r="C399" s="131"/>
      <c r="D399" s="37">
        <v>148</v>
      </c>
      <c r="E399" s="22">
        <f t="shared" si="47"/>
        <v>2.0730360000000001</v>
      </c>
      <c r="F399" s="37">
        <v>2.88</v>
      </c>
      <c r="G399" s="22">
        <f t="shared" si="48"/>
        <v>8.9193599999999998E-2</v>
      </c>
      <c r="H399" s="131"/>
    </row>
    <row r="400" spans="1:14">
      <c r="A400" s="112">
        <f t="shared" si="50"/>
        <v>42619</v>
      </c>
      <c r="B400" s="24">
        <v>27</v>
      </c>
      <c r="D400" s="37">
        <v>204</v>
      </c>
      <c r="E400" s="22">
        <f t="shared" si="47"/>
        <v>2.8574280000000001</v>
      </c>
      <c r="F400" s="37">
        <v>1.96</v>
      </c>
      <c r="G400" s="22">
        <f t="shared" si="48"/>
        <v>6.0701200000000004E-2</v>
      </c>
      <c r="H400" s="131"/>
      <c r="I400" s="132"/>
    </row>
    <row r="401" spans="1:14">
      <c r="A401" s="112">
        <f t="shared" si="50"/>
        <v>42633</v>
      </c>
      <c r="B401" s="24">
        <v>27</v>
      </c>
      <c r="D401" s="37">
        <v>185</v>
      </c>
      <c r="E401" s="22">
        <f t="shared" si="47"/>
        <v>2.5912950000000001</v>
      </c>
      <c r="F401" s="37">
        <v>2.78</v>
      </c>
      <c r="G401" s="22">
        <f t="shared" si="48"/>
        <v>8.6096599999999995E-2</v>
      </c>
      <c r="H401" s="131"/>
      <c r="I401" s="131"/>
    </row>
    <row r="402" spans="1:14">
      <c r="A402" s="112">
        <f t="shared" si="50"/>
        <v>42647</v>
      </c>
      <c r="B402" s="24">
        <v>27</v>
      </c>
      <c r="D402" s="37">
        <v>130</v>
      </c>
      <c r="E402" s="22">
        <f t="shared" si="47"/>
        <v>1.8209099999999998</v>
      </c>
      <c r="F402" s="37">
        <v>5.4649999999999999</v>
      </c>
      <c r="G402" s="22">
        <f t="shared" si="48"/>
        <v>0.16925104999999999</v>
      </c>
      <c r="H402" s="131"/>
      <c r="I402" s="132"/>
    </row>
    <row r="403" spans="1:14">
      <c r="A403" s="112">
        <f t="shared" si="50"/>
        <v>42661</v>
      </c>
      <c r="B403" s="24">
        <v>27</v>
      </c>
      <c r="D403" s="37">
        <v>245</v>
      </c>
      <c r="E403" s="22">
        <f t="shared" si="47"/>
        <v>3.4317150000000001</v>
      </c>
      <c r="F403" s="37">
        <v>3.14</v>
      </c>
      <c r="G403" s="22">
        <f t="shared" si="48"/>
        <v>9.7245800000000007E-2</v>
      </c>
    </row>
    <row r="404" spans="1:14">
      <c r="A404" s="112">
        <f t="shared" si="50"/>
        <v>42675</v>
      </c>
      <c r="B404" s="24">
        <v>27</v>
      </c>
      <c r="D404" s="37">
        <v>289</v>
      </c>
      <c r="E404" s="22">
        <f t="shared" si="47"/>
        <v>4.0480229999999997</v>
      </c>
      <c r="F404" s="37">
        <v>1.29</v>
      </c>
      <c r="G404" s="22">
        <f t="shared" si="48"/>
        <v>3.9951299999999995E-2</v>
      </c>
    </row>
    <row r="405" spans="1:14">
      <c r="A405" s="128"/>
      <c r="G405" s="37"/>
    </row>
    <row r="406" spans="1:14">
      <c r="A406" s="112">
        <f>A387</f>
        <v>42437</v>
      </c>
      <c r="B406" s="24">
        <v>28</v>
      </c>
      <c r="C406" s="22" t="s">
        <v>323</v>
      </c>
      <c r="D406" s="30"/>
      <c r="F406" s="32"/>
    </row>
    <row r="407" spans="1:14">
      <c r="A407" s="112">
        <f t="shared" ref="A407:A423" si="51">A388</f>
        <v>42451</v>
      </c>
      <c r="B407" s="24">
        <v>28</v>
      </c>
      <c r="C407" s="22" t="s">
        <v>323</v>
      </c>
      <c r="D407" s="30"/>
      <c r="F407" s="32"/>
      <c r="L407" s="22">
        <v>28</v>
      </c>
    </row>
    <row r="408" spans="1:14">
      <c r="A408" s="112">
        <f t="shared" si="51"/>
        <v>42465</v>
      </c>
      <c r="B408" s="24">
        <v>28</v>
      </c>
      <c r="D408" s="30">
        <v>85.7</v>
      </c>
      <c r="E408" s="22">
        <f t="shared" si="47"/>
        <v>1.2003999000000001</v>
      </c>
      <c r="F408" s="32">
        <v>1.42</v>
      </c>
      <c r="G408" s="22">
        <f t="shared" si="48"/>
        <v>4.39774E-2</v>
      </c>
      <c r="H408" s="119"/>
      <c r="L408" s="22" t="s">
        <v>20</v>
      </c>
    </row>
    <row r="409" spans="1:14">
      <c r="A409" s="112">
        <f t="shared" si="51"/>
        <v>42479</v>
      </c>
      <c r="B409" s="24">
        <v>28</v>
      </c>
      <c r="D409" s="33">
        <v>60</v>
      </c>
      <c r="E409" s="22">
        <f t="shared" si="47"/>
        <v>0.84041999999999994</v>
      </c>
      <c r="F409" s="32">
        <v>1.07</v>
      </c>
      <c r="G409" s="22">
        <f t="shared" si="48"/>
        <v>3.3137900000000005E-2</v>
      </c>
      <c r="L409" s="22" t="s">
        <v>22</v>
      </c>
      <c r="M409" s="22">
        <f>AVERAGE(E408:E409)</f>
        <v>1.0204099499999999</v>
      </c>
      <c r="N409" s="22">
        <f>AVERAGE(G408:G409)</f>
        <v>3.8557649999999999E-2</v>
      </c>
    </row>
    <row r="410" spans="1:14">
      <c r="A410" s="112">
        <f t="shared" si="51"/>
        <v>42493</v>
      </c>
      <c r="B410" s="24">
        <v>28</v>
      </c>
      <c r="D410" s="31">
        <v>90.9</v>
      </c>
      <c r="E410" s="22">
        <f t="shared" si="47"/>
        <v>1.2732363</v>
      </c>
      <c r="F410" s="32">
        <v>2.67</v>
      </c>
      <c r="G410" s="22">
        <f t="shared" si="48"/>
        <v>8.2689899999999997E-2</v>
      </c>
      <c r="L410" s="22" t="s">
        <v>23</v>
      </c>
      <c r="M410" s="22">
        <f>AVERAGE(E410:E412)</f>
        <v>1.0145736999999999</v>
      </c>
      <c r="N410" s="22">
        <f>AVERAGE(G410:G412)</f>
        <v>5.9978566666666656E-2</v>
      </c>
    </row>
    <row r="411" spans="1:14">
      <c r="A411" s="112">
        <f t="shared" si="51"/>
        <v>42507</v>
      </c>
      <c r="B411" s="24">
        <v>28</v>
      </c>
      <c r="D411" s="30">
        <v>66.099999999999994</v>
      </c>
      <c r="E411" s="22">
        <f t="shared" si="47"/>
        <v>0.92586269999999993</v>
      </c>
      <c r="F411" s="30">
        <v>1.61</v>
      </c>
      <c r="G411" s="22">
        <f t="shared" si="48"/>
        <v>4.9861700000000002E-2</v>
      </c>
      <c r="L411" s="22" t="s">
        <v>24</v>
      </c>
      <c r="M411" s="22">
        <f>AVERAGE(E413:E414)</f>
        <v>0.52246110000000001</v>
      </c>
      <c r="N411" s="22">
        <f>AVERAGE(G413:G414)</f>
        <v>6.5346700000000008E-2</v>
      </c>
    </row>
    <row r="412" spans="1:14">
      <c r="A412" s="112">
        <f t="shared" si="51"/>
        <v>42521</v>
      </c>
      <c r="B412" s="24">
        <v>28</v>
      </c>
      <c r="D412" s="30">
        <v>60.3</v>
      </c>
      <c r="E412" s="22">
        <f t="shared" si="47"/>
        <v>0.84462209999999993</v>
      </c>
      <c r="F412" s="30">
        <v>1.53</v>
      </c>
      <c r="G412" s="22">
        <f t="shared" si="48"/>
        <v>4.7384099999999998E-2</v>
      </c>
      <c r="L412" s="22" t="s">
        <v>25</v>
      </c>
      <c r="M412" s="22">
        <f>AVERAGE(E415:E416)</f>
        <v>0.62331150000000002</v>
      </c>
      <c r="N412" s="22">
        <f>AVERAGE(G415:G416)</f>
        <v>6.4030475000000003E-2</v>
      </c>
    </row>
    <row r="413" spans="1:14">
      <c r="A413" s="112">
        <f t="shared" si="51"/>
        <v>42535</v>
      </c>
      <c r="B413" s="24">
        <v>28</v>
      </c>
      <c r="D413" s="30">
        <v>45.5</v>
      </c>
      <c r="E413" s="22">
        <f t="shared" si="47"/>
        <v>0.63731850000000001</v>
      </c>
      <c r="F413" s="30">
        <v>1.63</v>
      </c>
      <c r="G413" s="22">
        <f t="shared" si="48"/>
        <v>5.0481100000000001E-2</v>
      </c>
      <c r="L413" s="22" t="s">
        <v>26</v>
      </c>
      <c r="M413" s="22">
        <f>AVERAGE(E417:E418)</f>
        <v>0.62401185000000003</v>
      </c>
      <c r="N413" s="22">
        <f>AVERAGE(G417:G418)</f>
        <v>7.3244049999999991E-2</v>
      </c>
    </row>
    <row r="414" spans="1:14">
      <c r="A414" s="112">
        <f t="shared" si="51"/>
        <v>42549</v>
      </c>
      <c r="B414" s="24">
        <v>28</v>
      </c>
      <c r="D414" s="37">
        <v>29.1</v>
      </c>
      <c r="E414" s="22">
        <f t="shared" si="47"/>
        <v>0.40760370000000001</v>
      </c>
      <c r="F414" s="37">
        <v>2.59</v>
      </c>
      <c r="G414" s="22">
        <f t="shared" si="48"/>
        <v>8.02123E-2</v>
      </c>
      <c r="L414" s="22" t="s">
        <v>27</v>
      </c>
      <c r="M414" s="22">
        <f>AVERAGE(E419:E420)</f>
        <v>0.6513255</v>
      </c>
      <c r="N414" s="22">
        <f>AVERAGE(G419:G420)</f>
        <v>7.6031349999999998E-2</v>
      </c>
    </row>
    <row r="415" spans="1:14">
      <c r="A415" s="112">
        <f t="shared" si="51"/>
        <v>42563</v>
      </c>
      <c r="B415" s="24">
        <v>28</v>
      </c>
      <c r="C415" s="130"/>
      <c r="D415" s="106">
        <v>40</v>
      </c>
      <c r="E415" s="22">
        <f t="shared" si="47"/>
        <v>0.56028</v>
      </c>
      <c r="F415" s="37">
        <v>1.865</v>
      </c>
      <c r="G415" s="22">
        <f t="shared" si="48"/>
        <v>5.7759049999999999E-2</v>
      </c>
      <c r="H415" s="132"/>
      <c r="L415" s="22" t="s">
        <v>81</v>
      </c>
      <c r="M415" s="22">
        <f>AVERAGE(E421:E422)</f>
        <v>1.1646820500000001</v>
      </c>
      <c r="N415" s="22">
        <f>AVERAGE(G421:G422)</f>
        <v>7.9592899999999994E-2</v>
      </c>
    </row>
    <row r="416" spans="1:14">
      <c r="A416" s="112">
        <f t="shared" si="51"/>
        <v>42577</v>
      </c>
      <c r="B416" s="24">
        <v>28</v>
      </c>
      <c r="C416" s="130"/>
      <c r="D416" s="106">
        <v>49</v>
      </c>
      <c r="E416" s="22">
        <f t="shared" si="47"/>
        <v>0.68634299999999993</v>
      </c>
      <c r="F416" s="37">
        <v>2.27</v>
      </c>
      <c r="G416" s="22">
        <f t="shared" si="48"/>
        <v>7.0301900000000001E-2</v>
      </c>
      <c r="H416" s="131"/>
      <c r="L416" s="22" t="s">
        <v>29</v>
      </c>
      <c r="M416" s="22">
        <f>AVERAGE(E423)</f>
        <v>1.0799396999999999</v>
      </c>
      <c r="N416" s="22">
        <f>AVERAGE(G423)</f>
        <v>5.0790799999999997E-2</v>
      </c>
    </row>
    <row r="417" spans="1:9">
      <c r="A417" s="112">
        <f t="shared" si="51"/>
        <v>42591</v>
      </c>
      <c r="B417" s="24">
        <v>28</v>
      </c>
      <c r="C417" s="131"/>
      <c r="D417" s="37">
        <v>43.7</v>
      </c>
      <c r="E417" s="22">
        <f t="shared" si="47"/>
        <v>0.61210589999999998</v>
      </c>
      <c r="F417" s="37">
        <v>2</v>
      </c>
      <c r="G417" s="22">
        <f t="shared" si="48"/>
        <v>6.1940000000000002E-2</v>
      </c>
      <c r="H417" s="131"/>
    </row>
    <row r="418" spans="1:9">
      <c r="A418" s="112">
        <f t="shared" si="51"/>
        <v>42605</v>
      </c>
      <c r="B418" s="24">
        <v>28</v>
      </c>
      <c r="C418" s="131"/>
      <c r="D418" s="37">
        <v>45.4</v>
      </c>
      <c r="E418" s="22">
        <f t="shared" si="47"/>
        <v>0.63591779999999998</v>
      </c>
      <c r="F418" s="37">
        <v>2.73</v>
      </c>
      <c r="G418" s="22">
        <f t="shared" si="48"/>
        <v>8.4548099999999987E-2</v>
      </c>
      <c r="H418" s="131"/>
    </row>
    <row r="419" spans="1:9">
      <c r="A419" s="112">
        <f t="shared" si="51"/>
        <v>42619</v>
      </c>
      <c r="B419" s="24">
        <v>28</v>
      </c>
      <c r="D419" s="37">
        <v>41.3</v>
      </c>
      <c r="E419" s="22">
        <f t="shared" si="47"/>
        <v>0.57848909999999987</v>
      </c>
      <c r="F419" s="37">
        <v>2.2599999999999998</v>
      </c>
      <c r="G419" s="22">
        <f t="shared" si="48"/>
        <v>6.9992200000000004E-2</v>
      </c>
      <c r="H419" s="131"/>
      <c r="I419" s="131"/>
    </row>
    <row r="420" spans="1:9">
      <c r="A420" s="112">
        <f t="shared" si="51"/>
        <v>42633</v>
      </c>
      <c r="B420" s="24">
        <v>28</v>
      </c>
      <c r="D420" s="37">
        <v>51.7</v>
      </c>
      <c r="E420" s="22">
        <f t="shared" si="47"/>
        <v>0.72416190000000003</v>
      </c>
      <c r="F420" s="37">
        <v>2.65</v>
      </c>
      <c r="G420" s="22">
        <f t="shared" si="48"/>
        <v>8.2070499999999991E-2</v>
      </c>
      <c r="H420" s="131"/>
      <c r="I420" s="132"/>
    </row>
    <row r="421" spans="1:9">
      <c r="A421" s="112">
        <f t="shared" si="51"/>
        <v>42647</v>
      </c>
      <c r="B421" s="24">
        <v>28</v>
      </c>
      <c r="D421" s="37">
        <v>78.5</v>
      </c>
      <c r="E421" s="22">
        <f>(D421*14.007)*(0.001)</f>
        <v>1.0995495000000002</v>
      </c>
      <c r="F421" s="37">
        <v>3.37</v>
      </c>
      <c r="G421" s="22">
        <f>(F421*30.97)*(0.001)</f>
        <v>0.1043689</v>
      </c>
      <c r="H421" s="131"/>
      <c r="I421" s="131"/>
    </row>
    <row r="422" spans="1:9">
      <c r="A422" s="112">
        <f t="shared" si="51"/>
        <v>42661</v>
      </c>
      <c r="B422" s="24">
        <v>28</v>
      </c>
      <c r="D422" s="37">
        <v>87.8</v>
      </c>
      <c r="E422" s="22">
        <f>(D422*14.007)*(0.001)</f>
        <v>1.2298145999999999</v>
      </c>
      <c r="F422" s="37">
        <v>1.77</v>
      </c>
      <c r="G422" s="22">
        <f>(F422*30.97)*(0.001)</f>
        <v>5.4816899999999995E-2</v>
      </c>
    </row>
    <row r="423" spans="1:9">
      <c r="A423" s="112">
        <f t="shared" si="51"/>
        <v>42675</v>
      </c>
      <c r="B423" s="24">
        <v>28</v>
      </c>
      <c r="D423" s="37">
        <v>77.099999999999994</v>
      </c>
      <c r="E423" s="22">
        <f>(D423*14.007)*(0.001)</f>
        <v>1.0799396999999999</v>
      </c>
      <c r="F423" s="37">
        <v>1.64</v>
      </c>
      <c r="G423" s="22">
        <f>(F423*30.97)*(0.001)</f>
        <v>5.0790799999999997E-2</v>
      </c>
    </row>
    <row r="428" spans="1:9">
      <c r="C428" s="138" t="s">
        <v>326</v>
      </c>
    </row>
    <row r="429" spans="1:9">
      <c r="C429" s="138" t="s">
        <v>327</v>
      </c>
    </row>
    <row r="430" spans="1:9">
      <c r="C430" s="129" t="s">
        <v>355</v>
      </c>
    </row>
    <row r="431" spans="1:9">
      <c r="C431" s="129" t="s">
        <v>356</v>
      </c>
    </row>
    <row r="433" spans="3:3">
      <c r="C433" s="119"/>
    </row>
  </sheetData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Q85"/>
  <sheetViews>
    <sheetView topLeftCell="BQ1" zoomScale="90" zoomScaleNormal="90" zoomScalePageLayoutView="90" workbookViewId="0">
      <selection activeCell="BY12" sqref="BY12"/>
    </sheetView>
  </sheetViews>
  <sheetFormatPr baseColWidth="10" defaultColWidth="8.83203125" defaultRowHeight="15"/>
  <cols>
    <col min="1" max="1" width="11.1640625" bestFit="1" customWidth="1"/>
    <col min="5" max="5" width="8.83203125" style="50"/>
    <col min="75" max="75" width="11.1640625" customWidth="1"/>
    <col min="93" max="93" width="15.33203125" bestFit="1" customWidth="1"/>
  </cols>
  <sheetData>
    <row r="1" spans="1:94">
      <c r="A1" s="5" t="s">
        <v>83</v>
      </c>
      <c r="B1" s="6"/>
      <c r="C1" s="46" t="s">
        <v>412</v>
      </c>
      <c r="D1" s="6"/>
      <c r="E1" s="7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84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5" t="s">
        <v>85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5" t="s">
        <v>86</v>
      </c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5" t="s">
        <v>87</v>
      </c>
      <c r="BX1" s="6" t="s">
        <v>241</v>
      </c>
      <c r="BY1" s="3"/>
    </row>
    <row r="2" spans="1:94">
      <c r="A2" s="2"/>
      <c r="B2" s="3"/>
      <c r="C2" s="3"/>
      <c r="D2" s="3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 t="s">
        <v>15</v>
      </c>
      <c r="Y2" s="4"/>
      <c r="Z2" s="42">
        <v>8</v>
      </c>
      <c r="AA2" s="42">
        <v>11</v>
      </c>
      <c r="AB2" s="42">
        <v>19</v>
      </c>
      <c r="AC2" s="42">
        <v>27</v>
      </c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4" t="s">
        <v>15</v>
      </c>
      <c r="AQ2" s="4"/>
      <c r="AR2" s="42">
        <v>21</v>
      </c>
      <c r="AS2" s="42">
        <v>22</v>
      </c>
      <c r="AT2" s="42">
        <v>23</v>
      </c>
      <c r="AU2" s="42">
        <v>24</v>
      </c>
      <c r="AV2" s="42">
        <v>25</v>
      </c>
      <c r="AW2" s="42">
        <v>26</v>
      </c>
      <c r="AX2" s="42">
        <v>28</v>
      </c>
      <c r="AY2" s="3"/>
      <c r="AZ2" s="3"/>
      <c r="BA2" s="3"/>
      <c r="BB2" s="3"/>
      <c r="BC2" s="3"/>
      <c r="BD2" s="3"/>
      <c r="BE2" s="3"/>
      <c r="BF2" s="3"/>
      <c r="BG2" s="3"/>
      <c r="BH2" s="3"/>
      <c r="BI2" s="4" t="s">
        <v>15</v>
      </c>
      <c r="BJ2" s="4"/>
      <c r="BK2" s="42">
        <v>16</v>
      </c>
      <c r="BL2" s="42">
        <v>17</v>
      </c>
      <c r="BM2" s="42">
        <v>18</v>
      </c>
      <c r="BN2" s="3"/>
      <c r="BO2" s="3"/>
      <c r="BP2" s="3"/>
      <c r="BQ2" s="3"/>
      <c r="BR2" s="3"/>
      <c r="BS2" s="3"/>
      <c r="BT2" s="3"/>
      <c r="BU2" s="3"/>
      <c r="BV2" s="3"/>
      <c r="BW2" s="3"/>
      <c r="BX2" s="4" t="s">
        <v>15</v>
      </c>
      <c r="BY2" s="4"/>
      <c r="BZ2" s="42" t="s">
        <v>88</v>
      </c>
      <c r="CA2" s="48" t="s">
        <v>84</v>
      </c>
      <c r="CB2" s="48" t="s">
        <v>85</v>
      </c>
      <c r="CC2" s="48" t="s">
        <v>86</v>
      </c>
      <c r="CP2" s="48"/>
    </row>
    <row r="3" spans="1:94">
      <c r="A3" s="4" t="s">
        <v>15</v>
      </c>
      <c r="B3" s="2" t="s">
        <v>19</v>
      </c>
      <c r="C3" s="2"/>
      <c r="D3" s="47">
        <v>2</v>
      </c>
      <c r="E3" s="75">
        <v>3</v>
      </c>
      <c r="F3" s="48">
        <v>5</v>
      </c>
      <c r="G3" s="48">
        <v>6</v>
      </c>
      <c r="H3" s="48"/>
      <c r="I3" s="48">
        <v>9</v>
      </c>
      <c r="J3" s="48">
        <v>12</v>
      </c>
      <c r="K3" s="48">
        <v>13</v>
      </c>
      <c r="L3" s="42">
        <v>15</v>
      </c>
      <c r="M3" s="4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20</v>
      </c>
      <c r="Z3" s="7">
        <f>'Data Linked'!Z90</f>
        <v>3.3149999999999999</v>
      </c>
      <c r="AA3" s="7">
        <f>'Data Linked'!Z134</f>
        <v>3.5449999999999999</v>
      </c>
      <c r="AB3" s="7">
        <f>'Data Linked'!Z288</f>
        <v>5.0449999999999999</v>
      </c>
      <c r="AC3" s="3">
        <f>'Data Linked'!Z442</f>
        <v>0.317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4" t="s">
        <v>20</v>
      </c>
      <c r="AR3" s="3">
        <f>'Data Linked'!Z310</f>
        <v>2.8650000000000002</v>
      </c>
      <c r="AS3" s="3">
        <f>'Data Linked'!Z332</f>
        <v>3.2949999999999999</v>
      </c>
      <c r="AT3" s="3">
        <f>'Data Linked'!Z354</f>
        <v>5.49</v>
      </c>
      <c r="AU3" s="3"/>
      <c r="AV3" s="3">
        <f>'Data Linked'!Z398</f>
        <v>4.63</v>
      </c>
      <c r="AW3" s="3">
        <f>'Data Linked'!Z420</f>
        <v>4.1740000000000004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4" t="s">
        <v>20</v>
      </c>
      <c r="BK3" s="7">
        <f>'Data Linked'!Z222</f>
        <v>0.84950000000000003</v>
      </c>
      <c r="BL3" s="3">
        <f>'Data Linked'!Z244</f>
        <v>4.49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4" t="s">
        <v>20</v>
      </c>
      <c r="BZ3" s="10">
        <f>AVERAGE(C4:L4)</f>
        <v>2.4722857142857144</v>
      </c>
      <c r="CA3" s="10">
        <f t="shared" ref="CA3:CA11" si="0">AVERAGE(Z3:AC3)</f>
        <v>3.0554999999999999</v>
      </c>
      <c r="CB3" s="10">
        <f t="shared" ref="CB3:CB11" si="1">AVERAGE(AR3:AX3)</f>
        <v>4.0907999999999998</v>
      </c>
      <c r="CC3" s="10">
        <f>AVERAGE(BK3:BM3)</f>
        <v>2.6697500000000001</v>
      </c>
      <c r="CE3" s="11">
        <v>0.1</v>
      </c>
    </row>
    <row r="4" spans="1:94">
      <c r="A4" s="3"/>
      <c r="B4" s="4" t="s">
        <v>20</v>
      </c>
      <c r="C4" s="8"/>
      <c r="D4" s="7">
        <f>'Data Linked'!Z2</f>
        <v>1.2</v>
      </c>
      <c r="E4" s="7">
        <f>'Data Linked'!Z24</f>
        <v>4.5049999999999999</v>
      </c>
      <c r="F4" s="7">
        <f>'Data Linked'!Z46</f>
        <v>2.5099999999999998</v>
      </c>
      <c r="G4" s="7">
        <f>'Data Linked'!Z68</f>
        <v>3.0300000000000002</v>
      </c>
      <c r="H4" s="7"/>
      <c r="I4" s="7">
        <f>'Data Linked'!Z112</f>
        <v>2.64</v>
      </c>
      <c r="J4" s="7"/>
      <c r="K4" s="7">
        <f>'Data Linked'!Z178</f>
        <v>1.2509999999999999</v>
      </c>
      <c r="L4" s="7">
        <f>'Data Linked'!Z200</f>
        <v>2.17</v>
      </c>
      <c r="M4" s="7"/>
      <c r="N4" s="3">
        <v>0.1</v>
      </c>
      <c r="O4" s="3"/>
      <c r="P4" s="3"/>
      <c r="Q4" s="3"/>
      <c r="R4" s="3"/>
      <c r="S4" s="3"/>
      <c r="T4" s="3"/>
      <c r="U4" s="3"/>
      <c r="V4" s="3"/>
      <c r="W4" s="3"/>
      <c r="X4" s="3"/>
      <c r="Y4" s="4" t="s">
        <v>22</v>
      </c>
      <c r="Z4" s="7">
        <f>'Data Linked'!Z91</f>
        <v>0.89500000000000002</v>
      </c>
      <c r="AA4" s="7">
        <f>'Data Linked'!Z135</f>
        <v>3.42</v>
      </c>
      <c r="AB4" s="7">
        <f>'Data Linked'!Z289</f>
        <v>4.42</v>
      </c>
      <c r="AC4" s="3">
        <f>'Data Linked'!Z443</f>
        <v>1.72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4" t="s">
        <v>22</v>
      </c>
      <c r="AR4" s="3">
        <f>'Data Linked'!Z311</f>
        <v>3.49</v>
      </c>
      <c r="AS4" s="3">
        <f>'Data Linked'!Z333</f>
        <v>3.36</v>
      </c>
      <c r="AT4" s="3">
        <f>'Data Linked'!Z355</f>
        <v>1.72</v>
      </c>
      <c r="AU4" s="3"/>
      <c r="AV4" s="3">
        <f>'Data Linked'!Z399</f>
        <v>3.3</v>
      </c>
      <c r="AW4" s="3">
        <f>'Data Linked'!Z421</f>
        <v>1.64</v>
      </c>
      <c r="AX4" s="3">
        <f>'Data Linked'!Z465</f>
        <v>2.3200256864481839</v>
      </c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4" t="s">
        <v>22</v>
      </c>
      <c r="BK4" s="7">
        <f>'Data Linked'!Z223</f>
        <v>0.496</v>
      </c>
      <c r="BL4" s="3">
        <f>'Data Linked'!Z245</f>
        <v>3.05</v>
      </c>
      <c r="BM4" s="3">
        <f>'Data Linked'!Z267</f>
        <v>7.62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4" t="s">
        <v>22</v>
      </c>
      <c r="BZ4" s="10">
        <f t="shared" ref="BZ4:BZ11" si="2">AVERAGE(C5:L5)</f>
        <v>2.4240000000000004</v>
      </c>
      <c r="CA4" s="10">
        <f t="shared" si="0"/>
        <v>2.61375</v>
      </c>
      <c r="CB4" s="10">
        <f t="shared" si="1"/>
        <v>2.6383376144080306</v>
      </c>
      <c r="CC4" s="10">
        <f>AVERAGE(BK4:BM4)</f>
        <v>3.722</v>
      </c>
      <c r="CE4" s="11">
        <v>0.1</v>
      </c>
    </row>
    <row r="5" spans="1:94">
      <c r="A5" s="3"/>
      <c r="B5" s="4" t="s">
        <v>22</v>
      </c>
      <c r="C5" s="8"/>
      <c r="D5" s="7">
        <f>'Data Linked'!Z3</f>
        <v>3.96</v>
      </c>
      <c r="E5" s="7">
        <f>'Data Linked'!Z25</f>
        <v>2.56</v>
      </c>
      <c r="F5" s="7"/>
      <c r="G5" s="7">
        <f>'Data Linked'!Z69</f>
        <v>1.65</v>
      </c>
      <c r="H5" s="7"/>
      <c r="I5" s="7">
        <f>'Data Linked'!Z113</f>
        <v>1.88</v>
      </c>
      <c r="J5" s="7">
        <f>'Data Linked'!Z157</f>
        <v>2.0699999999999998</v>
      </c>
      <c r="K5" s="7"/>
      <c r="L5" s="7"/>
      <c r="M5" s="7"/>
      <c r="N5" s="3">
        <v>0.1</v>
      </c>
      <c r="O5" s="3"/>
      <c r="P5" s="3"/>
      <c r="Q5" s="3"/>
      <c r="R5" s="3"/>
      <c r="S5" s="3"/>
      <c r="T5" s="3"/>
      <c r="U5" s="3"/>
      <c r="V5" s="3"/>
      <c r="W5" s="3"/>
      <c r="X5" s="3"/>
      <c r="Y5" s="4" t="s">
        <v>23</v>
      </c>
      <c r="Z5" s="7">
        <f>'Data Linked'!Z92</f>
        <v>2.37</v>
      </c>
      <c r="AA5" s="7">
        <f>'Data Linked'!Z136</f>
        <v>2.69</v>
      </c>
      <c r="AB5" s="7">
        <f>'Data Linked'!Z290</f>
        <v>10.98</v>
      </c>
      <c r="AC5" s="3">
        <f>'Data Linked'!Z444</f>
        <v>2.2450000000000001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4" t="s">
        <v>23</v>
      </c>
      <c r="AR5" s="3">
        <f>'Data Linked'!Z312</f>
        <v>2.4300000000000002</v>
      </c>
      <c r="AS5" s="3">
        <f>'Data Linked'!Z334</f>
        <v>3.14</v>
      </c>
      <c r="AT5" s="3">
        <f>'Data Linked'!Z356</f>
        <v>7.89</v>
      </c>
      <c r="AU5" s="3">
        <f>'Data Linked'!Z378</f>
        <v>1.4330000000000001</v>
      </c>
      <c r="AV5" s="3">
        <f>'Data Linked'!Z400</f>
        <v>11.2</v>
      </c>
      <c r="AW5" s="3">
        <f>'Data Linked'!Z422</f>
        <v>1.5054999999999998</v>
      </c>
      <c r="AX5" s="3">
        <f>'Data Linked'!Z466</f>
        <v>18</v>
      </c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4" t="s">
        <v>23</v>
      </c>
      <c r="BK5" s="7">
        <f>'Data Linked'!Z224</f>
        <v>0.53900000000000003</v>
      </c>
      <c r="BL5" s="3">
        <f>'Data Linked'!Z246</f>
        <v>7.66</v>
      </c>
      <c r="BM5" s="3">
        <f>'Data Linked'!Z268</f>
        <v>10.9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4" t="s">
        <v>23</v>
      </c>
      <c r="BZ5" s="10">
        <f t="shared" si="2"/>
        <v>2.4143750000000002</v>
      </c>
      <c r="CA5" s="10">
        <f t="shared" si="0"/>
        <v>4.57125</v>
      </c>
      <c r="CB5" s="10">
        <f>AVERAGE(AR5:AX5)</f>
        <v>6.5140714285714285</v>
      </c>
      <c r="CC5" s="10">
        <f t="shared" ref="CC5:CC11" si="3">AVERAGE(BK5:BM5)</f>
        <v>6.3663333333333334</v>
      </c>
      <c r="CE5" s="11">
        <v>0.1</v>
      </c>
    </row>
    <row r="6" spans="1:94">
      <c r="A6" s="3"/>
      <c r="B6" s="4" t="s">
        <v>23</v>
      </c>
      <c r="C6" s="8"/>
      <c r="D6" s="7">
        <f>'Data Linked'!Z4</f>
        <v>4.05</v>
      </c>
      <c r="E6" s="7">
        <f>'Data Linked'!Z26</f>
        <v>2.4900000000000002</v>
      </c>
      <c r="F6" s="7">
        <f>'Data Linked'!Z48</f>
        <v>2.5299999999999998</v>
      </c>
      <c r="G6" s="7">
        <f>'Data Linked'!Z70</f>
        <v>2.68</v>
      </c>
      <c r="H6" s="7"/>
      <c r="I6" s="7">
        <f>'Data Linked'!Z114</f>
        <v>2.41</v>
      </c>
      <c r="J6" s="7">
        <f>'Data Linked'!Z158</f>
        <v>3</v>
      </c>
      <c r="K6" s="7">
        <f>'Data Linked'!Z180</f>
        <v>0.97499999999999998</v>
      </c>
      <c r="L6" s="7">
        <f>'Data Linked'!Z202</f>
        <v>1.18</v>
      </c>
      <c r="M6" s="7"/>
      <c r="N6" s="3">
        <v>0.1</v>
      </c>
      <c r="O6" s="3"/>
      <c r="P6" s="3"/>
      <c r="Q6" s="3"/>
      <c r="R6" s="3"/>
      <c r="S6" s="3"/>
      <c r="T6" s="3"/>
      <c r="U6" s="3"/>
      <c r="V6" s="3"/>
      <c r="W6" s="3"/>
      <c r="X6" s="3"/>
      <c r="Y6" s="4" t="s">
        <v>24</v>
      </c>
      <c r="Z6" s="7"/>
      <c r="AA6" s="7"/>
      <c r="AB6" s="7"/>
      <c r="AC6" s="3">
        <f>'Data Linked'!Z445</f>
        <v>1.1299999999999999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4" t="s">
        <v>24</v>
      </c>
      <c r="AR6" s="3">
        <f>'Data Linked'!Z313</f>
        <v>1.56</v>
      </c>
      <c r="AS6" s="3">
        <f>'Data Linked'!Z335</f>
        <v>4.92</v>
      </c>
      <c r="AT6" s="3">
        <f>'Data Linked'!Z357</f>
        <v>1.88</v>
      </c>
      <c r="AU6" s="3">
        <f>'Data Linked'!Z379</f>
        <v>3.5000000000000003E-2</v>
      </c>
      <c r="AV6" s="3">
        <f>'Data Linked'!Z401</f>
        <v>7.5999999999999998E-2</v>
      </c>
      <c r="AW6" s="3">
        <f>'Data Linked'!Z423</f>
        <v>1.52</v>
      </c>
      <c r="AX6" s="3">
        <f>'Data Linked'!Z467</f>
        <v>0.218</v>
      </c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4" t="s">
        <v>24</v>
      </c>
      <c r="BK6" s="7">
        <f>'Data Linked'!Z225</f>
        <v>6.2</v>
      </c>
      <c r="BL6" s="3"/>
      <c r="BM6" s="3">
        <f>'Data Linked'!Z269</f>
        <v>4.33</v>
      </c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4" t="s">
        <v>24</v>
      </c>
      <c r="BZ6" s="10">
        <f t="shared" si="2"/>
        <v>1.5717500000000002</v>
      </c>
      <c r="CA6" s="10">
        <f t="shared" si="0"/>
        <v>1.1299999999999999</v>
      </c>
      <c r="CB6" s="10">
        <f t="shared" si="1"/>
        <v>1.4584285714285714</v>
      </c>
      <c r="CC6" s="10">
        <f t="shared" si="3"/>
        <v>5.2650000000000006</v>
      </c>
      <c r="CE6" s="11">
        <v>0.1</v>
      </c>
    </row>
    <row r="7" spans="1:94">
      <c r="A7" s="3"/>
      <c r="B7" s="4" t="s">
        <v>24</v>
      </c>
      <c r="C7" s="8"/>
      <c r="D7" s="7"/>
      <c r="E7" s="7">
        <f>'Data Linked'!Z27</f>
        <v>2.1</v>
      </c>
      <c r="F7" s="7">
        <f>'Data Linked'!Z49</f>
        <v>1.68</v>
      </c>
      <c r="G7" s="7">
        <f>'Data Linked'!Z71</f>
        <v>1.6</v>
      </c>
      <c r="H7" s="7"/>
      <c r="I7" s="7"/>
      <c r="J7" s="7"/>
      <c r="K7" s="7"/>
      <c r="L7" s="7">
        <f>'Data Linked'!Z203</f>
        <v>0.90700000000000003</v>
      </c>
      <c r="M7" s="7"/>
      <c r="N7" s="3">
        <v>0.1</v>
      </c>
      <c r="O7" s="3"/>
      <c r="P7" s="3"/>
      <c r="Q7" s="3"/>
      <c r="R7" s="3"/>
      <c r="S7" s="3"/>
      <c r="T7" s="3"/>
      <c r="U7" s="3"/>
      <c r="V7" s="3"/>
      <c r="W7" s="3"/>
      <c r="X7" s="3"/>
      <c r="Y7" s="4" t="s">
        <v>25</v>
      </c>
      <c r="Z7" s="7">
        <f>'Data Linked'!Z94</f>
        <v>1.9900000000000002</v>
      </c>
      <c r="AA7" s="7">
        <f>'Data Linked'!Z138</f>
        <v>1.48</v>
      </c>
      <c r="AB7" s="7">
        <f>'Data Linked'!Z292</f>
        <v>1.87</v>
      </c>
      <c r="AC7" s="3">
        <f>'Data Linked'!Z446</f>
        <v>1.6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4" t="s">
        <v>25</v>
      </c>
      <c r="AR7" s="3">
        <f>'Data Linked'!Z314</f>
        <v>1.375</v>
      </c>
      <c r="AS7" s="3">
        <f>'Data Linked'!Z336</f>
        <v>2.99</v>
      </c>
      <c r="AT7" s="3">
        <f>'Data Linked'!Z358</f>
        <v>2.4450000000000003</v>
      </c>
      <c r="AU7" s="3">
        <f>'Data Linked'!Z380</f>
        <v>3.6499999999999998E-2</v>
      </c>
      <c r="AV7" s="3">
        <f>'Data Linked'!Z402</f>
        <v>2.2115</v>
      </c>
      <c r="AW7" s="3">
        <f>'Data Linked'!Z424</f>
        <v>1.365</v>
      </c>
      <c r="AX7" s="3">
        <f>'Data Linked'!Z468</f>
        <v>0.3805</v>
      </c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4" t="s">
        <v>25</v>
      </c>
      <c r="BK7" s="7">
        <f>'Data Linked'!Z226</f>
        <v>0.624</v>
      </c>
      <c r="BL7" s="3">
        <f>'Data Linked'!Z248</f>
        <v>2.4749999999999996</v>
      </c>
      <c r="BM7" s="3">
        <f>'Data Linked'!Z270</f>
        <v>3.77</v>
      </c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4" t="s">
        <v>25</v>
      </c>
      <c r="BZ7" s="10">
        <f t="shared" si="2"/>
        <v>1.5111249999999998</v>
      </c>
      <c r="CA7" s="10">
        <f t="shared" si="0"/>
        <v>1.7349999999999999</v>
      </c>
      <c r="CB7" s="10">
        <f t="shared" si="1"/>
        <v>1.5433571428571429</v>
      </c>
      <c r="CC7" s="10">
        <f t="shared" si="3"/>
        <v>2.2896666666666667</v>
      </c>
      <c r="CE7" s="11">
        <v>0.1</v>
      </c>
    </row>
    <row r="8" spans="1:94">
      <c r="A8" s="3"/>
      <c r="B8" s="4" t="s">
        <v>25</v>
      </c>
      <c r="C8" s="8"/>
      <c r="D8" s="7">
        <f>'Data Linked'!Z6</f>
        <v>0.66800000000000004</v>
      </c>
      <c r="E8" s="7">
        <f>'Data Linked'!Z28</f>
        <v>2.27</v>
      </c>
      <c r="F8" s="7">
        <f>'Data Linked'!Z50</f>
        <v>1.3900000000000001</v>
      </c>
      <c r="G8" s="7">
        <f>'Data Linked'!Z72</f>
        <v>1.7650000000000001</v>
      </c>
      <c r="H8" s="7"/>
      <c r="I8" s="7">
        <f>'Data Linked'!Z116</f>
        <v>1.77</v>
      </c>
      <c r="J8" s="7">
        <f>'Data Linked'!Z160</f>
        <v>2.5099999999999998</v>
      </c>
      <c r="K8" s="7">
        <f>'Data Linked'!Z182</f>
        <v>0.76400000000000001</v>
      </c>
      <c r="L8" s="7">
        <f>'Data Linked'!Z204</f>
        <v>0.95199999999999996</v>
      </c>
      <c r="M8" s="7"/>
      <c r="N8" s="3">
        <v>0.1</v>
      </c>
      <c r="O8" s="3"/>
      <c r="P8" s="3"/>
      <c r="Q8" s="3"/>
      <c r="R8" s="3"/>
      <c r="S8" s="3"/>
      <c r="T8" s="3"/>
      <c r="U8" s="3"/>
      <c r="V8" s="3"/>
      <c r="W8" s="3"/>
      <c r="X8" s="3"/>
      <c r="Y8" s="4" t="s">
        <v>26</v>
      </c>
      <c r="Z8" s="7">
        <f>'Data Linked'!Z95</f>
        <v>1.85</v>
      </c>
      <c r="AA8" s="7">
        <f>'Data Linked'!Z139</f>
        <v>0.92349999999999999</v>
      </c>
      <c r="AB8" s="7">
        <f>'Data Linked'!Z293</f>
        <v>1.46</v>
      </c>
      <c r="AC8" s="3">
        <f>'Data Linked'!Z447</f>
        <v>0.93300000000000005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4" t="s">
        <v>26</v>
      </c>
      <c r="AR8" s="3">
        <f>'Data Linked'!Z315</f>
        <v>1.0550000000000002</v>
      </c>
      <c r="AS8" s="3">
        <f>'Data Linked'!Z337</f>
        <v>2.4050000000000002</v>
      </c>
      <c r="AT8" s="3">
        <f>'Data Linked'!Z359</f>
        <v>1.3180000000000001</v>
      </c>
      <c r="AU8" s="3">
        <f>'Data Linked'!Z381</f>
        <v>2.7999999999999997E-2</v>
      </c>
      <c r="AV8" s="3">
        <f>'Data Linked'!Z403</f>
        <v>2.8999999999999998E-2</v>
      </c>
      <c r="AW8" s="3">
        <f>'Data Linked'!Z425</f>
        <v>0.91749999999999998</v>
      </c>
      <c r="AX8" s="3">
        <f>'Data Linked'!Z469</f>
        <v>0.13950000000000001</v>
      </c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4" t="s">
        <v>26</v>
      </c>
      <c r="BK8" s="7">
        <f>'Data Linked'!Z227</f>
        <v>0.82199999999999995</v>
      </c>
      <c r="BL8" s="3">
        <f>'Data Linked'!Z249</f>
        <v>3.58</v>
      </c>
      <c r="BM8" s="3">
        <f>'Data Linked'!Z271</f>
        <v>2.2385000000000002</v>
      </c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4" t="s">
        <v>26</v>
      </c>
      <c r="BZ8" s="10">
        <f t="shared" si="2"/>
        <v>1.0846875</v>
      </c>
      <c r="CA8" s="10">
        <f t="shared" si="0"/>
        <v>1.291625</v>
      </c>
      <c r="CB8" s="10">
        <f t="shared" si="1"/>
        <v>0.84171428571428564</v>
      </c>
      <c r="CC8" s="10">
        <f t="shared" si="3"/>
        <v>2.2135000000000002</v>
      </c>
      <c r="CE8" s="11">
        <v>0.1</v>
      </c>
    </row>
    <row r="9" spans="1:94">
      <c r="A9" s="3"/>
      <c r="B9" s="4" t="s">
        <v>26</v>
      </c>
      <c r="C9" s="8"/>
      <c r="D9" s="7">
        <f>'Data Linked'!Z7</f>
        <v>0.48099999999999998</v>
      </c>
      <c r="E9" s="7">
        <f>'Data Linked'!Z29</f>
        <v>1.5249999999999999</v>
      </c>
      <c r="F9" s="7">
        <f>'Data Linked'!Z51</f>
        <v>1.1524999999999999</v>
      </c>
      <c r="G9" s="7">
        <f>'Data Linked'!Z73</f>
        <v>1.2729999999999999</v>
      </c>
      <c r="H9" s="7"/>
      <c r="I9" s="7">
        <f>'Data Linked'!Z117</f>
        <v>1.0725</v>
      </c>
      <c r="J9" s="7">
        <f>'Data Linked'!Z161</f>
        <v>1.855</v>
      </c>
      <c r="K9" s="7">
        <f>'Data Linked'!Z183</f>
        <v>0.88800000000000001</v>
      </c>
      <c r="L9" s="7">
        <f>'Data Linked'!Z205</f>
        <v>0.43049999999999999</v>
      </c>
      <c r="M9" s="7"/>
      <c r="N9" s="3">
        <v>0.1</v>
      </c>
      <c r="O9" s="3"/>
      <c r="P9" s="3"/>
      <c r="Q9" s="3"/>
      <c r="R9" s="3"/>
      <c r="S9" s="3"/>
      <c r="T9" s="3"/>
      <c r="U9" s="3"/>
      <c r="V9" s="3"/>
      <c r="W9" s="3"/>
      <c r="X9" s="3"/>
      <c r="Y9" s="4" t="s">
        <v>27</v>
      </c>
      <c r="Z9" s="7">
        <f>'Data Linked'!Z96</f>
        <v>1.82</v>
      </c>
      <c r="AA9" s="7">
        <f>'Data Linked'!Z140</f>
        <v>1.365</v>
      </c>
      <c r="AB9" s="7">
        <f>'Data Linked'!Z294</f>
        <v>2.73</v>
      </c>
      <c r="AC9" s="3">
        <f>'Data Linked'!Z448</f>
        <v>1.76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4" t="s">
        <v>27</v>
      </c>
      <c r="AR9" s="3">
        <f>'Data Linked'!Z316</f>
        <v>2.27</v>
      </c>
      <c r="AS9" s="3">
        <f>'Data Linked'!Z338</f>
        <v>2.6604999999999999</v>
      </c>
      <c r="AT9" s="3">
        <f>'Data Linked'!Z360</f>
        <v>3.4649999999999999</v>
      </c>
      <c r="AU9" s="3">
        <f>'Data Linked'!Z382</f>
        <v>6.2545000000000002</v>
      </c>
      <c r="AV9" s="3">
        <f>'Data Linked'!Z404</f>
        <v>8.11</v>
      </c>
      <c r="AW9" s="3">
        <f>'Data Linked'!Z426</f>
        <v>1.65</v>
      </c>
      <c r="AX9" s="3">
        <f>'Data Linked'!Z470</f>
        <v>9.1750000000000007</v>
      </c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4" t="s">
        <v>27</v>
      </c>
      <c r="BK9" s="7">
        <f>'Data Linked'!Z228</f>
        <v>0.88749999999999996</v>
      </c>
      <c r="BL9" s="3">
        <f>'Data Linked'!Z250</f>
        <v>7.43</v>
      </c>
      <c r="BM9" s="3">
        <f>'Data Linked'!Z272</f>
        <v>7.35</v>
      </c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4" t="s">
        <v>27</v>
      </c>
      <c r="BZ9" s="10">
        <f t="shared" si="2"/>
        <v>1.2798125</v>
      </c>
      <c r="CA9" s="10">
        <f t="shared" si="0"/>
        <v>1.91875</v>
      </c>
      <c r="CB9" s="10">
        <f t="shared" si="1"/>
        <v>4.7978571428571417</v>
      </c>
      <c r="CC9" s="10">
        <f t="shared" si="3"/>
        <v>5.2224999999999993</v>
      </c>
      <c r="CE9" s="11">
        <v>0.1</v>
      </c>
    </row>
    <row r="10" spans="1:94">
      <c r="A10" s="3"/>
      <c r="B10" s="4" t="s">
        <v>27</v>
      </c>
      <c r="C10" s="8"/>
      <c r="D10" s="7">
        <f>'Data Linked'!Z8</f>
        <v>0.65500000000000003</v>
      </c>
      <c r="E10" s="7">
        <f>'Data Linked'!Z30</f>
        <v>2.41</v>
      </c>
      <c r="F10" s="7">
        <f>'Data Linked'!Z52</f>
        <v>1.5249999999999999</v>
      </c>
      <c r="G10" s="7">
        <f>'Data Linked'!Z74</f>
        <v>1.0574999999999999</v>
      </c>
      <c r="H10" s="7"/>
      <c r="I10" s="7">
        <f>'Data Linked'!Z118</f>
        <v>1.2450000000000001</v>
      </c>
      <c r="J10" s="7">
        <f>'Data Linked'!Z162</f>
        <v>1.92</v>
      </c>
      <c r="K10" s="7">
        <f>'Data Linked'!Z184</f>
        <v>0.83899999999999997</v>
      </c>
      <c r="L10" s="7">
        <f>'Data Linked'!Z206</f>
        <v>0.58699999999999997</v>
      </c>
      <c r="M10" s="7"/>
      <c r="N10" s="3">
        <v>0.1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4" t="s">
        <v>28</v>
      </c>
      <c r="Z10" s="7">
        <f>'Data Linked'!Z97</f>
        <v>2.1550000000000002</v>
      </c>
      <c r="AA10" s="7">
        <f>'Data Linked'!Z141</f>
        <v>1.288</v>
      </c>
      <c r="AB10" s="7">
        <f>'Data Linked'!Z295</f>
        <v>1.65</v>
      </c>
      <c r="AC10" s="3">
        <f>'Data Linked'!Z449</f>
        <v>1.5620000000000001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4" t="s">
        <v>28</v>
      </c>
      <c r="AR10" s="3">
        <f>'Data Linked'!Z317</f>
        <v>0.99550000000000005</v>
      </c>
      <c r="AS10" s="84">
        <f>'Data Linked'!Z339</f>
        <v>1.2390000000000001</v>
      </c>
      <c r="AT10" s="3">
        <f>'Data Linked'!Z361</f>
        <v>1.0649999999999999</v>
      </c>
      <c r="AU10" s="3">
        <f>'Data Linked'!Z383</f>
        <v>0.18581999999999999</v>
      </c>
      <c r="AV10" s="3">
        <f>'Data Linked'!Z405</f>
        <v>4.6050000000000004</v>
      </c>
      <c r="AW10" s="3">
        <f>'Data Linked'!Z427</f>
        <v>1.0794999999999999</v>
      </c>
      <c r="AX10" s="3">
        <f>'Data Linked'!Z471</f>
        <v>3.48</v>
      </c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4" t="s">
        <v>28</v>
      </c>
      <c r="BK10" s="7"/>
      <c r="BL10" s="3">
        <f>'Data Linked'!Z251</f>
        <v>1.5255000000000001</v>
      </c>
      <c r="BM10" s="3">
        <f>'Data Linked'!Z273</f>
        <v>1.4975000000000001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4" t="s">
        <v>28</v>
      </c>
      <c r="BZ10" s="10">
        <f t="shared" si="2"/>
        <v>1.9602857142857142</v>
      </c>
      <c r="CA10" s="10">
        <f t="shared" si="0"/>
        <v>1.6637500000000001</v>
      </c>
      <c r="CB10" s="10">
        <f t="shared" si="1"/>
        <v>1.8071171428571429</v>
      </c>
      <c r="CC10" s="10">
        <f t="shared" si="3"/>
        <v>1.5115000000000001</v>
      </c>
      <c r="CE10" s="11">
        <v>0.1</v>
      </c>
    </row>
    <row r="11" spans="1:94">
      <c r="A11" s="3"/>
      <c r="B11" s="4" t="s">
        <v>28</v>
      </c>
      <c r="C11" s="8"/>
      <c r="D11" s="7">
        <f>'Data Linked'!Z9</f>
        <v>1.84</v>
      </c>
      <c r="E11" s="7">
        <f>'Data Linked'!Z31</f>
        <v>2.4299999999999997</v>
      </c>
      <c r="F11" s="7">
        <f>'Data Linked'!Z53</f>
        <v>2.27</v>
      </c>
      <c r="G11" s="7">
        <f>'Data Linked'!Z75</f>
        <v>1.9000000000000001</v>
      </c>
      <c r="H11" s="7"/>
      <c r="I11" s="7">
        <f>'Data Linked'!Z119</f>
        <v>2.41</v>
      </c>
      <c r="J11" s="7"/>
      <c r="K11" s="7">
        <f>'Data Linked'!Z185</f>
        <v>1.59</v>
      </c>
      <c r="L11" s="7">
        <f>'Data Linked'!Z207</f>
        <v>1.282</v>
      </c>
      <c r="M11" s="7"/>
      <c r="N11" s="3">
        <v>0.1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4" t="s">
        <v>29</v>
      </c>
      <c r="Z11" s="7">
        <f>'Data Linked'!Z98</f>
        <v>3.87</v>
      </c>
      <c r="AA11" s="7"/>
      <c r="AB11" s="7"/>
      <c r="AC11" s="3">
        <f>'Data Linked'!Z450</f>
        <v>3.51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4" t="s">
        <v>29</v>
      </c>
      <c r="AR11" s="3">
        <f>'Data Linked'!Z318</f>
        <v>2.6</v>
      </c>
      <c r="AS11" s="3">
        <f>'Data Linked'!Z340</f>
        <v>2.69</v>
      </c>
      <c r="AT11" s="3">
        <f>'Data Linked'!Z362</f>
        <v>2.65</v>
      </c>
      <c r="AU11" s="3">
        <f>'Data Linked'!Z384</f>
        <v>0.77115299999999998</v>
      </c>
      <c r="AV11" s="3">
        <f>'Data Linked'!Z406</f>
        <v>5.83</v>
      </c>
      <c r="AW11" s="3">
        <f>'Data Linked'!Z428</f>
        <v>2.56</v>
      </c>
      <c r="AX11" s="3">
        <f>'Data Linked'!Z472</f>
        <v>7.3</v>
      </c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4" t="s">
        <v>29</v>
      </c>
      <c r="BK11" s="7">
        <f>'Data Linked'!Z230</f>
        <v>1.06</v>
      </c>
      <c r="BL11" s="3"/>
      <c r="BM11" s="3">
        <f>'Data Linked'!Z274</f>
        <v>6.4</v>
      </c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4" t="s">
        <v>29</v>
      </c>
      <c r="BZ11" s="10">
        <f t="shared" si="2"/>
        <v>4.0357142857142856</v>
      </c>
      <c r="CA11" s="10">
        <f t="shared" si="0"/>
        <v>3.69</v>
      </c>
      <c r="CB11" s="10">
        <f t="shared" si="1"/>
        <v>3.4858790000000002</v>
      </c>
      <c r="CC11" s="10">
        <f t="shared" si="3"/>
        <v>3.7300000000000004</v>
      </c>
      <c r="CE11" s="11">
        <v>0.1</v>
      </c>
    </row>
    <row r="12" spans="1:94">
      <c r="A12" s="3"/>
      <c r="B12" s="4" t="s">
        <v>29</v>
      </c>
      <c r="C12" s="8"/>
      <c r="D12" s="7">
        <f>'Data Linked'!Y10</f>
        <v>7.45</v>
      </c>
      <c r="E12" s="7">
        <f>'Data Linked'!Z32</f>
        <v>4.0999999999999996</v>
      </c>
      <c r="F12" s="7">
        <f>'Data Linked'!Z54</f>
        <v>3.85</v>
      </c>
      <c r="G12" s="7">
        <f>'Data Linked'!Z76</f>
        <v>3.36</v>
      </c>
      <c r="H12" s="7"/>
      <c r="I12" s="7">
        <f>'Data Linked'!Z120</f>
        <v>3.24</v>
      </c>
      <c r="J12" s="7">
        <f>'Data Linked'!Z164</f>
        <v>3.79</v>
      </c>
      <c r="K12" s="7"/>
      <c r="L12" s="7">
        <f>'Data Linked'!Z208</f>
        <v>2.46</v>
      </c>
      <c r="M12" s="7"/>
      <c r="N12" s="3">
        <v>0.1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</row>
    <row r="13" spans="1:94">
      <c r="A13" s="3"/>
      <c r="B13" s="3"/>
      <c r="C13" s="3"/>
      <c r="D13" s="3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 t="s">
        <v>131</v>
      </c>
      <c r="BZ13" s="3"/>
    </row>
    <row r="14" spans="1:94">
      <c r="A14" s="3"/>
      <c r="B14" s="3"/>
      <c r="C14" s="3"/>
      <c r="D14" s="3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4" t="s">
        <v>16</v>
      </c>
      <c r="Y14" s="3"/>
      <c r="Z14" s="42">
        <v>8</v>
      </c>
      <c r="AA14" s="42">
        <v>11</v>
      </c>
      <c r="AB14" s="42">
        <v>19</v>
      </c>
      <c r="AC14" s="42">
        <v>27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4" t="s">
        <v>16</v>
      </c>
      <c r="AQ14" s="3"/>
      <c r="AR14" s="42">
        <v>21</v>
      </c>
      <c r="AS14" s="42">
        <v>22</v>
      </c>
      <c r="AT14" s="42">
        <v>23</v>
      </c>
      <c r="AU14" s="42">
        <v>24</v>
      </c>
      <c r="AV14" s="42">
        <v>25</v>
      </c>
      <c r="AW14" s="42">
        <v>26</v>
      </c>
      <c r="AX14" s="42">
        <v>28</v>
      </c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4" t="s">
        <v>16</v>
      </c>
      <c r="BJ14" s="3"/>
      <c r="BK14" s="42">
        <v>16</v>
      </c>
      <c r="BL14" s="42">
        <v>17</v>
      </c>
      <c r="BM14" s="42">
        <v>18</v>
      </c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4" t="s">
        <v>16</v>
      </c>
      <c r="BY14" s="3"/>
      <c r="BZ14" s="42" t="s">
        <v>88</v>
      </c>
      <c r="CA14" s="48" t="s">
        <v>84</v>
      </c>
      <c r="CB14" s="42" t="s">
        <v>85</v>
      </c>
      <c r="CC14" s="42" t="s">
        <v>86</v>
      </c>
    </row>
    <row r="15" spans="1:94">
      <c r="A15" s="4" t="s">
        <v>16</v>
      </c>
      <c r="B15" s="42" t="s">
        <v>19</v>
      </c>
      <c r="C15" s="2"/>
      <c r="D15" s="47">
        <v>2</v>
      </c>
      <c r="E15" s="75">
        <v>3</v>
      </c>
      <c r="F15" s="48">
        <v>5</v>
      </c>
      <c r="G15" s="48">
        <v>6</v>
      </c>
      <c r="H15" s="48"/>
      <c r="I15" s="48">
        <v>9</v>
      </c>
      <c r="J15" s="48">
        <v>12</v>
      </c>
      <c r="K15" s="48">
        <v>13</v>
      </c>
      <c r="L15" s="42">
        <v>15</v>
      </c>
      <c r="M15" s="4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 t="s">
        <v>20</v>
      </c>
      <c r="Z15" s="8">
        <f>'Data Linked'!AA90</f>
        <v>0.10550000000000001</v>
      </c>
      <c r="AA15" s="8">
        <f>'Data Linked'!AA134</f>
        <v>0.14000000000000001</v>
      </c>
      <c r="AB15" s="8">
        <f>'Data Linked'!AA288</f>
        <v>9.9000000000000005E-2</v>
      </c>
      <c r="AC15" s="10">
        <f>'Data Linked'!AA442</f>
        <v>0.22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4" t="s">
        <v>20</v>
      </c>
      <c r="AR15" s="3">
        <f>'Data Linked'!AA310</f>
        <v>0.16949999999999998</v>
      </c>
      <c r="AS15" s="3">
        <f>'Data Linked'!AA332</f>
        <v>0.1845</v>
      </c>
      <c r="AT15" s="3">
        <f>'Data Linked'!AA354</f>
        <v>0.25600000000000001</v>
      </c>
      <c r="AU15" s="3">
        <f>'Data Linked'!AA376</f>
        <v>0.20749999999999999</v>
      </c>
      <c r="AV15" s="3">
        <f>'Data Linked'!AA398</f>
        <v>0.123</v>
      </c>
      <c r="AW15" s="3">
        <f>'Data Linked'!AA420</f>
        <v>0.57400000000000007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4" t="s">
        <v>20</v>
      </c>
      <c r="BK15" s="7">
        <f>'Data Linked'!AA222</f>
        <v>8.249999999999999E-2</v>
      </c>
      <c r="BL15" s="3">
        <f>'Data Linked'!AA244</f>
        <v>4.4999999999999998E-2</v>
      </c>
      <c r="BM15" s="7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4" t="s">
        <v>20</v>
      </c>
      <c r="BZ15" s="9">
        <f>AVERAGE(C16:L16)</f>
        <v>5.3500000000000006E-2</v>
      </c>
      <c r="CA15" s="9">
        <f t="shared" ref="CA15:CA23" si="4">AVERAGE(Z15:AC15)</f>
        <v>0.141125</v>
      </c>
      <c r="CB15" s="9">
        <f t="shared" ref="CB15:CB23" si="5">AVERAGE(AR15:AX15)</f>
        <v>0.25241666666666668</v>
      </c>
      <c r="CC15" s="9">
        <f>AVERAGE(BK15:BM15)</f>
        <v>6.3750000000000001E-2</v>
      </c>
      <c r="CE15" s="10">
        <v>0.05</v>
      </c>
    </row>
    <row r="16" spans="1:94">
      <c r="A16" s="3"/>
      <c r="B16" s="4" t="s">
        <v>20</v>
      </c>
      <c r="C16" s="7"/>
      <c r="D16" s="7">
        <f>'Data Linked'!AA2</f>
        <v>2.4E-2</v>
      </c>
      <c r="E16" s="7">
        <f>'Data Linked'!AA24</f>
        <v>4.7E-2</v>
      </c>
      <c r="F16" s="7">
        <f>'Data Linked'!AA46</f>
        <v>6.6000000000000003E-2</v>
      </c>
      <c r="G16" s="7">
        <f>'Data Linked'!AA68</f>
        <v>7.7499999999999999E-2</v>
      </c>
      <c r="H16" s="3"/>
      <c r="I16" s="7">
        <f>'Data Linked'!AA112</f>
        <v>3.5999999999999997E-2</v>
      </c>
      <c r="J16" s="7"/>
      <c r="K16" s="7">
        <f>'Data Linked'!AA178</f>
        <v>9.0999999999999998E-2</v>
      </c>
      <c r="L16" s="7">
        <f>'Data Linked'!AA200</f>
        <v>3.3000000000000002E-2</v>
      </c>
      <c r="M16" s="7"/>
      <c r="N16" s="3">
        <v>0.5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4" t="s">
        <v>22</v>
      </c>
      <c r="Z16" s="8">
        <f>'Data Linked'!AA91</f>
        <v>0.11549999999999999</v>
      </c>
      <c r="AA16" s="8">
        <f>'Data Linked'!AA135</f>
        <v>0.128</v>
      </c>
      <c r="AB16" s="8">
        <f>'Data Linked'!AA289</f>
        <v>0.19900000000000001</v>
      </c>
      <c r="AC16" s="10">
        <f>'Data Linked'!AA443</f>
        <v>0.245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4" t="s">
        <v>22</v>
      </c>
      <c r="AR16" s="3">
        <f>'Data Linked'!AA311</f>
        <v>0.20699999999999999</v>
      </c>
      <c r="AS16" s="3">
        <f>'Data Linked'!AA333</f>
        <v>0.19</v>
      </c>
      <c r="AT16" s="3">
        <f>'Data Linked'!AA355</f>
        <v>9.2999999999999999E-2</v>
      </c>
      <c r="AU16" s="3">
        <f>'Data Linked'!AA377</f>
        <v>0.2</v>
      </c>
      <c r="AV16" s="3">
        <f>'Data Linked'!AA399</f>
        <v>0.17899999999999999</v>
      </c>
      <c r="AW16" s="3">
        <f>'Data Linked'!AA421</f>
        <v>0.11899999999999999</v>
      </c>
      <c r="AX16" s="3">
        <f>'Data Linked'!AA465</f>
        <v>0.14099999999999999</v>
      </c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4" t="s">
        <v>22</v>
      </c>
      <c r="BK16" s="7">
        <f>'Data Linked'!AA223</f>
        <v>0.151</v>
      </c>
      <c r="BL16" s="3">
        <f>'Data Linked'!AA245</f>
        <v>6.2E-2</v>
      </c>
      <c r="BM16" s="7">
        <f>'Data Linked'!AA267</f>
        <v>0.191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4" t="s">
        <v>22</v>
      </c>
      <c r="BZ16" s="9">
        <f t="shared" ref="BZ16:BZ23" si="6">AVERAGE(C17:L17)</f>
        <v>0.11018749999999999</v>
      </c>
      <c r="CA16" s="9">
        <f t="shared" si="4"/>
        <v>0.171875</v>
      </c>
      <c r="CB16" s="9">
        <f t="shared" si="5"/>
        <v>0.16128571428571428</v>
      </c>
      <c r="CC16" s="9">
        <f t="shared" ref="CC16:CC23" si="7">AVERAGE(BK16:BM16)</f>
        <v>0.13466666666666668</v>
      </c>
      <c r="CE16" s="10">
        <v>0.05</v>
      </c>
    </row>
    <row r="17" spans="1:83">
      <c r="A17" s="3"/>
      <c r="B17" s="4" t="s">
        <v>22</v>
      </c>
      <c r="C17" s="7"/>
      <c r="D17" s="7">
        <f>'Data Linked'!AA3</f>
        <v>7.7499999999999999E-2</v>
      </c>
      <c r="E17" s="7">
        <f>'Data Linked'!AA25</f>
        <v>7.3999999999999996E-2</v>
      </c>
      <c r="F17" s="7">
        <f>'Data Linked'!AA47</f>
        <v>0.14599999999999999</v>
      </c>
      <c r="G17" s="7">
        <f>'Data Linked'!AA69</f>
        <v>0.10199999999999999</v>
      </c>
      <c r="H17" s="3"/>
      <c r="I17" s="7">
        <f>'Data Linked'!AA113</f>
        <v>9.8000000000000004E-2</v>
      </c>
      <c r="J17" s="7">
        <f>'Data Linked'!AA157</f>
        <v>0.128</v>
      </c>
      <c r="K17" s="7">
        <f>'Data Linked'!AA179</f>
        <v>0.15</v>
      </c>
      <c r="L17" s="7">
        <f>'Data Linked'!AA201</f>
        <v>0.106</v>
      </c>
      <c r="M17" s="7"/>
      <c r="N17" s="3">
        <v>0.5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4" t="s">
        <v>23</v>
      </c>
      <c r="Z17" s="8">
        <f>'Data Linked'!AA92</f>
        <v>0.56950000000000001</v>
      </c>
      <c r="AA17" s="8">
        <f>'Data Linked'!AA136</f>
        <v>0.16849999999999998</v>
      </c>
      <c r="AB17" s="8">
        <f>'Data Linked'!AA290</f>
        <v>0.114</v>
      </c>
      <c r="AC17" s="10">
        <f>'Data Linked'!AA444</f>
        <v>0.21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4" t="s">
        <v>23</v>
      </c>
      <c r="AR17" s="3">
        <f>'Data Linked'!AA312</f>
        <v>9.2499999999999999E-2</v>
      </c>
      <c r="AS17" s="3">
        <f>'Data Linked'!AA334</f>
        <v>0.16899999999999998</v>
      </c>
      <c r="AT17" s="3">
        <f>'Data Linked'!AA356</f>
        <v>0.18</v>
      </c>
      <c r="AU17" s="3">
        <f>'Data Linked'!AA378</f>
        <v>0.13800000000000001</v>
      </c>
      <c r="AV17" s="3">
        <f>'Data Linked'!AA400</f>
        <v>0.20900000000000002</v>
      </c>
      <c r="AW17" s="3">
        <f>'Data Linked'!AA422</f>
        <v>0.1565</v>
      </c>
      <c r="AX17" s="3">
        <f>'Data Linked'!AA466</f>
        <v>0.14899999999999999</v>
      </c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4" t="s">
        <v>23</v>
      </c>
      <c r="BK17" s="7">
        <f>'Data Linked'!AA224</f>
        <v>0.20450000000000002</v>
      </c>
      <c r="BL17" s="3">
        <f>'Data Linked'!AA246</f>
        <v>0.13200000000000001</v>
      </c>
      <c r="BM17" s="7">
        <f>'Data Linked'!AA268</f>
        <v>6.8500000000000005E-2</v>
      </c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4" t="s">
        <v>23</v>
      </c>
      <c r="BZ17" s="9">
        <f t="shared" si="6"/>
        <v>0.13993749999999999</v>
      </c>
      <c r="CA17" s="9">
        <f t="shared" si="4"/>
        <v>0.26550000000000001</v>
      </c>
      <c r="CB17" s="9">
        <f t="shared" si="5"/>
        <v>0.15628571428571428</v>
      </c>
      <c r="CC17" s="9">
        <f t="shared" si="7"/>
        <v>0.13500000000000001</v>
      </c>
      <c r="CE17" s="10">
        <v>0.05</v>
      </c>
    </row>
    <row r="18" spans="1:83">
      <c r="A18" s="3"/>
      <c r="B18" s="4" t="s">
        <v>23</v>
      </c>
      <c r="C18" s="7"/>
      <c r="D18" s="7">
        <f>'Data Linked'!AA4</f>
        <v>0.17599999999999999</v>
      </c>
      <c r="E18" s="7">
        <f>'Data Linked'!AA26</f>
        <v>0.11449999999999999</v>
      </c>
      <c r="F18" s="7">
        <f>'Data Linked'!AA48</f>
        <v>0.16550000000000001</v>
      </c>
      <c r="G18" s="7">
        <f>'Data Linked'!AA70</f>
        <v>0.13950000000000001</v>
      </c>
      <c r="H18" s="3"/>
      <c r="I18" s="7">
        <f>'Data Linked'!AA114</f>
        <v>0.13200000000000001</v>
      </c>
      <c r="J18" s="7">
        <f>'Data Linked'!AA158</f>
        <v>8.4999999999999992E-2</v>
      </c>
      <c r="K18" s="7">
        <f>'Data Linked'!AA180</f>
        <v>0.154</v>
      </c>
      <c r="L18" s="7">
        <f>'Data Linked'!AA202</f>
        <v>0.153</v>
      </c>
      <c r="M18" s="7"/>
      <c r="N18" s="3"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4" t="s">
        <v>24</v>
      </c>
      <c r="Z18" s="8">
        <f>'Data Linked'!AA93</f>
        <v>0.11799999999999999</v>
      </c>
      <c r="AA18" s="8">
        <f>'Data Linked'!AA137</f>
        <v>5.2999999999999999E-2</v>
      </c>
      <c r="AB18" s="8">
        <f>'Data Linked'!AA291</f>
        <v>0.14149999999999999</v>
      </c>
      <c r="AC18" s="10">
        <f>'Data Linked'!AA445</f>
        <v>0.17949999999999999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4" t="s">
        <v>24</v>
      </c>
      <c r="AR18" s="3">
        <f>'Data Linked'!AA313</f>
        <v>0.157</v>
      </c>
      <c r="AS18" s="3">
        <f>'Data Linked'!AA335</f>
        <v>0.22166666666666668</v>
      </c>
      <c r="AT18" s="3">
        <f>'Data Linked'!AA357</f>
        <v>0.30499999999999999</v>
      </c>
      <c r="AU18" s="3">
        <f>'Data Linked'!AA379</f>
        <v>0.12733333333333333</v>
      </c>
      <c r="AV18" s="3">
        <f>'Data Linked'!AA401</f>
        <v>0.20966666666666667</v>
      </c>
      <c r="AW18" s="3">
        <f>'Data Linked'!AA423</f>
        <v>0.21366666666666667</v>
      </c>
      <c r="AX18" s="3">
        <f>'Data Linked'!AA467</f>
        <v>0.12166666666666666</v>
      </c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4" t="s">
        <v>24</v>
      </c>
      <c r="BK18" s="7">
        <f>'Data Linked'!AA225</f>
        <v>0.23166666666666666</v>
      </c>
      <c r="BL18" s="3">
        <f>'Data Linked'!AA247</f>
        <v>0.16899999999999998</v>
      </c>
      <c r="BM18" s="7">
        <f>'Data Linked'!AA269</f>
        <v>0.34566666666666662</v>
      </c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4" t="s">
        <v>24</v>
      </c>
      <c r="BZ18" s="9">
        <f t="shared" si="6"/>
        <v>0.18147916666666666</v>
      </c>
      <c r="CA18" s="9">
        <f t="shared" si="4"/>
        <v>0.123</v>
      </c>
      <c r="CB18" s="9">
        <f t="shared" si="5"/>
        <v>0.1937142857142857</v>
      </c>
      <c r="CC18" s="9">
        <f>AVERAGE(BK18:BM18)</f>
        <v>0.24877777777777776</v>
      </c>
      <c r="CE18" s="10">
        <v>0.05</v>
      </c>
    </row>
    <row r="19" spans="1:83">
      <c r="A19" s="3"/>
      <c r="B19" s="4" t="s">
        <v>24</v>
      </c>
      <c r="C19" s="7"/>
      <c r="D19" s="7">
        <f>'Data Linked'!AA5</f>
        <v>0.192</v>
      </c>
      <c r="E19" s="7">
        <f>'Data Linked'!AA27</f>
        <v>0.19000000000000003</v>
      </c>
      <c r="F19" s="7">
        <f>'Data Linked'!AA49</f>
        <v>0.17100000000000001</v>
      </c>
      <c r="G19" s="7">
        <f>'Data Linked'!AA71</f>
        <v>0.13733333333333334</v>
      </c>
      <c r="H19" s="3"/>
      <c r="I19" s="7">
        <f>'Data Linked'!AA115</f>
        <v>8.7999999999999995E-2</v>
      </c>
      <c r="J19" s="7">
        <f>'Data Linked'!AA159</f>
        <v>0.12266666666666666</v>
      </c>
      <c r="K19" s="7">
        <f>'Data Linked'!AA181</f>
        <v>0.30449999999999999</v>
      </c>
      <c r="L19" s="7">
        <f>'Data Linked'!AA203</f>
        <v>0.24633333333333332</v>
      </c>
      <c r="M19" s="7"/>
      <c r="N19" s="3">
        <v>0.5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4" t="s">
        <v>25</v>
      </c>
      <c r="Z19" s="8">
        <f>'Data Linked'!AA94</f>
        <v>0.26050000000000001</v>
      </c>
      <c r="AA19" s="8">
        <f>'Data Linked'!AA138</f>
        <v>0.1</v>
      </c>
      <c r="AB19" s="8">
        <f>'Data Linked'!AA292</f>
        <v>0.13250000000000001</v>
      </c>
      <c r="AC19" s="10">
        <f>'Data Linked'!AA446</f>
        <v>0.20499999999999999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4" t="s">
        <v>25</v>
      </c>
      <c r="AR19" s="3">
        <f>'Data Linked'!AA314</f>
        <v>0.16500000000000001</v>
      </c>
      <c r="AS19" s="3">
        <f>'Data Linked'!AA336</f>
        <v>0.23100000000000001</v>
      </c>
      <c r="AT19" s="3">
        <f>'Data Linked'!AA358</f>
        <v>0.2525</v>
      </c>
      <c r="AU19" s="3">
        <f>'Data Linked'!AA380</f>
        <v>0.14499999999999999</v>
      </c>
      <c r="AV19" s="3">
        <f>'Data Linked'!AA402</f>
        <v>0.42049999999999998</v>
      </c>
      <c r="AW19" s="3">
        <f>'Data Linked'!AA424</f>
        <v>0.1925</v>
      </c>
      <c r="AX19" s="3">
        <f>'Data Linked'!AA468</f>
        <v>0.25950000000000001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4" t="s">
        <v>25</v>
      </c>
      <c r="BK19" s="7">
        <f>'Data Linked'!AA226</f>
        <v>0.24149999999999999</v>
      </c>
      <c r="BL19" s="3">
        <f>'Data Linked'!AA248</f>
        <v>0.13200000000000001</v>
      </c>
      <c r="BM19" s="7">
        <f>'Data Linked'!AA270</f>
        <v>0.13900000000000001</v>
      </c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4" t="s">
        <v>25</v>
      </c>
      <c r="BZ19" s="9">
        <f t="shared" si="6"/>
        <v>0.19412499999999999</v>
      </c>
      <c r="CA19" s="9">
        <f t="shared" si="4"/>
        <v>0.17450000000000002</v>
      </c>
      <c r="CB19" s="9">
        <f t="shared" si="5"/>
        <v>0.23799999999999999</v>
      </c>
      <c r="CC19" s="9">
        <f t="shared" si="7"/>
        <v>0.17083333333333331</v>
      </c>
      <c r="CE19" s="10">
        <v>0.05</v>
      </c>
    </row>
    <row r="20" spans="1:83">
      <c r="A20" s="3"/>
      <c r="B20" s="4" t="s">
        <v>25</v>
      </c>
      <c r="C20" s="7"/>
      <c r="D20" s="7">
        <f>'Data Linked'!AA6</f>
        <v>0.10199999999999999</v>
      </c>
      <c r="E20" s="7">
        <f>'Data Linked'!AA28</f>
        <v>0.44750000000000001</v>
      </c>
      <c r="F20" s="7">
        <f>'Data Linked'!AA50</f>
        <v>0.21149999999999997</v>
      </c>
      <c r="G20" s="7">
        <f>'Data Linked'!AA72</f>
        <v>8.249999999999999E-2</v>
      </c>
      <c r="H20" s="3"/>
      <c r="I20" s="7">
        <f>'Data Linked'!AA116</f>
        <v>0.10550000000000001</v>
      </c>
      <c r="J20" s="7">
        <f>'Data Linked'!AA160</f>
        <v>9.6000000000000002E-2</v>
      </c>
      <c r="K20" s="7">
        <f>'Data Linked'!AA182</f>
        <v>0.36499999999999999</v>
      </c>
      <c r="L20" s="7">
        <f>'Data Linked'!AA204</f>
        <v>0.14300000000000002</v>
      </c>
      <c r="M20" s="7"/>
      <c r="N20" s="3">
        <v>0.5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4" t="s">
        <v>26</v>
      </c>
      <c r="Z20" s="8">
        <f>'Data Linked'!AA95</f>
        <v>0.224</v>
      </c>
      <c r="AA20" s="8">
        <f>'Data Linked'!AA139</f>
        <v>0.16300000000000001</v>
      </c>
      <c r="AB20" s="8"/>
      <c r="AC20" s="10">
        <f>'Data Linked'!AA447</f>
        <v>8.3000000000000004E-2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4" t="s">
        <v>26</v>
      </c>
      <c r="AR20" s="3">
        <f>'Data Linked'!AA315</f>
        <v>0.13850000000000001</v>
      </c>
      <c r="AS20" s="3">
        <f>'Data Linked'!AA337</f>
        <v>0.23700000000000002</v>
      </c>
      <c r="AT20" s="3">
        <f>'Data Linked'!AA359</f>
        <v>0.17299999999999999</v>
      </c>
      <c r="AU20" s="3">
        <f>'Data Linked'!AA381</f>
        <v>0.16350000000000001</v>
      </c>
      <c r="AV20" s="3">
        <f>'Data Linked'!AA403</f>
        <v>0.2475</v>
      </c>
      <c r="AW20" s="3">
        <f>'Data Linked'!AA425</f>
        <v>0.1225</v>
      </c>
      <c r="AX20" s="3">
        <f>'Data Linked'!AA469</f>
        <v>0.20950000000000002</v>
      </c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4" t="s">
        <v>26</v>
      </c>
      <c r="BK20" s="7">
        <f>'Data Linked'!AA227</f>
        <v>0.189</v>
      </c>
      <c r="BL20" s="3">
        <f>'Data Linked'!AA249</f>
        <v>0.17199999999999999</v>
      </c>
      <c r="BM20" s="7">
        <f>'Data Linked'!AA271</f>
        <v>0.26550000000000001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4" t="s">
        <v>26</v>
      </c>
      <c r="BZ20" s="9">
        <f t="shared" si="6"/>
        <v>0.23525000000000001</v>
      </c>
      <c r="CA20" s="9">
        <f t="shared" si="4"/>
        <v>0.15666666666666668</v>
      </c>
      <c r="CB20" s="9">
        <f t="shared" si="5"/>
        <v>0.18450000000000003</v>
      </c>
      <c r="CC20" s="9">
        <f t="shared" si="7"/>
        <v>0.20883333333333334</v>
      </c>
      <c r="CE20" s="10">
        <v>0.05</v>
      </c>
    </row>
    <row r="21" spans="1:83">
      <c r="A21" s="3"/>
      <c r="B21" s="4" t="s">
        <v>26</v>
      </c>
      <c r="C21" s="7"/>
      <c r="D21" s="7">
        <f>'Data Linked'!AA7</f>
        <v>0.33650000000000002</v>
      </c>
      <c r="E21" s="7">
        <f>'Data Linked'!AA29</f>
        <v>0.23549999999999999</v>
      </c>
      <c r="F21" s="7">
        <f>'Data Linked'!AA51</f>
        <v>0.17699999999999999</v>
      </c>
      <c r="G21" s="7">
        <f>'Data Linked'!AA73</f>
        <v>0.17899999999999999</v>
      </c>
      <c r="H21" s="3"/>
      <c r="I21" s="7">
        <f>'Data Linked'!AA117</f>
        <v>0.1825</v>
      </c>
      <c r="J21" s="7">
        <f>'Data Linked'!AA161</f>
        <v>0.34800000000000003</v>
      </c>
      <c r="K21" s="7">
        <f>'Data Linked'!AA183</f>
        <v>0.17399999999999999</v>
      </c>
      <c r="L21" s="7">
        <f>'Data Linked'!AA205</f>
        <v>0.2495</v>
      </c>
      <c r="M21" s="7"/>
      <c r="N21" s="3">
        <v>0.5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4" t="s">
        <v>27</v>
      </c>
      <c r="Z21" s="8">
        <f>'Data Linked'!AA96</f>
        <v>0.17849999999999999</v>
      </c>
      <c r="AA21" s="8">
        <f>'Data Linked'!AA140</f>
        <v>0.11</v>
      </c>
      <c r="AB21" s="8">
        <f>'Data Linked'!AA294</f>
        <v>0.33999999999999997</v>
      </c>
      <c r="AC21" s="10">
        <f>'Data Linked'!AA448</f>
        <v>0.39600000000000002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4" t="s">
        <v>27</v>
      </c>
      <c r="AR21" s="3">
        <f>'Data Linked'!AA316</f>
        <v>0.34750000000000003</v>
      </c>
      <c r="AS21" s="3">
        <f>'Data Linked'!AA338</f>
        <v>0.1825</v>
      </c>
      <c r="AT21" s="3">
        <f>'Data Linked'!AA360</f>
        <v>0.40400000000000003</v>
      </c>
      <c r="AU21" s="3">
        <f>'Data Linked'!AA382</f>
        <v>0.26800000000000002</v>
      </c>
      <c r="AV21" s="3">
        <f>'Data Linked'!AA404</f>
        <v>0.36699999999999999</v>
      </c>
      <c r="AW21" s="3">
        <f>'Data Linked'!AA426</f>
        <v>0.35499999999999998</v>
      </c>
      <c r="AX21" s="3">
        <f>'Data Linked'!AA470</f>
        <v>0.28150000000000003</v>
      </c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4" t="s">
        <v>27</v>
      </c>
      <c r="BK21" s="7">
        <f>'Data Linked'!AA228</f>
        <v>0.1285</v>
      </c>
      <c r="BL21" s="3">
        <f>'Data Linked'!AA250</f>
        <v>0.112</v>
      </c>
      <c r="BM21" s="7">
        <f>'Data Linked'!AA272</f>
        <v>0.36799999999999999</v>
      </c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4" t="s">
        <v>27</v>
      </c>
      <c r="BZ21" s="9">
        <f t="shared" si="6"/>
        <v>0.18112500000000001</v>
      </c>
      <c r="CA21" s="9">
        <f t="shared" si="4"/>
        <v>0.25612499999999999</v>
      </c>
      <c r="CB21" s="9">
        <f t="shared" si="5"/>
        <v>0.31507142857142856</v>
      </c>
      <c r="CC21" s="9">
        <f t="shared" si="7"/>
        <v>0.20283333333333334</v>
      </c>
      <c r="CE21" s="10">
        <v>0.05</v>
      </c>
    </row>
    <row r="22" spans="1:83">
      <c r="A22" s="3"/>
      <c r="B22" s="4" t="s">
        <v>27</v>
      </c>
      <c r="C22" s="7"/>
      <c r="D22" s="7">
        <f>'Data Linked'!AA8</f>
        <v>0.14150000000000001</v>
      </c>
      <c r="E22" s="7">
        <f>'Data Linked'!AA30</f>
        <v>0.1265</v>
      </c>
      <c r="F22" s="7">
        <f>'Data Linked'!AA52</f>
        <v>0.14200000000000002</v>
      </c>
      <c r="G22" s="7">
        <f>'Data Linked'!AA74</f>
        <v>0.13100000000000001</v>
      </c>
      <c r="H22" s="3"/>
      <c r="I22" s="7">
        <f>'Data Linked'!AA118</f>
        <v>0.12</v>
      </c>
      <c r="J22" s="7">
        <f>'Data Linked'!AA162</f>
        <v>0.16400000000000001</v>
      </c>
      <c r="K22" s="7">
        <f>'Data Linked'!AA184</f>
        <v>0.121</v>
      </c>
      <c r="L22" s="7">
        <f>'Data Linked'!AA206</f>
        <v>0.503</v>
      </c>
      <c r="M22" s="7"/>
      <c r="N22" s="3">
        <v>0.5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4" t="s">
        <v>28</v>
      </c>
      <c r="Z22" s="8">
        <f>'Data Linked'!AA97</f>
        <v>0.41600000000000004</v>
      </c>
      <c r="AA22" s="8">
        <f>'Data Linked'!AA141</f>
        <v>0.34199999999999997</v>
      </c>
      <c r="AB22" s="8">
        <f>'Data Linked'!AA295</f>
        <v>1.1925000000000001</v>
      </c>
      <c r="AC22" s="10">
        <f>'Data Linked'!AA449</f>
        <v>0.57050000000000001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4" t="s">
        <v>28</v>
      </c>
      <c r="AR22" s="3">
        <f>'Data Linked'!AA317</f>
        <v>0.65800000000000003</v>
      </c>
      <c r="AS22" s="3">
        <f>'Data Linked'!AA339</f>
        <v>0.47499999999999998</v>
      </c>
      <c r="AT22" s="3">
        <f>'Data Linked'!AA361</f>
        <v>0.50849999999999995</v>
      </c>
      <c r="AU22" s="3">
        <f>'Data Linked'!AA383</f>
        <v>1.6185</v>
      </c>
      <c r="AV22" s="3">
        <f>'Data Linked'!AA405</f>
        <v>0.96350000000000002</v>
      </c>
      <c r="AW22" s="3">
        <f>'Data Linked'!AA427</f>
        <v>0.61899999999999999</v>
      </c>
      <c r="AX22" s="3">
        <f>'Data Linked'!AA471</f>
        <v>0.36849999999999999</v>
      </c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4" t="s">
        <v>28</v>
      </c>
      <c r="BK22" s="7"/>
      <c r="BL22" s="3">
        <f>'Data Linked'!AA251</f>
        <v>0.22000000000000003</v>
      </c>
      <c r="BM22" s="7">
        <f>'Data Linked'!AA273</f>
        <v>1.6154999999999999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4" t="s">
        <v>28</v>
      </c>
      <c r="BZ22" s="9">
        <f t="shared" si="6"/>
        <v>0.34207142857142864</v>
      </c>
      <c r="CA22" s="9">
        <f t="shared" si="4"/>
        <v>0.63024999999999998</v>
      </c>
      <c r="CB22" s="9">
        <f t="shared" si="5"/>
        <v>0.74442857142857133</v>
      </c>
      <c r="CC22" s="9">
        <f t="shared" si="7"/>
        <v>0.91774999999999995</v>
      </c>
      <c r="CE22" s="10">
        <v>0.05</v>
      </c>
    </row>
    <row r="23" spans="1:83">
      <c r="A23" s="3"/>
      <c r="B23" s="4" t="s">
        <v>28</v>
      </c>
      <c r="C23" s="7"/>
      <c r="D23" s="7">
        <f>'Data Linked'!AA9</f>
        <v>0.379</v>
      </c>
      <c r="E23" s="7">
        <f>'Data Linked'!AA31</f>
        <v>0.46100000000000002</v>
      </c>
      <c r="F23" s="83">
        <f>'Data Linked'!AA53</f>
        <v>0.32600000000000001</v>
      </c>
      <c r="G23" s="7">
        <f>'Data Linked'!AA75</f>
        <v>0.42649999999999999</v>
      </c>
      <c r="H23" s="3"/>
      <c r="I23" s="7">
        <f>'Data Linked'!AA119</f>
        <v>0.22650000000000001</v>
      </c>
      <c r="J23" s="7"/>
      <c r="K23" s="7">
        <f>'Data Linked'!AA185</f>
        <v>0.247</v>
      </c>
      <c r="L23" s="7">
        <f>'Data Linked'!AA207</f>
        <v>0.32850000000000001</v>
      </c>
      <c r="M23" s="7"/>
      <c r="N23" s="3">
        <v>0.5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4" t="s">
        <v>29</v>
      </c>
      <c r="Z23" s="8">
        <f>'Data Linked'!AA98</f>
        <v>0.14499999999999999</v>
      </c>
      <c r="AA23" s="8"/>
      <c r="AB23" s="8"/>
      <c r="AC23" s="10">
        <f>'Data Linked'!AA450</f>
        <v>0.23599999999999999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4" t="s">
        <v>29</v>
      </c>
      <c r="AR23" s="3"/>
      <c r="AS23" s="3"/>
      <c r="AT23" s="3">
        <f>'Data Linked'!AA362</f>
        <v>0.16700000000000001</v>
      </c>
      <c r="AU23" s="3">
        <f>'Data Linked'!AA384</f>
        <v>0.55600000000000005</v>
      </c>
      <c r="AV23" s="3"/>
      <c r="AW23" s="3">
        <f>'Data Linked'!AA428</f>
        <v>0.218</v>
      </c>
      <c r="AX23" s="3">
        <f>'Data Linked'!AA472</f>
        <v>0.14000000000000001</v>
      </c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4" t="s">
        <v>29</v>
      </c>
      <c r="BK23" s="7"/>
      <c r="BL23" s="3"/>
      <c r="BM23" s="7">
        <f>'Data Linked'!AA274</f>
        <v>0.13300000000000001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4" t="s">
        <v>29</v>
      </c>
      <c r="BZ23" s="9">
        <f t="shared" si="6"/>
        <v>0.159</v>
      </c>
      <c r="CA23" s="9">
        <f t="shared" si="4"/>
        <v>0.1905</v>
      </c>
      <c r="CB23" s="9">
        <f t="shared" si="5"/>
        <v>0.27024999999999999</v>
      </c>
      <c r="CC23" s="9">
        <f t="shared" si="7"/>
        <v>0.13300000000000001</v>
      </c>
      <c r="CE23" s="10">
        <v>0.05</v>
      </c>
    </row>
    <row r="24" spans="1:83">
      <c r="A24" s="3"/>
      <c r="B24" s="4" t="s">
        <v>29</v>
      </c>
      <c r="C24" s="7"/>
      <c r="D24" s="7">
        <f>'Data Linked'!AA10</f>
        <v>0.19700000000000001</v>
      </c>
      <c r="E24" s="7">
        <f>'Data Linked'!AA32</f>
        <v>0.158</v>
      </c>
      <c r="F24" s="7"/>
      <c r="G24" s="7">
        <f>'Data Linked'!AA76</f>
        <v>0.17100000000000001</v>
      </c>
      <c r="H24" s="3"/>
      <c r="I24" s="7"/>
      <c r="J24" s="7">
        <f>'Data Linked'!AA164</f>
        <v>0.11</v>
      </c>
      <c r="K24" s="7"/>
      <c r="L24" s="7"/>
      <c r="M24" s="7"/>
      <c r="N24" s="3">
        <v>0.5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</row>
    <row r="25" spans="1:83">
      <c r="A25" s="3"/>
      <c r="B25" s="3"/>
      <c r="C25" s="3"/>
      <c r="D25" s="3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</row>
    <row r="26" spans="1:83">
      <c r="A26" s="3"/>
      <c r="B26" s="3"/>
      <c r="C26" s="3"/>
      <c r="D26" s="3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 t="s">
        <v>89</v>
      </c>
      <c r="Y26" s="3"/>
      <c r="Z26" s="42">
        <v>8</v>
      </c>
      <c r="AA26" s="42">
        <v>11</v>
      </c>
      <c r="AB26" s="42">
        <v>19</v>
      </c>
      <c r="AC26" s="42">
        <v>27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4" t="s">
        <v>89</v>
      </c>
      <c r="AQ26" s="3"/>
      <c r="AR26" s="42">
        <v>21</v>
      </c>
      <c r="AS26" s="42">
        <v>22</v>
      </c>
      <c r="AT26" s="42">
        <v>23</v>
      </c>
      <c r="AU26" s="42">
        <v>24</v>
      </c>
      <c r="AV26" s="42">
        <v>25</v>
      </c>
      <c r="AW26" s="42">
        <v>26</v>
      </c>
      <c r="AX26" s="42">
        <v>28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4" t="s">
        <v>89</v>
      </c>
      <c r="BJ26" s="3"/>
      <c r="BK26" s="42">
        <v>16</v>
      </c>
      <c r="BL26" s="42">
        <v>17</v>
      </c>
      <c r="BM26" s="42">
        <v>18</v>
      </c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4" t="s">
        <v>89</v>
      </c>
      <c r="BY26" s="3"/>
      <c r="BZ26" s="42" t="s">
        <v>88</v>
      </c>
      <c r="CA26" s="48" t="s">
        <v>84</v>
      </c>
      <c r="CB26" s="42" t="s">
        <v>85</v>
      </c>
      <c r="CC26" s="42" t="s">
        <v>86</v>
      </c>
    </row>
    <row r="27" spans="1:83">
      <c r="A27" s="4" t="s">
        <v>89</v>
      </c>
      <c r="B27" s="42" t="s">
        <v>19</v>
      </c>
      <c r="C27" s="2"/>
      <c r="D27" s="47">
        <v>2</v>
      </c>
      <c r="E27" s="75">
        <v>3</v>
      </c>
      <c r="F27" s="48">
        <v>5</v>
      </c>
      <c r="G27" s="48">
        <v>6</v>
      </c>
      <c r="H27" s="48"/>
      <c r="I27" s="48">
        <v>9</v>
      </c>
      <c r="J27" s="48">
        <v>12</v>
      </c>
      <c r="K27" s="48">
        <v>13</v>
      </c>
      <c r="L27" s="42">
        <v>15</v>
      </c>
      <c r="M27" s="4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 t="s">
        <v>20</v>
      </c>
      <c r="Z27" s="7">
        <f>'Data Linked'!AB90</f>
        <v>1.55</v>
      </c>
      <c r="AA27" s="7">
        <f>'Data Linked'!AB134</f>
        <v>12.1</v>
      </c>
      <c r="AB27" s="7">
        <f>'Data Linked'!AB288</f>
        <v>6.1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4" t="s">
        <v>20</v>
      </c>
      <c r="AR27" s="3">
        <f>'Data Linked'!AB310</f>
        <v>8.8000000000000007</v>
      </c>
      <c r="AS27" s="3">
        <f>'Data Linked'!AB332</f>
        <v>7.65</v>
      </c>
      <c r="AT27" s="3">
        <f>'Data Linked'!AB354</f>
        <v>3.8</v>
      </c>
      <c r="AU27" s="3">
        <f>'Data Linked'!AB376</f>
        <v>5.45</v>
      </c>
      <c r="AV27" s="3">
        <f>'Data Linked'!AB398</f>
        <v>8.4</v>
      </c>
      <c r="AW27" s="3">
        <f>'Data Linked'!AB420</f>
        <v>10.55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4" t="s">
        <v>20</v>
      </c>
      <c r="BK27" s="3">
        <f>'Data Linked'!AB222</f>
        <v>1.95</v>
      </c>
      <c r="BL27" s="3">
        <f>'Data Linked'!AB244</f>
        <v>7.9</v>
      </c>
      <c r="BM27" s="7">
        <f>'Data Linked'!AB266</f>
        <v>4.4000000000000004</v>
      </c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4" t="s">
        <v>20</v>
      </c>
      <c r="BZ27" s="11">
        <f>AVERAGE(C28:L28)</f>
        <v>4.8857142857142861</v>
      </c>
      <c r="CA27" s="11">
        <f t="shared" ref="CA27:CA35" si="8">AVERAGE(Z27:AC27)</f>
        <v>6.583333333333333</v>
      </c>
      <c r="CB27" s="11"/>
      <c r="CC27" s="11">
        <f>AVERAGE(BK27:BM27)</f>
        <v>4.75</v>
      </c>
      <c r="CD27" s="11">
        <v>3</v>
      </c>
      <c r="CE27" s="11">
        <v>40</v>
      </c>
    </row>
    <row r="28" spans="1:83">
      <c r="A28" s="3"/>
      <c r="B28" s="4" t="s">
        <v>20</v>
      </c>
      <c r="C28" s="7"/>
      <c r="D28" s="7">
        <f>'Data Linked'!AB2</f>
        <v>7.2</v>
      </c>
      <c r="E28" s="7">
        <f>'Data Linked'!AB24</f>
        <v>2.95</v>
      </c>
      <c r="F28" s="7">
        <f>'Data Linked'!AB46</f>
        <v>3.4</v>
      </c>
      <c r="G28" s="7">
        <f>'Data Linked'!AB68</f>
        <v>1.85</v>
      </c>
      <c r="H28" s="3"/>
      <c r="I28" s="7">
        <f>'Data Linked'!AB112</f>
        <v>2.2000000000000002</v>
      </c>
      <c r="J28" s="7"/>
      <c r="K28" s="7">
        <f>'Data Linked'!AB178</f>
        <v>12</v>
      </c>
      <c r="L28" s="7">
        <f>'Data Linked'!AB200</f>
        <v>4.5999999999999996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 t="s">
        <v>22</v>
      </c>
      <c r="Z28" s="7">
        <f>'Data Linked'!AB91</f>
        <v>3.0999999999999996</v>
      </c>
      <c r="AA28" s="7">
        <f>'Data Linked'!AB135</f>
        <v>27.799999999999997</v>
      </c>
      <c r="AB28" s="7">
        <f>'Data Linked'!AB289</f>
        <v>7.6</v>
      </c>
      <c r="AC28" s="3">
        <f>'Data Linked'!AB443</f>
        <v>6.9499999999999993</v>
      </c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4" t="s">
        <v>22</v>
      </c>
      <c r="AR28" s="3">
        <f>'Data Linked'!AB311</f>
        <v>20.45</v>
      </c>
      <c r="AS28" s="3">
        <f>'Data Linked'!AB333</f>
        <v>15.2</v>
      </c>
      <c r="AT28" s="3">
        <f>'Data Linked'!AB355</f>
        <v>10.899999999999999</v>
      </c>
      <c r="AU28" s="3">
        <f>'Data Linked'!AB377</f>
        <v>6.95</v>
      </c>
      <c r="AV28" s="3">
        <f>'Data Linked'!AB399</f>
        <v>21</v>
      </c>
      <c r="AW28" s="3">
        <f>'Data Linked'!AB421</f>
        <v>20.75</v>
      </c>
      <c r="AX28" s="3">
        <f>'Data Linked'!AB465</f>
        <v>7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4" t="s">
        <v>22</v>
      </c>
      <c r="BK28" s="3">
        <f>'Data Linked'!AB223</f>
        <v>3.0999999999999996</v>
      </c>
      <c r="BL28" s="3">
        <f>'Data Linked'!AB245</f>
        <v>19.7</v>
      </c>
      <c r="BM28" s="7">
        <f>'Data Linked'!AB267</f>
        <v>9.6999999999999993</v>
      </c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4" t="s">
        <v>22</v>
      </c>
      <c r="BZ28" s="11">
        <f t="shared" ref="BZ28:BZ35" si="9">AVERAGE(C29:L29)</f>
        <v>6.1187500000000004</v>
      </c>
      <c r="CA28" s="11">
        <f t="shared" si="8"/>
        <v>11.362500000000001</v>
      </c>
      <c r="CB28" s="11">
        <f t="shared" ref="CB28:CB35" si="10">AVERAGE(AR28:AX28)</f>
        <v>14.607142857142858</v>
      </c>
      <c r="CC28" s="11">
        <f t="shared" ref="CC28:CC35" si="11">AVERAGE(BK28:BM28)</f>
        <v>10.833333333333334</v>
      </c>
      <c r="CD28" s="11">
        <v>3</v>
      </c>
      <c r="CE28" s="11">
        <v>40</v>
      </c>
    </row>
    <row r="29" spans="1:83">
      <c r="A29" s="3"/>
      <c r="B29" s="4" t="s">
        <v>22</v>
      </c>
      <c r="C29" s="7"/>
      <c r="D29" s="7">
        <f>'Data Linked'!AB3</f>
        <v>8.4499999999999993</v>
      </c>
      <c r="E29" s="7">
        <f>'Data Linked'!AB25</f>
        <v>6.05</v>
      </c>
      <c r="F29" s="7">
        <f>'Data Linked'!AB47</f>
        <v>4.2</v>
      </c>
      <c r="G29" s="7">
        <f>'Data Linked'!AB69</f>
        <v>3.3</v>
      </c>
      <c r="H29" s="3"/>
      <c r="I29" s="7">
        <f>'Data Linked'!AB113</f>
        <v>2.95</v>
      </c>
      <c r="J29" s="7">
        <f>'Data Linked'!AB157</f>
        <v>6.3</v>
      </c>
      <c r="K29" s="7">
        <f>'Data Linked'!AB179</f>
        <v>11.5</v>
      </c>
      <c r="L29" s="7">
        <f>'Data Linked'!AB201</f>
        <v>6.2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 t="s">
        <v>23</v>
      </c>
      <c r="Z29" s="7">
        <f>'Data Linked'!AB92</f>
        <v>2.1</v>
      </c>
      <c r="AA29" s="7"/>
      <c r="AB29" s="7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4" t="s">
        <v>23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4" t="s">
        <v>23</v>
      </c>
      <c r="BK29" s="3"/>
      <c r="BL29" s="3"/>
      <c r="BM29" s="7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4" t="s">
        <v>23</v>
      </c>
      <c r="BZ29" s="11">
        <f t="shared" si="9"/>
        <v>1.6333333333333335</v>
      </c>
      <c r="CA29" s="11">
        <f t="shared" si="8"/>
        <v>2.1</v>
      </c>
      <c r="CB29" s="11"/>
      <c r="CC29" s="11"/>
      <c r="CD29" s="11">
        <v>3</v>
      </c>
      <c r="CE29" s="11">
        <v>40</v>
      </c>
    </row>
    <row r="30" spans="1:83">
      <c r="A30" s="3"/>
      <c r="B30" s="4" t="s">
        <v>23</v>
      </c>
      <c r="C30" s="7"/>
      <c r="D30" s="7"/>
      <c r="E30" s="7">
        <f>'Data Linked'!AB26</f>
        <v>0.2</v>
      </c>
      <c r="F30" s="7">
        <f>'Data Linked'!AB48</f>
        <v>0.2</v>
      </c>
      <c r="G30" s="7">
        <f>'Data Linked'!AB70</f>
        <v>4.5</v>
      </c>
      <c r="H30" s="3"/>
      <c r="I30" s="7"/>
      <c r="J30" s="7"/>
      <c r="K30" s="7"/>
      <c r="L30" s="7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 t="s">
        <v>24</v>
      </c>
      <c r="Z30" s="7"/>
      <c r="AA30" s="7"/>
      <c r="AB30" s="7"/>
      <c r="AC30" s="3">
        <f>'Data Linked'!AB445</f>
        <v>8.3000000000000007</v>
      </c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4" t="s">
        <v>24</v>
      </c>
      <c r="AR30" s="3">
        <f>'Data Linked'!AB313</f>
        <v>17.7</v>
      </c>
      <c r="AS30" s="3">
        <f>'Data Linked'!AB335</f>
        <v>8.1999999999999993</v>
      </c>
      <c r="AT30" s="3">
        <f>'Data Linked'!AB357</f>
        <v>10.8</v>
      </c>
      <c r="AU30" s="3">
        <f>'Data Linked'!AB379</f>
        <v>8.6</v>
      </c>
      <c r="AV30" s="3">
        <f>'Data Linked'!AB401</f>
        <v>7.2</v>
      </c>
      <c r="AW30" s="3">
        <f>'Data Linked'!AB423</f>
        <v>19.600000000000001</v>
      </c>
      <c r="AX30" s="3">
        <f>'Data Linked'!AB467</f>
        <v>10.8</v>
      </c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4" t="s">
        <v>24</v>
      </c>
      <c r="BK30" s="3">
        <f>'Data Linked'!AB225</f>
        <v>5.8</v>
      </c>
      <c r="BL30" s="3"/>
      <c r="BM30" s="7">
        <f>'Data Linked'!AB269</f>
        <v>20.3</v>
      </c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4" t="s">
        <v>24</v>
      </c>
      <c r="BZ30" s="11">
        <f t="shared" si="9"/>
        <v>9.5749999999999993</v>
      </c>
      <c r="CA30" s="11">
        <f t="shared" si="8"/>
        <v>8.3000000000000007</v>
      </c>
      <c r="CB30" s="11">
        <f t="shared" si="10"/>
        <v>11.842857142857143</v>
      </c>
      <c r="CC30" s="11">
        <f t="shared" si="11"/>
        <v>13.05</v>
      </c>
      <c r="CD30" s="11">
        <v>3</v>
      </c>
      <c r="CE30" s="11">
        <v>40</v>
      </c>
    </row>
    <row r="31" spans="1:83">
      <c r="A31" s="3"/>
      <c r="B31" s="4" t="s">
        <v>24</v>
      </c>
      <c r="C31" s="7"/>
      <c r="D31" s="7"/>
      <c r="E31" s="7">
        <f>'Data Linked'!AB27</f>
        <v>16.2</v>
      </c>
      <c r="F31" s="7">
        <f>'Data Linked'!AB49</f>
        <v>6.7</v>
      </c>
      <c r="G31" s="7">
        <f>'Data Linked'!AB71</f>
        <v>5.6</v>
      </c>
      <c r="H31" s="3"/>
      <c r="I31" s="7"/>
      <c r="J31" s="7"/>
      <c r="K31" s="7"/>
      <c r="L31" s="7">
        <f>'Data Linked'!AB203</f>
        <v>9.8000000000000007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 t="s">
        <v>25</v>
      </c>
      <c r="Z31" s="7">
        <f>'Data Linked'!AB94</f>
        <v>3.1</v>
      </c>
      <c r="AA31" s="7">
        <f>'Data Linked'!AB138</f>
        <v>21.1</v>
      </c>
      <c r="AB31" s="7">
        <f>'Data Linked'!AB292</f>
        <v>19.100000000000001</v>
      </c>
      <c r="AC31" s="3">
        <f>'Data Linked'!AB446</f>
        <v>17.5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4" t="s">
        <v>25</v>
      </c>
      <c r="AR31" s="3">
        <f>'Data Linked'!AB314</f>
        <v>14.6</v>
      </c>
      <c r="AS31" s="3">
        <f>'Data Linked'!AB336</f>
        <v>12.45</v>
      </c>
      <c r="AT31" s="3">
        <f>'Data Linked'!AB358</f>
        <v>15.399999999999999</v>
      </c>
      <c r="AU31" s="3">
        <f>'Data Linked'!AB380</f>
        <v>12.65</v>
      </c>
      <c r="AV31" s="3">
        <f>'Data Linked'!AB402</f>
        <v>12.25</v>
      </c>
      <c r="AW31" s="3">
        <f>'Data Linked'!AB424</f>
        <v>22.9</v>
      </c>
      <c r="AX31" s="3">
        <f>'Data Linked'!AB468</f>
        <v>16.850000000000001</v>
      </c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4" t="s">
        <v>25</v>
      </c>
      <c r="BK31" s="3">
        <f>'Data Linked'!AB226</f>
        <v>6.35</v>
      </c>
      <c r="BL31" s="3">
        <f>'Data Linked'!AB248</f>
        <v>29.4</v>
      </c>
      <c r="BM31" s="7">
        <f>'Data Linked'!AB270</f>
        <v>22.200000000000003</v>
      </c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4" t="s">
        <v>25</v>
      </c>
      <c r="BZ31" s="11">
        <f t="shared" si="9"/>
        <v>12.200000000000001</v>
      </c>
      <c r="CA31" s="11">
        <f t="shared" si="8"/>
        <v>15.200000000000001</v>
      </c>
      <c r="CB31" s="11">
        <f t="shared" si="10"/>
        <v>15.299999999999999</v>
      </c>
      <c r="CC31" s="11">
        <f t="shared" si="11"/>
        <v>19.316666666666666</v>
      </c>
      <c r="CD31" s="11">
        <v>3</v>
      </c>
      <c r="CE31" s="11">
        <v>40</v>
      </c>
    </row>
    <row r="32" spans="1:83">
      <c r="A32" s="3"/>
      <c r="B32" s="4" t="s">
        <v>25</v>
      </c>
      <c r="C32" s="7"/>
      <c r="D32" s="7">
        <f>'Data Linked'!AB6</f>
        <v>14.1</v>
      </c>
      <c r="E32" s="7">
        <f>'Data Linked'!AB28</f>
        <v>14.75</v>
      </c>
      <c r="F32" s="7">
        <f>'Data Linked'!AB50</f>
        <v>10</v>
      </c>
      <c r="G32" s="7">
        <f>'Data Linked'!AB72</f>
        <v>8.4</v>
      </c>
      <c r="H32" s="3"/>
      <c r="I32" s="7">
        <f>'Data Linked'!AB116</f>
        <v>11.2</v>
      </c>
      <c r="J32" s="7">
        <f>'Data Linked'!AB160</f>
        <v>9</v>
      </c>
      <c r="K32" s="7">
        <f>'Data Linked'!AB182</f>
        <v>12.2</v>
      </c>
      <c r="L32" s="7">
        <f>'Data Linked'!AB204</f>
        <v>17.95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 t="s">
        <v>26</v>
      </c>
      <c r="Z32" s="7">
        <f>'Data Linked'!AB95</f>
        <v>2.9000000000000004</v>
      </c>
      <c r="AA32" s="7">
        <f>'Data Linked'!AB139</f>
        <v>24.3</v>
      </c>
      <c r="AB32" s="7">
        <f>'Data Linked'!AB293</f>
        <v>16</v>
      </c>
      <c r="AC32" s="3">
        <f>'Data Linked'!AB447</f>
        <v>16.45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4" t="s">
        <v>26</v>
      </c>
      <c r="AR32" s="3">
        <f>'Data Linked'!AB315</f>
        <v>18.799999999999997</v>
      </c>
      <c r="AS32" s="3">
        <f>'Data Linked'!AB337</f>
        <v>15.5</v>
      </c>
      <c r="AT32" s="3">
        <f>'Data Linked'!AB359</f>
        <v>16.7</v>
      </c>
      <c r="AU32" s="3">
        <f>'Data Linked'!AB381</f>
        <v>11.7</v>
      </c>
      <c r="AV32" s="3">
        <f>'Data Linked'!AB403</f>
        <v>15.1</v>
      </c>
      <c r="AW32" s="3">
        <f>'Data Linked'!AB425</f>
        <v>19.5</v>
      </c>
      <c r="AX32" s="3">
        <f>'Data Linked'!AB469</f>
        <v>14.9</v>
      </c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4" t="s">
        <v>26</v>
      </c>
      <c r="BK32" s="3">
        <f>'Data Linked'!AB227</f>
        <v>4.7</v>
      </c>
      <c r="BL32" s="3">
        <f>'Data Linked'!AB249</f>
        <v>16.75</v>
      </c>
      <c r="BM32" s="7">
        <f>'Data Linked'!AB271</f>
        <v>22.6</v>
      </c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4" t="s">
        <v>26</v>
      </c>
      <c r="BZ32" s="11">
        <f t="shared" si="9"/>
        <v>10.9375</v>
      </c>
      <c r="CA32" s="11">
        <f t="shared" si="8"/>
        <v>14.912500000000001</v>
      </c>
      <c r="CB32" s="11">
        <f t="shared" si="10"/>
        <v>16.028571428571428</v>
      </c>
      <c r="CC32" s="11">
        <f t="shared" si="11"/>
        <v>14.683333333333332</v>
      </c>
      <c r="CD32" s="11">
        <v>3</v>
      </c>
      <c r="CE32" s="11">
        <v>40</v>
      </c>
    </row>
    <row r="33" spans="1:83">
      <c r="A33" s="3"/>
      <c r="B33" s="4" t="s">
        <v>26</v>
      </c>
      <c r="C33" s="7"/>
      <c r="D33" s="7">
        <f>'Data Linked'!AB7</f>
        <v>15.8</v>
      </c>
      <c r="E33" s="7">
        <f>'Data Linked'!AB29</f>
        <v>18.45</v>
      </c>
      <c r="F33" s="7">
        <f>'Data Linked'!AB51</f>
        <v>5.6</v>
      </c>
      <c r="G33" s="7">
        <f>'Data Linked'!AB73</f>
        <v>8.0500000000000007</v>
      </c>
      <c r="H33" s="3"/>
      <c r="I33" s="7">
        <f>'Data Linked'!AB117</f>
        <v>15.049999999999999</v>
      </c>
      <c r="J33" s="7">
        <f>'Data Linked'!AB161</f>
        <v>5.25</v>
      </c>
      <c r="K33" s="7">
        <f>'Data Linked'!AB183</f>
        <v>5.6</v>
      </c>
      <c r="L33" s="7">
        <f>'Data Linked'!AB205</f>
        <v>13.7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 t="s">
        <v>27</v>
      </c>
      <c r="Z33" s="7">
        <f>'Data Linked'!AB96</f>
        <v>2.6</v>
      </c>
      <c r="AA33" s="7">
        <f>'Data Linked'!AB140</f>
        <v>24.7</v>
      </c>
      <c r="AB33" s="7">
        <f>'Data Linked'!AB294</f>
        <v>27.1</v>
      </c>
      <c r="AC33" s="3">
        <f>'Data Linked'!AB448</f>
        <v>12.2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4" t="s">
        <v>27</v>
      </c>
      <c r="AR33" s="3">
        <f>'Data Linked'!AB316</f>
        <v>19.899999999999999</v>
      </c>
      <c r="AS33" s="3">
        <f>'Data Linked'!AB338</f>
        <v>17.399999999999999</v>
      </c>
      <c r="AT33" s="3">
        <f>'Data Linked'!AB360</f>
        <v>17.55</v>
      </c>
      <c r="AU33" s="3">
        <f>'Data Linked'!AB382</f>
        <v>11.100000000000001</v>
      </c>
      <c r="AV33" s="3">
        <f>'Data Linked'!AB404</f>
        <v>13.75</v>
      </c>
      <c r="AW33" s="3">
        <f>'Data Linked'!AB426</f>
        <v>15</v>
      </c>
      <c r="AX33" s="3">
        <f>'Data Linked'!AB470</f>
        <v>16.95</v>
      </c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4" t="s">
        <v>27</v>
      </c>
      <c r="BK33" s="3">
        <f>'Data Linked'!AB228</f>
        <v>15.350000000000001</v>
      </c>
      <c r="BL33" s="3">
        <f>'Data Linked'!AB250</f>
        <v>16.5</v>
      </c>
      <c r="BM33" s="7">
        <f>'Data Linked'!AB272</f>
        <v>17.55</v>
      </c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4" t="s">
        <v>27</v>
      </c>
      <c r="BZ33" s="11">
        <f t="shared" si="9"/>
        <v>8.6750000000000007</v>
      </c>
      <c r="CA33" s="11">
        <f t="shared" si="8"/>
        <v>16.650000000000002</v>
      </c>
      <c r="CB33" s="11">
        <f t="shared" si="10"/>
        <v>15.95</v>
      </c>
      <c r="CC33" s="11">
        <f t="shared" si="11"/>
        <v>16.466666666666669</v>
      </c>
      <c r="CD33" s="11">
        <v>3</v>
      </c>
      <c r="CE33" s="11">
        <v>40</v>
      </c>
    </row>
    <row r="34" spans="1:83">
      <c r="A34" s="3"/>
      <c r="B34" s="4" t="s">
        <v>27</v>
      </c>
      <c r="C34" s="7"/>
      <c r="D34" s="7">
        <f>'Data Linked'!AB8</f>
        <v>10.75</v>
      </c>
      <c r="E34" s="7">
        <f>'Data Linked'!AB30</f>
        <v>8.6</v>
      </c>
      <c r="F34" s="7">
        <f>'Data Linked'!AB52</f>
        <v>3.55</v>
      </c>
      <c r="G34" s="7">
        <f>'Data Linked'!AB74</f>
        <v>5</v>
      </c>
      <c r="H34" s="3"/>
      <c r="I34" s="7">
        <f>'Data Linked'!AB118</f>
        <v>12.6</v>
      </c>
      <c r="J34" s="7">
        <f>'Data Linked'!AB162</f>
        <v>4.8499999999999996</v>
      </c>
      <c r="K34" s="7">
        <f>'Data Linked'!AB184</f>
        <v>8.6</v>
      </c>
      <c r="L34" s="7">
        <f>'Data Linked'!AB206</f>
        <v>15.450000000000001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 t="s">
        <v>28</v>
      </c>
      <c r="Z34" s="7">
        <f>'Data Linked'!AB97</f>
        <v>7.05</v>
      </c>
      <c r="AA34" s="7">
        <f>'Data Linked'!AB141</f>
        <v>10.149999999999999</v>
      </c>
      <c r="AB34" s="7">
        <f>'Data Linked'!AB295</f>
        <v>15.149999999999999</v>
      </c>
      <c r="AC34" s="3">
        <f>'Data Linked'!AB449</f>
        <v>13.9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4" t="s">
        <v>28</v>
      </c>
      <c r="AR34" s="3">
        <f>'Data Linked'!AB317</f>
        <v>11.850000000000001</v>
      </c>
      <c r="AS34" s="3">
        <f>'Data Linked'!AB339</f>
        <v>11</v>
      </c>
      <c r="AT34" s="3">
        <f>'Data Linked'!AB361</f>
        <v>10</v>
      </c>
      <c r="AU34" s="3">
        <f>'Data Linked'!AB383</f>
        <v>15.81</v>
      </c>
      <c r="AV34" s="3">
        <f>'Data Linked'!AB405</f>
        <v>11.55</v>
      </c>
      <c r="AW34" s="3">
        <f>'Data Linked'!AB427</f>
        <v>9.6449999999999996</v>
      </c>
      <c r="AX34" s="3">
        <f>'Data Linked'!AB471</f>
        <v>10.7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4" t="s">
        <v>28</v>
      </c>
      <c r="BK34" s="3"/>
      <c r="BL34" s="3">
        <f>'Data Linked'!AB251</f>
        <v>12.35</v>
      </c>
      <c r="BM34" s="7">
        <f>'Data Linked'!AB273</f>
        <v>10.9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4" t="s">
        <v>28</v>
      </c>
      <c r="BZ34" s="11">
        <f t="shared" si="9"/>
        <v>9.6071428571428577</v>
      </c>
      <c r="CA34" s="11">
        <f t="shared" si="8"/>
        <v>11.562499999999998</v>
      </c>
      <c r="CB34" s="11">
        <f t="shared" si="10"/>
        <v>11.507857142857144</v>
      </c>
      <c r="CC34" s="11">
        <f t="shared" si="11"/>
        <v>11.625</v>
      </c>
      <c r="CD34" s="11">
        <v>3</v>
      </c>
      <c r="CE34" s="11">
        <v>40</v>
      </c>
    </row>
    <row r="35" spans="1:83">
      <c r="A35" s="3"/>
      <c r="B35" s="4" t="s">
        <v>28</v>
      </c>
      <c r="C35" s="7"/>
      <c r="D35" s="7">
        <f>'Data Linked'!AB9</f>
        <v>11.3</v>
      </c>
      <c r="E35" s="7">
        <f>'Data Linked'!AB31</f>
        <v>11.85</v>
      </c>
      <c r="F35" s="7">
        <f>'Data Linked'!AB53</f>
        <v>9.25</v>
      </c>
      <c r="G35" s="7">
        <f>'Data Linked'!AB75</f>
        <v>7.5</v>
      </c>
      <c r="H35" s="3"/>
      <c r="I35" s="7">
        <f>'Data Linked'!AB119</f>
        <v>10.7</v>
      </c>
      <c r="J35" s="7"/>
      <c r="K35" s="7">
        <f>'Data Linked'!AB185</f>
        <v>5</v>
      </c>
      <c r="L35" s="7">
        <f>'Data Linked'!AB207</f>
        <v>11.649999999999999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 t="s">
        <v>29</v>
      </c>
      <c r="Z35" s="7">
        <f>'Data Linked'!AB98</f>
        <v>2.2999999999999998</v>
      </c>
      <c r="AA35" s="7"/>
      <c r="AB35" s="7"/>
      <c r="AC35" s="3">
        <f>'Data Linked'!AB450</f>
        <v>4.2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4" t="s">
        <v>29</v>
      </c>
      <c r="AR35" s="3">
        <f>'Data Linked'!AB318</f>
        <v>6.9</v>
      </c>
      <c r="AS35" s="3">
        <f>'Data Linked'!AB340</f>
        <v>9.3000000000000007</v>
      </c>
      <c r="AT35" s="3">
        <f>'Data Linked'!AB362</f>
        <v>8.8000000000000007</v>
      </c>
      <c r="AU35" s="3">
        <f>'Data Linked'!AB384</f>
        <v>12.7</v>
      </c>
      <c r="AV35" s="3">
        <f>'Data Linked'!AB406</f>
        <v>14.2</v>
      </c>
      <c r="AW35" s="3">
        <f>'Data Linked'!AB428</f>
        <v>6.6</v>
      </c>
      <c r="AX35" s="3">
        <f>'Data Linked'!AB472</f>
        <v>12.2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4" t="s">
        <v>29</v>
      </c>
      <c r="BK35" s="3">
        <f>'Data Linked'!AB230</f>
        <v>13.4</v>
      </c>
      <c r="BL35" s="3"/>
      <c r="BM35" s="7">
        <f>'Data Linked'!AB274</f>
        <v>9.6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4" t="s">
        <v>29</v>
      </c>
      <c r="BZ35" s="11">
        <f t="shared" si="9"/>
        <v>7.2857142857142856</v>
      </c>
      <c r="CA35" s="11">
        <f t="shared" si="8"/>
        <v>3.25</v>
      </c>
      <c r="CB35" s="11">
        <f t="shared" si="10"/>
        <v>10.1</v>
      </c>
      <c r="CC35" s="11">
        <f t="shared" si="11"/>
        <v>11.5</v>
      </c>
      <c r="CD35" s="11">
        <v>3</v>
      </c>
      <c r="CE35" s="11">
        <v>40</v>
      </c>
    </row>
    <row r="36" spans="1:83">
      <c r="A36" s="3"/>
      <c r="B36" s="4" t="s">
        <v>29</v>
      </c>
      <c r="C36" s="7"/>
      <c r="D36" s="7">
        <f>'Data Linked'!AB10</f>
        <v>8.6999999999999993</v>
      </c>
      <c r="E36" s="7">
        <f>'Data Linked'!AB32</f>
        <v>9.1</v>
      </c>
      <c r="F36" s="7">
        <f>'Data Linked'!AB54</f>
        <v>5</v>
      </c>
      <c r="G36" s="7">
        <f>'Data Linked'!AB76</f>
        <v>5.0999999999999996</v>
      </c>
      <c r="H36" s="3"/>
      <c r="I36" s="7">
        <f>'Data Linked'!AB120</f>
        <v>4.3</v>
      </c>
      <c r="J36" s="7">
        <f>'Data Linked'!AB164</f>
        <v>2.2000000000000002</v>
      </c>
      <c r="K36" s="7"/>
      <c r="L36" s="7">
        <f>'Data Linked'!AB208</f>
        <v>16.600000000000001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 t="s">
        <v>400</v>
      </c>
      <c r="BZ36" s="11">
        <f>AVERAGE(BZ27:BZ35)</f>
        <v>7.8797949735449748</v>
      </c>
      <c r="CA36" s="11">
        <f t="shared" ref="CA36:CC36" si="12">AVERAGE(CA27:CA35)</f>
        <v>9.9912037037037038</v>
      </c>
      <c r="CB36" s="11">
        <f t="shared" si="12"/>
        <v>13.619489795918367</v>
      </c>
      <c r="CC36" s="11">
        <f t="shared" si="12"/>
        <v>12.778124999999999</v>
      </c>
    </row>
    <row r="37" spans="1:83">
      <c r="A37" s="3"/>
      <c r="B37" s="3"/>
      <c r="C37" s="3"/>
      <c r="D37" s="3"/>
      <c r="E37" s="7"/>
      <c r="F37" s="3"/>
      <c r="G37" s="3"/>
      <c r="H37" s="3"/>
      <c r="I37" s="3"/>
      <c r="J37" s="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 t="s">
        <v>401</v>
      </c>
      <c r="BZ37" s="10">
        <f>STDEV(BZ27:BZ35)/SQRT(9)</f>
        <v>1.0925285832555089</v>
      </c>
      <c r="CA37" s="10">
        <f t="shared" ref="CA37:CC37" si="13">STDEV(CA27:CA35)/SQRT(9)</f>
        <v>1.7568452766870004</v>
      </c>
      <c r="CB37" s="10">
        <f t="shared" si="13"/>
        <v>0.80549903681178892</v>
      </c>
      <c r="CC37" s="10">
        <f t="shared" si="13"/>
        <v>1.4434191549658746</v>
      </c>
    </row>
    <row r="38" spans="1:83">
      <c r="A38" s="3"/>
      <c r="B38" s="3"/>
      <c r="C38" s="3"/>
      <c r="D38" s="3"/>
      <c r="E38" s="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</row>
    <row r="39" spans="1:83">
      <c r="A39" s="3"/>
      <c r="B39" s="3"/>
      <c r="C39" s="3"/>
      <c r="D39" s="3"/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</row>
    <row r="40" spans="1:83">
      <c r="A40" s="3"/>
      <c r="B40" s="3"/>
      <c r="C40" s="3"/>
      <c r="D40" s="3"/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 t="s">
        <v>90</v>
      </c>
      <c r="Y40" s="3"/>
      <c r="Z40" s="42">
        <v>8</v>
      </c>
      <c r="AA40" s="42">
        <v>11</v>
      </c>
      <c r="AB40" s="42">
        <v>19</v>
      </c>
      <c r="AC40" s="42">
        <v>27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4" t="s">
        <v>90</v>
      </c>
      <c r="AQ40" s="3"/>
      <c r="AR40" s="42">
        <v>21</v>
      </c>
      <c r="AS40" s="42">
        <v>22</v>
      </c>
      <c r="AT40" s="42">
        <v>23</v>
      </c>
      <c r="AU40" s="42">
        <v>24</v>
      </c>
      <c r="AV40" s="42">
        <v>25</v>
      </c>
      <c r="AW40" s="42">
        <v>26</v>
      </c>
      <c r="AX40" s="42">
        <v>28</v>
      </c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4" t="s">
        <v>90</v>
      </c>
      <c r="BJ40" s="3"/>
      <c r="BK40" s="42">
        <v>16</v>
      </c>
      <c r="BL40" s="42">
        <v>17</v>
      </c>
      <c r="BM40" s="42">
        <v>18</v>
      </c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4" t="s">
        <v>90</v>
      </c>
      <c r="BY40" s="3"/>
      <c r="BZ40" s="42" t="s">
        <v>88</v>
      </c>
      <c r="CA40" s="48" t="s">
        <v>84</v>
      </c>
      <c r="CB40" s="42" t="s">
        <v>85</v>
      </c>
      <c r="CC40" s="42" t="s">
        <v>86</v>
      </c>
      <c r="CD40" s="48"/>
    </row>
    <row r="41" spans="1:83">
      <c r="A41" s="4" t="s">
        <v>90</v>
      </c>
      <c r="B41" s="42" t="s">
        <v>19</v>
      </c>
      <c r="C41" s="2"/>
      <c r="D41" s="47">
        <v>2</v>
      </c>
      <c r="E41" s="75">
        <v>3</v>
      </c>
      <c r="F41" s="48">
        <v>5</v>
      </c>
      <c r="G41" s="48">
        <v>6</v>
      </c>
      <c r="H41" s="48"/>
      <c r="I41" s="48">
        <v>9</v>
      </c>
      <c r="J41" s="48">
        <v>12</v>
      </c>
      <c r="K41" s="48">
        <v>13</v>
      </c>
      <c r="L41" s="42">
        <v>15</v>
      </c>
      <c r="M41" s="4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 t="s">
        <v>20</v>
      </c>
      <c r="Z41" s="10">
        <f>'Data Linked'!AC90</f>
        <v>1.7749999999999999</v>
      </c>
      <c r="AA41" s="10">
        <f>'Data Linked'!AC134</f>
        <v>0.48499999999999999</v>
      </c>
      <c r="AB41" s="10">
        <f>'Data Linked'!AC288</f>
        <v>0.30499999999999999</v>
      </c>
      <c r="AC41" s="10">
        <f>'Data Linked'!AC442</f>
        <v>1.1000000000000001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4" t="s">
        <v>20</v>
      </c>
      <c r="AR41" s="3">
        <f>'Data Linked'!AC310</f>
        <v>0.45</v>
      </c>
      <c r="AS41" s="3">
        <f>'Data Linked'!AC332</f>
        <v>0.44</v>
      </c>
      <c r="AT41" s="3">
        <f>'Data Linked'!AC354</f>
        <v>0.3</v>
      </c>
      <c r="AU41" s="3">
        <f>'Data Linked'!AC376</f>
        <v>0.75</v>
      </c>
      <c r="AV41" s="3">
        <f>'Data Linked'!AC398</f>
        <v>0.01</v>
      </c>
      <c r="AW41" s="3">
        <f>'Data Linked'!AC420</f>
        <v>0.45</v>
      </c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4" t="s">
        <v>20</v>
      </c>
      <c r="BK41" s="3">
        <f>'Data Linked'!AC222</f>
        <v>0.68500000000000005</v>
      </c>
      <c r="BL41" s="3">
        <f>'Data Linked'!AC244</f>
        <v>0.06</v>
      </c>
      <c r="BM41" s="3">
        <f>'Data Linked'!AC266</f>
        <v>0.4</v>
      </c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4" t="s">
        <v>20</v>
      </c>
      <c r="BZ41" s="10">
        <f>AVERAGE(C42:L42)</f>
        <v>0.98642857142857143</v>
      </c>
      <c r="CA41" s="10">
        <f t="shared" ref="CA41:CA49" si="14">AVERAGE(Z41:AC41)</f>
        <v>0.91625000000000001</v>
      </c>
      <c r="CB41" s="10"/>
      <c r="CC41" s="10">
        <f>AVERAGE(BK41:BM41)</f>
        <v>0.38166666666666665</v>
      </c>
      <c r="CD41">
        <v>0.2</v>
      </c>
      <c r="CE41" s="12">
        <v>1</v>
      </c>
    </row>
    <row r="42" spans="1:83">
      <c r="A42" s="3"/>
      <c r="B42" s="4" t="s">
        <v>20</v>
      </c>
      <c r="C42" s="4"/>
      <c r="D42" s="3">
        <f>'Data Linked'!AC2</f>
        <v>1.3</v>
      </c>
      <c r="E42" s="7">
        <f>'Data Linked'!AC24</f>
        <v>0.59000000000000008</v>
      </c>
      <c r="F42" s="3">
        <f>'Data Linked'!AC46</f>
        <v>1.2</v>
      </c>
      <c r="G42" s="3">
        <f>'Data Linked'!AC68</f>
        <v>1.1499999999999999</v>
      </c>
      <c r="H42" s="3"/>
      <c r="I42" s="3">
        <f>'Data Linked'!AC112</f>
        <v>0.9</v>
      </c>
      <c r="J42" s="3"/>
      <c r="K42" s="3">
        <f>'Data Linked'!AC178</f>
        <v>0.7649999999999999</v>
      </c>
      <c r="L42" s="3">
        <f>'Data Linked'!AC200</f>
        <v>1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 t="s">
        <v>22</v>
      </c>
      <c r="Z42" s="10">
        <f>'Data Linked'!AC91</f>
        <v>1.375</v>
      </c>
      <c r="AA42" s="10">
        <f>'Data Linked'!AC135</f>
        <v>0.45499999999999996</v>
      </c>
      <c r="AB42" s="10">
        <f>'Data Linked'!AC289</f>
        <v>0.95</v>
      </c>
      <c r="AC42" s="10">
        <f>'Data Linked'!AC443</f>
        <v>1.1000000000000001</v>
      </c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4" t="s">
        <v>22</v>
      </c>
      <c r="AR42" s="3">
        <f>'Data Linked'!AC311</f>
        <v>0.42500000000000004</v>
      </c>
      <c r="AS42" s="3">
        <f>'Data Linked'!AC333</f>
        <v>0.42500000000000004</v>
      </c>
      <c r="AT42" s="3">
        <f>'Data Linked'!AC355</f>
        <v>0.375</v>
      </c>
      <c r="AU42" s="3">
        <f>'Data Linked'!AC377</f>
        <v>0.45</v>
      </c>
      <c r="AV42" s="3">
        <f>'Data Linked'!AC399</f>
        <v>0.41000000000000003</v>
      </c>
      <c r="AW42" s="3">
        <f>'Data Linked'!AC421</f>
        <v>0.45</v>
      </c>
      <c r="AX42" s="3">
        <f>'Data Linked'!AC465</f>
        <v>0.41000000000000003</v>
      </c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4" t="s">
        <v>22</v>
      </c>
      <c r="BK42" s="3">
        <f>'Data Linked'!AC223</f>
        <v>0.8</v>
      </c>
      <c r="BL42" s="3">
        <f>'Data Linked'!AC245</f>
        <v>0.23500000000000001</v>
      </c>
      <c r="BM42" s="3">
        <f>'Data Linked'!AC267</f>
        <v>0.55000000000000004</v>
      </c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4" t="s">
        <v>22</v>
      </c>
      <c r="BZ42" s="10">
        <f t="shared" ref="BZ42:BZ49" si="15">AVERAGE(C43:L43)</f>
        <v>0.93928571428571428</v>
      </c>
      <c r="CA42" s="10">
        <f>AVERAGE(Z42:AC42)</f>
        <v>0.97000000000000008</v>
      </c>
      <c r="CB42" s="10">
        <f t="shared" ref="CB42:CB49" si="16">AVERAGE(AR42:AX42)</f>
        <v>0.42071428571428576</v>
      </c>
      <c r="CC42" s="10">
        <f t="shared" ref="CC42:CC49" si="17">AVERAGE(BK42:BM42)</f>
        <v>0.52833333333333343</v>
      </c>
      <c r="CD42" s="18">
        <v>0.2</v>
      </c>
      <c r="CE42" s="12">
        <v>1</v>
      </c>
    </row>
    <row r="43" spans="1:83">
      <c r="A43" s="3"/>
      <c r="B43" s="4" t="s">
        <v>22</v>
      </c>
      <c r="C43" s="4"/>
      <c r="D43" s="3">
        <f>'Data Linked'!AC3</f>
        <v>1</v>
      </c>
      <c r="E43" s="7">
        <f>'Data Linked'!AC25</f>
        <v>1</v>
      </c>
      <c r="F43" s="3">
        <f>'Data Linked'!AC47</f>
        <v>1.5</v>
      </c>
      <c r="G43" s="3">
        <f>'Data Linked'!AC69</f>
        <v>1.2</v>
      </c>
      <c r="H43" s="3"/>
      <c r="I43" s="3">
        <f>'Data Linked'!AC113</f>
        <v>0.7</v>
      </c>
      <c r="J43" s="3">
        <f>'Data Linked'!AC157</f>
        <v>0.22500000000000001</v>
      </c>
      <c r="K43" s="3"/>
      <c r="L43" s="3">
        <f>'Data Linked'!AC201</f>
        <v>0.95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 t="s">
        <v>23</v>
      </c>
      <c r="Z43" s="10">
        <f>'Data Linked'!AC92</f>
        <v>1.1666666666666667</v>
      </c>
      <c r="AA43" s="10">
        <f>'Data Linked'!AC136</f>
        <v>0.46333333333333337</v>
      </c>
      <c r="AB43" s="10">
        <f>'Data Linked'!AC290</f>
        <v>0.42</v>
      </c>
      <c r="AC43" s="10">
        <f>'Data Linked'!AC444</f>
        <v>0.78333333333333321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" t="s">
        <v>23</v>
      </c>
      <c r="AR43" s="3">
        <f>'Data Linked'!AC312</f>
        <v>0.3833333333333333</v>
      </c>
      <c r="AS43" s="3">
        <f>'Data Linked'!AC334</f>
        <v>0.46666666666666662</v>
      </c>
      <c r="AT43" s="3">
        <f>'Data Linked'!AC356</f>
        <v>0.43333333333333335</v>
      </c>
      <c r="AU43" s="3">
        <f>'Data Linked'!AC378</f>
        <v>0.80000000000000016</v>
      </c>
      <c r="AV43" s="3">
        <f>'Data Linked'!AC400</f>
        <v>0.51666666666666672</v>
      </c>
      <c r="AW43" s="3">
        <f>'Data Linked'!AC422</f>
        <v>0.32499999999999996</v>
      </c>
      <c r="AX43" s="3">
        <f>'Data Linked'!AC466</f>
        <v>0.46666666666666673</v>
      </c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4" t="s">
        <v>23</v>
      </c>
      <c r="BK43" s="3">
        <f>'Data Linked'!AC224</f>
        <v>0.57333333333333336</v>
      </c>
      <c r="BL43" s="3">
        <f>'Data Linked'!AC246</f>
        <v>0.13999999999999999</v>
      </c>
      <c r="BM43" s="3">
        <f>'Data Linked'!AC268</f>
        <v>0.46666666666666662</v>
      </c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4" t="s">
        <v>23</v>
      </c>
      <c r="BZ43" s="10">
        <f t="shared" si="15"/>
        <v>0.69458333333333344</v>
      </c>
      <c r="CA43" s="10">
        <f t="shared" si="14"/>
        <v>0.70833333333333337</v>
      </c>
      <c r="CB43" s="10">
        <f t="shared" si="16"/>
        <v>0.48452380952380952</v>
      </c>
      <c r="CC43" s="10">
        <f t="shared" si="17"/>
        <v>0.39333333333333331</v>
      </c>
      <c r="CD43" s="18">
        <v>0.2</v>
      </c>
      <c r="CE43" s="12">
        <v>1</v>
      </c>
    </row>
    <row r="44" spans="1:83">
      <c r="A44" s="3"/>
      <c r="B44" s="4" t="s">
        <v>23</v>
      </c>
      <c r="C44" s="4"/>
      <c r="D44" s="10">
        <f>'Data Linked'!AC4</f>
        <v>0.84666666666666668</v>
      </c>
      <c r="E44" s="8">
        <f>'Data Linked'!AC26</f>
        <v>0.29333333333333339</v>
      </c>
      <c r="F44" s="10">
        <f>'Data Linked'!AC48</f>
        <v>0.81666666666666676</v>
      </c>
      <c r="G44" s="10">
        <f>'Data Linked'!AC70</f>
        <v>0.8666666666666667</v>
      </c>
      <c r="H44" s="10"/>
      <c r="I44" s="10">
        <f>'Data Linked'!AC114</f>
        <v>0.53333333333333333</v>
      </c>
      <c r="J44" s="10">
        <f>'Data Linked'!AC158</f>
        <v>0.31666666666666665</v>
      </c>
      <c r="K44" s="3">
        <f>'Data Linked'!AC180</f>
        <v>0.95000000000000007</v>
      </c>
      <c r="L44" s="10">
        <f>'Data Linked'!AC202</f>
        <v>0.93333333333333324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 t="s">
        <v>24</v>
      </c>
      <c r="Z44" s="10">
        <f>'Data Linked'!AC93</f>
        <v>2.0499999999999998</v>
      </c>
      <c r="AA44" s="10">
        <f>'Data Linked'!AC137</f>
        <v>0.38</v>
      </c>
      <c r="AB44" s="10">
        <f>'Data Linked'!AC291</f>
        <v>0.08</v>
      </c>
      <c r="AC44" s="10">
        <f>'Data Linked'!AC445</f>
        <v>0.44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4" t="s">
        <v>24</v>
      </c>
      <c r="AR44" s="3">
        <f>'Data Linked'!AC313</f>
        <v>0.375</v>
      </c>
      <c r="AS44" s="3">
        <f>'Data Linked'!AC335</f>
        <v>0.54</v>
      </c>
      <c r="AT44" s="3">
        <f>'Data Linked'!AC357</f>
        <v>0.375</v>
      </c>
      <c r="AU44" s="3">
        <f>'Data Linked'!AC379</f>
        <v>0.6</v>
      </c>
      <c r="AV44" s="3">
        <f>'Data Linked'!AC401</f>
        <v>0.67500000000000004</v>
      </c>
      <c r="AW44" s="3">
        <f>'Data Linked'!AC423</f>
        <v>0.42500000000000004</v>
      </c>
      <c r="AX44" s="3">
        <f>'Data Linked'!AC467</f>
        <v>0.45500000000000002</v>
      </c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4" t="s">
        <v>24</v>
      </c>
      <c r="BK44" s="3">
        <f>'Data Linked'!AC225</f>
        <v>0.41649999999999998</v>
      </c>
      <c r="BL44" s="3">
        <f>'Data Linked'!AC247</f>
        <v>0.04</v>
      </c>
      <c r="BM44" s="3">
        <f>'Data Linked'!AC269</f>
        <v>0.375</v>
      </c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4" t="s">
        <v>24</v>
      </c>
      <c r="BZ44" s="10">
        <f t="shared" si="15"/>
        <v>0.65142857142857147</v>
      </c>
      <c r="CA44" s="10">
        <f t="shared" si="14"/>
        <v>0.73749999999999993</v>
      </c>
      <c r="CB44" s="10">
        <f t="shared" si="16"/>
        <v>0.49214285714285716</v>
      </c>
      <c r="CC44" s="10">
        <f t="shared" si="17"/>
        <v>0.27716666666666662</v>
      </c>
      <c r="CD44" s="18">
        <v>0.2</v>
      </c>
      <c r="CE44" s="12">
        <v>1</v>
      </c>
    </row>
    <row r="45" spans="1:83">
      <c r="A45" s="3"/>
      <c r="B45" s="4" t="s">
        <v>24</v>
      </c>
      <c r="C45" s="4"/>
      <c r="D45" s="3">
        <f>'Data Linked'!AC5</f>
        <v>0</v>
      </c>
      <c r="E45" s="7">
        <f>'Data Linked'!AC27</f>
        <v>0.8</v>
      </c>
      <c r="F45" s="3">
        <f>'Data Linked'!AC49</f>
        <v>1.2000000000000002</v>
      </c>
      <c r="G45" s="3">
        <f>'Data Linked'!AC71</f>
        <v>1.06</v>
      </c>
      <c r="H45" s="3"/>
      <c r="I45" s="3">
        <f>'Data Linked'!AC115</f>
        <v>0.5</v>
      </c>
      <c r="J45" s="3">
        <f>'Data Linked'!AC159</f>
        <v>0.30000000000000004</v>
      </c>
      <c r="K45" s="3"/>
      <c r="L45" s="3">
        <f>'Data Linked'!AC203</f>
        <v>0.7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 t="s">
        <v>25</v>
      </c>
      <c r="Z45" s="10">
        <f>'Data Linked'!AC94</f>
        <v>2.2350000000000003</v>
      </c>
      <c r="AA45" s="10">
        <f>'Data Linked'!AC138</f>
        <v>0.3</v>
      </c>
      <c r="AB45" s="10">
        <f>'Data Linked'!AC292</f>
        <v>0.6</v>
      </c>
      <c r="AC45" s="10">
        <f>'Data Linked'!AC446</f>
        <v>0.5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4" t="s">
        <v>25</v>
      </c>
      <c r="AR45" s="3">
        <f>'Data Linked'!AC314</f>
        <v>0.45</v>
      </c>
      <c r="AS45" s="3">
        <f>'Data Linked'!AC336</f>
        <v>0.495</v>
      </c>
      <c r="AT45" s="3">
        <f>'Data Linked'!AC358</f>
        <v>0.45</v>
      </c>
      <c r="AU45" s="3">
        <f>'Data Linked'!AC380</f>
        <v>0.47499999999999998</v>
      </c>
      <c r="AV45" s="3">
        <f>'Data Linked'!AC402</f>
        <v>0.72499999999999998</v>
      </c>
      <c r="AW45" s="3">
        <f>'Data Linked'!AC424</f>
        <v>0.42500000000000004</v>
      </c>
      <c r="AX45" s="3">
        <f>'Data Linked'!AC468</f>
        <v>0.375</v>
      </c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4" t="s">
        <v>25</v>
      </c>
      <c r="BK45" s="3">
        <f>'Data Linked'!AC226</f>
        <v>0.65749999999999997</v>
      </c>
      <c r="BL45" s="3">
        <f>'Data Linked'!AC248</f>
        <v>0.375</v>
      </c>
      <c r="BM45" s="3">
        <f>'Data Linked'!AC270</f>
        <v>0.45</v>
      </c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4" t="s">
        <v>25</v>
      </c>
      <c r="BZ45" s="10">
        <f t="shared" si="15"/>
        <v>0.71249999999999991</v>
      </c>
      <c r="CA45" s="10">
        <f t="shared" si="14"/>
        <v>0.90875000000000006</v>
      </c>
      <c r="CB45" s="10">
        <f t="shared" si="16"/>
        <v>0.48500000000000004</v>
      </c>
      <c r="CC45" s="10">
        <f t="shared" si="17"/>
        <v>0.49416666666666664</v>
      </c>
      <c r="CD45" s="18">
        <v>0.2</v>
      </c>
      <c r="CE45" s="12">
        <v>1</v>
      </c>
    </row>
    <row r="46" spans="1:83">
      <c r="A46" s="3"/>
      <c r="B46" s="4" t="s">
        <v>25</v>
      </c>
      <c r="C46" s="4"/>
      <c r="D46" s="3">
        <f>'Data Linked'!AC6</f>
        <v>0.6</v>
      </c>
      <c r="E46" s="7">
        <f>'Data Linked'!AC28</f>
        <v>0.8</v>
      </c>
      <c r="F46" s="3">
        <f>'Data Linked'!AC50</f>
        <v>0.75</v>
      </c>
      <c r="G46" s="3">
        <f>'Data Linked'!AC72</f>
        <v>1.2</v>
      </c>
      <c r="H46" s="3"/>
      <c r="I46" s="3">
        <f>'Data Linked'!AC116</f>
        <v>0.47499999999999998</v>
      </c>
      <c r="J46" s="3">
        <f>'Data Linked'!AC160</f>
        <v>0.25</v>
      </c>
      <c r="K46" s="3">
        <f>'Data Linked'!AC182</f>
        <v>0.85</v>
      </c>
      <c r="L46" s="3">
        <f>'Data Linked'!AC204</f>
        <v>0.77500000000000002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 t="s">
        <v>26</v>
      </c>
      <c r="Z46" s="10">
        <f>'Data Linked'!AC95</f>
        <v>2.3849999999999998</v>
      </c>
      <c r="AA46" s="10">
        <f>'Data Linked'!AC139</f>
        <v>0.31</v>
      </c>
      <c r="AB46" s="10">
        <f>'Data Linked'!AC293</f>
        <v>0.81</v>
      </c>
      <c r="AC46" s="10">
        <f>'Data Linked'!AC447</f>
        <v>0.59</v>
      </c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4" t="s">
        <v>26</v>
      </c>
      <c r="AR46" s="3">
        <f>'Data Linked'!AC315</f>
        <v>0.45</v>
      </c>
      <c r="AS46" s="3">
        <f>'Data Linked'!AC337</f>
        <v>0.47499999999999998</v>
      </c>
      <c r="AT46" s="3">
        <f>'Data Linked'!AC359</f>
        <v>0.4</v>
      </c>
      <c r="AU46" s="3">
        <f>'Data Linked'!AC381</f>
        <v>0.5</v>
      </c>
      <c r="AV46" s="3">
        <f>'Data Linked'!AC403</f>
        <v>0.72499999999999998</v>
      </c>
      <c r="AW46" s="3">
        <f>'Data Linked'!AC425</f>
        <v>0.4</v>
      </c>
      <c r="AX46" s="3">
        <f>'Data Linked'!AC469</f>
        <v>0.47000000000000003</v>
      </c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4" t="s">
        <v>26</v>
      </c>
      <c r="BK46" s="3">
        <f>'Data Linked'!AC227</f>
        <v>0.42099999999999999</v>
      </c>
      <c r="BL46" s="3">
        <f>'Data Linked'!AC249</f>
        <v>0.4</v>
      </c>
      <c r="BM46" s="3">
        <f>'Data Linked'!AC271</f>
        <v>0.35</v>
      </c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4" t="s">
        <v>26</v>
      </c>
      <c r="BZ46" s="10">
        <f>AVERAGE(C47:L47)</f>
        <v>0.76249999999999996</v>
      </c>
      <c r="CA46" s="10">
        <f t="shared" si="14"/>
        <v>1.0237499999999999</v>
      </c>
      <c r="CB46" s="10">
        <f t="shared" si="16"/>
        <v>0.4885714285714286</v>
      </c>
      <c r="CC46" s="10">
        <f t="shared" si="17"/>
        <v>0.39033333333333325</v>
      </c>
      <c r="CD46" s="18">
        <v>0.2</v>
      </c>
      <c r="CE46" s="12">
        <v>1</v>
      </c>
    </row>
    <row r="47" spans="1:83">
      <c r="A47" s="3"/>
      <c r="B47" s="4" t="s">
        <v>26</v>
      </c>
      <c r="C47" s="4"/>
      <c r="D47" s="3">
        <f>'Data Linked'!AC7</f>
        <v>0.5</v>
      </c>
      <c r="E47" s="7">
        <f>'Data Linked'!AC29</f>
        <v>0.4</v>
      </c>
      <c r="F47" s="3">
        <f>'Data Linked'!AC51</f>
        <v>1.25</v>
      </c>
      <c r="G47" s="3">
        <f>'Data Linked'!AC73</f>
        <v>1.125</v>
      </c>
      <c r="H47" s="3"/>
      <c r="I47" s="3">
        <f>'Data Linked'!AC117</f>
        <v>0.5</v>
      </c>
      <c r="J47" s="3">
        <f>'Data Linked'!AC161</f>
        <v>0.27500000000000002</v>
      </c>
      <c r="K47" s="3">
        <f>'Data Linked'!AC183</f>
        <v>1.2</v>
      </c>
      <c r="L47" s="3">
        <f>'Data Linked'!AC205</f>
        <v>0.85000000000000009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 t="s">
        <v>27</v>
      </c>
      <c r="Z47" s="10">
        <f>'Data Linked'!AC96</f>
        <v>1.7799999999999998</v>
      </c>
      <c r="AA47" s="10">
        <f>'Data Linked'!AC140</f>
        <v>0.39</v>
      </c>
      <c r="AB47" s="10">
        <f>'Data Linked'!AC294</f>
        <v>0.5</v>
      </c>
      <c r="AC47" s="10">
        <f>'Data Linked'!AC448</f>
        <v>0.8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4" t="s">
        <v>27</v>
      </c>
      <c r="AR47" s="3">
        <f>'Data Linked'!AC316</f>
        <v>0.4</v>
      </c>
      <c r="AS47" s="3">
        <f>'Data Linked'!AC338</f>
        <v>0.5</v>
      </c>
      <c r="AT47" s="3">
        <f>'Data Linked'!AC360</f>
        <v>0.35</v>
      </c>
      <c r="AU47" s="3">
        <f>'Data Linked'!AC382</f>
        <v>0.6</v>
      </c>
      <c r="AV47" s="3">
        <f>'Data Linked'!AC404</f>
        <v>0.41000000000000003</v>
      </c>
      <c r="AW47" s="3">
        <f>'Data Linked'!AC426</f>
        <v>0.45</v>
      </c>
      <c r="AX47" s="3">
        <f>'Data Linked'!AC470</f>
        <v>0.45</v>
      </c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4" t="s">
        <v>27</v>
      </c>
      <c r="BK47" s="3">
        <f>'Data Linked'!AC228</f>
        <v>0.51</v>
      </c>
      <c r="BL47" s="3">
        <f>'Data Linked'!AC250</f>
        <v>0.4</v>
      </c>
      <c r="BM47" s="3">
        <f>'Data Linked'!AC272</f>
        <v>0.4</v>
      </c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4" t="s">
        <v>27</v>
      </c>
      <c r="BZ47" s="10">
        <f t="shared" si="15"/>
        <v>0.66437500000000005</v>
      </c>
      <c r="CA47" s="10">
        <f t="shared" si="14"/>
        <v>0.86749999999999994</v>
      </c>
      <c r="CB47" s="10">
        <f t="shared" si="16"/>
        <v>0.45142857142857151</v>
      </c>
      <c r="CC47" s="10">
        <f t="shared" si="17"/>
        <v>0.4366666666666667</v>
      </c>
      <c r="CD47" s="18">
        <v>0.2</v>
      </c>
      <c r="CE47" s="12">
        <v>1</v>
      </c>
    </row>
    <row r="48" spans="1:83">
      <c r="A48" s="3"/>
      <c r="B48" s="4" t="s">
        <v>27</v>
      </c>
      <c r="C48" s="4"/>
      <c r="D48" s="3">
        <f>'Data Linked'!AC8</f>
        <v>0.42500000000000004</v>
      </c>
      <c r="E48" s="7">
        <f>'Data Linked'!AC30</f>
        <v>0.45</v>
      </c>
      <c r="F48" s="3">
        <f>'Data Linked'!AC52</f>
        <v>1.25</v>
      </c>
      <c r="G48" s="3">
        <f>'Data Linked'!AC74</f>
        <v>0.99</v>
      </c>
      <c r="H48" s="3"/>
      <c r="I48" s="3">
        <f>'Data Linked'!AC118</f>
        <v>0.47499999999999998</v>
      </c>
      <c r="J48" s="3">
        <f>'Data Linked'!AC162</f>
        <v>0.27500000000000002</v>
      </c>
      <c r="K48" s="3">
        <f>'Data Linked'!AC184</f>
        <v>0.75</v>
      </c>
      <c r="L48" s="3">
        <f>'Data Linked'!AC206</f>
        <v>0.7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 t="s">
        <v>28</v>
      </c>
      <c r="Z48" s="10">
        <f>'Data Linked'!AC97</f>
        <v>1.01</v>
      </c>
      <c r="AA48" s="10">
        <f>'Data Linked'!AC141</f>
        <v>0.35</v>
      </c>
      <c r="AB48" s="10">
        <f>'Data Linked'!AC295</f>
        <v>0.40500000000000003</v>
      </c>
      <c r="AC48" s="10">
        <f>'Data Linked'!AC449</f>
        <v>0.55000000000000004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4" t="s">
        <v>28</v>
      </c>
      <c r="AR48" s="3">
        <f>'Data Linked'!AC317</f>
        <v>0.4</v>
      </c>
      <c r="AS48" s="3">
        <f>'Data Linked'!AC339</f>
        <v>0.44</v>
      </c>
      <c r="AT48" s="3">
        <f>'Data Linked'!AC361</f>
        <v>0.32499999999999996</v>
      </c>
      <c r="AU48" s="3">
        <f>'Data Linked'!AC383</f>
        <v>0.60000000000000009</v>
      </c>
      <c r="AV48" s="3">
        <f>'Data Linked'!AC405</f>
        <v>0.55000000000000004</v>
      </c>
      <c r="AW48" s="3">
        <f>'Data Linked'!AC427</f>
        <v>0.32499999999999996</v>
      </c>
      <c r="AX48" s="3">
        <f>'Data Linked'!AC471</f>
        <v>0.35</v>
      </c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4" t="s">
        <v>28</v>
      </c>
      <c r="BK48" s="3"/>
      <c r="BL48" s="3">
        <f>'Data Linked'!AC251</f>
        <v>3.2500000000000001E-2</v>
      </c>
      <c r="BM48" s="3">
        <f>'Data Linked'!AC273</f>
        <v>0.32499999999999996</v>
      </c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4" t="s">
        <v>28</v>
      </c>
      <c r="BZ48" s="10">
        <f t="shared" si="15"/>
        <v>0.73428571428571432</v>
      </c>
      <c r="CA48" s="10">
        <f t="shared" si="14"/>
        <v>0.57874999999999999</v>
      </c>
      <c r="CB48" s="10">
        <f t="shared" si="16"/>
        <v>0.42714285714285721</v>
      </c>
      <c r="CC48" s="10">
        <f t="shared" si="17"/>
        <v>0.17874999999999996</v>
      </c>
      <c r="CD48" s="18">
        <v>0.2</v>
      </c>
      <c r="CE48" s="12">
        <v>1</v>
      </c>
    </row>
    <row r="49" spans="1:95">
      <c r="A49" s="3"/>
      <c r="B49" s="4" t="s">
        <v>28</v>
      </c>
      <c r="C49" s="4"/>
      <c r="D49" s="3">
        <f>'Data Linked'!AC9</f>
        <v>0.8</v>
      </c>
      <c r="E49" s="7">
        <f>'Data Linked'!AC31</f>
        <v>0.77499999999999991</v>
      </c>
      <c r="F49" s="3">
        <f>'Data Linked'!AC53</f>
        <v>0.95000000000000007</v>
      </c>
      <c r="G49" s="3">
        <f>'Data Linked'!AC75</f>
        <v>1.1000000000000001</v>
      </c>
      <c r="H49" s="3"/>
      <c r="I49" s="3">
        <f>'Data Linked'!AC119</f>
        <v>0.4</v>
      </c>
      <c r="J49" s="3"/>
      <c r="K49" s="3">
        <f>'Data Linked'!AC185</f>
        <v>0.54</v>
      </c>
      <c r="L49" s="3">
        <f>'Data Linked'!AC207</f>
        <v>0.57499999999999996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 t="s">
        <v>29</v>
      </c>
      <c r="Z49" s="3">
        <f>'Data Linked'!AC98</f>
        <v>2.25</v>
      </c>
      <c r="AA49" s="3"/>
      <c r="AB49" s="3"/>
      <c r="AC49" s="3">
        <f>'Data Linked'!AC450</f>
        <v>1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4" t="s">
        <v>29</v>
      </c>
      <c r="AR49" s="3">
        <f>'Data Linked'!AC318</f>
        <v>0.4</v>
      </c>
      <c r="AS49" s="3">
        <f>'Data Linked'!AC340</f>
        <v>0.25</v>
      </c>
      <c r="AT49" s="3">
        <f>'Data Linked'!AC362</f>
        <v>0.4</v>
      </c>
      <c r="AU49" s="3">
        <f>'Data Linked'!AC384</f>
        <v>0.7</v>
      </c>
      <c r="AV49" s="3">
        <f>'Data Linked'!AC406</f>
        <v>0.5</v>
      </c>
      <c r="AW49" s="3">
        <f>'Data Linked'!AC428</f>
        <v>0.45</v>
      </c>
      <c r="AX49" s="3">
        <f>'Data Linked'!AC472</f>
        <v>0.5</v>
      </c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4" t="s">
        <v>29</v>
      </c>
      <c r="BK49" s="3">
        <f>'Data Linked'!AC230</f>
        <v>0.52600000000000002</v>
      </c>
      <c r="BL49" s="3"/>
      <c r="BM49" s="3">
        <f>'Data Linked'!AC274</f>
        <v>0.5</v>
      </c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4" t="s">
        <v>29</v>
      </c>
      <c r="BZ49" s="10">
        <f t="shared" si="15"/>
        <v>0.89999999999999991</v>
      </c>
      <c r="CA49" s="10">
        <f t="shared" si="14"/>
        <v>1.625</v>
      </c>
      <c r="CB49" s="10">
        <f t="shared" si="16"/>
        <v>0.45714285714285718</v>
      </c>
      <c r="CC49" s="10">
        <f t="shared" si="17"/>
        <v>0.51300000000000001</v>
      </c>
      <c r="CD49" s="18">
        <v>0.2</v>
      </c>
      <c r="CE49" s="12">
        <v>1</v>
      </c>
    </row>
    <row r="50" spans="1:95">
      <c r="A50" s="3"/>
      <c r="B50" s="4" t="s">
        <v>29</v>
      </c>
      <c r="C50" s="4"/>
      <c r="D50" s="3">
        <f>'Data Linked'!AC10</f>
        <v>0.8</v>
      </c>
      <c r="E50" s="7">
        <f>'Data Linked'!AC32</f>
        <v>1</v>
      </c>
      <c r="F50" s="3">
        <f>'Data Linked'!AC54</f>
        <v>1.3</v>
      </c>
      <c r="G50" s="3">
        <f>'Data Linked'!AC76</f>
        <v>1.2</v>
      </c>
      <c r="H50" s="3"/>
      <c r="I50" s="3"/>
      <c r="J50" s="3">
        <f>'Data Linked'!AC164</f>
        <v>0.3</v>
      </c>
      <c r="K50" s="3"/>
      <c r="L50" s="3">
        <f>'Data Linked'!AC208</f>
        <v>0.8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 t="s">
        <v>400</v>
      </c>
      <c r="BZ50" s="10">
        <f>AVERAGE(BZ41:BZ49)</f>
        <v>0.78282076719576699</v>
      </c>
      <c r="CA50" s="10">
        <f t="shared" ref="CA50" si="18">AVERAGE(CA41:CA49)</f>
        <v>0.92620370370370375</v>
      </c>
      <c r="CB50" s="10">
        <f t="shared" ref="CB50" si="19">AVERAGE(CB41:CB49)</f>
        <v>0.46333333333333337</v>
      </c>
      <c r="CC50" s="10">
        <f t="shared" ref="CC50" si="20">AVERAGE(CC41:CC49)</f>
        <v>0.39926851851851847</v>
      </c>
    </row>
    <row r="51" spans="1:95">
      <c r="A51" s="3"/>
      <c r="B51" s="3"/>
      <c r="C51" s="3"/>
      <c r="D51" s="3"/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4" t="s">
        <v>91</v>
      </c>
      <c r="Y51" s="3"/>
      <c r="Z51" s="42">
        <v>8</v>
      </c>
      <c r="AA51" s="42">
        <v>11</v>
      </c>
      <c r="AB51" s="42">
        <v>19</v>
      </c>
      <c r="AC51" s="42">
        <v>27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4" t="s">
        <v>91</v>
      </c>
      <c r="AQ51" s="3"/>
      <c r="AR51" s="42">
        <v>21</v>
      </c>
      <c r="AS51" s="42">
        <v>22</v>
      </c>
      <c r="AT51" s="42">
        <v>23</v>
      </c>
      <c r="AU51" s="42">
        <v>24</v>
      </c>
      <c r="AV51" s="42">
        <v>25</v>
      </c>
      <c r="AW51" s="42">
        <v>26</v>
      </c>
      <c r="AX51" s="42">
        <v>28</v>
      </c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4" t="s">
        <v>91</v>
      </c>
      <c r="BJ51" s="3"/>
      <c r="BK51" s="42">
        <v>16</v>
      </c>
      <c r="BL51" s="42">
        <v>17</v>
      </c>
      <c r="BM51" s="42">
        <v>18</v>
      </c>
      <c r="BN51" s="3"/>
      <c r="BO51" s="3"/>
      <c r="BP51" s="3"/>
      <c r="BQ51" s="3"/>
      <c r="BR51" s="3"/>
      <c r="BS51" s="3"/>
      <c r="BT51" s="3"/>
      <c r="BU51" s="3"/>
      <c r="BV51" s="3"/>
      <c r="BW51" s="3"/>
      <c r="BY51" s="3" t="s">
        <v>401</v>
      </c>
      <c r="BZ51" s="10">
        <f>STDEV(BZ41:BZ49)/SQRT(9)</f>
        <v>4.1909482330326514E-2</v>
      </c>
      <c r="CA51" s="10">
        <f t="shared" ref="CA51:CC51" si="21">STDEV(CA41:CA49)/SQRT(9)</f>
        <v>9.9121148819750135E-2</v>
      </c>
      <c r="CB51" s="10">
        <f t="shared" si="21"/>
        <v>9.5048942925780849E-3</v>
      </c>
      <c r="CC51" s="10">
        <f t="shared" si="21"/>
        <v>3.7998359740066816E-2</v>
      </c>
      <c r="CQ51" t="s">
        <v>98</v>
      </c>
    </row>
    <row r="52" spans="1:95">
      <c r="A52" s="4"/>
      <c r="B52" s="3"/>
      <c r="C52" s="3"/>
      <c r="D52" s="3"/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 t="s">
        <v>20</v>
      </c>
      <c r="Z52" s="13">
        <f>'Data Linked'!AD90</f>
        <v>3.6558269999999999</v>
      </c>
      <c r="AA52" s="13">
        <f>'Data Linked'!AD134</f>
        <v>3.7258620000000002</v>
      </c>
      <c r="AB52" s="13">
        <f>'Data Linked'!AD288</f>
        <v>3.8659319999999999</v>
      </c>
      <c r="AC52" s="13"/>
      <c r="AD52" s="9">
        <f>AVERAGE(Z52:AC52)</f>
        <v>3.7492069999999997</v>
      </c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4" t="s">
        <v>20</v>
      </c>
      <c r="AR52">
        <f>'Data Linked'!AD310</f>
        <v>3.2916449999999999</v>
      </c>
      <c r="AS52">
        <f>'Data Linked'!AD332</f>
        <v>2.9834909999999999</v>
      </c>
      <c r="AT52">
        <f>'Data Linked'!AD354</f>
        <v>2.1290640000000001</v>
      </c>
      <c r="AU52" s="18">
        <f>'Data Linked'!AD376</f>
        <v>1.1534764500000001</v>
      </c>
      <c r="AV52">
        <f>'Data Linked'!AD398</f>
        <v>4.6503239999999995</v>
      </c>
      <c r="AW52">
        <f>'Data Linked'!AD420</f>
        <v>4.6223100000000006</v>
      </c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4" t="s">
        <v>20</v>
      </c>
      <c r="BK52" s="3">
        <f>'Data Linked'!AD222</f>
        <v>1.47423675</v>
      </c>
      <c r="BL52">
        <f>'Data Linked'!AD244</f>
        <v>1.4987490000000001</v>
      </c>
      <c r="BM52">
        <f>'Data Linked'!AD266</f>
        <v>1.5267629999999999</v>
      </c>
      <c r="BN52" s="3"/>
      <c r="BO52" s="3"/>
      <c r="BP52" s="3"/>
      <c r="BQ52" s="3"/>
      <c r="BR52" s="3"/>
      <c r="BS52" s="3"/>
      <c r="BT52" s="3"/>
      <c r="BU52" s="3"/>
      <c r="BV52" s="3"/>
      <c r="BW52" s="3"/>
    </row>
    <row r="53" spans="1:95">
      <c r="A53" s="3" t="s">
        <v>91</v>
      </c>
      <c r="B53" s="2" t="s">
        <v>19</v>
      </c>
      <c r="C53" s="2"/>
      <c r="D53" s="47">
        <v>2</v>
      </c>
      <c r="E53" s="75">
        <v>3</v>
      </c>
      <c r="F53" s="48">
        <v>5</v>
      </c>
      <c r="G53" s="48">
        <v>6</v>
      </c>
      <c r="H53" s="48"/>
      <c r="I53" s="48">
        <v>9</v>
      </c>
      <c r="J53" s="48">
        <v>12</v>
      </c>
      <c r="K53" s="48">
        <v>13</v>
      </c>
      <c r="L53" s="42">
        <v>15</v>
      </c>
      <c r="M53" s="4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 t="s">
        <v>22</v>
      </c>
      <c r="Z53" s="13">
        <f>'Data Linked'!AD91</f>
        <v>2.7873929999999998</v>
      </c>
      <c r="AA53" s="13">
        <f>'Data Linked'!AD135</f>
        <v>3.3196589999999997</v>
      </c>
      <c r="AB53" s="13">
        <f>'Data Linked'!AD289</f>
        <v>2.7663825000000002</v>
      </c>
      <c r="AC53" s="13">
        <f>'Data Linked'!AD443</f>
        <v>3.7258620000000002</v>
      </c>
      <c r="AD53" s="9">
        <f t="shared" ref="AD53:AD60" si="22">AVERAGE(Z53:AC53)</f>
        <v>3.1498241250000003</v>
      </c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4" t="s">
        <v>22</v>
      </c>
      <c r="AR53" s="18">
        <f>'Data Linked'!AD311</f>
        <v>2.8889437500000001</v>
      </c>
      <c r="AS53" s="18">
        <f>'Data Linked'!AD333</f>
        <v>2.6823405000000005</v>
      </c>
      <c r="AT53" s="18">
        <f>'Data Linked'!AD355</f>
        <v>2.6543264999999998</v>
      </c>
      <c r="AU53" s="18">
        <f>'Data Linked'!AD377</f>
        <v>1.0533264</v>
      </c>
      <c r="AV53" s="18">
        <f>'Data Linked'!AD399</f>
        <v>0.75567764999999998</v>
      </c>
      <c r="AW53" s="18">
        <f>'Data Linked'!AD421</f>
        <v>2.6333159999999998</v>
      </c>
      <c r="AX53" s="18">
        <f>'Data Linked'!AD465</f>
        <v>1.0204099499999999</v>
      </c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4" t="s">
        <v>22</v>
      </c>
      <c r="BK53" s="3">
        <f>'Data Linked'!AD223</f>
        <v>1.1499747</v>
      </c>
      <c r="BL53" s="18">
        <f>'Data Linked'!AD245</f>
        <v>1.31315625</v>
      </c>
      <c r="BM53" s="18">
        <f>'Data Linked'!AD267</f>
        <v>1.3929961500000001</v>
      </c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4" t="s">
        <v>91</v>
      </c>
      <c r="BY53" s="3"/>
      <c r="BZ53" s="42" t="s">
        <v>88</v>
      </c>
      <c r="CA53" s="48" t="s">
        <v>84</v>
      </c>
      <c r="CB53" s="42" t="s">
        <v>93</v>
      </c>
      <c r="CC53" s="42" t="s">
        <v>86</v>
      </c>
    </row>
    <row r="54" spans="1:95">
      <c r="A54" s="3"/>
      <c r="B54" s="4" t="s">
        <v>20</v>
      </c>
      <c r="C54" s="14"/>
      <c r="D54" s="14">
        <f>'Data Linked'!AD2</f>
        <v>2.1990990000000004</v>
      </c>
      <c r="E54" s="80">
        <f>'Data Linked'!AD24</f>
        <v>4.4262119999999996</v>
      </c>
      <c r="F54" s="14">
        <f>'Data Linked'!AD46</f>
        <v>3.1375679999999999</v>
      </c>
      <c r="G54" s="10">
        <f>'Data Linked'!AD68</f>
        <v>3.1165574999999999</v>
      </c>
      <c r="H54" s="14"/>
      <c r="I54" s="14">
        <f>'Data Linked'!AD112</f>
        <v>3.0815399999999999</v>
      </c>
      <c r="J54" s="14">
        <f>'Data Linked'!AD156</f>
        <v>0</v>
      </c>
      <c r="K54" s="14">
        <f>'Data Linked'!AD178</f>
        <v>1.666833</v>
      </c>
      <c r="L54" s="14">
        <f>'Data Linked'!AD200</f>
        <v>2.3601795000000001</v>
      </c>
      <c r="M54" s="14">
        <f>AVERAGE(D54:L54)</f>
        <v>2.4984986250000003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 t="s">
        <v>23</v>
      </c>
      <c r="Z54" s="13">
        <f>'Data Linked'!AD92</f>
        <v>2.6986820000000002</v>
      </c>
      <c r="AA54" s="13">
        <f>'Data Linked'!AD136</f>
        <v>2.1243949999999998</v>
      </c>
      <c r="AB54" s="13">
        <f>'Data Linked'!AD290</f>
        <v>2.5772879999999998</v>
      </c>
      <c r="AC54" s="13">
        <f>'Data Linked'!AD444</f>
        <v>3.2356170000000004</v>
      </c>
      <c r="AD54" s="9">
        <f t="shared" si="22"/>
        <v>2.6589954999999996</v>
      </c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4" t="s">
        <v>23</v>
      </c>
      <c r="AR54" s="18">
        <f>'Data Linked'!AD312</f>
        <v>1.8442550000000002</v>
      </c>
      <c r="AS54" s="18">
        <f>'Data Linked'!AD334</f>
        <v>1.7462059999999999</v>
      </c>
      <c r="AT54" s="18">
        <f>'Data Linked'!AD356</f>
        <v>1.0832079999999999</v>
      </c>
      <c r="AU54" s="18">
        <f>'Data Linked'!AD378</f>
        <v>0.6177087</v>
      </c>
      <c r="AV54" s="18">
        <f>'Data Linked'!AD400</f>
        <v>0.88057339999999995</v>
      </c>
      <c r="AW54" s="18">
        <f>'Data Linked'!AD422</f>
        <v>2.0450219999999999</v>
      </c>
      <c r="AX54" s="18">
        <f>'Data Linked'!AD466</f>
        <v>1.0145736999999999</v>
      </c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4" t="s">
        <v>23</v>
      </c>
      <c r="BK54" s="3">
        <f>'Data Linked'!AD224</f>
        <v>0.83761859999999999</v>
      </c>
      <c r="BL54" s="18">
        <f>'Data Linked'!AD246</f>
        <v>1.4693342999999999</v>
      </c>
      <c r="BM54" s="18">
        <f>'Data Linked'!AD268</f>
        <v>1.0986157000000001</v>
      </c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4" t="s">
        <v>20</v>
      </c>
      <c r="BZ54" s="10">
        <f>AVERAGE(C54:L54)</f>
        <v>2.4984986250000003</v>
      </c>
      <c r="CA54" s="10">
        <f t="shared" ref="CA54" si="23">AVERAGE(Z52:AC52)</f>
        <v>3.7492069999999997</v>
      </c>
      <c r="CB54" s="10">
        <f t="shared" ref="CB54" si="24">AVERAGE(AR52:AX52)</f>
        <v>3.138385075</v>
      </c>
      <c r="CC54" s="10">
        <f t="shared" ref="CC54:CC62" si="25">AVERAGE(BK52:BM52)</f>
        <v>1.4999162500000001</v>
      </c>
      <c r="CD54" s="15">
        <v>0.9</v>
      </c>
      <c r="CE54" s="15">
        <v>3</v>
      </c>
    </row>
    <row r="55" spans="1:95">
      <c r="A55" s="3"/>
      <c r="B55" s="4" t="s">
        <v>22</v>
      </c>
      <c r="C55" s="14"/>
      <c r="D55" s="14">
        <f>'Data Linked'!AD3</f>
        <v>1.9819905</v>
      </c>
      <c r="E55" s="80">
        <f>'Data Linked'!AD25</f>
        <v>3.753876</v>
      </c>
      <c r="F55" s="14">
        <f>'Data Linked'!AD47</f>
        <v>2.6473230000000001</v>
      </c>
      <c r="G55" s="10">
        <f>'Data Linked'!AD69</f>
        <v>2.4232109999999998</v>
      </c>
      <c r="H55" s="14"/>
      <c r="I55" s="14">
        <f>'Data Linked'!AD113</f>
        <v>2.5212599999999998</v>
      </c>
      <c r="J55" s="14">
        <f>'Data Linked'!AD157</f>
        <v>2.9344665000000001</v>
      </c>
      <c r="K55" s="14">
        <f>'Data Linked'!AD179</f>
        <v>4.5382680000000004</v>
      </c>
      <c r="L55" s="14">
        <f>'Data Linked'!AD201</f>
        <v>1.82091</v>
      </c>
      <c r="M55" s="14">
        <f t="shared" ref="M55:M62" si="26">AVERAGE(D55:L55)</f>
        <v>2.8276631250000004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 t="s">
        <v>24</v>
      </c>
      <c r="Z55" s="13">
        <f>'Data Linked'!AD93</f>
        <v>3.3476729999999999</v>
      </c>
      <c r="AA55" s="13">
        <f>'Data Linked'!AD137</f>
        <v>1.8734362500000001</v>
      </c>
      <c r="AB55" s="13">
        <f>'Data Linked'!AD291</f>
        <v>2.2551269999999999</v>
      </c>
      <c r="AC55" s="13">
        <f>'Data Linked'!AD445</f>
        <v>1.6528260000000001</v>
      </c>
      <c r="AD55" s="9">
        <f t="shared" si="22"/>
        <v>2.2822655625000001</v>
      </c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4" t="s">
        <v>24</v>
      </c>
      <c r="AR55" s="18">
        <f>'Data Linked'!AD313</f>
        <v>1.46583255</v>
      </c>
      <c r="AS55" s="18">
        <f>'Data Linked'!AD335</f>
        <v>1.456728</v>
      </c>
      <c r="AT55" s="18">
        <f>'Data Linked'!AD357</f>
        <v>0.89294624999999994</v>
      </c>
      <c r="AU55" s="18">
        <f>'Data Linked'!AD379</f>
        <v>0.42091035000000004</v>
      </c>
      <c r="AV55" s="18">
        <f>'Data Linked'!AD401</f>
        <v>0.97453702500000006</v>
      </c>
      <c r="AW55" s="18">
        <f>'Data Linked'!AD423</f>
        <v>1.9189590000000001</v>
      </c>
      <c r="AX55" s="18">
        <f>'Data Linked'!AD467</f>
        <v>0.52246110000000001</v>
      </c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4" t="s">
        <v>24</v>
      </c>
      <c r="BK55" s="3">
        <f>'Data Linked'!AD225</f>
        <v>1.2676335000000001</v>
      </c>
      <c r="BL55" s="18">
        <f>'Data Linked'!AD247</f>
        <v>1.3152573000000001</v>
      </c>
      <c r="BM55" s="18">
        <f>'Data Linked'!AD269</f>
        <v>0.67793879999999995</v>
      </c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4" t="s">
        <v>22</v>
      </c>
      <c r="BZ55" s="10">
        <f>AVERAGE(C55:L55)</f>
        <v>2.8276631250000004</v>
      </c>
      <c r="CA55" s="10">
        <f t="shared" ref="CA55:CA62" si="27">AVERAGE(Z53:AC53)</f>
        <v>3.1498241250000003</v>
      </c>
      <c r="CB55" s="10">
        <f t="shared" ref="CB55:CB62" si="28">AVERAGE(AR53:AX53)</f>
        <v>1.9554772499999999</v>
      </c>
      <c r="CC55" s="10">
        <f t="shared" si="25"/>
        <v>1.2853757000000001</v>
      </c>
      <c r="CD55" s="15">
        <v>0.9</v>
      </c>
      <c r="CE55" s="15">
        <v>3</v>
      </c>
    </row>
    <row r="56" spans="1:95">
      <c r="A56" s="3"/>
      <c r="B56" s="4" t="s">
        <v>23</v>
      </c>
      <c r="C56" s="14"/>
      <c r="D56" s="14">
        <f>'Data Linked'!AD4</f>
        <v>1.9091541000000001</v>
      </c>
      <c r="E56" s="80">
        <f>'Data Linked'!AD26</f>
        <v>3.3990320000000001</v>
      </c>
      <c r="F56" s="14">
        <f>'Data Linked'!AD48</f>
        <v>2.273803</v>
      </c>
      <c r="G56" s="10">
        <f>'Data Linked'!AD70</f>
        <v>2.507253</v>
      </c>
      <c r="H56" s="14"/>
      <c r="I56" s="14">
        <f>'Data Linked'!AD114</f>
        <v>2.8340829999999997</v>
      </c>
      <c r="J56" s="14">
        <f>'Data Linked'!AD158</f>
        <v>3.7398690000000001</v>
      </c>
      <c r="K56" s="14">
        <f>'Data Linked'!AD180</f>
        <v>1.0743369000000003</v>
      </c>
      <c r="L56" s="14">
        <f>'Data Linked'!AD202</f>
        <v>1.3871599000000001</v>
      </c>
      <c r="M56" s="14">
        <f t="shared" si="26"/>
        <v>2.3905863624999997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 t="s">
        <v>25</v>
      </c>
      <c r="Z56" s="13">
        <f>'Data Linked'!AD94</f>
        <v>2.2551269999999999</v>
      </c>
      <c r="AA56" s="13">
        <f>'Data Linked'!AD138</f>
        <v>1.750875</v>
      </c>
      <c r="AB56" s="13">
        <f>'Data Linked'!AD292</f>
        <v>2.3251619999999997</v>
      </c>
      <c r="AC56" s="13">
        <f>'Data Linked'!AD446</f>
        <v>2.2831410000000005</v>
      </c>
      <c r="AD56" s="9">
        <f t="shared" si="22"/>
        <v>2.15357625</v>
      </c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4" t="s">
        <v>25</v>
      </c>
      <c r="AR56" s="18">
        <f>'Data Linked'!AD314</f>
        <v>1.4931462</v>
      </c>
      <c r="AS56" s="18">
        <f>'Data Linked'!AD336</f>
        <v>1.1079536999999999</v>
      </c>
      <c r="AT56" s="14">
        <f>'Data Linked'!AD358</f>
        <v>1.4007000000000001</v>
      </c>
      <c r="AU56" s="18">
        <f>'Data Linked'!AD380</f>
        <v>0.60615292499999995</v>
      </c>
      <c r="AV56" s="18">
        <f>'Data Linked'!AD402</f>
        <v>0.76478219999999997</v>
      </c>
      <c r="AW56" s="18">
        <f>'Data Linked'!AD424</f>
        <v>2.1780884999999999</v>
      </c>
      <c r="AX56" s="18">
        <f>'Data Linked'!AD468</f>
        <v>0.62331150000000002</v>
      </c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4" t="s">
        <v>25</v>
      </c>
      <c r="BK56" s="3">
        <f>'Data Linked'!AD226</f>
        <v>0.7619807999999999</v>
      </c>
      <c r="BL56" s="18">
        <f>'Data Linked'!AD248</f>
        <v>1.0337166</v>
      </c>
      <c r="BM56" s="18">
        <f>'Data Linked'!AD270</f>
        <v>0.7899948</v>
      </c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4" t="s">
        <v>23</v>
      </c>
      <c r="BZ56" s="10">
        <f t="shared" ref="BZ56:BZ62" si="29">AVERAGE(C56:L56)</f>
        <v>2.3905863624999997</v>
      </c>
      <c r="CA56" s="10">
        <f t="shared" si="27"/>
        <v>2.6589954999999996</v>
      </c>
      <c r="CB56" s="10">
        <f t="shared" si="28"/>
        <v>1.3187924</v>
      </c>
      <c r="CC56" s="10">
        <f t="shared" si="25"/>
        <v>1.1351895333333333</v>
      </c>
      <c r="CD56" s="15">
        <v>0.9</v>
      </c>
      <c r="CE56" s="15">
        <v>3</v>
      </c>
    </row>
    <row r="57" spans="1:95">
      <c r="A57" s="3"/>
      <c r="B57" s="4" t="s">
        <v>24</v>
      </c>
      <c r="C57" s="14"/>
      <c r="D57" s="14">
        <f>'Data Linked'!AD5</f>
        <v>1.33276605</v>
      </c>
      <c r="E57" s="80">
        <f>'Data Linked'!AD27</f>
        <v>2.4722355</v>
      </c>
      <c r="F57" s="14">
        <f>'Data Linked'!AD49</f>
        <v>1.6661326500000002</v>
      </c>
      <c r="G57" s="10">
        <f>'Data Linked'!AD71</f>
        <v>1.8699345000000001</v>
      </c>
      <c r="H57" s="14"/>
      <c r="I57" s="14">
        <f>'Data Linked'!AD115</f>
        <v>2.2831410000000001</v>
      </c>
      <c r="J57" s="14">
        <f>'Data Linked'!AD159</f>
        <v>3.5157570000000002</v>
      </c>
      <c r="K57" s="14">
        <f>'Data Linked'!AD181</f>
        <v>1.2060027</v>
      </c>
      <c r="L57" s="14">
        <f>'Data Linked'!AD203</f>
        <v>0.84392175000000003</v>
      </c>
      <c r="M57" s="14">
        <f t="shared" si="26"/>
        <v>1.8987363937500001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 t="s">
        <v>26</v>
      </c>
      <c r="Z57" s="13">
        <f>'Data Linked'!AD95</f>
        <v>2.395197</v>
      </c>
      <c r="AA57" s="13">
        <f>'Data Linked'!AD139</f>
        <v>1.5757875000000001</v>
      </c>
      <c r="AB57" s="13">
        <f>'Data Linked'!AD293</f>
        <v>2.2411200000000004</v>
      </c>
      <c r="AC57" s="13">
        <f>'Data Linked'!AD447</f>
        <v>2.1080535</v>
      </c>
      <c r="AD57" s="9">
        <f t="shared" si="22"/>
        <v>2.0800395000000003</v>
      </c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4" t="s">
        <v>26</v>
      </c>
      <c r="AR57" s="18">
        <f>'Data Linked'!AD315</f>
        <v>1.0648821750000002</v>
      </c>
      <c r="AS57" s="18">
        <f>'Data Linked'!AD337</f>
        <v>0.84952455000000004</v>
      </c>
      <c r="AT57" s="18">
        <f>'Data Linked'!AD359</f>
        <v>1.5106549499999999</v>
      </c>
      <c r="AU57" s="18">
        <f>'Data Linked'!AD381</f>
        <v>0.6177087</v>
      </c>
      <c r="AV57" s="18">
        <f>'Data Linked'!AD403</f>
        <v>0.74026995000000007</v>
      </c>
      <c r="AW57" s="18">
        <f>'Data Linked'!AD425</f>
        <v>1.1324659499999998</v>
      </c>
      <c r="AX57" s="18">
        <f>'Data Linked'!AD469</f>
        <v>0.62401185000000003</v>
      </c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4" t="s">
        <v>26</v>
      </c>
      <c r="BK57" s="3">
        <f>'Data Linked'!AD227</f>
        <v>0.55957964999999998</v>
      </c>
      <c r="BL57" s="18">
        <f>'Data Linked'!AD249</f>
        <v>0.79629795000000003</v>
      </c>
      <c r="BM57" s="18">
        <f>'Data Linked'!AD271</f>
        <v>0.78299129999999995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4" t="s">
        <v>24</v>
      </c>
      <c r="BZ57" s="10">
        <f t="shared" si="29"/>
        <v>1.8987363937500001</v>
      </c>
      <c r="CA57" s="10">
        <f t="shared" si="27"/>
        <v>2.2822655625000001</v>
      </c>
      <c r="CB57" s="10">
        <f t="shared" si="28"/>
        <v>1.0931963250000001</v>
      </c>
      <c r="CC57" s="10">
        <f t="shared" si="25"/>
        <v>1.0869432000000001</v>
      </c>
      <c r="CD57" s="15">
        <v>0.9</v>
      </c>
      <c r="CE57" s="15">
        <v>3</v>
      </c>
    </row>
    <row r="58" spans="1:95">
      <c r="A58" s="3"/>
      <c r="B58" s="4" t="s">
        <v>25</v>
      </c>
      <c r="C58" s="14"/>
      <c r="D58" s="14">
        <f>'Data Linked'!AD6</f>
        <v>1.22491215</v>
      </c>
      <c r="E58" s="80">
        <f>'Data Linked'!AD28</f>
        <v>2.7033510000000001</v>
      </c>
      <c r="F58" s="14">
        <f>'Data Linked'!AD50</f>
        <v>1.5589791000000002</v>
      </c>
      <c r="G58" s="10">
        <f>'Data Linked'!AD72</f>
        <v>1.8909450000000001</v>
      </c>
      <c r="H58" s="14"/>
      <c r="I58" s="14">
        <f>'Data Linked'!AD116</f>
        <v>1.9539765</v>
      </c>
      <c r="J58" s="14">
        <f>'Data Linked'!AD160</f>
        <v>3.0045014999999999</v>
      </c>
      <c r="K58" s="14">
        <f>'Data Linked'!AD182</f>
        <v>0.75147554999999999</v>
      </c>
      <c r="L58" s="14">
        <f>'Data Linked'!AD204</f>
        <v>0.79139550000000003</v>
      </c>
      <c r="M58" s="14">
        <f t="shared" si="26"/>
        <v>1.7349420375000002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 t="s">
        <v>27</v>
      </c>
      <c r="Z58" s="13">
        <f>'Data Linked'!AD96</f>
        <v>2.3181585</v>
      </c>
      <c r="AA58" s="13">
        <f>'Data Linked'!AD140</f>
        <v>1.6458225</v>
      </c>
      <c r="AB58" s="13">
        <f>'Data Linked'!AD294</f>
        <v>3.599799</v>
      </c>
      <c r="AC58" s="13">
        <f>'Data Linked'!AD448</f>
        <v>2.7243615000000001</v>
      </c>
      <c r="AD58" s="9">
        <f t="shared" si="22"/>
        <v>2.572035375</v>
      </c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4" t="s">
        <v>27</v>
      </c>
      <c r="AR58" s="18">
        <f>'Data Linked'!AD316</f>
        <v>1.2074034</v>
      </c>
      <c r="AS58" s="18">
        <f>'Data Linked'!AD338</f>
        <v>0.74307135000000002</v>
      </c>
      <c r="AT58" s="18">
        <f>'Data Linked'!AD360</f>
        <v>1.0099047000000001</v>
      </c>
      <c r="AU58" s="18">
        <f>'Data Linked'!AD382</f>
        <v>0.58829399999999998</v>
      </c>
      <c r="AV58" s="18">
        <f>'Data Linked'!AD404</f>
        <v>0.74867414999999993</v>
      </c>
      <c r="AW58" s="18">
        <f>'Data Linked'!AD426</f>
        <v>1.3292643</v>
      </c>
      <c r="AX58" s="18">
        <f>'Data Linked'!AD470</f>
        <v>0.6513255</v>
      </c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4" t="s">
        <v>27</v>
      </c>
      <c r="BK58" s="3">
        <f>'Data Linked'!AD228</f>
        <v>0.46713344999999995</v>
      </c>
      <c r="BL58" s="18">
        <f>'Data Linked'!AD250</f>
        <v>0.70455210000000001</v>
      </c>
      <c r="BM58" s="18">
        <f>'Data Linked'!AD272</f>
        <v>0.74867415000000004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4" t="s">
        <v>25</v>
      </c>
      <c r="BZ58" s="10">
        <f t="shared" si="29"/>
        <v>1.7349420375000002</v>
      </c>
      <c r="CA58" s="10">
        <f t="shared" si="27"/>
        <v>2.15357625</v>
      </c>
      <c r="CB58" s="10">
        <f t="shared" si="28"/>
        <v>1.167733575</v>
      </c>
      <c r="CC58" s="10">
        <f t="shared" si="25"/>
        <v>0.86189740000000004</v>
      </c>
      <c r="CD58" s="15">
        <v>0.9</v>
      </c>
      <c r="CE58" s="15">
        <v>3</v>
      </c>
    </row>
    <row r="59" spans="1:95">
      <c r="A59" s="3"/>
      <c r="B59" s="4" t="s">
        <v>26</v>
      </c>
      <c r="C59" s="14"/>
      <c r="D59" s="14">
        <f>'Data Linked'!AD7</f>
        <v>1.9819905000000002</v>
      </c>
      <c r="E59" s="80">
        <f>'Data Linked'!AD29</f>
        <v>2.9484735000000004</v>
      </c>
      <c r="F59" s="14">
        <f>'Data Linked'!AD51</f>
        <v>1.4301146999999998</v>
      </c>
      <c r="G59" s="10">
        <f>'Data Linked'!AD73</f>
        <v>1.568784</v>
      </c>
      <c r="H59" s="14"/>
      <c r="I59" s="14">
        <f>'Data Linked'!AD117</f>
        <v>1.326813075</v>
      </c>
      <c r="J59" s="14">
        <f>'Data Linked'!AD161</f>
        <v>2.3671829999999998</v>
      </c>
      <c r="K59" s="14">
        <f>'Data Linked'!AD183</f>
        <v>1.1709851999999998</v>
      </c>
      <c r="L59" s="14">
        <f>'Data Linked'!AD205</f>
        <v>0.57218594999999994</v>
      </c>
      <c r="M59" s="14">
        <f t="shared" si="26"/>
        <v>1.670816240625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 t="s">
        <v>28</v>
      </c>
      <c r="Z59" s="13">
        <f>'Data Linked'!AD97</f>
        <v>3.2636309999999997</v>
      </c>
      <c r="AA59" s="13">
        <f>'Data Linked'!AD141</f>
        <v>2.1500745000000001</v>
      </c>
      <c r="AB59" s="13">
        <f>'Data Linked'!AD295</f>
        <v>2.8224105000000002</v>
      </c>
      <c r="AC59" s="13">
        <f>'Data Linked'!AD449</f>
        <v>2.6263125</v>
      </c>
      <c r="AD59" s="9">
        <f t="shared" si="22"/>
        <v>2.715607125</v>
      </c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4" t="s">
        <v>28</v>
      </c>
      <c r="AR59" s="18">
        <f>'Data Linked'!AD317</f>
        <v>1.7781886500000001</v>
      </c>
      <c r="AS59" s="18">
        <f>'Data Linked'!AD339</f>
        <v>1.4700346500000001</v>
      </c>
      <c r="AT59" s="18">
        <f>'Data Linked'!AD361</f>
        <v>1.6605298499999999</v>
      </c>
      <c r="AU59" s="18">
        <f>'Data Linked'!AD383</f>
        <v>0.88734344999999992</v>
      </c>
      <c r="AV59" s="18">
        <f>'Data Linked'!AD405</f>
        <v>0.85372664999999992</v>
      </c>
      <c r="AW59" s="18">
        <f>'Data Linked'!AD427</f>
        <v>1.9119554999999999</v>
      </c>
      <c r="AX59" s="18">
        <f>'Data Linked'!AD471</f>
        <v>1.1646820500000001</v>
      </c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4" t="s">
        <v>28</v>
      </c>
      <c r="BK59" s="3"/>
      <c r="BL59" s="18">
        <f>'Data Linked'!AD251</f>
        <v>1.4637315000000002</v>
      </c>
      <c r="BM59" s="18">
        <f>'Data Linked'!AD273</f>
        <v>1.4014003499999999</v>
      </c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4" t="s">
        <v>26</v>
      </c>
      <c r="BZ59" s="10">
        <f t="shared" si="29"/>
        <v>1.670816240625</v>
      </c>
      <c r="CA59" s="10">
        <f t="shared" si="27"/>
        <v>2.0800395000000003</v>
      </c>
      <c r="CB59" s="10">
        <f t="shared" si="28"/>
        <v>0.93421687500000006</v>
      </c>
      <c r="CC59" s="10">
        <f t="shared" si="25"/>
        <v>0.71295629999999999</v>
      </c>
      <c r="CD59" s="15">
        <v>0.9</v>
      </c>
      <c r="CE59" s="15">
        <v>3</v>
      </c>
    </row>
    <row r="60" spans="1:95">
      <c r="A60" s="3"/>
      <c r="B60" s="4" t="s">
        <v>27</v>
      </c>
      <c r="C60" s="14"/>
      <c r="D60" s="14">
        <f>'Data Linked'!AD8</f>
        <v>1.4378185499999998</v>
      </c>
      <c r="E60" s="80">
        <f>'Data Linked'!AD30</f>
        <v>3.2846415000000002</v>
      </c>
      <c r="F60" s="14">
        <f>'Data Linked'!AD52</f>
        <v>1.5827910000000001</v>
      </c>
      <c r="G60" s="10">
        <f>'Data Linked'!AD74</f>
        <v>1.6808399999999999</v>
      </c>
      <c r="H60" s="14"/>
      <c r="I60" s="14">
        <f>'Data Linked'!AD118</f>
        <v>1.3754874000000001</v>
      </c>
      <c r="J60" s="14">
        <f>'Data Linked'!AD162</f>
        <v>2.2061025000000001</v>
      </c>
      <c r="K60" s="14">
        <f>'Data Linked'!AD184</f>
        <v>0.89364659999999996</v>
      </c>
      <c r="L60" s="14">
        <f>'Data Linked'!AD206</f>
        <v>0.64852409999999994</v>
      </c>
      <c r="M60" s="14">
        <f t="shared" si="26"/>
        <v>1.6387314562500002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 t="s">
        <v>29</v>
      </c>
      <c r="Z60" s="13">
        <f>'Data Linked'!AD98</f>
        <v>4.06203</v>
      </c>
      <c r="AA60" s="13"/>
      <c r="AB60" s="13"/>
      <c r="AC60" s="13">
        <f>'Data Linked'!AD450</f>
        <v>4.0480229999999997</v>
      </c>
      <c r="AD60" s="9">
        <f t="shared" si="22"/>
        <v>4.0550265000000003</v>
      </c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4" t="s">
        <v>29</v>
      </c>
      <c r="AR60" s="18">
        <f>'Data Linked'!AD318</f>
        <v>3.3196590000000001</v>
      </c>
      <c r="AS60" s="18">
        <f>'Data Linked'!AD340</f>
        <v>2.4092039999999999</v>
      </c>
      <c r="AT60" s="18">
        <f>'Data Linked'!AD362</f>
        <v>1.7648820000000001</v>
      </c>
      <c r="AU60" s="18">
        <f>'Data Linked'!AD384</f>
        <v>1.0029011999999999</v>
      </c>
      <c r="AV60" s="18">
        <f>'Data Linked'!AD406</f>
        <v>0.75777870000000003</v>
      </c>
      <c r="AW60" s="18">
        <f>'Data Linked'!AD428</f>
        <v>3.6558269999999999</v>
      </c>
      <c r="AX60" s="18">
        <f>'Data Linked'!AD472</f>
        <v>1.0799396999999999</v>
      </c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4" t="s">
        <v>29</v>
      </c>
      <c r="BK60" s="3">
        <f>'Data Linked'!AD230</f>
        <v>1.4427210000000001</v>
      </c>
      <c r="BL60" s="18"/>
      <c r="BM60" s="18">
        <f>'Data Linked'!AD274</f>
        <v>1.2116054999999999</v>
      </c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4" t="s">
        <v>27</v>
      </c>
      <c r="BZ60" s="10">
        <f t="shared" si="29"/>
        <v>1.6387314562500002</v>
      </c>
      <c r="CA60" s="10">
        <f t="shared" si="27"/>
        <v>2.572035375</v>
      </c>
      <c r="CB60" s="10">
        <f t="shared" si="28"/>
        <v>0.8968482000000001</v>
      </c>
      <c r="CC60" s="10">
        <f t="shared" si="25"/>
        <v>0.64011989999999996</v>
      </c>
      <c r="CD60" s="15">
        <v>0.9</v>
      </c>
      <c r="CE60" s="15">
        <v>3</v>
      </c>
    </row>
    <row r="61" spans="1:95">
      <c r="A61" s="3"/>
      <c r="B61" s="4" t="s">
        <v>28</v>
      </c>
      <c r="C61" s="14"/>
      <c r="D61" s="14">
        <f>'Data Linked'!AD9</f>
        <v>2.7173579999999999</v>
      </c>
      <c r="E61" s="80">
        <f>'Data Linked'!AD31</f>
        <v>3.1025505000000004</v>
      </c>
      <c r="F61" s="14">
        <f>'Data Linked'!AD53</f>
        <v>3.0815400000000004</v>
      </c>
      <c r="G61" s="10">
        <f>'Data Linked'!AD75</f>
        <v>1.7251021200000001</v>
      </c>
      <c r="H61" s="14"/>
      <c r="I61" s="14">
        <f>'Data Linked'!AD119</f>
        <v>3.1655820000000001</v>
      </c>
      <c r="J61" s="14"/>
      <c r="K61" s="14">
        <f>'Data Linked'!AD185</f>
        <v>1.8419204999999998</v>
      </c>
      <c r="L61" s="14">
        <f>'Data Linked'!AD207</f>
        <v>1.9679835000000001</v>
      </c>
      <c r="M61" s="14">
        <f t="shared" si="26"/>
        <v>2.5145766600000004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9">
        <f>AVERAGE(Z52:Z60)</f>
        <v>2.975968722222222</v>
      </c>
      <c r="AA61" s="9">
        <f t="shared" ref="AA61:AC61" si="30">AVERAGE(AA52:AA60)</f>
        <v>2.2707389687500004</v>
      </c>
      <c r="AB61" s="9">
        <f t="shared" si="30"/>
        <v>2.8066526249999999</v>
      </c>
      <c r="AC61" s="9">
        <f t="shared" si="30"/>
        <v>2.8005245625000006</v>
      </c>
      <c r="AD61" s="9">
        <f>AVERAGE(AD52:AD60)</f>
        <v>2.8240641041666668</v>
      </c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>
        <f>AVERAGE(AR52:AR60)</f>
        <v>2.0393284138888892</v>
      </c>
      <c r="AS61" s="3">
        <f t="shared" ref="AS61:AX61" si="31">AVERAGE(AS52:AS60)</f>
        <v>1.716505972222222</v>
      </c>
      <c r="AT61" s="3">
        <f t="shared" si="31"/>
        <v>1.5673573611111109</v>
      </c>
      <c r="AU61" s="3">
        <f t="shared" si="31"/>
        <v>0.77198024166666679</v>
      </c>
      <c r="AV61" s="3">
        <f t="shared" si="31"/>
        <v>1.2362604138888886</v>
      </c>
      <c r="AW61" s="3">
        <f t="shared" si="31"/>
        <v>2.3808009166666668</v>
      </c>
      <c r="AX61" s="3">
        <f t="shared" si="31"/>
        <v>0.83758941875000004</v>
      </c>
      <c r="AY61" s="3">
        <f>AVERAGE(AR61:AX61)</f>
        <v>1.5071175340277778</v>
      </c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14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4" t="s">
        <v>28</v>
      </c>
      <c r="BZ61" s="10">
        <f t="shared" si="29"/>
        <v>2.5145766600000004</v>
      </c>
      <c r="CA61" s="10">
        <f t="shared" si="27"/>
        <v>2.715607125</v>
      </c>
      <c r="CB61" s="10">
        <f t="shared" si="28"/>
        <v>1.3894944</v>
      </c>
      <c r="CC61" s="10">
        <f t="shared" si="25"/>
        <v>1.432565925</v>
      </c>
      <c r="CD61" s="15">
        <v>0.9</v>
      </c>
      <c r="CE61" s="15">
        <v>3</v>
      </c>
    </row>
    <row r="62" spans="1:95">
      <c r="A62" s="3"/>
      <c r="B62" s="4" t="s">
        <v>29</v>
      </c>
      <c r="C62" s="14"/>
      <c r="D62" s="14">
        <f>'Data Linked'!AD10</f>
        <v>2.1290640000000001</v>
      </c>
      <c r="E62" s="80">
        <f>'Data Linked'!AD32</f>
        <v>4.3141559999999997</v>
      </c>
      <c r="F62" s="14">
        <f>'Data Linked'!AD54</f>
        <v>4.0340160000000003</v>
      </c>
      <c r="G62" s="10">
        <f>'Data Linked'!AD76</f>
        <v>3.6278130000000002</v>
      </c>
      <c r="H62" s="14"/>
      <c r="I62" s="14">
        <f>'Data Linked'!AD120</f>
        <v>3.2776380000000001</v>
      </c>
      <c r="J62" s="14">
        <f>'Data Linked'!AD164</f>
        <v>3.9499739999999997</v>
      </c>
      <c r="K62" s="14"/>
      <c r="L62" s="14">
        <f>'Data Linked'!AD208</f>
        <v>2.5772880000000002</v>
      </c>
      <c r="M62" s="14">
        <f t="shared" si="26"/>
        <v>3.4157070000000003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9">
        <f>AVERAGE(Z61:AC61)</f>
        <v>2.7134712196180555</v>
      </c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4" t="s">
        <v>29</v>
      </c>
      <c r="BZ62" s="10">
        <f t="shared" si="29"/>
        <v>3.4157070000000003</v>
      </c>
      <c r="CA62" s="10">
        <f t="shared" si="27"/>
        <v>4.0550265000000003</v>
      </c>
      <c r="CB62" s="10">
        <f t="shared" si="28"/>
        <v>1.9985988000000001</v>
      </c>
      <c r="CC62" s="10">
        <f t="shared" si="25"/>
        <v>1.3271632499999999</v>
      </c>
      <c r="CD62" s="15">
        <v>0.9</v>
      </c>
      <c r="CE62" s="15">
        <v>3</v>
      </c>
    </row>
    <row r="63" spans="1:95">
      <c r="A63" s="3"/>
      <c r="B63" s="3"/>
      <c r="C63" s="3"/>
      <c r="D63" s="10">
        <f>AVERAGE(D54:D62)</f>
        <v>1.8793503166666667</v>
      </c>
      <c r="E63" s="10">
        <f t="shared" ref="E63:L63" si="32">AVERAGE(E54:E62)</f>
        <v>3.3782808888888893</v>
      </c>
      <c r="F63" s="10">
        <f t="shared" si="32"/>
        <v>2.3791408277777779</v>
      </c>
      <c r="G63" s="10">
        <f t="shared" si="32"/>
        <v>2.2678266799999998</v>
      </c>
      <c r="H63" s="10"/>
      <c r="I63" s="10">
        <f t="shared" si="32"/>
        <v>2.4243912194444444</v>
      </c>
      <c r="J63" s="10">
        <f t="shared" si="32"/>
        <v>2.7147316875</v>
      </c>
      <c r="K63" s="10">
        <f t="shared" si="32"/>
        <v>1.6429335562500003</v>
      </c>
      <c r="L63" s="10">
        <f t="shared" si="32"/>
        <v>1.4410609111111112</v>
      </c>
      <c r="M63" s="10">
        <f>AVERAGE(M54:M62)</f>
        <v>2.2878064334027779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4" t="s">
        <v>92</v>
      </c>
      <c r="Y63" s="3"/>
      <c r="Z63" s="42">
        <v>8</v>
      </c>
      <c r="AA63" s="42">
        <v>11</v>
      </c>
      <c r="AB63" s="42">
        <v>19</v>
      </c>
      <c r="AC63" s="42">
        <v>27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4" t="s">
        <v>92</v>
      </c>
      <c r="AQ63" s="3"/>
      <c r="AR63" s="42">
        <v>21</v>
      </c>
      <c r="AS63" s="42">
        <v>22</v>
      </c>
      <c r="AT63" s="42">
        <v>23</v>
      </c>
      <c r="AU63" s="42">
        <v>24</v>
      </c>
      <c r="AV63" s="42">
        <v>25</v>
      </c>
      <c r="AW63" s="42">
        <v>26</v>
      </c>
      <c r="AX63" s="42">
        <v>28</v>
      </c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4" t="s">
        <v>92</v>
      </c>
      <c r="BJ63" s="3"/>
      <c r="BK63" s="42">
        <v>16</v>
      </c>
      <c r="BL63" s="42">
        <v>17</v>
      </c>
      <c r="BM63" s="42">
        <v>18</v>
      </c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 t="s">
        <v>400</v>
      </c>
      <c r="BZ63" s="10">
        <f>AVERAGE(BZ54:BZ62)</f>
        <v>2.2878064334027779</v>
      </c>
      <c r="CA63" s="11">
        <f t="shared" ref="CA63" si="33">AVERAGE(CA54:CA62)</f>
        <v>2.8240641041666668</v>
      </c>
      <c r="CB63" s="11">
        <f t="shared" ref="CB63" si="34">AVERAGE(CB54:CB62)</f>
        <v>1.5436381000000001</v>
      </c>
      <c r="CC63" s="11">
        <f t="shared" ref="CC63" si="35">AVERAGE(CC54:CC62)</f>
        <v>1.1091252731481482</v>
      </c>
    </row>
    <row r="64" spans="1:95">
      <c r="A64" s="4"/>
      <c r="B64" s="3"/>
      <c r="C64" s="3"/>
      <c r="D64" s="3"/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 t="s">
        <v>20</v>
      </c>
      <c r="Z64" s="13">
        <f>'Data Linked'!AE90</f>
        <v>2.19887E-2</v>
      </c>
      <c r="AA64" s="13">
        <f>'Data Linked'!AE134</f>
        <v>5.8533299999999996E-2</v>
      </c>
      <c r="AB64" s="13">
        <f>'Data Linked'!AE288</f>
        <v>4.4287099999999996E-2</v>
      </c>
      <c r="AC64" s="1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4" t="s">
        <v>20</v>
      </c>
      <c r="AR64">
        <f>'Data Linked'!AE310</f>
        <v>5.497175E-2</v>
      </c>
      <c r="AS64">
        <f>'Data Linked'!AE332</f>
        <v>5.1719899999999999E-2</v>
      </c>
      <c r="AT64">
        <f>'Data Linked'!AE354</f>
        <v>4.4287099999999996E-2</v>
      </c>
      <c r="AU64" s="18">
        <f>'Data Linked'!AE376</f>
        <v>2.9266649999999998E-2</v>
      </c>
      <c r="AV64">
        <f>'Data Linked'!AE398</f>
        <v>5.2029599999999995E-2</v>
      </c>
      <c r="AW64">
        <f>'Data Linked'!AE420</f>
        <v>5.1874749999999997E-2</v>
      </c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4" t="s">
        <v>20</v>
      </c>
      <c r="BK64" s="3">
        <f>'Data Linked'!AE222</f>
        <v>3.8712499999999997E-2</v>
      </c>
      <c r="BL64">
        <f>'Data Linked'!AE244</f>
        <v>3.8712499999999997E-2</v>
      </c>
      <c r="BM64">
        <f>'Data Linked'!AE266</f>
        <v>3.5925199999999997E-2</v>
      </c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 t="s">
        <v>401</v>
      </c>
      <c r="BZ64" s="10">
        <f>STDEV(BZ54:BZ62)/SQRT(9)</f>
        <v>0.20169401827779224</v>
      </c>
      <c r="CA64" s="10">
        <f t="shared" ref="CA64:CC64" si="36">STDEV(CA54:CA62)/SQRT(9)</f>
        <v>0.2320344401975025</v>
      </c>
      <c r="CB64" s="10">
        <f t="shared" si="36"/>
        <v>0.2394457696707061</v>
      </c>
      <c r="CC64" s="10">
        <f t="shared" si="36"/>
        <v>0.1037588765808391</v>
      </c>
    </row>
    <row r="65" spans="1:83">
      <c r="A65" s="3" t="s">
        <v>92</v>
      </c>
      <c r="B65" s="2" t="s">
        <v>19</v>
      </c>
      <c r="C65" s="2"/>
      <c r="D65" s="47">
        <v>2</v>
      </c>
      <c r="E65" s="75">
        <v>3</v>
      </c>
      <c r="F65" s="48">
        <v>5</v>
      </c>
      <c r="G65" s="48">
        <v>6</v>
      </c>
      <c r="H65" s="48"/>
      <c r="I65" s="48">
        <v>9</v>
      </c>
      <c r="J65" s="48">
        <v>12</v>
      </c>
      <c r="K65" s="48">
        <v>13</v>
      </c>
      <c r="L65" s="42">
        <v>15</v>
      </c>
      <c r="M65" s="4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 t="s">
        <v>22</v>
      </c>
      <c r="Z65" s="13">
        <f>'Data Linked'!AE91</f>
        <v>3.2131375000000004E-2</v>
      </c>
      <c r="AA65" s="13">
        <f>'Data Linked'!AE135</f>
        <v>6.2714249999999999E-2</v>
      </c>
      <c r="AB65" s="13">
        <f>'Data Linked'!AE289</f>
        <v>4.7693800000000001E-2</v>
      </c>
      <c r="AC65" s="13">
        <f>'Data Linked'!AE443</f>
        <v>5.0635949999999999E-2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 t="s">
        <v>22</v>
      </c>
      <c r="AR65" s="18">
        <f>'Data Linked'!AE311</f>
        <v>6.0933475000000001E-2</v>
      </c>
      <c r="AS65" s="18">
        <f>'Data Linked'!AE333</f>
        <v>6.0468924999999993E-2</v>
      </c>
      <c r="AT65" s="18">
        <f>'Data Linked'!AE355</f>
        <v>5.2958699999999997E-2</v>
      </c>
      <c r="AU65" s="18">
        <f>'Data Linked'!AE377</f>
        <v>4.1964349999999997E-2</v>
      </c>
      <c r="AV65" s="18">
        <f>'Data Linked'!AE399</f>
        <v>6.0081799999999998E-2</v>
      </c>
      <c r="AW65" s="18">
        <f>'Data Linked'!AE421</f>
        <v>6.7979150000000002E-2</v>
      </c>
      <c r="AX65" s="18">
        <f>'Data Linked'!AE465</f>
        <v>3.8557649999999999E-2</v>
      </c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4" t="s">
        <v>22</v>
      </c>
      <c r="BK65" s="3">
        <f>'Data Linked'!AE223</f>
        <v>4.4906500000000002E-2</v>
      </c>
      <c r="BL65" s="18">
        <f>'Data Linked'!AE245</f>
        <v>5.218445E-2</v>
      </c>
      <c r="BM65" s="18">
        <f>'Data Linked'!AE267</f>
        <v>4.5525900000000001E-2</v>
      </c>
      <c r="BN65" s="3"/>
      <c r="BO65" s="3"/>
      <c r="BP65" s="3"/>
      <c r="BQ65" s="3"/>
      <c r="BR65" s="3"/>
      <c r="BS65" s="3"/>
      <c r="BT65" s="3"/>
      <c r="BU65" s="3"/>
      <c r="BV65" s="3"/>
      <c r="BW65" s="3"/>
    </row>
    <row r="66" spans="1:83">
      <c r="A66" s="3"/>
      <c r="B66" s="4" t="s">
        <v>20</v>
      </c>
      <c r="C66" s="13"/>
      <c r="D66" s="13">
        <f>'Data Linked'!AE2</f>
        <v>3.2208799999999996E-2</v>
      </c>
      <c r="E66" s="76">
        <f>'Data Linked'!AE24</f>
        <v>2.5395399999999999E-2</v>
      </c>
      <c r="F66" s="13">
        <f>'Data Linked'!AE46</f>
        <v>2.7873000000000002E-2</v>
      </c>
      <c r="G66" s="9">
        <f>'Data Linked'!AE68</f>
        <v>2.3382350000000003E-2</v>
      </c>
      <c r="H66" s="13"/>
      <c r="I66" s="13">
        <f>'Data Linked'!AE112</f>
        <v>2.3537199999999998E-2</v>
      </c>
      <c r="J66" s="13">
        <f>'Data Linked'!AE156</f>
        <v>0</v>
      </c>
      <c r="K66" s="13">
        <f>'Data Linked'!AE178</f>
        <v>3.4067E-2</v>
      </c>
      <c r="L66" s="88">
        <f>'Data Linked'!AE200</f>
        <v>2.6014799999999998E-2</v>
      </c>
      <c r="M66" s="149">
        <f>AVERAGE(D66:L66)</f>
        <v>2.4059818750000003E-2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 t="s">
        <v>23</v>
      </c>
      <c r="Z66" s="13">
        <f>'Data Linked'!AE92</f>
        <v>4.1344949999999991E-2</v>
      </c>
      <c r="AA66" s="13">
        <f>'Data Linked'!AE136</f>
        <v>8.9400066666666667E-2</v>
      </c>
      <c r="AB66" s="13">
        <f>'Data Linked'!AE290</f>
        <v>9.3632633333333326E-2</v>
      </c>
      <c r="AC66" s="13">
        <f>'Data Linked'!AE444</f>
        <v>8.2380200000000001E-2</v>
      </c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4" t="s">
        <v>23</v>
      </c>
      <c r="AR66" s="18">
        <f>'Data Linked'!AE312</f>
        <v>7.5257100000000007E-2</v>
      </c>
      <c r="AS66" s="18">
        <f>'Data Linked'!AE334</f>
        <v>8.7025699999999998E-2</v>
      </c>
      <c r="AT66" s="18">
        <f>'Data Linked'!AE356</f>
        <v>5.8688149999999994E-2</v>
      </c>
      <c r="AU66" s="18">
        <f>'Data Linked'!AE378</f>
        <v>3.4500579999999996E-2</v>
      </c>
      <c r="AV66" s="18">
        <f>'Data Linked'!AE400</f>
        <v>9.1361499999999998E-2</v>
      </c>
      <c r="AW66" s="18">
        <f>'Data Linked'!AE422</f>
        <v>9.1671199999999994E-2</v>
      </c>
      <c r="AX66" s="18">
        <f>'Data Linked'!AE466</f>
        <v>5.9978566666666656E-2</v>
      </c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4" t="s">
        <v>23</v>
      </c>
      <c r="BK66" s="3">
        <f>'Data Linked'!AE224</f>
        <v>5.2648999999999994E-2</v>
      </c>
      <c r="BL66" s="18">
        <f>'Data Linked'!AE246</f>
        <v>6.8959866666666661E-2</v>
      </c>
      <c r="BM66" s="18">
        <f>'Data Linked'!AE268</f>
        <v>5.9565633333333333E-2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4" t="s">
        <v>92</v>
      </c>
      <c r="BY66" s="3"/>
      <c r="BZ66" s="42" t="s">
        <v>88</v>
      </c>
      <c r="CA66" s="48" t="s">
        <v>84</v>
      </c>
      <c r="CB66" s="42" t="s">
        <v>85</v>
      </c>
      <c r="CC66" s="42" t="s">
        <v>86</v>
      </c>
    </row>
    <row r="67" spans="1:83">
      <c r="A67" s="3"/>
      <c r="B67" s="4" t="s">
        <v>22</v>
      </c>
      <c r="C67" s="13"/>
      <c r="D67" s="13">
        <f>'Data Linked'!AE3</f>
        <v>4.0725549999999999E-2</v>
      </c>
      <c r="E67" s="76">
        <f>'Data Linked'!AE25</f>
        <v>4.4751649999999997E-2</v>
      </c>
      <c r="F67" s="13">
        <f>'Data Linked'!AE47</f>
        <v>2.91118E-2</v>
      </c>
      <c r="G67" s="9">
        <f>'Data Linked'!AE69</f>
        <v>2.8492400000000001E-2</v>
      </c>
      <c r="H67" s="13"/>
      <c r="I67" s="13">
        <f>'Data Linked'!AE113</f>
        <v>3.4996100000000002E-2</v>
      </c>
      <c r="J67" s="13">
        <f>'Data Linked'!AE157</f>
        <v>2.6479349999999999E-2</v>
      </c>
      <c r="K67" s="13">
        <f>'Data Linked'!AE179</f>
        <v>5.2648999999999994E-2</v>
      </c>
      <c r="L67" s="13">
        <f>'Data Linked'!AE201</f>
        <v>2.9886050000000001E-2</v>
      </c>
      <c r="M67" s="149">
        <f t="shared" ref="M67:M74" si="37">AVERAGE(D67:L67)</f>
        <v>3.5886487500000001E-2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 t="s">
        <v>24</v>
      </c>
      <c r="Z67" s="13">
        <f>'Data Linked'!AE93</f>
        <v>3.90222E-2</v>
      </c>
      <c r="AA67" s="13">
        <f>'Data Linked'!AE137</f>
        <v>8.7438633333333349E-2</v>
      </c>
      <c r="AB67" s="13">
        <f>'Data Linked'!AE291</f>
        <v>9.8484600000000005E-2</v>
      </c>
      <c r="AC67" s="13">
        <f>'Data Linked'!AE445</f>
        <v>8.7025699999999998E-2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4" t="s">
        <v>24</v>
      </c>
      <c r="AR67" s="18">
        <f>'Data Linked'!AE313</f>
        <v>8.2380200000000001E-2</v>
      </c>
      <c r="AS67" s="18">
        <f>'Data Linked'!AE335</f>
        <v>9.6239275000000013E-2</v>
      </c>
      <c r="AT67" s="18">
        <f>'Data Linked'!AE357</f>
        <v>8.5632050000000015E-2</v>
      </c>
      <c r="AU67" s="18">
        <f>'Data Linked'!AE379</f>
        <v>5.3113550000000002E-2</v>
      </c>
      <c r="AV67" s="18">
        <f>'Data Linked'!AE401</f>
        <v>9.9878250000000002E-2</v>
      </c>
      <c r="AW67" s="18">
        <f>'Data Linked'!AE423</f>
        <v>0.13239675000000001</v>
      </c>
      <c r="AX67" s="18">
        <f>'Data Linked'!AE467</f>
        <v>6.5346700000000008E-2</v>
      </c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4" t="s">
        <v>24</v>
      </c>
      <c r="BK67" s="3">
        <f>'Data Linked'!AE225</f>
        <v>9.7400649999999991E-2</v>
      </c>
      <c r="BL67" s="18">
        <f>'Data Linked'!AE247</f>
        <v>0.1201636</v>
      </c>
      <c r="BM67" s="18">
        <f>'Data Linked'!AE269</f>
        <v>7.2160099999999991E-2</v>
      </c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4" t="s">
        <v>20</v>
      </c>
      <c r="BZ67" s="9">
        <f>AVERAGE(C66:L66)</f>
        <v>2.4059818750000003E-2</v>
      </c>
      <c r="CA67" s="9">
        <f t="shared" ref="CA67" si="38">AVERAGE(Z64:AC64)</f>
        <v>4.1603033333333331E-2</v>
      </c>
      <c r="CB67" s="9">
        <f t="shared" ref="CB67" si="39">AVERAGE(AR64:AX64)</f>
        <v>4.7358291666666663E-2</v>
      </c>
      <c r="CC67" s="9">
        <f t="shared" ref="CC67:CC75" si="40">AVERAGE(BK64:BM64)</f>
        <v>3.7783399999999995E-2</v>
      </c>
      <c r="CD67" s="10">
        <v>0.05</v>
      </c>
      <c r="CE67" s="11">
        <v>0.1</v>
      </c>
    </row>
    <row r="68" spans="1:83">
      <c r="A68" s="3"/>
      <c r="B68" s="4" t="s">
        <v>23</v>
      </c>
      <c r="C68" s="13"/>
      <c r="D68" s="13">
        <f>'Data Linked'!AE4</f>
        <v>6.2972333333333325E-2</v>
      </c>
      <c r="E68" s="76">
        <f>'Data Linked'!AE26</f>
        <v>7.0405133333333328E-2</v>
      </c>
      <c r="F68" s="13">
        <f>'Data Linked'!AE48</f>
        <v>3.0866766666666667E-2</v>
      </c>
      <c r="G68" s="9">
        <f>'Data Linked'!AE70</f>
        <v>4.4287099999999996E-2</v>
      </c>
      <c r="H68" s="13"/>
      <c r="I68" s="13">
        <f>'Data Linked'!AE114</f>
        <v>3.798986666666667E-2</v>
      </c>
      <c r="J68" s="13">
        <f>'Data Linked'!AE158</f>
        <v>3.0144133333333333E-2</v>
      </c>
      <c r="K68" s="13">
        <f>'Data Linked'!AE180</f>
        <v>8.5683666666666658E-2</v>
      </c>
      <c r="L68" s="13">
        <f>'Data Linked'!AE202</f>
        <v>4.8416433333333321E-2</v>
      </c>
      <c r="M68" s="149">
        <f t="shared" si="37"/>
        <v>5.1345679166666665E-2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 t="s">
        <v>25</v>
      </c>
      <c r="Z68" s="13">
        <f>'Data Linked'!AE94</f>
        <v>4.1035249999999995E-2</v>
      </c>
      <c r="AA68" s="13">
        <f>'Data Linked'!AE138</f>
        <v>7.5566800000000003E-2</v>
      </c>
      <c r="AB68" s="13">
        <f>'Data Linked'!AE292</f>
        <v>9.6781249999999999E-2</v>
      </c>
      <c r="AC68" s="13">
        <f>'Data Linked'!AE446</f>
        <v>9.6936099999999997E-2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4" t="s">
        <v>25</v>
      </c>
      <c r="AR68" s="18">
        <f>'Data Linked'!AE314</f>
        <v>8.7180550000000009E-2</v>
      </c>
      <c r="AS68" s="18">
        <f>'Data Linked'!AE336</f>
        <v>8.8729050000000004E-2</v>
      </c>
      <c r="AT68" s="18">
        <f>'Data Linked'!AE358</f>
        <v>8.5786899999999999E-2</v>
      </c>
      <c r="AU68" s="18">
        <f>'Data Linked'!AE380</f>
        <v>6.5811249999999988E-2</v>
      </c>
      <c r="AV68" s="18">
        <f>'Data Linked'!AE402</f>
        <v>0.11846025000000002</v>
      </c>
      <c r="AW68" s="18">
        <f>'Data Linked'!AE424</f>
        <v>0.14044894999999999</v>
      </c>
      <c r="AX68" s="18">
        <f>'Data Linked'!AE468</f>
        <v>6.4030475000000003E-2</v>
      </c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4" t="s">
        <v>25</v>
      </c>
      <c r="BK68" s="3">
        <f>'Data Linked'!AE226</f>
        <v>6.4727300000000002E-2</v>
      </c>
      <c r="BL68" s="18">
        <f>'Data Linked'!AE248</f>
        <v>8.7490250000000006E-2</v>
      </c>
      <c r="BM68" s="18">
        <f>'Data Linked'!AE270</f>
        <v>7.2469799999999987E-2</v>
      </c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4" t="s">
        <v>22</v>
      </c>
      <c r="BZ68" s="9">
        <f>AVERAGE(C67:L67)</f>
        <v>3.5886487500000001E-2</v>
      </c>
      <c r="CA68" s="9">
        <f t="shared" ref="CA68:CA73" si="41">AVERAGE(Z65:AC65)</f>
        <v>4.8293843749999996E-2</v>
      </c>
      <c r="CB68" s="9">
        <f t="shared" ref="CB68:CB75" si="42">AVERAGE(AR65:AX65)</f>
        <v>5.4706292857142853E-2</v>
      </c>
      <c r="CC68" s="9">
        <f t="shared" si="40"/>
        <v>4.7538950000000003E-2</v>
      </c>
      <c r="CD68" s="10">
        <v>0.05</v>
      </c>
      <c r="CE68" s="11">
        <v>0.1</v>
      </c>
    </row>
    <row r="69" spans="1:83">
      <c r="A69" s="3"/>
      <c r="B69" s="4" t="s">
        <v>24</v>
      </c>
      <c r="C69" s="13"/>
      <c r="D69" s="13">
        <f>'Data Linked'!AE5</f>
        <v>6.59661E-2</v>
      </c>
      <c r="E69" s="76">
        <f>'Data Linked'!AE27</f>
        <v>9.3684249999999983E-2</v>
      </c>
      <c r="F69" s="13">
        <f>'Data Linked'!AE49</f>
        <v>7.0611599999999997E-2</v>
      </c>
      <c r="G69" s="9">
        <f>'Data Linked'!AE71</f>
        <v>0.10374949999999999</v>
      </c>
      <c r="H69" s="13"/>
      <c r="I69" s="13">
        <f>'Data Linked'!AE115</f>
        <v>3.4376700000000003E-2</v>
      </c>
      <c r="J69" s="13">
        <f>'Data Linked'!AE159</f>
        <v>8.2535049999999999E-2</v>
      </c>
      <c r="K69" s="13">
        <f>'Data Linked'!AE181</f>
        <v>9.7245800000000007E-2</v>
      </c>
      <c r="L69" s="13">
        <f>'Data Linked'!AE203</f>
        <v>6.921795E-2</v>
      </c>
      <c r="M69" s="149">
        <f t="shared" si="37"/>
        <v>7.7173368749999999E-2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 t="s">
        <v>26</v>
      </c>
      <c r="Z69" s="13">
        <f>'Data Linked'!AE95</f>
        <v>3.8867349999999995E-2</v>
      </c>
      <c r="AA69" s="13">
        <f>'Data Linked'!AE139</f>
        <v>9.4613349999999985E-2</v>
      </c>
      <c r="AB69" s="13">
        <f>'Data Linked'!AE293</f>
        <v>8.4238400000000019E-2</v>
      </c>
      <c r="AC69" s="13">
        <f>'Data Linked'!AE447</f>
        <v>8.9658149999999992E-2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4" t="s">
        <v>26</v>
      </c>
      <c r="AR69" s="18">
        <f>'Data Linked'!AE315</f>
        <v>7.1308425000000009E-2</v>
      </c>
      <c r="AS69" s="18">
        <f>'Data Linked'!AE337</f>
        <v>7.3089199999999993E-2</v>
      </c>
      <c r="AT69" s="18">
        <f>'Data Linked'!AE359</f>
        <v>7.3011775000000001E-2</v>
      </c>
      <c r="AU69" s="18">
        <f>'Data Linked'!AE381</f>
        <v>7.3244049999999991E-2</v>
      </c>
      <c r="AV69" s="18">
        <f>'Data Linked'!AE403</f>
        <v>0.1142793</v>
      </c>
      <c r="AW69" s="18">
        <f>'Data Linked'!AE425</f>
        <v>6.7204899999999998E-2</v>
      </c>
      <c r="AX69" s="18">
        <f>'Data Linked'!AE469</f>
        <v>7.3244049999999991E-2</v>
      </c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4" t="s">
        <v>26</v>
      </c>
      <c r="BK69" s="3">
        <f>'Data Linked'!AE227</f>
        <v>6.3178799999999993E-2</v>
      </c>
      <c r="BL69" s="18">
        <f>'Data Linked'!AE249</f>
        <v>7.3708599999999985E-2</v>
      </c>
      <c r="BM69" s="18">
        <f>'Data Linked'!AE271</f>
        <v>8.8109649999999998E-2</v>
      </c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4" t="s">
        <v>23</v>
      </c>
      <c r="BZ69" s="9">
        <f t="shared" ref="BZ69:BZ75" si="43">AVERAGE(C68:L68)</f>
        <v>5.1345679166666665E-2</v>
      </c>
      <c r="CA69" s="9">
        <f t="shared" si="41"/>
        <v>7.66894625E-2</v>
      </c>
      <c r="CB69" s="9">
        <f t="shared" si="42"/>
        <v>7.12118280952381E-2</v>
      </c>
      <c r="CC69" s="9">
        <f t="shared" si="40"/>
        <v>6.0391499999999994E-2</v>
      </c>
      <c r="CD69" s="10">
        <v>0.05</v>
      </c>
      <c r="CE69" s="11">
        <v>0.1</v>
      </c>
    </row>
    <row r="70" spans="1:83">
      <c r="A70" s="3"/>
      <c r="B70" s="4" t="s">
        <v>25</v>
      </c>
      <c r="C70" s="13"/>
      <c r="D70" s="13">
        <f>'Data Linked'!AE6</f>
        <v>6.5733824999999996E-2</v>
      </c>
      <c r="E70" s="76">
        <f>'Data Linked'!AE28</f>
        <v>5.6520249999999994E-2</v>
      </c>
      <c r="F70" s="13">
        <f>'Data Linked'!AE50</f>
        <v>3.9177050000000005E-2</v>
      </c>
      <c r="G70" s="9">
        <f>'Data Linked'!AE72</f>
        <v>3.2673349999999997E-2</v>
      </c>
      <c r="H70" s="13"/>
      <c r="I70" s="13">
        <f>'Data Linked'!AE116</f>
        <v>3.4067E-2</v>
      </c>
      <c r="J70" s="13">
        <f>'Data Linked'!AE160</f>
        <v>3.2053950000000005E-2</v>
      </c>
      <c r="K70" s="13">
        <f>'Data Linked'!AE182</f>
        <v>9.1516349999999996E-2</v>
      </c>
      <c r="L70" s="13">
        <f>'Data Linked'!AE204</f>
        <v>5.0326250000000003E-2</v>
      </c>
      <c r="M70" s="149">
        <f t="shared" si="37"/>
        <v>5.0258503125000006E-2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 t="s">
        <v>27</v>
      </c>
      <c r="Z70" s="13">
        <f>'Data Linked'!AE96</f>
        <v>4.1577224999999995E-2</v>
      </c>
      <c r="AA70" s="13">
        <f>'Data Linked'!AE140</f>
        <v>7.727015000000001E-2</v>
      </c>
      <c r="AB70" s="13">
        <f>'Data Linked'!AE294</f>
        <v>9.5232750000000005E-2</v>
      </c>
      <c r="AC70" s="13">
        <f>'Data Linked'!AE448</f>
        <v>7.3398900000000003E-2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4" t="s">
        <v>27</v>
      </c>
      <c r="AR70" s="18">
        <f>'Data Linked'!AE316</f>
        <v>7.5257099999999993E-2</v>
      </c>
      <c r="AS70" s="18">
        <f>'Data Linked'!AE338</f>
        <v>7.6495900000000006E-2</v>
      </c>
      <c r="AT70" s="18">
        <f>'Data Linked'!AE360</f>
        <v>7.8199249999999998E-2</v>
      </c>
      <c r="AU70" s="18">
        <f>'Data Linked'!AE382</f>
        <v>6.7359749999999996E-2</v>
      </c>
      <c r="AV70" s="18">
        <f>'Data Linked'!AE404</f>
        <v>0.1062271</v>
      </c>
      <c r="AW70" s="18">
        <f>'Data Linked'!AE426</f>
        <v>7.9747750000000006E-2</v>
      </c>
      <c r="AX70" s="18">
        <f>'Data Linked'!AE470</f>
        <v>7.6031349999999998E-2</v>
      </c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4" t="s">
        <v>27</v>
      </c>
      <c r="BK70" s="3">
        <f>'Data Linked'!AE228</f>
        <v>7.2624649999999999E-2</v>
      </c>
      <c r="BL70" s="18">
        <f>'Data Linked'!AE250</f>
        <v>7.7115299999999998E-2</v>
      </c>
      <c r="BM70" s="18">
        <f>'Data Linked'!AE272</f>
        <v>8.4083549999999993E-2</v>
      </c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4" t="s">
        <v>24</v>
      </c>
      <c r="BZ70" s="9">
        <f t="shared" si="43"/>
        <v>7.7173368749999999E-2</v>
      </c>
      <c r="CA70" s="9">
        <f t="shared" si="41"/>
        <v>7.7992783333333343E-2</v>
      </c>
      <c r="CB70" s="9">
        <f t="shared" si="42"/>
        <v>8.7855253571428579E-2</v>
      </c>
      <c r="CC70" s="9">
        <f t="shared" si="40"/>
        <v>9.6574783333333317E-2</v>
      </c>
      <c r="CD70" s="10">
        <v>0.05</v>
      </c>
      <c r="CE70" s="11">
        <v>0.1</v>
      </c>
    </row>
    <row r="71" spans="1:83">
      <c r="A71" s="3"/>
      <c r="B71" s="4" t="s">
        <v>26</v>
      </c>
      <c r="C71" s="13"/>
      <c r="D71" s="13">
        <f>'Data Linked'!AE7</f>
        <v>8.9813000000000004E-2</v>
      </c>
      <c r="E71" s="76">
        <f>'Data Linked'!AE29</f>
        <v>0.11923449999999999</v>
      </c>
      <c r="F71" s="13">
        <f>'Data Linked'!AE51</f>
        <v>3.1976524999999992E-2</v>
      </c>
      <c r="G71" s="9">
        <f>'Data Linked'!AE73</f>
        <v>3.4221849999999998E-2</v>
      </c>
      <c r="H71" s="13"/>
      <c r="I71" s="13">
        <f>'Data Linked'!AE117</f>
        <v>3.5770349999999999E-2</v>
      </c>
      <c r="J71" s="13">
        <f>'Data Linked'!AE161</f>
        <v>2.3846900000000001E-2</v>
      </c>
      <c r="K71" s="13">
        <f>'Data Linked'!AE183</f>
        <v>5.5746000000000004E-2</v>
      </c>
      <c r="L71" s="13">
        <f>'Data Linked'!AE205</f>
        <v>5.0790799999999997E-2</v>
      </c>
      <c r="M71" s="149">
        <f t="shared" si="37"/>
        <v>5.5174990625000003E-2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 t="s">
        <v>28</v>
      </c>
      <c r="Z71" s="13">
        <f>'Data Linked'!AE97</f>
        <v>0.11443415</v>
      </c>
      <c r="AA71" s="13">
        <f>'Data Linked'!AE141</f>
        <v>0.12558335000000001</v>
      </c>
      <c r="AB71" s="13">
        <f>'Data Linked'!AE295</f>
        <v>0.14462989999999998</v>
      </c>
      <c r="AC71" s="13">
        <f>'Data Linked'!AE449</f>
        <v>0.133248425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4" t="s">
        <v>28</v>
      </c>
      <c r="AR71" s="18">
        <f>'Data Linked'!AE317</f>
        <v>0.13828104999999999</v>
      </c>
      <c r="AS71" s="18">
        <f>'Data Linked'!AE339</f>
        <v>0.11815054999999999</v>
      </c>
      <c r="AT71" s="18">
        <f>'Data Linked'!AE361</f>
        <v>0.1229509</v>
      </c>
      <c r="AU71" s="18">
        <f>'Data Linked'!AE383</f>
        <v>5.9617249999999997E-2</v>
      </c>
      <c r="AV71" s="18">
        <f>'Data Linked'!AE405</f>
        <v>8.6406299999999991E-2</v>
      </c>
      <c r="AW71" s="18">
        <f>'Data Linked'!AE427</f>
        <v>0.136268</v>
      </c>
      <c r="AX71" s="18">
        <f>'Data Linked'!AE471</f>
        <v>7.9592899999999994E-2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4" t="s">
        <v>28</v>
      </c>
      <c r="BK71" s="3"/>
      <c r="BL71" s="18">
        <f>'Data Linked'!AE251</f>
        <v>8.4238399999999991E-2</v>
      </c>
      <c r="BM71" s="18">
        <f>'Data Linked'!AE273</f>
        <v>0.10297524999999999</v>
      </c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4" t="s">
        <v>25</v>
      </c>
      <c r="BZ71" s="9">
        <f t="shared" si="43"/>
        <v>5.0258503125000006E-2</v>
      </c>
      <c r="CA71" s="9">
        <f t="shared" si="41"/>
        <v>7.7579850000000006E-2</v>
      </c>
      <c r="CB71" s="9">
        <f t="shared" si="42"/>
        <v>9.2921060714285728E-2</v>
      </c>
      <c r="CC71" s="9">
        <f t="shared" si="40"/>
        <v>7.4895783333333341E-2</v>
      </c>
      <c r="CD71" s="10">
        <v>0.05</v>
      </c>
      <c r="CE71" s="11">
        <v>0.1</v>
      </c>
    </row>
    <row r="72" spans="1:83">
      <c r="A72" s="3"/>
      <c r="B72" s="4" t="s">
        <v>27</v>
      </c>
      <c r="C72" s="13"/>
      <c r="D72" s="13">
        <f>'Data Linked'!AE8</f>
        <v>7.5257099999999993E-2</v>
      </c>
      <c r="E72" s="76">
        <f>'Data Linked'!AE30</f>
        <v>9.8639450000000004E-2</v>
      </c>
      <c r="F72" s="13">
        <f>'Data Linked'!AE52</f>
        <v>2.5937374999999999E-2</v>
      </c>
      <c r="G72" s="9">
        <f>'Data Linked'!AE74</f>
        <v>3.5615499999999994E-2</v>
      </c>
      <c r="H72" s="13"/>
      <c r="I72" s="13">
        <f>'Data Linked'!AE118</f>
        <v>5.218445E-2</v>
      </c>
      <c r="J72" s="13">
        <f>'Data Linked'!AE162</f>
        <v>3.019575E-2</v>
      </c>
      <c r="K72" s="13">
        <f>'Data Linked'!AE184</f>
        <v>3.5925199999999997E-2</v>
      </c>
      <c r="L72" s="13">
        <f>'Data Linked'!AE206</f>
        <v>4.9397150000000001E-2</v>
      </c>
      <c r="M72" s="149">
        <f t="shared" si="37"/>
        <v>5.0393996874999999E-2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 t="s">
        <v>29</v>
      </c>
      <c r="Z72" s="13">
        <f>'Data Linked'!AE98</f>
        <v>2.7253599999999999E-2</v>
      </c>
      <c r="AA72" s="13"/>
      <c r="AB72" s="13"/>
      <c r="AC72" s="13">
        <f>'Data Linked'!AE450</f>
        <v>3.9951299999999995E-2</v>
      </c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4" t="s">
        <v>29</v>
      </c>
      <c r="AR72" s="18">
        <f>'Data Linked'!AE318</f>
        <v>8.2999600000000007E-2</v>
      </c>
      <c r="AS72" s="18">
        <f>'Data Linked'!AE340</f>
        <v>7.5566800000000003E-2</v>
      </c>
      <c r="AT72" s="18">
        <f>'Data Linked'!AE362</f>
        <v>6.3178799999999993E-2</v>
      </c>
      <c r="AU72" s="18">
        <f>'Data Linked'!AE384</f>
        <v>0.21214449999999999</v>
      </c>
      <c r="AV72" s="18">
        <f>'Data Linked'!AE406</f>
        <v>5.2958700000000004E-2</v>
      </c>
      <c r="AW72" s="18">
        <f>'Data Linked'!AE428</f>
        <v>7.3398900000000003E-2</v>
      </c>
      <c r="AX72" s="18">
        <f>'Data Linked'!AE472</f>
        <v>5.0790799999999997E-2</v>
      </c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4" t="s">
        <v>29</v>
      </c>
      <c r="BK72" s="3">
        <f>'Data Linked'!AE230</f>
        <v>6.4727300000000002E-2</v>
      </c>
      <c r="BL72" s="18"/>
      <c r="BM72" s="18">
        <f>'Data Linked'!AE274</f>
        <v>4.8313200000000001E-2</v>
      </c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4" t="s">
        <v>26</v>
      </c>
      <c r="BZ72" s="9">
        <f t="shared" si="43"/>
        <v>5.5174990625000003E-2</v>
      </c>
      <c r="CA72" s="9">
        <f t="shared" si="41"/>
        <v>7.6844312499999998E-2</v>
      </c>
      <c r="CB72" s="9">
        <f t="shared" si="42"/>
        <v>7.791167142857143E-2</v>
      </c>
      <c r="CC72" s="9">
        <f t="shared" si="40"/>
        <v>7.4999016666666654E-2</v>
      </c>
      <c r="CD72" s="10">
        <v>0.05</v>
      </c>
      <c r="CE72" s="11">
        <v>0.1</v>
      </c>
    </row>
    <row r="73" spans="1:83">
      <c r="B73" s="1" t="s">
        <v>28</v>
      </c>
      <c r="C73" s="13"/>
      <c r="D73" s="13">
        <f>'Data Linked'!AE9</f>
        <v>9.7245800000000007E-2</v>
      </c>
      <c r="E73" s="76">
        <f>'Data Linked'!AE31</f>
        <v>0.13053855</v>
      </c>
      <c r="F73" s="13">
        <f>'Data Linked'!AE53</f>
        <v>0.11830540000000001</v>
      </c>
      <c r="G73" s="9">
        <f>'Data Linked'!AE75</f>
        <v>0.11365990000000001</v>
      </c>
      <c r="H73" s="13"/>
      <c r="I73" s="13">
        <f>'Data Linked'!AE119</f>
        <v>8.5012649999999995E-2</v>
      </c>
      <c r="J73" s="13"/>
      <c r="K73" s="13">
        <f>'Data Linked'!AE185</f>
        <v>0.113737325</v>
      </c>
      <c r="L73" s="13">
        <f>'Data Linked'!AE207</f>
        <v>9.2135749999999988E-2</v>
      </c>
      <c r="M73" s="149">
        <f t="shared" si="37"/>
        <v>0.107233625</v>
      </c>
      <c r="N73" s="3"/>
      <c r="O73" s="3"/>
      <c r="BK73" s="13"/>
      <c r="BX73" s="3"/>
      <c r="BY73" s="4" t="s">
        <v>27</v>
      </c>
      <c r="BZ73" s="9">
        <f t="shared" si="43"/>
        <v>5.0393996874999999E-2</v>
      </c>
      <c r="CA73" s="9">
        <f t="shared" si="41"/>
        <v>7.186975625E-2</v>
      </c>
      <c r="CB73" s="9">
        <f t="shared" si="42"/>
        <v>7.9902600000000018E-2</v>
      </c>
      <c r="CC73" s="9">
        <f t="shared" si="40"/>
        <v>7.7941166666666672E-2</v>
      </c>
      <c r="CD73" s="10">
        <v>0.05</v>
      </c>
      <c r="CE73" s="11">
        <v>0.1</v>
      </c>
    </row>
    <row r="74" spans="1:83">
      <c r="B74" s="1" t="s">
        <v>29</v>
      </c>
      <c r="C74" s="13"/>
      <c r="D74" s="13">
        <f>'Data Linked'!AE10</f>
        <v>3.8712499999999997E-2</v>
      </c>
      <c r="E74" s="76">
        <f>'Data Linked'!AE32</f>
        <v>3.9951299999999995E-2</v>
      </c>
      <c r="F74" s="13">
        <f>'Data Linked'!AE54</f>
        <v>4.3358000000000001E-2</v>
      </c>
      <c r="G74" s="9">
        <f>'Data Linked'!AE76</f>
        <v>3.4376700000000003E-2</v>
      </c>
      <c r="H74" s="13"/>
      <c r="I74" s="13">
        <f>'Data Linked'!AE120</f>
        <v>2.4775999999999999E-2</v>
      </c>
      <c r="J74" s="13">
        <f>'Data Linked'!AE164</f>
        <v>1.8891700000000001E-2</v>
      </c>
      <c r="K74" s="13">
        <f>'Data Linked'!AE186</f>
        <v>0</v>
      </c>
      <c r="L74" s="13">
        <f>'Data Linked'!AE208</f>
        <v>3.8402800000000001E-2</v>
      </c>
      <c r="M74" s="149">
        <f t="shared" si="37"/>
        <v>2.9808624999999998E-2</v>
      </c>
      <c r="N74" s="3"/>
      <c r="O74" s="3"/>
      <c r="BX74" s="3"/>
      <c r="BY74" s="4" t="s">
        <v>28</v>
      </c>
      <c r="BZ74" s="9">
        <f t="shared" si="43"/>
        <v>0.107233625</v>
      </c>
      <c r="CA74" s="9">
        <f>AVERAGE(Z71:AC71)</f>
        <v>0.12947395624999999</v>
      </c>
      <c r="CB74" s="9">
        <f t="shared" si="42"/>
        <v>0.10589527857142857</v>
      </c>
      <c r="CC74" s="9">
        <f t="shared" si="40"/>
        <v>9.3606824999999991E-2</v>
      </c>
      <c r="CD74" s="10">
        <v>0.05</v>
      </c>
      <c r="CE74" s="11">
        <v>0.1</v>
      </c>
    </row>
    <row r="75" spans="1:83">
      <c r="D75" s="10">
        <f>AVERAGE(D66:D74)</f>
        <v>6.3181667592592597E-2</v>
      </c>
      <c r="E75" s="10">
        <f t="shared" ref="E75" si="44">AVERAGE(E66:E74)</f>
        <v>7.5457831481481483E-2</v>
      </c>
      <c r="F75" s="10">
        <f t="shared" ref="F75" si="45">AVERAGE(F66:F74)</f>
        <v>4.6357501851851848E-2</v>
      </c>
      <c r="G75" s="10">
        <f t="shared" ref="G75" si="46">AVERAGE(G66:G74)</f>
        <v>5.0050961111111111E-2</v>
      </c>
      <c r="H75" s="10"/>
      <c r="I75" s="10">
        <f t="shared" ref="I75" si="47">AVERAGE(I66:I74)</f>
        <v>4.0301146296296296E-2</v>
      </c>
      <c r="J75" s="10">
        <f t="shared" ref="J75" si="48">AVERAGE(J66:J74)</f>
        <v>3.0518354166666668E-2</v>
      </c>
      <c r="K75" s="10">
        <f t="shared" ref="K75" si="49">AVERAGE(K66:K74)</f>
        <v>6.2952260185185197E-2</v>
      </c>
      <c r="L75" s="10">
        <f t="shared" ref="L75" si="50">AVERAGE(L66:L74)</f>
        <v>5.0509775925925926E-2</v>
      </c>
      <c r="M75" s="150">
        <f>AVERAGE(M66:M74)</f>
        <v>5.3481677199074068E-2</v>
      </c>
      <c r="BW75" s="16"/>
      <c r="BX75" s="3"/>
      <c r="BY75" s="4" t="s">
        <v>29</v>
      </c>
      <c r="BZ75" s="9">
        <f t="shared" si="43"/>
        <v>2.9808624999999998E-2</v>
      </c>
      <c r="CA75" s="9">
        <f>AVERAGE(Z72:AC72)</f>
        <v>3.3602449999999999E-2</v>
      </c>
      <c r="CB75" s="9">
        <f t="shared" si="42"/>
        <v>8.7291157142857151E-2</v>
      </c>
      <c r="CC75" s="9">
        <f t="shared" si="40"/>
        <v>5.6520250000000001E-2</v>
      </c>
      <c r="CD75" s="10">
        <v>0.05</v>
      </c>
      <c r="CE75" s="11">
        <v>0.1</v>
      </c>
    </row>
    <row r="76" spans="1:83">
      <c r="BY76" s="3" t="s">
        <v>400</v>
      </c>
      <c r="BZ76" s="10">
        <f>AVERAGE(BZ67:BZ75)</f>
        <v>5.3481677199074068E-2</v>
      </c>
      <c r="CA76" s="10">
        <f t="shared" ref="CA76" si="51">AVERAGE(CA67:CA75)</f>
        <v>7.0438827546296295E-2</v>
      </c>
      <c r="CB76" s="10">
        <f t="shared" ref="CB76" si="52">AVERAGE(CB67:CB75)</f>
        <v>7.833927044973546E-2</v>
      </c>
      <c r="CC76" s="10">
        <f t="shared" ref="CC76" si="53">AVERAGE(CC67:CC75)</f>
        <v>6.8916852777777773E-2</v>
      </c>
      <c r="CD76" s="10">
        <v>0.05</v>
      </c>
      <c r="CE76" s="11">
        <v>0.1</v>
      </c>
    </row>
    <row r="77" spans="1:83">
      <c r="BY77" s="3" t="s">
        <v>401</v>
      </c>
      <c r="BZ77" s="10">
        <f>STDEV(BZ67:BZ75)/SQRT(9)</f>
        <v>8.5094477031821721E-3</v>
      </c>
      <c r="CA77" s="10">
        <f t="shared" ref="CA77:CC77" si="54">STDEV(CA67:CA75)/SQRT(9)</f>
        <v>9.3942751099001173E-3</v>
      </c>
      <c r="CB77" s="10">
        <f t="shared" si="54"/>
        <v>6.1400533295189437E-3</v>
      </c>
      <c r="CC77" s="10">
        <f t="shared" si="54"/>
        <v>6.6472617897778254E-3</v>
      </c>
    </row>
    <row r="78" spans="1:83">
      <c r="BX78" s="4"/>
      <c r="CD78" s="10"/>
    </row>
    <row r="79" spans="1:83">
      <c r="BX79" s="4"/>
      <c r="CD79" s="10"/>
    </row>
    <row r="80" spans="1:83">
      <c r="BX80" s="4"/>
      <c r="CD80" s="10"/>
    </row>
    <row r="81" spans="76:82">
      <c r="BX81" s="4"/>
      <c r="CD81" s="10"/>
    </row>
    <row r="82" spans="76:82">
      <c r="BX82" s="4"/>
      <c r="CD82" s="10"/>
    </row>
    <row r="83" spans="76:82">
      <c r="BX83" s="4"/>
      <c r="CD83" s="10"/>
    </row>
    <row r="84" spans="76:82">
      <c r="BX84" s="4"/>
      <c r="CD84" s="10"/>
    </row>
    <row r="85" spans="76:82">
      <c r="BX85" s="4"/>
      <c r="BY85" s="9"/>
      <c r="BZ85" s="9"/>
      <c r="CA85" s="9"/>
      <c r="CB85" s="9"/>
    </row>
  </sheetData>
  <pageMargins left="0.7" right="0.7" top="0.75" bottom="0.75" header="0.3" footer="0.3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41"/>
  <sheetViews>
    <sheetView topLeftCell="A92" workbookViewId="0">
      <pane xSplit="1" topLeftCell="B1" activePane="topRight" state="frozen"/>
      <selection pane="topRight" activeCell="B116" sqref="B116:B125"/>
    </sheetView>
  </sheetViews>
  <sheetFormatPr baseColWidth="10" defaultColWidth="9.1640625" defaultRowHeight="15"/>
  <cols>
    <col min="1" max="1" width="12.83203125" style="18" customWidth="1"/>
    <col min="2" max="2" width="13.6640625" style="18" customWidth="1"/>
    <col min="3" max="3" width="22.1640625" style="18" customWidth="1"/>
    <col min="4" max="4" width="11.83203125" style="18" customWidth="1"/>
    <col min="5" max="5" width="13.83203125" style="18" customWidth="1"/>
    <col min="6" max="6" width="11.1640625" style="18" customWidth="1"/>
    <col min="7" max="7" width="12.5" style="18" bestFit="1" customWidth="1"/>
    <col min="8" max="8" width="20.5" style="18" bestFit="1" customWidth="1"/>
    <col min="9" max="16384" width="9.1640625" style="18"/>
  </cols>
  <sheetData>
    <row r="1" spans="1:11" ht="16" thickBot="1">
      <c r="A1" s="85" t="s">
        <v>99</v>
      </c>
      <c r="B1" s="85" t="s">
        <v>19</v>
      </c>
      <c r="C1" s="85" t="s">
        <v>100</v>
      </c>
      <c r="D1" s="85" t="s">
        <v>142</v>
      </c>
      <c r="G1" s="18" t="s">
        <v>30</v>
      </c>
      <c r="K1" s="140" t="s">
        <v>395</v>
      </c>
    </row>
    <row r="2" spans="1:11" ht="16" thickTop="1">
      <c r="A2" s="93">
        <v>42521</v>
      </c>
      <c r="B2" s="18">
        <v>2</v>
      </c>
      <c r="C2" s="18" t="s">
        <v>101</v>
      </c>
      <c r="D2" s="18">
        <v>25.5</v>
      </c>
      <c r="G2" s="18" t="s">
        <v>102</v>
      </c>
      <c r="H2" s="18" t="s">
        <v>103</v>
      </c>
    </row>
    <row r="3" spans="1:11" ht="16">
      <c r="A3" s="93">
        <v>42535</v>
      </c>
      <c r="B3" s="18">
        <v>2</v>
      </c>
      <c r="D3" s="18" t="s">
        <v>105</v>
      </c>
      <c r="E3" s="57"/>
      <c r="G3" s="18" t="s">
        <v>23</v>
      </c>
      <c r="H3" s="18">
        <f>D2</f>
        <v>25.5</v>
      </c>
    </row>
    <row r="4" spans="1:11">
      <c r="A4" s="93">
        <v>42549</v>
      </c>
      <c r="B4" s="18">
        <v>2</v>
      </c>
      <c r="D4" s="18" t="s">
        <v>105</v>
      </c>
      <c r="G4" s="18" t="s">
        <v>24</v>
      </c>
    </row>
    <row r="5" spans="1:11">
      <c r="A5" s="93">
        <v>42563</v>
      </c>
      <c r="B5" s="18">
        <v>2</v>
      </c>
      <c r="D5" s="18" t="s">
        <v>105</v>
      </c>
      <c r="G5" s="18" t="s">
        <v>25</v>
      </c>
      <c r="H5" s="18">
        <f>AVERAGE(D5:D6)</f>
        <v>25.5</v>
      </c>
    </row>
    <row r="6" spans="1:11">
      <c r="A6" s="93">
        <v>42577</v>
      </c>
      <c r="B6" s="18">
        <v>2</v>
      </c>
      <c r="D6" s="96">
        <v>25.5</v>
      </c>
      <c r="G6" s="18" t="s">
        <v>26</v>
      </c>
    </row>
    <row r="7" spans="1:11">
      <c r="A7" s="93">
        <v>42591</v>
      </c>
      <c r="B7" s="18">
        <v>2</v>
      </c>
      <c r="D7" s="96" t="s">
        <v>105</v>
      </c>
      <c r="G7" s="18" t="s">
        <v>27</v>
      </c>
      <c r="H7" s="18">
        <f>AVERAGE(D9:D10)</f>
        <v>1836</v>
      </c>
    </row>
    <row r="8" spans="1:11">
      <c r="A8" s="93">
        <v>42605</v>
      </c>
      <c r="B8" s="18">
        <v>2</v>
      </c>
      <c r="D8" s="18" t="s">
        <v>105</v>
      </c>
      <c r="G8" s="18" t="s">
        <v>28</v>
      </c>
    </row>
    <row r="9" spans="1:11">
      <c r="A9" s="93">
        <v>42619</v>
      </c>
      <c r="B9" s="18">
        <v>2</v>
      </c>
      <c r="D9">
        <v>493.5</v>
      </c>
      <c r="G9" s="18" t="s">
        <v>151</v>
      </c>
      <c r="H9" s="18">
        <f>AVERAGE(H3:H7)</f>
        <v>629</v>
      </c>
    </row>
    <row r="10" spans="1:11">
      <c r="A10" s="93">
        <v>42633</v>
      </c>
      <c r="B10" s="18">
        <v>2</v>
      </c>
      <c r="D10" s="18">
        <v>3178.5</v>
      </c>
    </row>
    <row r="11" spans="1:11">
      <c r="A11" s="93">
        <v>42647</v>
      </c>
      <c r="B11" s="18">
        <v>2</v>
      </c>
      <c r="D11" s="18" t="s">
        <v>105</v>
      </c>
    </row>
    <row r="12" spans="1:11">
      <c r="A12" s="86"/>
    </row>
    <row r="13" spans="1:11">
      <c r="A13" s="86"/>
    </row>
    <row r="14" spans="1:11">
      <c r="A14" s="86"/>
      <c r="E14" s="14"/>
    </row>
    <row r="15" spans="1:11">
      <c r="A15" s="86"/>
    </row>
    <row r="18" spans="1:8">
      <c r="G18" s="18" t="s">
        <v>32</v>
      </c>
    </row>
    <row r="19" spans="1:8">
      <c r="A19" s="93">
        <f>A2</f>
        <v>42521</v>
      </c>
      <c r="B19" s="18">
        <v>3</v>
      </c>
      <c r="C19" s="18" t="s">
        <v>152</v>
      </c>
      <c r="D19" s="18">
        <v>5</v>
      </c>
      <c r="G19" s="18" t="s">
        <v>102</v>
      </c>
      <c r="H19" s="18" t="s">
        <v>103</v>
      </c>
    </row>
    <row r="20" spans="1:8" ht="16">
      <c r="A20" s="93">
        <f t="shared" ref="A20:A28" si="0">A3</f>
        <v>42535</v>
      </c>
      <c r="B20" s="18">
        <v>3</v>
      </c>
      <c r="D20" s="118">
        <v>0.5</v>
      </c>
      <c r="E20" s="57"/>
      <c r="G20" s="18" t="s">
        <v>23</v>
      </c>
      <c r="H20" s="18">
        <f>D20</f>
        <v>0.5</v>
      </c>
    </row>
    <row r="21" spans="1:8">
      <c r="A21" s="93">
        <f t="shared" si="0"/>
        <v>42549</v>
      </c>
      <c r="B21" s="18">
        <v>3</v>
      </c>
      <c r="D21" s="18">
        <v>784.5</v>
      </c>
      <c r="G21" s="18" t="s">
        <v>24</v>
      </c>
      <c r="H21" s="18">
        <f>AVERAGE(D20:D21)</f>
        <v>392.5</v>
      </c>
    </row>
    <row r="22" spans="1:8">
      <c r="A22" s="93">
        <f t="shared" si="0"/>
        <v>42563</v>
      </c>
      <c r="B22" s="18">
        <v>3</v>
      </c>
      <c r="D22" s="118">
        <v>0.5</v>
      </c>
      <c r="G22" s="18" t="s">
        <v>25</v>
      </c>
      <c r="H22" s="18">
        <f>AVERAGE(D22:D23)</f>
        <v>7.75</v>
      </c>
    </row>
    <row r="23" spans="1:8">
      <c r="A23" s="93">
        <f t="shared" si="0"/>
        <v>42577</v>
      </c>
      <c r="B23" s="18">
        <v>3</v>
      </c>
      <c r="D23" s="18">
        <v>15</v>
      </c>
      <c r="G23" s="18" t="s">
        <v>26</v>
      </c>
      <c r="H23" s="18">
        <f>AVERAGE(D24:D25)</f>
        <v>52.75</v>
      </c>
    </row>
    <row r="24" spans="1:8">
      <c r="A24" s="93">
        <f t="shared" si="0"/>
        <v>42591</v>
      </c>
      <c r="B24" s="18">
        <v>3</v>
      </c>
      <c r="D24" s="18">
        <v>20</v>
      </c>
      <c r="G24" s="18" t="s">
        <v>27</v>
      </c>
      <c r="H24" s="18">
        <f>AVERAGE(D26:D27)</f>
        <v>2199.25</v>
      </c>
    </row>
    <row r="25" spans="1:8">
      <c r="A25" s="93">
        <f t="shared" si="0"/>
        <v>42605</v>
      </c>
      <c r="B25" s="18">
        <v>3</v>
      </c>
      <c r="D25" s="18">
        <v>85.5</v>
      </c>
      <c r="G25" s="18" t="s">
        <v>28</v>
      </c>
      <c r="H25" s="18">
        <f>D28</f>
        <v>380</v>
      </c>
    </row>
    <row r="26" spans="1:8">
      <c r="A26" s="93">
        <f t="shared" si="0"/>
        <v>42619</v>
      </c>
      <c r="B26" s="18">
        <v>3</v>
      </c>
      <c r="D26" s="18">
        <v>20</v>
      </c>
      <c r="G26" s="18" t="s">
        <v>151</v>
      </c>
      <c r="H26" s="18">
        <f>AVERAGE(H20:H24)</f>
        <v>530.54999999999995</v>
      </c>
    </row>
    <row r="27" spans="1:8">
      <c r="A27" s="93">
        <f t="shared" si="0"/>
        <v>42633</v>
      </c>
      <c r="B27" s="18">
        <v>3</v>
      </c>
      <c r="D27" s="18">
        <v>4378.5</v>
      </c>
    </row>
    <row r="28" spans="1:8">
      <c r="A28" s="93">
        <f t="shared" si="0"/>
        <v>42647</v>
      </c>
      <c r="B28" s="18">
        <v>3</v>
      </c>
      <c r="D28" s="18">
        <v>380</v>
      </c>
    </row>
    <row r="29" spans="1:8">
      <c r="A29" s="86"/>
    </row>
    <row r="30" spans="1:8">
      <c r="A30" s="86"/>
    </row>
    <row r="31" spans="1:8">
      <c r="A31" s="86"/>
    </row>
    <row r="32" spans="1:8">
      <c r="A32" s="86"/>
    </row>
    <row r="34" spans="1:8">
      <c r="G34" s="18" t="s">
        <v>37</v>
      </c>
    </row>
    <row r="35" spans="1:8">
      <c r="G35" s="18" t="s">
        <v>102</v>
      </c>
      <c r="H35" s="18" t="s">
        <v>103</v>
      </c>
    </row>
    <row r="36" spans="1:8" ht="16">
      <c r="A36" s="93">
        <f>A19</f>
        <v>42521</v>
      </c>
      <c r="B36" s="18">
        <v>6</v>
      </c>
      <c r="C36" s="18" t="s">
        <v>38</v>
      </c>
      <c r="D36" s="18">
        <v>640</v>
      </c>
      <c r="E36" s="51"/>
      <c r="G36" s="18" t="s">
        <v>23</v>
      </c>
      <c r="H36" s="18">
        <f>D36</f>
        <v>640</v>
      </c>
    </row>
    <row r="37" spans="1:8" ht="16">
      <c r="A37" s="93">
        <f t="shared" ref="A37:A45" si="1">A20</f>
        <v>42535</v>
      </c>
      <c r="B37" s="18">
        <v>6</v>
      </c>
      <c r="D37" s="118">
        <v>0.5</v>
      </c>
      <c r="E37" s="57"/>
      <c r="G37" s="18" t="s">
        <v>24</v>
      </c>
      <c r="H37" s="18">
        <f>AVERAGE(D37:D38)</f>
        <v>3699</v>
      </c>
    </row>
    <row r="38" spans="1:8" ht="16">
      <c r="A38" s="93">
        <f t="shared" si="1"/>
        <v>42549</v>
      </c>
      <c r="B38" s="18">
        <v>6</v>
      </c>
      <c r="D38" s="18">
        <v>7397.5</v>
      </c>
      <c r="E38" s="51"/>
      <c r="G38" s="18" t="s">
        <v>25</v>
      </c>
      <c r="H38" s="18">
        <f>AVERAGE(D39:D40)</f>
        <v>7.75</v>
      </c>
    </row>
    <row r="39" spans="1:8" ht="16">
      <c r="A39" s="93">
        <f t="shared" si="1"/>
        <v>42563</v>
      </c>
      <c r="B39" s="18">
        <v>6</v>
      </c>
      <c r="D39" s="118">
        <v>0.5</v>
      </c>
      <c r="E39" s="51"/>
      <c r="G39" s="18" t="s">
        <v>26</v>
      </c>
      <c r="H39" s="18">
        <f>AVERAGE(D41:D42)</f>
        <v>31</v>
      </c>
    </row>
    <row r="40" spans="1:8" ht="16">
      <c r="A40" s="93">
        <f t="shared" si="1"/>
        <v>42577</v>
      </c>
      <c r="B40" s="18">
        <v>6</v>
      </c>
      <c r="D40" s="18">
        <v>15</v>
      </c>
      <c r="E40" s="51"/>
      <c r="G40" s="18" t="s">
        <v>27</v>
      </c>
      <c r="H40" s="18">
        <f>AVERAGE(D43:D44)</f>
        <v>4028.75</v>
      </c>
    </row>
    <row r="41" spans="1:8" ht="16">
      <c r="A41" s="93">
        <f t="shared" si="1"/>
        <v>42591</v>
      </c>
      <c r="B41" s="18">
        <v>6</v>
      </c>
      <c r="D41" s="18">
        <v>47</v>
      </c>
      <c r="E41" s="51"/>
      <c r="G41" s="18" t="s">
        <v>28</v>
      </c>
      <c r="H41" s="18">
        <f>D45</f>
        <v>551.5</v>
      </c>
    </row>
    <row r="42" spans="1:8" ht="16">
      <c r="A42" s="93">
        <f t="shared" si="1"/>
        <v>42605</v>
      </c>
      <c r="B42" s="18">
        <v>6</v>
      </c>
      <c r="D42" s="18">
        <v>15</v>
      </c>
      <c r="E42" s="51"/>
      <c r="G42" s="18" t="s">
        <v>151</v>
      </c>
      <c r="H42" s="18">
        <f>AVERAGE(H36:H40)</f>
        <v>1681.3</v>
      </c>
    </row>
    <row r="43" spans="1:8" ht="16">
      <c r="A43" s="93">
        <f t="shared" si="1"/>
        <v>42619</v>
      </c>
      <c r="B43" s="18">
        <v>6</v>
      </c>
      <c r="D43" s="18">
        <v>20</v>
      </c>
      <c r="E43" s="51"/>
    </row>
    <row r="44" spans="1:8" ht="16">
      <c r="A44" s="93">
        <f t="shared" si="1"/>
        <v>42633</v>
      </c>
      <c r="B44" s="18">
        <v>6</v>
      </c>
      <c r="D44" s="17">
        <v>8037.5</v>
      </c>
      <c r="E44" s="51"/>
    </row>
    <row r="45" spans="1:8" ht="16">
      <c r="A45" s="93">
        <f t="shared" si="1"/>
        <v>42647</v>
      </c>
      <c r="B45" s="18">
        <v>6</v>
      </c>
      <c r="D45" s="18">
        <v>551.5</v>
      </c>
      <c r="E45" s="51"/>
    </row>
    <row r="46" spans="1:8">
      <c r="A46" s="86"/>
    </row>
    <row r="47" spans="1:8">
      <c r="A47" s="86"/>
    </row>
    <row r="48" spans="1:8">
      <c r="A48" s="86"/>
    </row>
    <row r="49" spans="1:13">
      <c r="A49" s="86"/>
    </row>
    <row r="50" spans="1:13">
      <c r="G50" s="18" t="s">
        <v>43</v>
      </c>
      <c r="J50" s="18" t="s">
        <v>135</v>
      </c>
    </row>
    <row r="51" spans="1:13">
      <c r="G51" s="18" t="s">
        <v>102</v>
      </c>
      <c r="H51" s="18" t="s">
        <v>103</v>
      </c>
      <c r="J51" s="18" t="s">
        <v>136</v>
      </c>
      <c r="K51" s="18" t="s">
        <v>137</v>
      </c>
      <c r="L51" s="18" t="s">
        <v>138</v>
      </c>
      <c r="M51" s="18" t="s">
        <v>139</v>
      </c>
    </row>
    <row r="52" spans="1:13">
      <c r="A52" s="93">
        <f>A36</f>
        <v>42521</v>
      </c>
      <c r="B52" s="18">
        <v>11</v>
      </c>
      <c r="C52" s="18" t="s">
        <v>44</v>
      </c>
      <c r="D52" s="18">
        <v>37</v>
      </c>
      <c r="G52" s="18" t="s">
        <v>23</v>
      </c>
      <c r="H52" s="18">
        <f>D52</f>
        <v>37</v>
      </c>
      <c r="J52" s="18" t="s">
        <v>140</v>
      </c>
    </row>
    <row r="53" spans="1:13" ht="16">
      <c r="A53" s="93">
        <f t="shared" ref="A53:A61" si="2">A37</f>
        <v>42535</v>
      </c>
      <c r="B53" s="18">
        <v>11</v>
      </c>
      <c r="D53" s="18">
        <v>5</v>
      </c>
      <c r="E53" s="57"/>
      <c r="G53" s="18" t="s">
        <v>24</v>
      </c>
      <c r="H53" s="18">
        <f>AVERAGE(D53:D54)</f>
        <v>5</v>
      </c>
    </row>
    <row r="54" spans="1:13">
      <c r="A54" s="93">
        <f t="shared" si="2"/>
        <v>42549</v>
      </c>
      <c r="B54" s="18">
        <v>11</v>
      </c>
      <c r="D54" s="18" t="s">
        <v>105</v>
      </c>
      <c r="G54" s="18" t="s">
        <v>25</v>
      </c>
      <c r="H54" s="18">
        <f>AVERAGE(D55:D56)</f>
        <v>80.5</v>
      </c>
    </row>
    <row r="55" spans="1:13">
      <c r="A55" s="93">
        <f t="shared" si="2"/>
        <v>42563</v>
      </c>
      <c r="B55" s="18">
        <v>11</v>
      </c>
      <c r="D55" s="18" t="s">
        <v>105</v>
      </c>
      <c r="G55" s="18" t="s">
        <v>26</v>
      </c>
      <c r="H55" s="18">
        <f>AVERAGE(D57:D58)</f>
        <v>87.75</v>
      </c>
    </row>
    <row r="56" spans="1:13">
      <c r="A56" s="93">
        <f t="shared" si="2"/>
        <v>42577</v>
      </c>
      <c r="B56" s="18">
        <v>11</v>
      </c>
      <c r="D56" s="18">
        <v>80.5</v>
      </c>
      <c r="G56" s="18" t="s">
        <v>27</v>
      </c>
      <c r="H56" s="18">
        <f>AVERAGE(D59:D60)</f>
        <v>1580.25</v>
      </c>
    </row>
    <row r="57" spans="1:13">
      <c r="A57" s="93">
        <f t="shared" si="2"/>
        <v>42591</v>
      </c>
      <c r="B57" s="18">
        <v>11</v>
      </c>
      <c r="D57" s="18">
        <v>150.5</v>
      </c>
      <c r="G57" s="18" t="s">
        <v>28</v>
      </c>
      <c r="H57" s="18">
        <f>D61</f>
        <v>588</v>
      </c>
    </row>
    <row r="58" spans="1:13">
      <c r="A58" s="93">
        <f t="shared" si="2"/>
        <v>42605</v>
      </c>
      <c r="B58" s="18">
        <v>11</v>
      </c>
      <c r="D58" s="18">
        <v>25</v>
      </c>
      <c r="G58" s="18" t="s">
        <v>151</v>
      </c>
      <c r="H58" s="18">
        <f>AVERAGE(H52:H56)</f>
        <v>358.1</v>
      </c>
    </row>
    <row r="59" spans="1:13">
      <c r="A59" s="93">
        <f t="shared" si="2"/>
        <v>42619</v>
      </c>
      <c r="B59" s="18">
        <v>11</v>
      </c>
      <c r="D59" s="18">
        <v>168</v>
      </c>
    </row>
    <row r="60" spans="1:13">
      <c r="A60" s="93">
        <f t="shared" si="2"/>
        <v>42633</v>
      </c>
      <c r="B60" s="18">
        <v>11</v>
      </c>
      <c r="D60" s="18">
        <v>2992.5</v>
      </c>
    </row>
    <row r="61" spans="1:13">
      <c r="A61" s="93">
        <f t="shared" si="2"/>
        <v>42647</v>
      </c>
      <c r="B61" s="18">
        <v>11</v>
      </c>
      <c r="D61" s="18">
        <v>588</v>
      </c>
    </row>
    <row r="62" spans="1:13">
      <c r="A62" s="86"/>
    </row>
    <row r="63" spans="1:13">
      <c r="A63" s="86"/>
    </row>
    <row r="64" spans="1:13">
      <c r="A64" s="86"/>
    </row>
    <row r="65" spans="1:22">
      <c r="A65" s="86"/>
    </row>
    <row r="66" spans="1:22">
      <c r="G66" s="18" t="s">
        <v>52</v>
      </c>
      <c r="V66" s="18" t="s">
        <v>104</v>
      </c>
    </row>
    <row r="67" spans="1:22">
      <c r="G67" s="18" t="s">
        <v>102</v>
      </c>
      <c r="H67" s="18" t="s">
        <v>103</v>
      </c>
    </row>
    <row r="68" spans="1:22">
      <c r="A68" s="93">
        <f>A52</f>
        <v>42521</v>
      </c>
      <c r="B68" s="18">
        <v>17</v>
      </c>
      <c r="C68" s="18" t="s">
        <v>53</v>
      </c>
      <c r="D68" s="18">
        <v>80</v>
      </c>
      <c r="G68" s="18" t="s">
        <v>23</v>
      </c>
      <c r="H68" s="18">
        <f>D68</f>
        <v>80</v>
      </c>
    </row>
    <row r="69" spans="1:22" ht="16">
      <c r="A69" s="93">
        <f t="shared" ref="A69:A77" si="3">A53</f>
        <v>42535</v>
      </c>
      <c r="B69" s="18">
        <v>17</v>
      </c>
      <c r="D69" s="118">
        <v>0.5</v>
      </c>
      <c r="E69" s="57"/>
      <c r="G69" s="18" t="s">
        <v>24</v>
      </c>
      <c r="H69" s="18">
        <f>AVERAGE(D69:D70)</f>
        <v>501.5</v>
      </c>
    </row>
    <row r="70" spans="1:22">
      <c r="A70" s="93">
        <f t="shared" si="3"/>
        <v>42549</v>
      </c>
      <c r="B70" s="18">
        <v>17</v>
      </c>
      <c r="D70" s="118">
        <v>1002.5</v>
      </c>
      <c r="G70" s="18" t="s">
        <v>25</v>
      </c>
      <c r="H70" s="18">
        <f>AVERAGE(D71:D72)</f>
        <v>80.25</v>
      </c>
    </row>
    <row r="71" spans="1:22">
      <c r="A71" s="93">
        <f t="shared" si="3"/>
        <v>42563</v>
      </c>
      <c r="B71" s="18">
        <v>17</v>
      </c>
      <c r="D71" s="18">
        <v>40.5</v>
      </c>
      <c r="G71" s="18" t="s">
        <v>26</v>
      </c>
      <c r="H71" s="18">
        <f>AVERAGE(D73:D74)</f>
        <v>330.25</v>
      </c>
    </row>
    <row r="72" spans="1:22">
      <c r="A72" s="93">
        <f t="shared" si="3"/>
        <v>42577</v>
      </c>
      <c r="B72" s="18">
        <v>17</v>
      </c>
      <c r="D72" s="18">
        <v>120</v>
      </c>
      <c r="G72" s="18" t="s">
        <v>27</v>
      </c>
      <c r="H72" s="18">
        <f>AVERAGE(D75:D76)</f>
        <v>526.25</v>
      </c>
    </row>
    <row r="73" spans="1:22">
      <c r="A73" s="93">
        <f t="shared" si="3"/>
        <v>42591</v>
      </c>
      <c r="B73" s="18">
        <v>17</v>
      </c>
      <c r="D73" s="18">
        <v>278</v>
      </c>
      <c r="G73" s="18" t="s">
        <v>28</v>
      </c>
      <c r="H73" s="18">
        <f>AVERAGE(D77)</f>
        <v>382.5</v>
      </c>
    </row>
    <row r="74" spans="1:22">
      <c r="A74" s="93">
        <f t="shared" si="3"/>
        <v>42605</v>
      </c>
      <c r="B74" s="18">
        <v>17</v>
      </c>
      <c r="D74" s="18">
        <v>382.5</v>
      </c>
      <c r="G74" s="18" t="s">
        <v>151</v>
      </c>
      <c r="H74" s="18">
        <f>AVERAGE(H68:H72)</f>
        <v>303.64999999999998</v>
      </c>
    </row>
    <row r="75" spans="1:22">
      <c r="A75" s="93">
        <f t="shared" si="3"/>
        <v>42619</v>
      </c>
      <c r="B75" s="18">
        <v>17</v>
      </c>
      <c r="D75" s="18">
        <v>227.5</v>
      </c>
    </row>
    <row r="76" spans="1:22">
      <c r="A76" s="93">
        <f t="shared" si="3"/>
        <v>42633</v>
      </c>
      <c r="B76" s="18">
        <v>17</v>
      </c>
      <c r="D76" s="18">
        <v>825</v>
      </c>
    </row>
    <row r="77" spans="1:22">
      <c r="A77" s="93">
        <f t="shared" si="3"/>
        <v>42647</v>
      </c>
      <c r="B77" s="18">
        <v>17</v>
      </c>
      <c r="D77" s="18">
        <v>382.5</v>
      </c>
    </row>
    <row r="78" spans="1:22">
      <c r="A78" s="86"/>
    </row>
    <row r="79" spans="1:22">
      <c r="A79" s="86"/>
    </row>
    <row r="80" spans="1:22">
      <c r="A80" s="86"/>
    </row>
    <row r="81" spans="1:8">
      <c r="A81" s="86"/>
    </row>
    <row r="82" spans="1:8">
      <c r="G82" s="18" t="s">
        <v>59</v>
      </c>
    </row>
    <row r="83" spans="1:8">
      <c r="G83" s="18" t="s">
        <v>102</v>
      </c>
      <c r="H83" s="18" t="s">
        <v>103</v>
      </c>
    </row>
    <row r="84" spans="1:8">
      <c r="A84" s="93">
        <f>A68</f>
        <v>42521</v>
      </c>
      <c r="B84" s="18">
        <v>21</v>
      </c>
      <c r="C84" s="18" t="s">
        <v>60</v>
      </c>
      <c r="D84" s="18">
        <v>354</v>
      </c>
      <c r="G84" s="18" t="s">
        <v>23</v>
      </c>
      <c r="H84" s="141">
        <f>D84</f>
        <v>354</v>
      </c>
    </row>
    <row r="85" spans="1:8" ht="16">
      <c r="A85" s="93">
        <f t="shared" ref="A85:A93" si="4">A69</f>
        <v>42535</v>
      </c>
      <c r="B85" s="18">
        <v>21</v>
      </c>
      <c r="D85" s="18">
        <v>166.5</v>
      </c>
      <c r="E85" s="57"/>
      <c r="G85" s="18" t="s">
        <v>24</v>
      </c>
      <c r="H85" s="141">
        <f>AVERAGE(D85:D86)</f>
        <v>1358.75</v>
      </c>
    </row>
    <row r="86" spans="1:8">
      <c r="A86" s="93">
        <f t="shared" si="4"/>
        <v>42549</v>
      </c>
      <c r="B86" s="18">
        <v>21</v>
      </c>
      <c r="D86" s="18">
        <v>2551</v>
      </c>
      <c r="G86" s="18" t="s">
        <v>25</v>
      </c>
      <c r="H86" s="141">
        <f>AVERAGE(D87:D88)</f>
        <v>216</v>
      </c>
    </row>
    <row r="87" spans="1:8">
      <c r="A87" s="93">
        <f t="shared" si="4"/>
        <v>42563</v>
      </c>
      <c r="B87" s="18">
        <v>21</v>
      </c>
      <c r="D87" s="18">
        <v>138.5</v>
      </c>
      <c r="G87" s="18" t="s">
        <v>26</v>
      </c>
      <c r="H87" s="141">
        <f>AVERAGE(D89:D90)</f>
        <v>131.25</v>
      </c>
    </row>
    <row r="88" spans="1:8">
      <c r="A88" s="93">
        <f t="shared" si="4"/>
        <v>42577</v>
      </c>
      <c r="B88" s="18">
        <v>21</v>
      </c>
      <c r="D88" s="18">
        <v>293.5</v>
      </c>
      <c r="G88" s="18" t="s">
        <v>27</v>
      </c>
      <c r="H88" s="141">
        <f>AVERAGE(D91:D92)</f>
        <v>294.5</v>
      </c>
    </row>
    <row r="89" spans="1:8">
      <c r="A89" s="93">
        <f t="shared" si="4"/>
        <v>42591</v>
      </c>
      <c r="B89" s="18">
        <v>21</v>
      </c>
      <c r="D89" s="18">
        <v>170.5</v>
      </c>
      <c r="G89" s="18" t="s">
        <v>28</v>
      </c>
      <c r="H89" s="141">
        <f>AVERAGE(D93)</f>
        <v>284.5</v>
      </c>
    </row>
    <row r="90" spans="1:8">
      <c r="A90" s="93">
        <f t="shared" si="4"/>
        <v>42605</v>
      </c>
      <c r="B90" s="18">
        <v>21</v>
      </c>
      <c r="D90" s="18">
        <v>92</v>
      </c>
      <c r="G90" s="18" t="s">
        <v>151</v>
      </c>
      <c r="H90" s="141">
        <f>AVERAGE(H84:H88)</f>
        <v>470.9</v>
      </c>
    </row>
    <row r="91" spans="1:8">
      <c r="A91" s="93">
        <f t="shared" si="4"/>
        <v>42619</v>
      </c>
      <c r="B91" s="18">
        <v>21</v>
      </c>
      <c r="D91" s="18">
        <v>63</v>
      </c>
    </row>
    <row r="92" spans="1:8">
      <c r="A92" s="93">
        <f t="shared" si="4"/>
        <v>42633</v>
      </c>
      <c r="B92" s="18">
        <v>21</v>
      </c>
      <c r="D92" s="18">
        <v>526</v>
      </c>
    </row>
    <row r="93" spans="1:8">
      <c r="A93" s="93">
        <f t="shared" si="4"/>
        <v>42647</v>
      </c>
      <c r="B93" s="18">
        <v>21</v>
      </c>
      <c r="C93" s="104"/>
      <c r="D93" s="18">
        <v>284.5</v>
      </c>
    </row>
    <row r="94" spans="1:8">
      <c r="A94" s="86"/>
    </row>
    <row r="95" spans="1:8">
      <c r="A95" s="86"/>
    </row>
    <row r="96" spans="1:8">
      <c r="A96" s="86"/>
    </row>
    <row r="97" spans="1:8">
      <c r="A97" s="86"/>
    </row>
    <row r="98" spans="1:8">
      <c r="G98" s="18" t="s">
        <v>71</v>
      </c>
    </row>
    <row r="99" spans="1:8">
      <c r="G99" s="18" t="s">
        <v>102</v>
      </c>
      <c r="H99" s="18" t="s">
        <v>103</v>
      </c>
    </row>
    <row r="100" spans="1:8">
      <c r="A100" s="93">
        <f>A84</f>
        <v>42521</v>
      </c>
      <c r="B100" s="18">
        <v>27</v>
      </c>
      <c r="C100" s="18" t="s">
        <v>72</v>
      </c>
      <c r="D100" s="18" t="s">
        <v>105</v>
      </c>
      <c r="G100" s="18" t="s">
        <v>23</v>
      </c>
      <c r="H100" s="18" t="str">
        <f>D100</f>
        <v>No Sample</v>
      </c>
    </row>
    <row r="101" spans="1:8" ht="16">
      <c r="A101" s="93">
        <f t="shared" ref="A101:A109" si="5">A85</f>
        <v>42535</v>
      </c>
      <c r="B101" s="18">
        <v>27</v>
      </c>
      <c r="D101" s="18" t="s">
        <v>105</v>
      </c>
      <c r="E101" s="57"/>
      <c r="G101" s="18" t="s">
        <v>24</v>
      </c>
      <c r="H101" s="141">
        <f>AVERAGE(D101:D102)</f>
        <v>12299</v>
      </c>
    </row>
    <row r="102" spans="1:8">
      <c r="A102" s="93">
        <f t="shared" si="5"/>
        <v>42549</v>
      </c>
      <c r="B102" s="18">
        <v>27</v>
      </c>
      <c r="D102" s="141">
        <v>12299</v>
      </c>
      <c r="G102" s="18" t="s">
        <v>25</v>
      </c>
      <c r="H102" s="141">
        <f>AVERAGE(D103:D104)</f>
        <v>41</v>
      </c>
    </row>
    <row r="103" spans="1:8" ht="15" customHeight="1">
      <c r="A103" s="93">
        <f t="shared" si="5"/>
        <v>42563</v>
      </c>
      <c r="B103" s="18">
        <v>27</v>
      </c>
      <c r="D103" s="141" t="s">
        <v>105</v>
      </c>
      <c r="E103" s="87"/>
      <c r="G103" s="18" t="s">
        <v>26</v>
      </c>
      <c r="H103" s="141">
        <f>AVERAGE(D105:D106)</f>
        <v>10</v>
      </c>
    </row>
    <row r="104" spans="1:8">
      <c r="A104" s="93">
        <f t="shared" si="5"/>
        <v>42577</v>
      </c>
      <c r="B104" s="18">
        <v>27</v>
      </c>
      <c r="D104" s="143">
        <v>41</v>
      </c>
      <c r="G104" s="18" t="s">
        <v>27</v>
      </c>
      <c r="H104" s="141">
        <f>AVERAGE(D107:D108)</f>
        <v>874.75</v>
      </c>
    </row>
    <row r="105" spans="1:8">
      <c r="A105" s="93">
        <f t="shared" si="5"/>
        <v>42591</v>
      </c>
      <c r="B105" s="18">
        <v>27</v>
      </c>
      <c r="D105" s="143">
        <v>10</v>
      </c>
      <c r="G105" s="18" t="s">
        <v>28</v>
      </c>
      <c r="H105" s="141">
        <f>AVERAGE(D109)</f>
        <v>441</v>
      </c>
    </row>
    <row r="106" spans="1:8">
      <c r="A106" s="93">
        <f t="shared" si="5"/>
        <v>42605</v>
      </c>
      <c r="B106" s="18">
        <v>27</v>
      </c>
      <c r="D106" s="143" t="s">
        <v>105</v>
      </c>
      <c r="G106" s="18" t="s">
        <v>151</v>
      </c>
      <c r="H106" s="141">
        <f>AVERAGE(H100:H104)</f>
        <v>3306.1875</v>
      </c>
    </row>
    <row r="107" spans="1:8">
      <c r="A107" s="93">
        <f t="shared" si="5"/>
        <v>42619</v>
      </c>
      <c r="B107" s="18">
        <v>27</v>
      </c>
      <c r="D107" s="143">
        <v>10</v>
      </c>
    </row>
    <row r="108" spans="1:8">
      <c r="A108" s="93">
        <f t="shared" si="5"/>
        <v>42633</v>
      </c>
      <c r="B108" s="18">
        <v>27</v>
      </c>
      <c r="D108" s="143">
        <v>1739.5</v>
      </c>
    </row>
    <row r="109" spans="1:8">
      <c r="A109" s="93">
        <f t="shared" si="5"/>
        <v>42647</v>
      </c>
      <c r="B109" s="18">
        <v>27</v>
      </c>
      <c r="D109" s="143">
        <v>441</v>
      </c>
    </row>
    <row r="110" spans="1:8">
      <c r="A110" s="86"/>
    </row>
    <row r="111" spans="1:8">
      <c r="A111" s="86"/>
    </row>
    <row r="112" spans="1:8">
      <c r="A112" s="86"/>
    </row>
    <row r="113" spans="1:8">
      <c r="A113" s="86"/>
    </row>
    <row r="114" spans="1:8">
      <c r="G114" s="18" t="s">
        <v>73</v>
      </c>
    </row>
    <row r="115" spans="1:8">
      <c r="G115" s="18" t="s">
        <v>102</v>
      </c>
      <c r="H115" s="18" t="s">
        <v>103</v>
      </c>
    </row>
    <row r="116" spans="1:8">
      <c r="A116" s="93">
        <f>A100</f>
        <v>42521</v>
      </c>
      <c r="B116" s="18">
        <v>28</v>
      </c>
      <c r="C116" s="18" t="s">
        <v>74</v>
      </c>
      <c r="D116" s="18" t="s">
        <v>105</v>
      </c>
      <c r="G116" s="18" t="s">
        <v>23</v>
      </c>
      <c r="H116" s="18" t="str">
        <f>D116</f>
        <v>No Sample</v>
      </c>
    </row>
    <row r="117" spans="1:8" ht="16">
      <c r="A117" s="93">
        <f t="shared" ref="A117:A125" si="6">A101</f>
        <v>42535</v>
      </c>
      <c r="B117" s="18">
        <v>28</v>
      </c>
      <c r="D117" s="118">
        <v>0.5</v>
      </c>
      <c r="E117" s="57"/>
      <c r="G117" s="18" t="s">
        <v>24</v>
      </c>
      <c r="H117" s="141">
        <f>AVERAGE(D117:D118)</f>
        <v>646.25</v>
      </c>
    </row>
    <row r="118" spans="1:8">
      <c r="A118" s="93">
        <f t="shared" si="6"/>
        <v>42549</v>
      </c>
      <c r="B118" s="18">
        <v>28</v>
      </c>
      <c r="D118" s="141">
        <v>1292</v>
      </c>
      <c r="G118" s="18" t="s">
        <v>25</v>
      </c>
      <c r="H118" s="141">
        <f>AVERAGE(D119:D120)</f>
        <v>47</v>
      </c>
    </row>
    <row r="119" spans="1:8">
      <c r="A119" s="93">
        <f t="shared" si="6"/>
        <v>42563</v>
      </c>
      <c r="B119" s="18">
        <v>28</v>
      </c>
      <c r="D119" s="141">
        <v>20</v>
      </c>
      <c r="G119" s="18" t="s">
        <v>26</v>
      </c>
      <c r="H119" s="141">
        <f>AVERAGE(D121:D122)</f>
        <v>103.5</v>
      </c>
    </row>
    <row r="120" spans="1:8">
      <c r="A120" s="93">
        <f t="shared" si="6"/>
        <v>42577</v>
      </c>
      <c r="B120" s="18">
        <v>28</v>
      </c>
      <c r="D120" s="141">
        <v>74</v>
      </c>
      <c r="G120" s="18" t="s">
        <v>27</v>
      </c>
      <c r="H120" s="141">
        <f>AVERAGE(D123:D124)</f>
        <v>2131.5</v>
      </c>
    </row>
    <row r="121" spans="1:8">
      <c r="A121" s="93">
        <f t="shared" si="6"/>
        <v>42591</v>
      </c>
      <c r="B121" s="18">
        <v>28</v>
      </c>
      <c r="D121" s="141">
        <v>20.5</v>
      </c>
      <c r="G121" s="18" t="s">
        <v>28</v>
      </c>
      <c r="H121" s="141">
        <f>AVERAGE(D125)</f>
        <v>207.5</v>
      </c>
    </row>
    <row r="122" spans="1:8">
      <c r="A122" s="93">
        <f t="shared" si="6"/>
        <v>42605</v>
      </c>
      <c r="B122" s="18">
        <v>28</v>
      </c>
      <c r="D122" s="141">
        <v>186.5</v>
      </c>
      <c r="G122" s="18" t="s">
        <v>151</v>
      </c>
      <c r="H122" s="141">
        <f>AVERAGE(H116:H120)</f>
        <v>732.0625</v>
      </c>
    </row>
    <row r="123" spans="1:8">
      <c r="A123" s="93">
        <f t="shared" si="6"/>
        <v>42619</v>
      </c>
      <c r="B123" s="18">
        <v>28</v>
      </c>
      <c r="D123" s="141">
        <v>97</v>
      </c>
    </row>
    <row r="124" spans="1:8">
      <c r="A124" s="93">
        <f t="shared" si="6"/>
        <v>42633</v>
      </c>
      <c r="B124" s="18">
        <v>28</v>
      </c>
      <c r="D124" s="141">
        <v>4166</v>
      </c>
    </row>
    <row r="125" spans="1:8">
      <c r="A125" s="93">
        <f t="shared" si="6"/>
        <v>42647</v>
      </c>
      <c r="B125" s="18">
        <v>28</v>
      </c>
      <c r="D125" s="141">
        <v>207.5</v>
      </c>
    </row>
    <row r="126" spans="1:8">
      <c r="A126" s="86"/>
    </row>
    <row r="127" spans="1:8">
      <c r="A127" s="86"/>
    </row>
    <row r="128" spans="1:8">
      <c r="A128" s="86"/>
    </row>
    <row r="129" spans="1:8">
      <c r="A129" s="86"/>
    </row>
    <row r="133" spans="1:8">
      <c r="D133" s="18" t="s">
        <v>403</v>
      </c>
      <c r="E133" s="18" t="s">
        <v>402</v>
      </c>
      <c r="F133" s="102" t="s">
        <v>225</v>
      </c>
      <c r="H133" s="48" t="s">
        <v>151</v>
      </c>
    </row>
    <row r="134" spans="1:8">
      <c r="D134" s="142">
        <v>40</v>
      </c>
      <c r="E134" s="141">
        <v>528.9666666666667</v>
      </c>
      <c r="F134" s="103">
        <f>2/4*100</f>
        <v>50</v>
      </c>
      <c r="G134" s="144" t="s">
        <v>30</v>
      </c>
      <c r="H134" s="18">
        <f>AVERAGE(H3,H5,H7)</f>
        <v>629</v>
      </c>
    </row>
    <row r="135" spans="1:8">
      <c r="D135" s="142">
        <v>62.5</v>
      </c>
      <c r="E135" s="141">
        <v>90.63333333333334</v>
      </c>
      <c r="F135" s="103">
        <f>(6/10)*100</f>
        <v>60</v>
      </c>
      <c r="G135" s="144" t="s">
        <v>32</v>
      </c>
      <c r="H135" s="18">
        <f>H26</f>
        <v>530.54999999999995</v>
      </c>
    </row>
    <row r="136" spans="1:8">
      <c r="C136" s="18" t="s">
        <v>408</v>
      </c>
      <c r="D136" s="142">
        <v>60</v>
      </c>
      <c r="E136" s="141">
        <v>773.93333333333328</v>
      </c>
      <c r="F136" s="103">
        <f>(6/10)*100</f>
        <v>60</v>
      </c>
      <c r="G136" s="144" t="s">
        <v>37</v>
      </c>
      <c r="H136" s="18">
        <f>H42</f>
        <v>1681.3</v>
      </c>
    </row>
    <row r="137" spans="1:8">
      <c r="C137" s="144" t="s">
        <v>406</v>
      </c>
      <c r="D137" s="142">
        <v>44.444444444444443</v>
      </c>
      <c r="E137" s="141">
        <v>185.86666666666667</v>
      </c>
      <c r="F137" s="103">
        <f>(4/8)*100</f>
        <v>50</v>
      </c>
      <c r="G137" s="145" t="s">
        <v>43</v>
      </c>
      <c r="H137" s="18">
        <f>H58</f>
        <v>358.1</v>
      </c>
    </row>
    <row r="138" spans="1:8">
      <c r="C138" s="145" t="s">
        <v>404</v>
      </c>
      <c r="D138" s="142">
        <v>0</v>
      </c>
      <c r="E138" s="141">
        <v>545.20000000000005</v>
      </c>
      <c r="F138" s="103">
        <f>(3/10)*100</f>
        <v>30</v>
      </c>
      <c r="G138" s="146" t="s">
        <v>52</v>
      </c>
      <c r="H138" s="18">
        <f>H74</f>
        <v>303.64999999999998</v>
      </c>
    </row>
    <row r="139" spans="1:8">
      <c r="C139" s="147" t="s">
        <v>405</v>
      </c>
      <c r="D139" s="142">
        <v>0</v>
      </c>
      <c r="E139" s="141">
        <v>560.58333333333326</v>
      </c>
      <c r="F139" s="103">
        <f>(2/10)*100</f>
        <v>20</v>
      </c>
      <c r="G139" s="147" t="s">
        <v>59</v>
      </c>
      <c r="H139" s="18">
        <f>H90</f>
        <v>470.9</v>
      </c>
    </row>
    <row r="140" spans="1:8">
      <c r="C140" s="148" t="s">
        <v>407</v>
      </c>
      <c r="D140" s="142">
        <v>62.5</v>
      </c>
      <c r="E140" s="141">
        <v>186.25</v>
      </c>
      <c r="F140" s="103">
        <f>(3/6)*100</f>
        <v>50</v>
      </c>
      <c r="G140" s="145" t="s">
        <v>71</v>
      </c>
      <c r="H140" s="18">
        <f>H106</f>
        <v>3306.1875</v>
      </c>
    </row>
    <row r="141" spans="1:8">
      <c r="D141" s="142">
        <v>30</v>
      </c>
      <c r="E141" s="141">
        <v>226.4666666666667</v>
      </c>
      <c r="F141" s="103">
        <f>(4/10)*100</f>
        <v>40</v>
      </c>
      <c r="G141" s="147" t="s">
        <v>73</v>
      </c>
      <c r="H141" s="18">
        <f>H122</f>
        <v>732.0625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9"/>
  <sheetViews>
    <sheetView topLeftCell="A22" workbookViewId="0">
      <selection activeCell="O16" sqref="O16"/>
    </sheetView>
  </sheetViews>
  <sheetFormatPr baseColWidth="10" defaultColWidth="9.1640625" defaultRowHeight="16"/>
  <cols>
    <col min="1" max="1" width="16.83203125" style="51" bestFit="1" customWidth="1"/>
    <col min="2" max="14" width="9.1640625" style="51"/>
    <col min="15" max="15" width="11.6640625" style="51" customWidth="1"/>
    <col min="16" max="16" width="9.5" style="51" bestFit="1" customWidth="1"/>
    <col min="17" max="17" width="9.6640625" style="51" bestFit="1" customWidth="1"/>
    <col min="18" max="18" width="9.33203125" style="51" bestFit="1" customWidth="1"/>
    <col min="19" max="19" width="17" style="51" bestFit="1" customWidth="1"/>
    <col min="20" max="20" width="10.5" style="51" bestFit="1" customWidth="1"/>
    <col min="21" max="16384" width="9.1640625" style="51"/>
  </cols>
  <sheetData>
    <row r="1" spans="1:20">
      <c r="A1" s="81" t="s">
        <v>88</v>
      </c>
      <c r="O1" s="81" t="s">
        <v>126</v>
      </c>
    </row>
    <row r="2" spans="1:20">
      <c r="B2" s="77" t="s">
        <v>30</v>
      </c>
      <c r="C2" s="77" t="s">
        <v>32</v>
      </c>
      <c r="D2" s="77" t="s">
        <v>37</v>
      </c>
      <c r="P2" s="77" t="s">
        <v>88</v>
      </c>
      <c r="Q2" s="77" t="s">
        <v>84</v>
      </c>
      <c r="R2" s="77" t="s">
        <v>85</v>
      </c>
      <c r="S2" s="77" t="s">
        <v>86</v>
      </c>
      <c r="T2" s="77" t="s">
        <v>127</v>
      </c>
    </row>
    <row r="3" spans="1:20">
      <c r="A3" s="51" t="s">
        <v>23</v>
      </c>
      <c r="B3" s="51">
        <f>Bacteria!H3</f>
        <v>25.5</v>
      </c>
      <c r="C3" s="51">
        <f>Bacteria!H20</f>
        <v>0.5</v>
      </c>
      <c r="D3" s="51">
        <f>Bacteria!H36</f>
        <v>640</v>
      </c>
      <c r="O3" s="51" t="s">
        <v>23</v>
      </c>
      <c r="P3" s="78">
        <f t="shared" ref="P3:P8" si="0">AVERAGE(B3:D3)</f>
        <v>222</v>
      </c>
      <c r="Q3" s="78">
        <f>AVERAGE(B20:C20)</f>
        <v>37</v>
      </c>
      <c r="R3" s="78">
        <f t="shared" ref="R3:R8" si="1">AVERAGE(B37:C37)</f>
        <v>354</v>
      </c>
      <c r="S3" s="78">
        <f t="shared" ref="S3:S8" si="2">AVERAGE(B54)</f>
        <v>80</v>
      </c>
      <c r="T3" s="77">
        <v>104</v>
      </c>
    </row>
    <row r="4" spans="1:20">
      <c r="A4" s="51" t="s">
        <v>24</v>
      </c>
      <c r="B4" s="51">
        <f>Bacteria!H4</f>
        <v>0</v>
      </c>
      <c r="C4" s="51">
        <f>Bacteria!H21</f>
        <v>392.5</v>
      </c>
      <c r="D4" s="51">
        <f>Bacteria!H37</f>
        <v>3699</v>
      </c>
      <c r="O4" s="51" t="s">
        <v>24</v>
      </c>
      <c r="P4" s="78">
        <f t="shared" si="0"/>
        <v>1363.8333333333333</v>
      </c>
      <c r="Q4" s="78">
        <f>AVERAGE(B21:C21)</f>
        <v>6152</v>
      </c>
      <c r="R4" s="78">
        <f t="shared" si="1"/>
        <v>1002.5</v>
      </c>
      <c r="S4" s="78">
        <f t="shared" si="2"/>
        <v>501.5</v>
      </c>
      <c r="T4" s="51">
        <v>104</v>
      </c>
    </row>
    <row r="5" spans="1:20">
      <c r="A5" s="51" t="s">
        <v>25</v>
      </c>
      <c r="B5" s="51">
        <f>Bacteria!H5</f>
        <v>25.5</v>
      </c>
      <c r="C5" s="50">
        <f>Bacteria!H22</f>
        <v>7.75</v>
      </c>
      <c r="D5" s="51">
        <f>Bacteria!H38</f>
        <v>7.75</v>
      </c>
      <c r="O5" s="51" t="s">
        <v>25</v>
      </c>
      <c r="P5" s="78">
        <f t="shared" si="0"/>
        <v>13.666666666666666</v>
      </c>
      <c r="Q5" s="78">
        <f>AVERAGE(B22:C22)</f>
        <v>60.75</v>
      </c>
      <c r="R5" s="78">
        <f t="shared" si="1"/>
        <v>131.5</v>
      </c>
      <c r="S5" s="78">
        <f t="shared" si="2"/>
        <v>80.25</v>
      </c>
      <c r="T5" s="51">
        <v>104</v>
      </c>
    </row>
    <row r="6" spans="1:20">
      <c r="A6" s="51" t="s">
        <v>26</v>
      </c>
      <c r="B6" s="51">
        <f>Bacteria!H6</f>
        <v>0</v>
      </c>
      <c r="C6" s="50">
        <f>Bacteria!H23</f>
        <v>52.75</v>
      </c>
      <c r="D6" s="51">
        <f>Bacteria!H39</f>
        <v>31</v>
      </c>
      <c r="O6" s="51" t="s">
        <v>26</v>
      </c>
      <c r="P6" s="78">
        <f t="shared" si="0"/>
        <v>27.916666666666668</v>
      </c>
      <c r="Q6" s="78">
        <f>AVERAGE(B23:C23)</f>
        <v>48.875</v>
      </c>
      <c r="R6" s="78">
        <f t="shared" si="1"/>
        <v>117.375</v>
      </c>
      <c r="S6" s="78">
        <f t="shared" si="2"/>
        <v>330.25</v>
      </c>
      <c r="T6" s="51">
        <v>104</v>
      </c>
    </row>
    <row r="7" spans="1:20">
      <c r="A7" s="51" t="s">
        <v>27</v>
      </c>
      <c r="B7" s="51">
        <f>Bacteria!H7</f>
        <v>1836</v>
      </c>
      <c r="C7" s="50">
        <f>Bacteria!H24</f>
        <v>2199.25</v>
      </c>
      <c r="D7" s="51">
        <f>Bacteria!H40</f>
        <v>4028.75</v>
      </c>
      <c r="O7" s="51" t="s">
        <v>27</v>
      </c>
      <c r="P7" s="78">
        <f t="shared" si="0"/>
        <v>2688</v>
      </c>
      <c r="Q7" s="78">
        <f>AVERAGE(C24)</f>
        <v>874.75</v>
      </c>
      <c r="R7" s="78">
        <f t="shared" si="1"/>
        <v>1213</v>
      </c>
      <c r="S7" s="78">
        <f t="shared" si="2"/>
        <v>526.25</v>
      </c>
      <c r="T7" s="51">
        <v>104</v>
      </c>
    </row>
    <row r="8" spans="1:20">
      <c r="A8" s="51" t="s">
        <v>28</v>
      </c>
      <c r="B8" s="51">
        <f>Bacteria!H8</f>
        <v>0</v>
      </c>
      <c r="C8" s="50">
        <f>Bacteria!H25</f>
        <v>380</v>
      </c>
      <c r="D8" s="51">
        <f>Bacteria!H41</f>
        <v>551.5</v>
      </c>
      <c r="O8" s="51" t="s">
        <v>28</v>
      </c>
      <c r="P8" s="78">
        <f t="shared" si="0"/>
        <v>310.5</v>
      </c>
      <c r="Q8" s="78">
        <f>AVERAGE(B25:C25)</f>
        <v>514.5</v>
      </c>
      <c r="R8" s="78">
        <f t="shared" si="1"/>
        <v>246</v>
      </c>
      <c r="S8" s="78">
        <f t="shared" si="2"/>
        <v>382.5</v>
      </c>
      <c r="T8" s="51">
        <v>104</v>
      </c>
    </row>
    <row r="10" spans="1:20">
      <c r="O10" s="51" t="s">
        <v>128</v>
      </c>
      <c r="P10" s="78">
        <f>AVERAGE(P4:P8)</f>
        <v>880.78333333333342</v>
      </c>
      <c r="Q10" s="78">
        <f>AVERAGE(Q4:Q8)</f>
        <v>1530.175</v>
      </c>
      <c r="R10" s="78">
        <f>AVERAGE(R4:R8)</f>
        <v>542.07500000000005</v>
      </c>
      <c r="S10" s="78">
        <f>AVERAGE(S4:S8)</f>
        <v>364.15</v>
      </c>
    </row>
    <row r="15" spans="1:20">
      <c r="O15" s="73" t="s">
        <v>395</v>
      </c>
    </row>
    <row r="18" spans="1:3">
      <c r="A18" s="81" t="s">
        <v>125</v>
      </c>
    </row>
    <row r="19" spans="1:3">
      <c r="B19" s="77" t="s">
        <v>43</v>
      </c>
      <c r="C19" s="77" t="s">
        <v>71</v>
      </c>
    </row>
    <row r="20" spans="1:3">
      <c r="A20" s="51" t="s">
        <v>23</v>
      </c>
      <c r="B20" s="51">
        <f>Bacteria!H52</f>
        <v>37</v>
      </c>
      <c r="C20" s="51" t="str">
        <f>Bacteria!H100</f>
        <v>No Sample</v>
      </c>
    </row>
    <row r="21" spans="1:3">
      <c r="A21" s="51" t="s">
        <v>24</v>
      </c>
      <c r="B21" s="51">
        <f>Bacteria!H53</f>
        <v>5</v>
      </c>
      <c r="C21" s="51">
        <f>Bacteria!H101</f>
        <v>12299</v>
      </c>
    </row>
    <row r="22" spans="1:3">
      <c r="A22" s="51" t="s">
        <v>25</v>
      </c>
      <c r="B22" s="51">
        <f>Bacteria!H54</f>
        <v>80.5</v>
      </c>
      <c r="C22" s="51">
        <f>Bacteria!H102</f>
        <v>41</v>
      </c>
    </row>
    <row r="23" spans="1:3">
      <c r="A23" s="51" t="s">
        <v>26</v>
      </c>
      <c r="B23" s="51">
        <f>Bacteria!H55</f>
        <v>87.75</v>
      </c>
      <c r="C23" s="51">
        <f>Bacteria!H103</f>
        <v>10</v>
      </c>
    </row>
    <row r="24" spans="1:3">
      <c r="A24" s="51" t="s">
        <v>27</v>
      </c>
      <c r="B24" s="51">
        <f>Bacteria!H56</f>
        <v>1580.25</v>
      </c>
      <c r="C24" s="51">
        <f>Bacteria!H104</f>
        <v>874.75</v>
      </c>
    </row>
    <row r="25" spans="1:3">
      <c r="A25" s="51" t="s">
        <v>28</v>
      </c>
      <c r="B25" s="51">
        <f>Bacteria!H57</f>
        <v>588</v>
      </c>
      <c r="C25" s="51">
        <f>Bacteria!H105</f>
        <v>441</v>
      </c>
    </row>
    <row r="35" spans="1:3">
      <c r="A35" s="81" t="s">
        <v>93</v>
      </c>
    </row>
    <row r="36" spans="1:3">
      <c r="B36" s="77" t="s">
        <v>59</v>
      </c>
      <c r="C36" s="77" t="s">
        <v>73</v>
      </c>
    </row>
    <row r="37" spans="1:3">
      <c r="A37" s="51" t="s">
        <v>23</v>
      </c>
      <c r="B37" s="51">
        <f>Bacteria!H84</f>
        <v>354</v>
      </c>
      <c r="C37" s="51" t="str">
        <f>Bacteria!H116</f>
        <v>No Sample</v>
      </c>
    </row>
    <row r="38" spans="1:3">
      <c r="A38" s="51" t="s">
        <v>24</v>
      </c>
      <c r="B38" s="51">
        <f>Bacteria!H85</f>
        <v>1358.75</v>
      </c>
      <c r="C38" s="51">
        <f>Bacteria!H117</f>
        <v>646.25</v>
      </c>
    </row>
    <row r="39" spans="1:3">
      <c r="A39" s="51" t="s">
        <v>25</v>
      </c>
      <c r="B39" s="51">
        <f>Bacteria!H86</f>
        <v>216</v>
      </c>
      <c r="C39" s="51">
        <f>Bacteria!H118</f>
        <v>47</v>
      </c>
    </row>
    <row r="40" spans="1:3">
      <c r="A40" s="51" t="s">
        <v>26</v>
      </c>
      <c r="B40" s="51">
        <f>Bacteria!H87</f>
        <v>131.25</v>
      </c>
      <c r="C40" s="51">
        <f>Bacteria!H119</f>
        <v>103.5</v>
      </c>
    </row>
    <row r="41" spans="1:3">
      <c r="A41" s="51" t="s">
        <v>27</v>
      </c>
      <c r="B41" s="51">
        <f>Bacteria!H88</f>
        <v>294.5</v>
      </c>
      <c r="C41" s="51">
        <f>Bacteria!H120</f>
        <v>2131.5</v>
      </c>
    </row>
    <row r="42" spans="1:3">
      <c r="A42" s="51" t="s">
        <v>28</v>
      </c>
      <c r="B42" s="51">
        <f>Bacteria!H89</f>
        <v>284.5</v>
      </c>
      <c r="C42" s="51">
        <f>Bacteria!H121</f>
        <v>207.5</v>
      </c>
    </row>
    <row r="52" spans="1:2">
      <c r="A52" s="81" t="s">
        <v>86</v>
      </c>
    </row>
    <row r="53" spans="1:2">
      <c r="B53" s="77" t="s">
        <v>52</v>
      </c>
    </row>
    <row r="54" spans="1:2">
      <c r="A54" s="51" t="s">
        <v>23</v>
      </c>
      <c r="B54" s="51">
        <f>Bacteria!H68</f>
        <v>80</v>
      </c>
    </row>
    <row r="55" spans="1:2">
      <c r="A55" s="51" t="s">
        <v>24</v>
      </c>
      <c r="B55" s="51">
        <f>Bacteria!H69</f>
        <v>501.5</v>
      </c>
    </row>
    <row r="56" spans="1:2">
      <c r="A56" s="51" t="s">
        <v>25</v>
      </c>
      <c r="B56" s="51">
        <f>Bacteria!H70</f>
        <v>80.25</v>
      </c>
    </row>
    <row r="57" spans="1:2">
      <c r="A57" s="51" t="s">
        <v>26</v>
      </c>
      <c r="B57" s="51">
        <f>Bacteria!H71</f>
        <v>330.25</v>
      </c>
    </row>
    <row r="58" spans="1:2">
      <c r="A58" s="51" t="s">
        <v>27</v>
      </c>
      <c r="B58" s="51">
        <f>Bacteria!H72</f>
        <v>526.25</v>
      </c>
    </row>
    <row r="59" spans="1:2">
      <c r="A59" s="51" t="s">
        <v>28</v>
      </c>
      <c r="B59" s="51">
        <f>Bacteria!H73</f>
        <v>382.5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3"/>
  <sheetViews>
    <sheetView workbookViewId="0">
      <selection activeCell="J26" sqref="J26"/>
    </sheetView>
  </sheetViews>
  <sheetFormatPr baseColWidth="10" defaultColWidth="8.83203125" defaultRowHeight="15"/>
  <cols>
    <col min="1" max="1" width="10.83203125" bestFit="1" customWidth="1"/>
    <col min="2" max="2" width="25" bestFit="1" customWidth="1"/>
    <col min="4" max="4" width="24.33203125" bestFit="1" customWidth="1"/>
    <col min="5" max="5" width="10.1640625" bestFit="1" customWidth="1"/>
  </cols>
  <sheetData>
    <row r="2" spans="1:5">
      <c r="A2" s="18"/>
      <c r="B2" s="48" t="s">
        <v>129</v>
      </c>
      <c r="C2" s="48" t="s">
        <v>95</v>
      </c>
      <c r="D2" s="48" t="s">
        <v>124</v>
      </c>
      <c r="E2" s="48"/>
    </row>
    <row r="3" spans="1:5">
      <c r="A3" s="94" t="s">
        <v>94</v>
      </c>
      <c r="B3" s="18">
        <v>1.78</v>
      </c>
      <c r="C3" s="18">
        <f>B3*0.0254</f>
        <v>4.5212000000000002E-2</v>
      </c>
      <c r="D3" s="18">
        <v>4.42</v>
      </c>
    </row>
    <row r="4" spans="1:5">
      <c r="A4" s="94" t="s">
        <v>22</v>
      </c>
      <c r="B4" s="18">
        <v>3.67</v>
      </c>
      <c r="C4" s="18">
        <f t="shared" ref="C4:C11" si="0">B4*0.0254</f>
        <v>9.3217999999999995E-2</v>
      </c>
      <c r="D4" s="18">
        <v>3.55</v>
      </c>
    </row>
    <row r="5" spans="1:5">
      <c r="A5" s="94" t="s">
        <v>23</v>
      </c>
      <c r="B5" s="18">
        <v>6.43</v>
      </c>
      <c r="C5" s="18">
        <f t="shared" si="0"/>
        <v>0.16332199999999999</v>
      </c>
      <c r="D5" s="18">
        <v>3.62</v>
      </c>
    </row>
    <row r="6" spans="1:5">
      <c r="A6" s="94" t="s">
        <v>24</v>
      </c>
      <c r="B6" s="18">
        <v>6.33</v>
      </c>
      <c r="C6" s="18">
        <f t="shared" si="0"/>
        <v>0.16078200000000001</v>
      </c>
      <c r="D6" s="18">
        <v>3.71</v>
      </c>
    </row>
    <row r="7" spans="1:5">
      <c r="A7" s="94" t="s">
        <v>25</v>
      </c>
      <c r="B7" s="18">
        <v>3.89</v>
      </c>
      <c r="C7" s="18">
        <f t="shared" si="0"/>
        <v>9.8806000000000005E-2</v>
      </c>
      <c r="D7" s="18">
        <v>4.38</v>
      </c>
    </row>
    <row r="8" spans="1:5">
      <c r="A8" s="94" t="s">
        <v>26</v>
      </c>
      <c r="B8" s="18">
        <v>2.7</v>
      </c>
      <c r="C8" s="18">
        <f t="shared" si="0"/>
        <v>6.8580000000000002E-2</v>
      </c>
      <c r="D8" s="18">
        <v>4.43</v>
      </c>
    </row>
    <row r="9" spans="1:5">
      <c r="A9" s="94" t="s">
        <v>27</v>
      </c>
      <c r="B9" s="18">
        <v>12.86</v>
      </c>
      <c r="C9" s="18">
        <f t="shared" si="0"/>
        <v>0.32664399999999999</v>
      </c>
      <c r="D9" s="18">
        <v>3.98</v>
      </c>
    </row>
    <row r="10" spans="1:5">
      <c r="A10" s="94" t="s">
        <v>28</v>
      </c>
      <c r="B10" s="18">
        <v>4.04</v>
      </c>
      <c r="C10" s="18">
        <f t="shared" si="0"/>
        <v>0.102616</v>
      </c>
      <c r="D10" s="18">
        <v>3.49</v>
      </c>
    </row>
    <row r="11" spans="1:5">
      <c r="A11" s="94" t="s">
        <v>29</v>
      </c>
      <c r="B11" s="18">
        <v>0.51</v>
      </c>
      <c r="C11" s="18">
        <f t="shared" si="0"/>
        <v>1.2954E-2</v>
      </c>
      <c r="D11" s="18">
        <v>3.43</v>
      </c>
    </row>
    <row r="12" spans="1:5">
      <c r="B12">
        <f>SUM(B3:B11)</f>
        <v>42.209999999999994</v>
      </c>
      <c r="D12" s="18"/>
    </row>
    <row r="13" spans="1:5">
      <c r="D13" s="18"/>
    </row>
    <row r="15" spans="1:5" s="17" customFormat="1"/>
    <row r="16" spans="1:5" s="17" customFormat="1"/>
    <row r="17" spans="2:6" s="17" customFormat="1"/>
    <row r="18" spans="2:6" s="17" customFormat="1">
      <c r="B18" s="17" t="s">
        <v>123</v>
      </c>
    </row>
    <row r="19" spans="2:6" s="17" customFormat="1">
      <c r="B19" s="17" t="s">
        <v>130</v>
      </c>
    </row>
    <row r="20" spans="2:6" s="17" customFormat="1" ht="15.75" customHeight="1"/>
    <row r="21" spans="2:6" s="17" customFormat="1"/>
    <row r="23" spans="2:6">
      <c r="F23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M. avg</vt:lpstr>
      <vt:lpstr>Data Linked</vt:lpstr>
      <vt:lpstr>TNTP</vt:lpstr>
      <vt:lpstr>Graphs</vt:lpstr>
      <vt:lpstr>Bacteria</vt:lpstr>
      <vt:lpstr>Bacteria (F.e.) Graphs</vt:lpstr>
      <vt:lpstr>Rainfall</vt:lpstr>
    </vt:vector>
  </TitlesOfParts>
  <Company>Salisbury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Christina Jane Bradley</cp:lastModifiedBy>
  <dcterms:created xsi:type="dcterms:W3CDTF">2011-03-29T22:47:16Z</dcterms:created>
  <dcterms:modified xsi:type="dcterms:W3CDTF">2020-05-21T16:33:13Z</dcterms:modified>
</cp:coreProperties>
</file>