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A25F53A5-F6E8-1A43-8107-847DBF70B9FB}" xr6:coauthVersionLast="36" xr6:coauthVersionMax="36" xr10:uidLastSave="{00000000-0000-0000-0000-000000000000}"/>
  <bookViews>
    <workbookView xWindow="8080" yWindow="460" windowWidth="20720" windowHeight="16020" tabRatio="789" xr2:uid="{00000000-000D-0000-FFFF-FFFF00000000}"/>
  </bookViews>
  <sheets>
    <sheet name="Raw Data" sheetId="1" r:id="rId1"/>
    <sheet name="M. avg" sheetId="13" r:id="rId2"/>
    <sheet name="Data Linked" sheetId="7" r:id="rId3"/>
    <sheet name="TNTP" sheetId="2" r:id="rId4"/>
    <sheet name="Graphs" sheetId="3" r:id="rId5"/>
    <sheet name="Bacteria" sheetId="12" r:id="rId6"/>
    <sheet name="Bacteria (F.e.) Graphs" sheetId="10" r:id="rId7"/>
    <sheet name="Rainfall" sheetId="4" r:id="rId8"/>
  </sheets>
  <definedNames>
    <definedName name="_xlnm._FilterDatabase" localSheetId="0" hidden="1">'Raw Data'!$A$1:$A$520</definedName>
    <definedName name="_xlnm._FilterDatabase" localSheetId="3" hidden="1">TNTP!$A$1:$S$433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U2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L481" i="1" l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4" i="1"/>
  <c r="J294" i="1"/>
  <c r="L293" i="1"/>
  <c r="J293" i="1"/>
  <c r="L292" i="1"/>
  <c r="J292" i="1"/>
  <c r="L291" i="1"/>
  <c r="J291" i="1"/>
  <c r="L289" i="1"/>
  <c r="J289" i="1"/>
  <c r="L288" i="1"/>
  <c r="J288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39" i="1"/>
  <c r="J239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19" i="1"/>
  <c r="J19" i="1"/>
  <c r="L18" i="1"/>
  <c r="J18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F111" i="12"/>
  <c r="F110" i="12"/>
  <c r="F109" i="12"/>
  <c r="F108" i="12"/>
  <c r="F107" i="12"/>
  <c r="H80" i="12"/>
  <c r="H76" i="12"/>
  <c r="H77" i="12"/>
  <c r="H78" i="12"/>
  <c r="H79" i="12"/>
  <c r="H82" i="12"/>
  <c r="H110" i="12"/>
  <c r="H4" i="12"/>
  <c r="H5" i="12"/>
  <c r="H6" i="12"/>
  <c r="H7" i="12"/>
  <c r="H8" i="12"/>
  <c r="H10" i="12"/>
  <c r="H104" i="12"/>
  <c r="D111" i="12"/>
  <c r="D110" i="12"/>
  <c r="D109" i="12"/>
  <c r="D108" i="12"/>
  <c r="D107" i="12"/>
  <c r="D106" i="12"/>
  <c r="D105" i="12"/>
  <c r="D104" i="12"/>
  <c r="F106" i="12"/>
  <c r="F105" i="12"/>
  <c r="F104" i="12"/>
  <c r="H92" i="12"/>
  <c r="H91" i="12"/>
  <c r="H90" i="12"/>
  <c r="H89" i="12"/>
  <c r="H88" i="12"/>
  <c r="H68" i="12"/>
  <c r="H67" i="12"/>
  <c r="H66" i="12"/>
  <c r="H65" i="12"/>
  <c r="H64" i="12"/>
  <c r="H52" i="12"/>
  <c r="H53" i="12"/>
  <c r="H54" i="12"/>
  <c r="H55" i="12"/>
  <c r="H56" i="12"/>
  <c r="H58" i="12"/>
  <c r="H108" i="12"/>
  <c r="H40" i="12"/>
  <c r="H41" i="12"/>
  <c r="H42" i="12"/>
  <c r="H43" i="12"/>
  <c r="H44" i="12"/>
  <c r="H46" i="12"/>
  <c r="H107" i="12"/>
  <c r="H28" i="12"/>
  <c r="H29" i="12"/>
  <c r="H30" i="12"/>
  <c r="H31" i="12"/>
  <c r="H32" i="12"/>
  <c r="H16" i="12"/>
  <c r="H17" i="12"/>
  <c r="H18" i="12"/>
  <c r="H19" i="12"/>
  <c r="H20" i="12"/>
  <c r="H22" i="12"/>
  <c r="H105" i="12"/>
  <c r="H94" i="12"/>
  <c r="H111" i="12"/>
  <c r="H70" i="12"/>
  <c r="H109" i="12"/>
  <c r="G129" i="2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AE470" i="7"/>
  <c r="AX47" i="3"/>
  <c r="O479" i="7"/>
  <c r="O480" i="7"/>
  <c r="O481" i="7"/>
  <c r="AE472" i="7"/>
  <c r="S464" i="7"/>
  <c r="S465" i="7"/>
  <c r="S466" i="7"/>
  <c r="S467" i="7"/>
  <c r="S468" i="7"/>
  <c r="AD466" i="7" s="1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AD472" i="7"/>
  <c r="AX35" i="3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AC472" i="7"/>
  <c r="AX23" i="3" s="1"/>
  <c r="T464" i="7"/>
  <c r="T465" i="7"/>
  <c r="T466" i="7"/>
  <c r="T467" i="7"/>
  <c r="T470" i="7"/>
  <c r="T471" i="7"/>
  <c r="T474" i="7"/>
  <c r="T475" i="7"/>
  <c r="T476" i="7"/>
  <c r="T477" i="7"/>
  <c r="T478" i="7"/>
  <c r="T479" i="7"/>
  <c r="T480" i="7"/>
  <c r="T481" i="7"/>
  <c r="AB472" i="7" s="1"/>
  <c r="AX11" i="3" s="1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AA472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AE449" i="7"/>
  <c r="AC48" i="3" s="1"/>
  <c r="O459" i="7"/>
  <c r="AE450" i="7" s="1"/>
  <c r="AC49" i="3" s="1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AD450" i="7"/>
  <c r="AC35" i="3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AC450" i="7" s="1"/>
  <c r="AC23" i="3" s="1"/>
  <c r="CA23" i="3" s="1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AB450" i="7"/>
  <c r="AC11" i="3" s="1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AA450" i="7" s="1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AE428" i="7"/>
  <c r="AW49" i="3" s="1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AD428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AC428" i="7" s="1"/>
  <c r="AW23" i="3" s="1"/>
  <c r="CB23" i="3" s="1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AB428" i="7"/>
  <c r="AW11" i="3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AA428" i="7" s="1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AE406" i="7"/>
  <c r="AV49" i="3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AD406" i="7" s="1"/>
  <c r="AV35" i="3" s="1"/>
  <c r="U398" i="7"/>
  <c r="U399" i="7"/>
  <c r="AC398" i="7"/>
  <c r="AV15" i="3"/>
  <c r="U400" i="7"/>
  <c r="U401" i="7"/>
  <c r="U402" i="7"/>
  <c r="U403" i="7"/>
  <c r="U404" i="7"/>
  <c r="U405" i="7"/>
  <c r="U406" i="7"/>
  <c r="U407" i="7"/>
  <c r="AC402" i="7"/>
  <c r="AV19" i="3" s="1"/>
  <c r="U408" i="7"/>
  <c r="U409" i="7"/>
  <c r="U410" i="7"/>
  <c r="U411" i="7"/>
  <c r="U412" i="7"/>
  <c r="U413" i="7"/>
  <c r="U414" i="7"/>
  <c r="U415" i="7"/>
  <c r="AC406" i="7" s="1"/>
  <c r="T398" i="7"/>
  <c r="T399" i="7"/>
  <c r="T400" i="7"/>
  <c r="T401" i="7"/>
  <c r="T402" i="7"/>
  <c r="T403" i="7"/>
  <c r="T404" i="7"/>
  <c r="T405" i="7"/>
  <c r="T408" i="7"/>
  <c r="T409" i="7"/>
  <c r="T410" i="7"/>
  <c r="T411" i="7"/>
  <c r="T412" i="7"/>
  <c r="T413" i="7"/>
  <c r="T414" i="7"/>
  <c r="T415" i="7"/>
  <c r="AB406" i="7" s="1"/>
  <c r="AV11" i="3" s="1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AA406" i="7"/>
  <c r="O391" i="7"/>
  <c r="O392" i="7"/>
  <c r="S391" i="7"/>
  <c r="S392" i="7"/>
  <c r="U391" i="7"/>
  <c r="U392" i="7"/>
  <c r="R391" i="7"/>
  <c r="R392" i="7"/>
  <c r="O389" i="7"/>
  <c r="O390" i="7"/>
  <c r="S389" i="7"/>
  <c r="S390" i="7"/>
  <c r="U389" i="7"/>
  <c r="U390" i="7"/>
  <c r="T389" i="7"/>
  <c r="T390" i="7"/>
  <c r="R389" i="7"/>
  <c r="R390" i="7"/>
  <c r="O386" i="7"/>
  <c r="O387" i="7"/>
  <c r="O388" i="7"/>
  <c r="S386" i="7"/>
  <c r="S387" i="7"/>
  <c r="S388" i="7"/>
  <c r="U386" i="7"/>
  <c r="U387" i="7"/>
  <c r="U388" i="7"/>
  <c r="T386" i="7"/>
  <c r="T387" i="7"/>
  <c r="T388" i="7"/>
  <c r="R386" i="7"/>
  <c r="R387" i="7"/>
  <c r="R388" i="7"/>
  <c r="O384" i="7"/>
  <c r="O385" i="7"/>
  <c r="S384" i="7"/>
  <c r="S385" i="7"/>
  <c r="U384" i="7"/>
  <c r="U385" i="7"/>
  <c r="R384" i="7"/>
  <c r="R385" i="7"/>
  <c r="O382" i="7"/>
  <c r="O383" i="7"/>
  <c r="S382" i="7"/>
  <c r="S383" i="7"/>
  <c r="U382" i="7"/>
  <c r="U383" i="7"/>
  <c r="T382" i="7"/>
  <c r="T383" i="7"/>
  <c r="R382" i="7"/>
  <c r="R383" i="7"/>
  <c r="O380" i="7"/>
  <c r="O381" i="7"/>
  <c r="S380" i="7"/>
  <c r="S381" i="7"/>
  <c r="U380" i="7"/>
  <c r="U381" i="7"/>
  <c r="T380" i="7"/>
  <c r="T381" i="7"/>
  <c r="R380" i="7"/>
  <c r="R381" i="7"/>
  <c r="O378" i="7"/>
  <c r="O379" i="7"/>
  <c r="S378" i="7"/>
  <c r="S379" i="7"/>
  <c r="U378" i="7"/>
  <c r="U379" i="7"/>
  <c r="T378" i="7"/>
  <c r="T379" i="7"/>
  <c r="R378" i="7"/>
  <c r="R379" i="7"/>
  <c r="O376" i="7"/>
  <c r="O377" i="7"/>
  <c r="S376" i="7"/>
  <c r="S377" i="7"/>
  <c r="U376" i="7"/>
  <c r="U377" i="7"/>
  <c r="T376" i="7"/>
  <c r="T377" i="7"/>
  <c r="R376" i="7"/>
  <c r="R377" i="7"/>
  <c r="O371" i="7"/>
  <c r="AE362" i="7"/>
  <c r="S371" i="7"/>
  <c r="AD362" i="7"/>
  <c r="AT35" i="3" s="1"/>
  <c r="U371" i="7"/>
  <c r="AC362" i="7"/>
  <c r="T371" i="7"/>
  <c r="AB362" i="7" s="1"/>
  <c r="AT11" i="3" s="1"/>
  <c r="R371" i="7"/>
  <c r="AA362" i="7" s="1"/>
  <c r="O369" i="7"/>
  <c r="O370" i="7"/>
  <c r="S369" i="7"/>
  <c r="S370" i="7"/>
  <c r="U369" i="7"/>
  <c r="U370" i="7"/>
  <c r="T369" i="7"/>
  <c r="T370" i="7"/>
  <c r="R369" i="7"/>
  <c r="R370" i="7"/>
  <c r="O367" i="7"/>
  <c r="O368" i="7"/>
  <c r="S367" i="7"/>
  <c r="S368" i="7"/>
  <c r="U367" i="7"/>
  <c r="U368" i="7"/>
  <c r="T367" i="7"/>
  <c r="T368" i="7"/>
  <c r="R367" i="7"/>
  <c r="R368" i="7"/>
  <c r="O364" i="7"/>
  <c r="O365" i="7"/>
  <c r="O366" i="7"/>
  <c r="S364" i="7"/>
  <c r="S365" i="7"/>
  <c r="S366" i="7"/>
  <c r="U364" i="7"/>
  <c r="U365" i="7"/>
  <c r="U366" i="7"/>
  <c r="T364" i="7"/>
  <c r="T365" i="7"/>
  <c r="T366" i="7"/>
  <c r="R364" i="7"/>
  <c r="R365" i="7"/>
  <c r="R366" i="7"/>
  <c r="O362" i="7"/>
  <c r="O363" i="7"/>
  <c r="S362" i="7"/>
  <c r="S363" i="7"/>
  <c r="U362" i="7"/>
  <c r="U363" i="7"/>
  <c r="T362" i="7"/>
  <c r="T363" i="7"/>
  <c r="R362" i="7"/>
  <c r="R363" i="7"/>
  <c r="O360" i="7"/>
  <c r="O361" i="7"/>
  <c r="S360" i="7"/>
  <c r="S361" i="7"/>
  <c r="U360" i="7"/>
  <c r="U361" i="7"/>
  <c r="T360" i="7"/>
  <c r="T361" i="7"/>
  <c r="R360" i="7"/>
  <c r="R361" i="7"/>
  <c r="O358" i="7"/>
  <c r="O359" i="7"/>
  <c r="S358" i="7"/>
  <c r="S359" i="7"/>
  <c r="U358" i="7"/>
  <c r="U359" i="7"/>
  <c r="T358" i="7"/>
  <c r="T359" i="7"/>
  <c r="R358" i="7"/>
  <c r="R359" i="7"/>
  <c r="O356" i="7"/>
  <c r="O357" i="7"/>
  <c r="S356" i="7"/>
  <c r="S357" i="7"/>
  <c r="U356" i="7"/>
  <c r="U357" i="7"/>
  <c r="T356" i="7"/>
  <c r="T357" i="7"/>
  <c r="R356" i="7"/>
  <c r="R357" i="7"/>
  <c r="O354" i="7"/>
  <c r="O355" i="7"/>
  <c r="S354" i="7"/>
  <c r="S355" i="7"/>
  <c r="U354" i="7"/>
  <c r="U355" i="7"/>
  <c r="T354" i="7"/>
  <c r="T355" i="7"/>
  <c r="R354" i="7"/>
  <c r="R355" i="7"/>
  <c r="O349" i="7"/>
  <c r="AE340" i="7"/>
  <c r="AS49" i="3" s="1"/>
  <c r="S349" i="7"/>
  <c r="AD340" i="7" s="1"/>
  <c r="AS35" i="3" s="1"/>
  <c r="CB35" i="3" s="1"/>
  <c r="U349" i="7"/>
  <c r="AC340" i="7" s="1"/>
  <c r="T349" i="7"/>
  <c r="AB340" i="7"/>
  <c r="R349" i="7"/>
  <c r="AA340" i="7" s="1"/>
  <c r="O347" i="7"/>
  <c r="O348" i="7"/>
  <c r="S347" i="7"/>
  <c r="S348" i="7"/>
  <c r="U347" i="7"/>
  <c r="U348" i="7"/>
  <c r="T347" i="7"/>
  <c r="T348" i="7"/>
  <c r="R347" i="7"/>
  <c r="R348" i="7"/>
  <c r="O345" i="7"/>
  <c r="O346" i="7"/>
  <c r="S345" i="7"/>
  <c r="S346" i="7"/>
  <c r="U345" i="7"/>
  <c r="U346" i="7"/>
  <c r="T345" i="7"/>
  <c r="T346" i="7"/>
  <c r="R345" i="7"/>
  <c r="R346" i="7"/>
  <c r="O342" i="7"/>
  <c r="O343" i="7"/>
  <c r="O344" i="7"/>
  <c r="S342" i="7"/>
  <c r="S343" i="7"/>
  <c r="S344" i="7"/>
  <c r="U342" i="7"/>
  <c r="U343" i="7"/>
  <c r="U344" i="7"/>
  <c r="T342" i="7"/>
  <c r="T343" i="7"/>
  <c r="T344" i="7"/>
  <c r="R342" i="7"/>
  <c r="R343" i="7"/>
  <c r="R344" i="7"/>
  <c r="O340" i="7"/>
  <c r="O341" i="7"/>
  <c r="S340" i="7"/>
  <c r="S341" i="7"/>
  <c r="U340" i="7"/>
  <c r="U341" i="7"/>
  <c r="T340" i="7"/>
  <c r="T341" i="7"/>
  <c r="R340" i="7"/>
  <c r="R341" i="7"/>
  <c r="O338" i="7"/>
  <c r="O339" i="7"/>
  <c r="S338" i="7"/>
  <c r="S339" i="7"/>
  <c r="U338" i="7"/>
  <c r="U339" i="7"/>
  <c r="T338" i="7"/>
  <c r="T339" i="7"/>
  <c r="R338" i="7"/>
  <c r="R339" i="7"/>
  <c r="O336" i="7"/>
  <c r="O337" i="7"/>
  <c r="S336" i="7"/>
  <c r="S337" i="7"/>
  <c r="U336" i="7"/>
  <c r="U337" i="7"/>
  <c r="T336" i="7"/>
  <c r="T337" i="7"/>
  <c r="R336" i="7"/>
  <c r="R337" i="7"/>
  <c r="O334" i="7"/>
  <c r="O335" i="7"/>
  <c r="S334" i="7"/>
  <c r="S335" i="7"/>
  <c r="U334" i="7"/>
  <c r="U335" i="7"/>
  <c r="T334" i="7"/>
  <c r="T335" i="7"/>
  <c r="R334" i="7"/>
  <c r="R335" i="7"/>
  <c r="O332" i="7"/>
  <c r="O333" i="7"/>
  <c r="S332" i="7"/>
  <c r="S333" i="7"/>
  <c r="U332" i="7"/>
  <c r="U333" i="7"/>
  <c r="T332" i="7"/>
  <c r="T333" i="7"/>
  <c r="R332" i="7"/>
  <c r="R333" i="7"/>
  <c r="O327" i="7"/>
  <c r="AE318" i="7"/>
  <c r="AR49" i="3" s="1"/>
  <c r="S327" i="7"/>
  <c r="AD318" i="7"/>
  <c r="U327" i="7"/>
  <c r="AC318" i="7" s="1"/>
  <c r="T327" i="7"/>
  <c r="AB318" i="7"/>
  <c r="R327" i="7"/>
  <c r="AA318" i="7" s="1"/>
  <c r="O325" i="7"/>
  <c r="O326" i="7"/>
  <c r="S325" i="7"/>
  <c r="S326" i="7"/>
  <c r="U325" i="7"/>
  <c r="U326" i="7"/>
  <c r="T325" i="7"/>
  <c r="T326" i="7"/>
  <c r="R325" i="7"/>
  <c r="R326" i="7"/>
  <c r="O323" i="7"/>
  <c r="O324" i="7"/>
  <c r="S323" i="7"/>
  <c r="S324" i="7"/>
  <c r="U323" i="7"/>
  <c r="U324" i="7"/>
  <c r="T323" i="7"/>
  <c r="T324" i="7"/>
  <c r="R323" i="7"/>
  <c r="R324" i="7"/>
  <c r="O320" i="7"/>
  <c r="O321" i="7"/>
  <c r="O322" i="7"/>
  <c r="S320" i="7"/>
  <c r="S321" i="7"/>
  <c r="S322" i="7"/>
  <c r="U320" i="7"/>
  <c r="U321" i="7"/>
  <c r="U322" i="7"/>
  <c r="T320" i="7"/>
  <c r="T321" i="7"/>
  <c r="T322" i="7"/>
  <c r="R320" i="7"/>
  <c r="R321" i="7"/>
  <c r="R322" i="7"/>
  <c r="O318" i="7"/>
  <c r="O319" i="7"/>
  <c r="S318" i="7"/>
  <c r="S319" i="7"/>
  <c r="U318" i="7"/>
  <c r="U319" i="7"/>
  <c r="T318" i="7"/>
  <c r="T319" i="7"/>
  <c r="R318" i="7"/>
  <c r="R319" i="7"/>
  <c r="O316" i="7"/>
  <c r="O317" i="7"/>
  <c r="S316" i="7"/>
  <c r="S317" i="7"/>
  <c r="U316" i="7"/>
  <c r="U317" i="7"/>
  <c r="T316" i="7"/>
  <c r="T317" i="7"/>
  <c r="R316" i="7"/>
  <c r="R317" i="7"/>
  <c r="O314" i="7"/>
  <c r="O315" i="7"/>
  <c r="S314" i="7"/>
  <c r="S315" i="7"/>
  <c r="U314" i="7"/>
  <c r="U315" i="7"/>
  <c r="T314" i="7"/>
  <c r="T315" i="7"/>
  <c r="R314" i="7"/>
  <c r="R315" i="7"/>
  <c r="O312" i="7"/>
  <c r="O313" i="7"/>
  <c r="S312" i="7"/>
  <c r="S313" i="7"/>
  <c r="U312" i="7"/>
  <c r="U313" i="7"/>
  <c r="T312" i="7"/>
  <c r="T313" i="7"/>
  <c r="R312" i="7"/>
  <c r="R313" i="7"/>
  <c r="O310" i="7"/>
  <c r="O311" i="7"/>
  <c r="S310" i="7"/>
  <c r="S311" i="7"/>
  <c r="U310" i="7"/>
  <c r="U311" i="7"/>
  <c r="T310" i="7"/>
  <c r="T311" i="7"/>
  <c r="R310" i="7"/>
  <c r="R311" i="7"/>
  <c r="O305" i="7"/>
  <c r="AE296" i="7" s="1"/>
  <c r="S305" i="7"/>
  <c r="AD296" i="7" s="1"/>
  <c r="U305" i="7"/>
  <c r="AC296" i="7"/>
  <c r="T305" i="7"/>
  <c r="AB296" i="7" s="1"/>
  <c r="R305" i="7"/>
  <c r="AA296" i="7" s="1"/>
  <c r="O303" i="7"/>
  <c r="O304" i="7"/>
  <c r="S303" i="7"/>
  <c r="S304" i="7"/>
  <c r="U303" i="7"/>
  <c r="U304" i="7"/>
  <c r="T303" i="7"/>
  <c r="T304" i="7"/>
  <c r="R303" i="7"/>
  <c r="R304" i="7"/>
  <c r="O301" i="7"/>
  <c r="O302" i="7"/>
  <c r="S301" i="7"/>
  <c r="S302" i="7"/>
  <c r="U301" i="7"/>
  <c r="U302" i="7"/>
  <c r="T301" i="7"/>
  <c r="T302" i="7"/>
  <c r="R301" i="7"/>
  <c r="R302" i="7"/>
  <c r="O298" i="7"/>
  <c r="O299" i="7"/>
  <c r="O300" i="7"/>
  <c r="S298" i="7"/>
  <c r="S299" i="7"/>
  <c r="S300" i="7"/>
  <c r="U298" i="7"/>
  <c r="U299" i="7"/>
  <c r="U300" i="7"/>
  <c r="T298" i="7"/>
  <c r="T299" i="7"/>
  <c r="T300" i="7"/>
  <c r="R298" i="7"/>
  <c r="R299" i="7"/>
  <c r="R300" i="7"/>
  <c r="O296" i="7"/>
  <c r="O297" i="7"/>
  <c r="S296" i="7"/>
  <c r="S297" i="7"/>
  <c r="U296" i="7"/>
  <c r="U297" i="7"/>
  <c r="T296" i="7"/>
  <c r="T297" i="7"/>
  <c r="R296" i="7"/>
  <c r="R297" i="7"/>
  <c r="O294" i="7"/>
  <c r="O295" i="7"/>
  <c r="S294" i="7"/>
  <c r="S295" i="7"/>
  <c r="U294" i="7"/>
  <c r="U295" i="7"/>
  <c r="T294" i="7"/>
  <c r="T295" i="7"/>
  <c r="R294" i="7"/>
  <c r="R295" i="7"/>
  <c r="O292" i="7"/>
  <c r="O293" i="7"/>
  <c r="S292" i="7"/>
  <c r="S293" i="7"/>
  <c r="U292" i="7"/>
  <c r="U293" i="7"/>
  <c r="T292" i="7"/>
  <c r="T293" i="7"/>
  <c r="R292" i="7"/>
  <c r="R293" i="7"/>
  <c r="O290" i="7"/>
  <c r="O291" i="7"/>
  <c r="S290" i="7"/>
  <c r="S291" i="7"/>
  <c r="U290" i="7"/>
  <c r="U291" i="7"/>
  <c r="T290" i="7"/>
  <c r="T291" i="7"/>
  <c r="R290" i="7"/>
  <c r="R291" i="7"/>
  <c r="O288" i="7"/>
  <c r="O289" i="7"/>
  <c r="S288" i="7"/>
  <c r="S289" i="7"/>
  <c r="U288" i="7"/>
  <c r="U289" i="7"/>
  <c r="T288" i="7"/>
  <c r="T289" i="7"/>
  <c r="R288" i="7"/>
  <c r="R289" i="7"/>
  <c r="O283" i="7"/>
  <c r="AE274" i="7"/>
  <c r="BM49" i="3" s="1"/>
  <c r="CC49" i="3" s="1"/>
  <c r="S283" i="7"/>
  <c r="AD274" i="7" s="1"/>
  <c r="BM35" i="3" s="1"/>
  <c r="U283" i="7"/>
  <c r="AC274" i="7" s="1"/>
  <c r="BM23" i="3" s="1"/>
  <c r="CC23" i="3" s="1"/>
  <c r="T283" i="7"/>
  <c r="AB274" i="7" s="1"/>
  <c r="BM11" i="3" s="1"/>
  <c r="R283" i="7"/>
  <c r="AA274" i="7"/>
  <c r="O281" i="7"/>
  <c r="O282" i="7"/>
  <c r="S281" i="7"/>
  <c r="S282" i="7"/>
  <c r="U281" i="7"/>
  <c r="U282" i="7"/>
  <c r="T281" i="7"/>
  <c r="T282" i="7"/>
  <c r="R281" i="7"/>
  <c r="R282" i="7"/>
  <c r="O279" i="7"/>
  <c r="O280" i="7"/>
  <c r="S279" i="7"/>
  <c r="S280" i="7"/>
  <c r="U279" i="7"/>
  <c r="U280" i="7"/>
  <c r="T279" i="7"/>
  <c r="T280" i="7"/>
  <c r="R279" i="7"/>
  <c r="R280" i="7"/>
  <c r="O276" i="7"/>
  <c r="O277" i="7"/>
  <c r="O278" i="7"/>
  <c r="S276" i="7"/>
  <c r="S277" i="7"/>
  <c r="S278" i="7"/>
  <c r="U276" i="7"/>
  <c r="U277" i="7"/>
  <c r="U278" i="7"/>
  <c r="T276" i="7"/>
  <c r="T277" i="7"/>
  <c r="T278" i="7"/>
  <c r="R276" i="7"/>
  <c r="R277" i="7"/>
  <c r="R278" i="7"/>
  <c r="O274" i="7"/>
  <c r="O275" i="7"/>
  <c r="S274" i="7"/>
  <c r="S275" i="7"/>
  <c r="U274" i="7"/>
  <c r="U275" i="7"/>
  <c r="T274" i="7"/>
  <c r="T275" i="7"/>
  <c r="R274" i="7"/>
  <c r="R275" i="7"/>
  <c r="O272" i="7"/>
  <c r="O273" i="7"/>
  <c r="S272" i="7"/>
  <c r="S273" i="7"/>
  <c r="U272" i="7"/>
  <c r="U273" i="7"/>
  <c r="T272" i="7"/>
  <c r="T273" i="7"/>
  <c r="R272" i="7"/>
  <c r="R273" i="7"/>
  <c r="O270" i="7"/>
  <c r="O271" i="7"/>
  <c r="S270" i="7"/>
  <c r="S271" i="7"/>
  <c r="U270" i="7"/>
  <c r="U271" i="7"/>
  <c r="T270" i="7"/>
  <c r="T271" i="7"/>
  <c r="R270" i="7"/>
  <c r="R271" i="7"/>
  <c r="O268" i="7"/>
  <c r="O269" i="7"/>
  <c r="S268" i="7"/>
  <c r="S269" i="7"/>
  <c r="U268" i="7"/>
  <c r="U269" i="7"/>
  <c r="T268" i="7"/>
  <c r="T269" i="7"/>
  <c r="R268" i="7"/>
  <c r="R269" i="7"/>
  <c r="O266" i="7"/>
  <c r="O267" i="7"/>
  <c r="S266" i="7"/>
  <c r="S267" i="7"/>
  <c r="U266" i="7"/>
  <c r="U267" i="7"/>
  <c r="T266" i="7"/>
  <c r="T267" i="7"/>
  <c r="R266" i="7"/>
  <c r="R267" i="7"/>
  <c r="O261" i="7"/>
  <c r="AE252" i="7"/>
  <c r="S261" i="7"/>
  <c r="AD252" i="7" s="1"/>
  <c r="U261" i="7"/>
  <c r="AC252" i="7"/>
  <c r="T261" i="7"/>
  <c r="AB252" i="7" s="1"/>
  <c r="R261" i="7"/>
  <c r="AA252" i="7"/>
  <c r="O259" i="7"/>
  <c r="O260" i="7"/>
  <c r="S259" i="7"/>
  <c r="S260" i="7"/>
  <c r="U259" i="7"/>
  <c r="U260" i="7"/>
  <c r="T259" i="7"/>
  <c r="T260" i="7"/>
  <c r="R259" i="7"/>
  <c r="R260" i="7"/>
  <c r="O257" i="7"/>
  <c r="O258" i="7"/>
  <c r="S257" i="7"/>
  <c r="S258" i="7"/>
  <c r="U257" i="7"/>
  <c r="U258" i="7"/>
  <c r="T257" i="7"/>
  <c r="T258" i="7"/>
  <c r="R257" i="7"/>
  <c r="R258" i="7"/>
  <c r="O254" i="7"/>
  <c r="O255" i="7"/>
  <c r="O256" i="7"/>
  <c r="S254" i="7"/>
  <c r="S255" i="7"/>
  <c r="S256" i="7"/>
  <c r="U254" i="7"/>
  <c r="U255" i="7"/>
  <c r="U256" i="7"/>
  <c r="T254" i="7"/>
  <c r="T255" i="7"/>
  <c r="T256" i="7"/>
  <c r="R254" i="7"/>
  <c r="R255" i="7"/>
  <c r="R256" i="7"/>
  <c r="O252" i="7"/>
  <c r="O253" i="7"/>
  <c r="S252" i="7"/>
  <c r="S253" i="7"/>
  <c r="U252" i="7"/>
  <c r="U253" i="7"/>
  <c r="T252" i="7"/>
  <c r="T253" i="7"/>
  <c r="R252" i="7"/>
  <c r="R253" i="7"/>
  <c r="O250" i="7"/>
  <c r="O251" i="7"/>
  <c r="S250" i="7"/>
  <c r="S251" i="7"/>
  <c r="U250" i="7"/>
  <c r="U251" i="7"/>
  <c r="T250" i="7"/>
  <c r="T251" i="7"/>
  <c r="R250" i="7"/>
  <c r="R251" i="7"/>
  <c r="O248" i="7"/>
  <c r="O249" i="7"/>
  <c r="S248" i="7"/>
  <c r="S249" i="7"/>
  <c r="U248" i="7"/>
  <c r="U249" i="7"/>
  <c r="T248" i="7"/>
  <c r="T249" i="7"/>
  <c r="R248" i="7"/>
  <c r="R249" i="7"/>
  <c r="O246" i="7"/>
  <c r="O247" i="7"/>
  <c r="S246" i="7"/>
  <c r="S247" i="7"/>
  <c r="U246" i="7"/>
  <c r="U247" i="7"/>
  <c r="T246" i="7"/>
  <c r="T247" i="7"/>
  <c r="R246" i="7"/>
  <c r="R247" i="7"/>
  <c r="O244" i="7"/>
  <c r="O245" i="7"/>
  <c r="S244" i="7"/>
  <c r="S245" i="7"/>
  <c r="U244" i="7"/>
  <c r="U245" i="7"/>
  <c r="T244" i="7"/>
  <c r="T245" i="7"/>
  <c r="R244" i="7"/>
  <c r="R245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AE230" i="7"/>
  <c r="BK49" i="3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AD230" i="7"/>
  <c r="BK35" i="3" s="1"/>
  <c r="CC35" i="3" s="1"/>
  <c r="U222" i="7"/>
  <c r="U223" i="7"/>
  <c r="AC222" i="7"/>
  <c r="BK15" i="3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AC230" i="7" s="1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AB230" i="7"/>
  <c r="BK11" i="3" s="1"/>
  <c r="CC11" i="3" s="1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AA230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AE206" i="7"/>
  <c r="L48" i="3" s="1"/>
  <c r="O215" i="7"/>
  <c r="O216" i="7"/>
  <c r="O217" i="7"/>
  <c r="AE208" i="7" s="1"/>
  <c r="L50" i="3" s="1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AD208" i="7" s="1"/>
  <c r="L36" i="3" s="1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AC208" i="7" s="1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AB208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AA208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AE164" i="7" s="1"/>
  <c r="J50" i="3" s="1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AD164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AC164" i="7"/>
  <c r="J24" i="3" s="1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AB164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AA164" i="7" s="1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AE142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AD142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AC142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AB142" i="7" s="1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AA142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AE120" i="7" s="1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AD120" i="7" s="1"/>
  <c r="I36" i="3" s="1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AC120" i="7" s="1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AB120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AA120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AE98" i="7"/>
  <c r="Z49" i="3" s="1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AD98" i="7"/>
  <c r="Z35" i="3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AC98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AB98" i="7" s="1"/>
  <c r="Z11" i="3" s="1"/>
  <c r="CA11" i="3" s="1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AA98" i="7" s="1"/>
  <c r="O68" i="7"/>
  <c r="O69" i="7"/>
  <c r="O70" i="7"/>
  <c r="O71" i="7"/>
  <c r="O72" i="7"/>
  <c r="O73" i="7"/>
  <c r="O74" i="7"/>
  <c r="O75" i="7"/>
  <c r="AE71" i="7"/>
  <c r="G45" i="3" s="1"/>
  <c r="O76" i="7"/>
  <c r="O77" i="7"/>
  <c r="O78" i="7"/>
  <c r="O79" i="7"/>
  <c r="O80" i="7"/>
  <c r="O81" i="7"/>
  <c r="O82" i="7"/>
  <c r="O83" i="7"/>
  <c r="O84" i="7"/>
  <c r="O85" i="7"/>
  <c r="AE76" i="7"/>
  <c r="G50" i="3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AD76" i="7"/>
  <c r="G36" i="3" s="1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AC76" i="7"/>
  <c r="G24" i="3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AB76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AA76" i="7" s="1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AE54" i="7" s="1"/>
  <c r="F50" i="3" s="1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AD54" i="7" s="1"/>
  <c r="F36" i="3" s="1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AC54" i="7" s="1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AB54" i="7" s="1"/>
  <c r="F12" i="3" s="1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AA54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AE32" i="7" s="1"/>
  <c r="E50" i="3" s="1"/>
  <c r="BZ49" i="3" s="1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AD32" i="7"/>
  <c r="E36" i="3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AC32" i="7" s="1"/>
  <c r="E24" i="3" s="1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AB32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AA32" i="7" s="1"/>
  <c r="V151" i="7"/>
  <c r="AF142" i="7" s="1"/>
  <c r="AG142" i="7"/>
  <c r="AU72" i="3"/>
  <c r="AU60" i="3"/>
  <c r="O393" i="7"/>
  <c r="AU49" i="3"/>
  <c r="AT49" i="3"/>
  <c r="AX49" i="3"/>
  <c r="S393" i="7"/>
  <c r="AU35" i="3"/>
  <c r="AR35" i="3"/>
  <c r="AW35" i="3"/>
  <c r="P391" i="7"/>
  <c r="Q391" i="7"/>
  <c r="T391" i="7"/>
  <c r="G271" i="2"/>
  <c r="E271" i="2"/>
  <c r="M264" i="2"/>
  <c r="G233" i="2"/>
  <c r="E233" i="2"/>
  <c r="M226" i="2"/>
  <c r="E99" i="2"/>
  <c r="G212" i="2"/>
  <c r="E212" i="2"/>
  <c r="O10" i="7"/>
  <c r="O11" i="7"/>
  <c r="O13" i="7"/>
  <c r="O12" i="7"/>
  <c r="O14" i="7"/>
  <c r="O17" i="7"/>
  <c r="O18" i="7"/>
  <c r="O2" i="7"/>
  <c r="O3" i="7"/>
  <c r="O4" i="7"/>
  <c r="O5" i="7"/>
  <c r="O6" i="7"/>
  <c r="O7" i="7"/>
  <c r="O8" i="7"/>
  <c r="O9" i="7"/>
  <c r="O15" i="7"/>
  <c r="O16" i="7"/>
  <c r="O19" i="7"/>
  <c r="AE10" i="7"/>
  <c r="D50" i="3"/>
  <c r="G231" i="2"/>
  <c r="G232" i="2"/>
  <c r="N225" i="2"/>
  <c r="AG251" i="7"/>
  <c r="BL71" i="3"/>
  <c r="G250" i="2"/>
  <c r="G251" i="2"/>
  <c r="N244" i="2"/>
  <c r="AG273" i="7"/>
  <c r="BM71" i="3"/>
  <c r="G288" i="2"/>
  <c r="G289" i="2"/>
  <c r="N282" i="2"/>
  <c r="AG317" i="7"/>
  <c r="AR71" i="3"/>
  <c r="G307" i="2"/>
  <c r="G308" i="2"/>
  <c r="N301" i="2"/>
  <c r="AG339" i="7"/>
  <c r="AS71" i="3"/>
  <c r="G326" i="2"/>
  <c r="G327" i="2"/>
  <c r="N319" i="2"/>
  <c r="AG361" i="7"/>
  <c r="AT71" i="3"/>
  <c r="G345" i="2"/>
  <c r="N339" i="2"/>
  <c r="AG383" i="7"/>
  <c r="AU71" i="3"/>
  <c r="G364" i="2"/>
  <c r="G365" i="2"/>
  <c r="N358" i="2"/>
  <c r="AG405" i="7"/>
  <c r="AV71" i="3"/>
  <c r="G383" i="2"/>
  <c r="G384" i="2"/>
  <c r="N377" i="2"/>
  <c r="AG427" i="7"/>
  <c r="AW71" i="3"/>
  <c r="G421" i="2"/>
  <c r="G422" i="2"/>
  <c r="N415" i="2"/>
  <c r="AG471" i="7"/>
  <c r="AX71" i="3"/>
  <c r="G290" i="2"/>
  <c r="N283" i="2"/>
  <c r="AG318" i="7"/>
  <c r="AR72" i="3"/>
  <c r="G309" i="2"/>
  <c r="N302" i="2"/>
  <c r="AG340" i="7"/>
  <c r="AS72" i="3"/>
  <c r="G328" i="2"/>
  <c r="N320" i="2"/>
  <c r="AG362" i="7"/>
  <c r="AT72" i="3"/>
  <c r="N340" i="2"/>
  <c r="G136" i="2"/>
  <c r="G137" i="2"/>
  <c r="N130" i="2"/>
  <c r="AG141" i="7"/>
  <c r="AA71" i="3"/>
  <c r="G269" i="2"/>
  <c r="G270" i="2"/>
  <c r="N263" i="2"/>
  <c r="AG295" i="7"/>
  <c r="AB71" i="3"/>
  <c r="G402" i="2"/>
  <c r="G403" i="2"/>
  <c r="N396" i="2"/>
  <c r="AG449" i="7"/>
  <c r="AC71" i="3"/>
  <c r="G99" i="2"/>
  <c r="G117" i="2"/>
  <c r="G118" i="2"/>
  <c r="N111" i="2"/>
  <c r="AG119" i="7"/>
  <c r="I73" i="3"/>
  <c r="G174" i="2"/>
  <c r="G175" i="2"/>
  <c r="N168" i="2"/>
  <c r="AG185" i="7"/>
  <c r="K73" i="3"/>
  <c r="G193" i="2"/>
  <c r="G194" i="2"/>
  <c r="N187" i="2"/>
  <c r="AG207" i="7"/>
  <c r="L73" i="3"/>
  <c r="G18" i="2"/>
  <c r="N10" i="2"/>
  <c r="AG9" i="7"/>
  <c r="D73" i="3"/>
  <c r="G36" i="2"/>
  <c r="G37" i="2"/>
  <c r="N29" i="2"/>
  <c r="AG31" i="7"/>
  <c r="E73" i="3"/>
  <c r="G55" i="2"/>
  <c r="G56" i="2"/>
  <c r="N48" i="2"/>
  <c r="AG53" i="7"/>
  <c r="F73" i="3"/>
  <c r="G74" i="2"/>
  <c r="G75" i="2"/>
  <c r="N67" i="2"/>
  <c r="AG75" i="7"/>
  <c r="G73" i="3"/>
  <c r="BZ74" i="3"/>
  <c r="G19" i="2"/>
  <c r="N11" i="2"/>
  <c r="AG10" i="7"/>
  <c r="D74" i="3"/>
  <c r="G38" i="2"/>
  <c r="N30" i="2"/>
  <c r="AG32" i="7"/>
  <c r="E74" i="3"/>
  <c r="G57" i="2"/>
  <c r="N49" i="2"/>
  <c r="AG54" i="7"/>
  <c r="F74" i="3"/>
  <c r="G76" i="2"/>
  <c r="N68" i="2"/>
  <c r="AG76" i="7"/>
  <c r="G74" i="3"/>
  <c r="G119" i="2"/>
  <c r="N112" i="2"/>
  <c r="AG120" i="7"/>
  <c r="I74" i="3"/>
  <c r="G157" i="2"/>
  <c r="N150" i="2"/>
  <c r="AG164" i="7"/>
  <c r="J74" i="3"/>
  <c r="G195" i="2"/>
  <c r="N188" i="2"/>
  <c r="AG208" i="7"/>
  <c r="L74" i="3"/>
  <c r="E231" i="2"/>
  <c r="E232" i="2"/>
  <c r="M225" i="2"/>
  <c r="AF251" i="7"/>
  <c r="BL59" i="3"/>
  <c r="E250" i="2"/>
  <c r="E251" i="2"/>
  <c r="M244" i="2"/>
  <c r="AF273" i="7"/>
  <c r="BM59" i="3"/>
  <c r="CC61" i="3"/>
  <c r="E288" i="2"/>
  <c r="E289" i="2"/>
  <c r="M282" i="2"/>
  <c r="AF317" i="7"/>
  <c r="AR59" i="3"/>
  <c r="E307" i="2"/>
  <c r="E308" i="2"/>
  <c r="M301" i="2"/>
  <c r="AF339" i="7"/>
  <c r="AS59" i="3"/>
  <c r="E326" i="2"/>
  <c r="E327" i="2"/>
  <c r="M319" i="2"/>
  <c r="AF361" i="7"/>
  <c r="AT59" i="3"/>
  <c r="E345" i="2"/>
  <c r="M339" i="2"/>
  <c r="AF383" i="7"/>
  <c r="AU59" i="3"/>
  <c r="E364" i="2"/>
  <c r="E365" i="2"/>
  <c r="M358" i="2"/>
  <c r="AF405" i="7"/>
  <c r="AV59" i="3"/>
  <c r="E383" i="2"/>
  <c r="E384" i="2"/>
  <c r="M377" i="2"/>
  <c r="AF427" i="7"/>
  <c r="AW59" i="3"/>
  <c r="E421" i="2"/>
  <c r="E422" i="2"/>
  <c r="M415" i="2"/>
  <c r="AF471" i="7"/>
  <c r="AX59" i="3"/>
  <c r="E290" i="2"/>
  <c r="M283" i="2"/>
  <c r="AF318" i="7"/>
  <c r="AR60" i="3"/>
  <c r="E309" i="2"/>
  <c r="M302" i="2"/>
  <c r="AF340" i="7"/>
  <c r="AS60" i="3"/>
  <c r="E328" i="2"/>
  <c r="M320" i="2"/>
  <c r="AF362" i="7"/>
  <c r="AT60" i="3"/>
  <c r="M340" i="2"/>
  <c r="E136" i="2"/>
  <c r="E137" i="2"/>
  <c r="M130" i="2"/>
  <c r="AF141" i="7"/>
  <c r="AA59" i="3"/>
  <c r="E269" i="2"/>
  <c r="E270" i="2"/>
  <c r="M263" i="2"/>
  <c r="AF295" i="7"/>
  <c r="AB59" i="3"/>
  <c r="E402" i="2"/>
  <c r="E403" i="2"/>
  <c r="M396" i="2"/>
  <c r="AF449" i="7"/>
  <c r="AC59" i="3"/>
  <c r="E117" i="2"/>
  <c r="E118" i="2"/>
  <c r="M111" i="2"/>
  <c r="AF119" i="7"/>
  <c r="I61" i="3"/>
  <c r="E174" i="2"/>
  <c r="E175" i="2"/>
  <c r="M168" i="2"/>
  <c r="AF185" i="7"/>
  <c r="K61" i="3"/>
  <c r="E193" i="2"/>
  <c r="E194" i="2"/>
  <c r="M187" i="2"/>
  <c r="AF207" i="7"/>
  <c r="L61" i="3"/>
  <c r="E18" i="2"/>
  <c r="M10" i="2"/>
  <c r="AF9" i="7"/>
  <c r="D61" i="3"/>
  <c r="E37" i="2"/>
  <c r="E56" i="2"/>
  <c r="E75" i="2"/>
  <c r="E19" i="2"/>
  <c r="M11" i="2"/>
  <c r="AF10" i="7"/>
  <c r="D62" i="3"/>
  <c r="E38" i="2"/>
  <c r="M30" i="2"/>
  <c r="AF32" i="7"/>
  <c r="E62" i="3"/>
  <c r="E57" i="2"/>
  <c r="M49" i="2"/>
  <c r="AF54" i="7"/>
  <c r="F62" i="3"/>
  <c r="E76" i="2"/>
  <c r="M68" i="2"/>
  <c r="AF76" i="7"/>
  <c r="G62" i="3"/>
  <c r="E119" i="2"/>
  <c r="M112" i="2"/>
  <c r="AF120" i="7"/>
  <c r="I62" i="3"/>
  <c r="E157" i="2"/>
  <c r="M150" i="2"/>
  <c r="AF164" i="7"/>
  <c r="J62" i="3"/>
  <c r="E195" i="2"/>
  <c r="M188" i="2"/>
  <c r="AF208" i="7"/>
  <c r="L62" i="3"/>
  <c r="S10" i="7"/>
  <c r="S11" i="7"/>
  <c r="S12" i="7"/>
  <c r="S13" i="7"/>
  <c r="S14" i="7"/>
  <c r="S17" i="7"/>
  <c r="S18" i="7"/>
  <c r="S2" i="7"/>
  <c r="S3" i="7"/>
  <c r="S4" i="7"/>
  <c r="S5" i="7"/>
  <c r="S15" i="7"/>
  <c r="S16" i="7"/>
  <c r="J36" i="3"/>
  <c r="S19" i="7"/>
  <c r="AD10" i="7" s="1"/>
  <c r="D36" i="3" s="1"/>
  <c r="G423" i="2"/>
  <c r="N416" i="2"/>
  <c r="E423" i="2"/>
  <c r="M416" i="2"/>
  <c r="G404" i="2"/>
  <c r="N397" i="2"/>
  <c r="AG450" i="7"/>
  <c r="E404" i="2"/>
  <c r="M397" i="2"/>
  <c r="G385" i="2"/>
  <c r="N378" i="2"/>
  <c r="E385" i="2"/>
  <c r="M378" i="2"/>
  <c r="G366" i="2"/>
  <c r="N359" i="2"/>
  <c r="AG406" i="7"/>
  <c r="E366" i="2"/>
  <c r="M359" i="2"/>
  <c r="N264" i="2"/>
  <c r="G252" i="2"/>
  <c r="N245" i="2"/>
  <c r="E252" i="2"/>
  <c r="M245" i="2"/>
  <c r="N226" i="2"/>
  <c r="G214" i="2"/>
  <c r="N207" i="2"/>
  <c r="E214" i="2"/>
  <c r="M207" i="2"/>
  <c r="G213" i="2"/>
  <c r="N206" i="2"/>
  <c r="E213" i="2"/>
  <c r="M206" i="2"/>
  <c r="N169" i="2"/>
  <c r="M169" i="2"/>
  <c r="G155" i="2"/>
  <c r="G156" i="2"/>
  <c r="E155" i="2"/>
  <c r="E156" i="2"/>
  <c r="M149" i="2"/>
  <c r="G138" i="2"/>
  <c r="N131" i="2"/>
  <c r="E138" i="2"/>
  <c r="M131" i="2"/>
  <c r="G134" i="2"/>
  <c r="G135" i="2"/>
  <c r="N129" i="2"/>
  <c r="G125" i="2"/>
  <c r="G126" i="2"/>
  <c r="N125" i="2"/>
  <c r="G123" i="2"/>
  <c r="G124" i="2"/>
  <c r="N124" i="2"/>
  <c r="E115" i="2"/>
  <c r="E116" i="2"/>
  <c r="M110" i="2"/>
  <c r="G112" i="2"/>
  <c r="G113" i="2"/>
  <c r="G114" i="2"/>
  <c r="N109" i="2"/>
  <c r="AG117" i="7"/>
  <c r="G110" i="2"/>
  <c r="G111" i="2"/>
  <c r="N108" i="2"/>
  <c r="E104" i="2"/>
  <c r="E105" i="2"/>
  <c r="M105" i="2"/>
  <c r="G102" i="2"/>
  <c r="G103" i="2"/>
  <c r="N104" i="2"/>
  <c r="G100" i="2"/>
  <c r="N93" i="2"/>
  <c r="G98" i="2"/>
  <c r="N92" i="2"/>
  <c r="AG97" i="7"/>
  <c r="Z71" i="3"/>
  <c r="CA74" i="3"/>
  <c r="G89" i="2"/>
  <c r="G90" i="2"/>
  <c r="N88" i="2"/>
  <c r="E92" i="2"/>
  <c r="M89" i="2"/>
  <c r="E87" i="2"/>
  <c r="E88" i="2"/>
  <c r="M87" i="2"/>
  <c r="E83" i="2"/>
  <c r="E84" i="2"/>
  <c r="M85" i="2"/>
  <c r="E98" i="2"/>
  <c r="M92" i="2"/>
  <c r="AF97" i="7"/>
  <c r="Z59" i="3"/>
  <c r="CA61" i="3"/>
  <c r="E100" i="2"/>
  <c r="M93" i="2"/>
  <c r="E85" i="2"/>
  <c r="E86" i="2"/>
  <c r="M86" i="2"/>
  <c r="G84" i="2"/>
  <c r="G85" i="2"/>
  <c r="G86" i="2"/>
  <c r="N86" i="2"/>
  <c r="G87" i="2"/>
  <c r="E89" i="2"/>
  <c r="E90" i="2"/>
  <c r="M88" i="2"/>
  <c r="G88" i="2"/>
  <c r="E93" i="2"/>
  <c r="G92" i="2"/>
  <c r="N89" i="2"/>
  <c r="AG94" i="7"/>
  <c r="G93" i="2"/>
  <c r="G94" i="2"/>
  <c r="G95" i="2"/>
  <c r="N90" i="2"/>
  <c r="AG95" i="7"/>
  <c r="E94" i="2"/>
  <c r="E95" i="2"/>
  <c r="E96" i="2"/>
  <c r="E97" i="2"/>
  <c r="M91" i="2"/>
  <c r="G96" i="2"/>
  <c r="G97" i="2"/>
  <c r="E102" i="2"/>
  <c r="E103" i="2"/>
  <c r="M104" i="2"/>
  <c r="G104" i="2"/>
  <c r="G105" i="2"/>
  <c r="N105" i="2"/>
  <c r="AG113" i="7"/>
  <c r="E106" i="2"/>
  <c r="E107" i="2"/>
  <c r="M106" i="2"/>
  <c r="E108" i="2"/>
  <c r="G106" i="2"/>
  <c r="G107" i="2"/>
  <c r="N106" i="2"/>
  <c r="G108" i="2"/>
  <c r="E109" i="2"/>
  <c r="M107" i="2"/>
  <c r="E110" i="2"/>
  <c r="E111" i="2"/>
  <c r="M108" i="2"/>
  <c r="G109" i="2"/>
  <c r="E112" i="2"/>
  <c r="E113" i="2"/>
  <c r="E114" i="2"/>
  <c r="M109" i="2"/>
  <c r="G115" i="2"/>
  <c r="G116" i="2"/>
  <c r="N110" i="2"/>
  <c r="E121" i="2"/>
  <c r="E122" i="2"/>
  <c r="G121" i="2"/>
  <c r="G122" i="2"/>
  <c r="N123" i="2"/>
  <c r="E123" i="2"/>
  <c r="E124" i="2"/>
  <c r="M124" i="2"/>
  <c r="E125" i="2"/>
  <c r="E126" i="2"/>
  <c r="M125" i="2"/>
  <c r="E127" i="2"/>
  <c r="E128" i="2"/>
  <c r="M126" i="2"/>
  <c r="G127" i="2"/>
  <c r="G128" i="2"/>
  <c r="N126" i="2"/>
  <c r="AG137" i="7"/>
  <c r="E129" i="2"/>
  <c r="E130" i="2"/>
  <c r="E131" i="2"/>
  <c r="E132" i="2"/>
  <c r="E133" i="2"/>
  <c r="M128" i="2"/>
  <c r="G130" i="2"/>
  <c r="G131" i="2"/>
  <c r="G132" i="2"/>
  <c r="G133" i="2"/>
  <c r="N128" i="2"/>
  <c r="AG139" i="7"/>
  <c r="E134" i="2"/>
  <c r="E135" i="2"/>
  <c r="M129" i="2"/>
  <c r="G83" i="2"/>
  <c r="N85" i="2"/>
  <c r="AG90" i="7"/>
  <c r="E72" i="2"/>
  <c r="E73" i="2"/>
  <c r="M66" i="2"/>
  <c r="E74" i="2"/>
  <c r="M67" i="2"/>
  <c r="AF75" i="7"/>
  <c r="G61" i="3"/>
  <c r="G72" i="2"/>
  <c r="G73" i="2"/>
  <c r="N66" i="2"/>
  <c r="G69" i="2"/>
  <c r="G70" i="2"/>
  <c r="G71" i="2"/>
  <c r="N65" i="2"/>
  <c r="AG73" i="7"/>
  <c r="E69" i="2"/>
  <c r="E70" i="2"/>
  <c r="E71" i="2"/>
  <c r="M65" i="2"/>
  <c r="G67" i="2"/>
  <c r="G68" i="2"/>
  <c r="N64" i="2"/>
  <c r="AG72" i="7"/>
  <c r="E67" i="2"/>
  <c r="E68" i="2"/>
  <c r="M64" i="2"/>
  <c r="G65" i="2"/>
  <c r="G66" i="2"/>
  <c r="N63" i="2"/>
  <c r="E65" i="2"/>
  <c r="E66" i="2"/>
  <c r="M63" i="2"/>
  <c r="G63" i="2"/>
  <c r="G64" i="2"/>
  <c r="N62" i="2"/>
  <c r="E63" i="2"/>
  <c r="E64" i="2"/>
  <c r="M62" i="2"/>
  <c r="G61" i="2"/>
  <c r="G62" i="2"/>
  <c r="E61" i="2"/>
  <c r="E62" i="2"/>
  <c r="M61" i="2"/>
  <c r="G59" i="2"/>
  <c r="G60" i="2"/>
  <c r="N60" i="2"/>
  <c r="E59" i="2"/>
  <c r="E60" i="2"/>
  <c r="M60" i="2"/>
  <c r="E55" i="2"/>
  <c r="M48" i="2"/>
  <c r="AF53" i="7"/>
  <c r="F61" i="3"/>
  <c r="G53" i="2"/>
  <c r="G54" i="2"/>
  <c r="N47" i="2"/>
  <c r="AG52" i="7"/>
  <c r="E53" i="2"/>
  <c r="E54" i="2"/>
  <c r="M47" i="2"/>
  <c r="G51" i="2"/>
  <c r="G52" i="2"/>
  <c r="N46" i="2"/>
  <c r="E51" i="2"/>
  <c r="E52" i="2"/>
  <c r="M46" i="2"/>
  <c r="G48" i="2"/>
  <c r="G49" i="2"/>
  <c r="N45" i="2"/>
  <c r="E48" i="2"/>
  <c r="E49" i="2"/>
  <c r="M45" i="2"/>
  <c r="G46" i="2"/>
  <c r="G47" i="2"/>
  <c r="N44" i="2"/>
  <c r="E46" i="2"/>
  <c r="E47" i="2"/>
  <c r="M44" i="2"/>
  <c r="G44" i="2"/>
  <c r="G45" i="2"/>
  <c r="N43" i="2"/>
  <c r="E44" i="2"/>
  <c r="E45" i="2"/>
  <c r="M43" i="2"/>
  <c r="G42" i="2"/>
  <c r="G43" i="2"/>
  <c r="N42" i="2"/>
  <c r="E42" i="2"/>
  <c r="E43" i="2"/>
  <c r="M42" i="2"/>
  <c r="G40" i="2"/>
  <c r="G41" i="2"/>
  <c r="N41" i="2"/>
  <c r="E40" i="2"/>
  <c r="E41" i="2"/>
  <c r="M41" i="2"/>
  <c r="E31" i="2"/>
  <c r="E32" i="2"/>
  <c r="E33" i="2"/>
  <c r="E21" i="2"/>
  <c r="E22" i="2"/>
  <c r="M22" i="2"/>
  <c r="E36" i="2"/>
  <c r="M29" i="2"/>
  <c r="AF31" i="7"/>
  <c r="E61" i="3"/>
  <c r="G34" i="2"/>
  <c r="G35" i="2"/>
  <c r="N28" i="2"/>
  <c r="AG30" i="7"/>
  <c r="E34" i="2"/>
  <c r="E35" i="2"/>
  <c r="M28" i="2"/>
  <c r="G31" i="2"/>
  <c r="G32" i="2"/>
  <c r="G33" i="2"/>
  <c r="G29" i="2"/>
  <c r="G30" i="2"/>
  <c r="N26" i="2"/>
  <c r="E29" i="2"/>
  <c r="E30" i="2"/>
  <c r="M26" i="2"/>
  <c r="G27" i="2"/>
  <c r="G28" i="2"/>
  <c r="N25" i="2"/>
  <c r="E27" i="2"/>
  <c r="E28" i="2"/>
  <c r="M25" i="2"/>
  <c r="G25" i="2"/>
  <c r="G26" i="2"/>
  <c r="N24" i="2"/>
  <c r="AG26" i="7"/>
  <c r="E25" i="2"/>
  <c r="E26" i="2"/>
  <c r="M24" i="2"/>
  <c r="G23" i="2"/>
  <c r="G24" i="2"/>
  <c r="N23" i="2"/>
  <c r="AG25" i="7"/>
  <c r="E23" i="2"/>
  <c r="E24" i="2"/>
  <c r="M23" i="2"/>
  <c r="G21" i="2"/>
  <c r="G22" i="2"/>
  <c r="N22" i="2"/>
  <c r="G15" i="2"/>
  <c r="N9" i="2"/>
  <c r="AG8" i="7"/>
  <c r="D72" i="3"/>
  <c r="G12" i="2"/>
  <c r="G13" i="2"/>
  <c r="G14" i="2"/>
  <c r="G10" i="2"/>
  <c r="G11" i="2"/>
  <c r="N7" i="2"/>
  <c r="G8" i="2"/>
  <c r="G9" i="2"/>
  <c r="N6" i="2"/>
  <c r="AG5" i="7"/>
  <c r="G6" i="2"/>
  <c r="G7" i="2"/>
  <c r="N5" i="2"/>
  <c r="G4" i="2"/>
  <c r="G5" i="2"/>
  <c r="N4" i="2"/>
  <c r="G2" i="2"/>
  <c r="G3" i="2"/>
  <c r="N3" i="2"/>
  <c r="AG2" i="7"/>
  <c r="E15" i="2"/>
  <c r="M9" i="2"/>
  <c r="AF8" i="7"/>
  <c r="D60" i="3"/>
  <c r="E12" i="2"/>
  <c r="E13" i="2"/>
  <c r="E14" i="2"/>
  <c r="M8" i="2"/>
  <c r="E10" i="2"/>
  <c r="E11" i="2"/>
  <c r="M7" i="2"/>
  <c r="E8" i="2"/>
  <c r="E9" i="2"/>
  <c r="M6" i="2"/>
  <c r="E6" i="2"/>
  <c r="E7" i="2"/>
  <c r="M5" i="2"/>
  <c r="S8" i="7"/>
  <c r="S9" i="7"/>
  <c r="S6" i="7"/>
  <c r="S7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AC10" i="7" s="1"/>
  <c r="D24" i="3" s="1"/>
  <c r="BZ23" i="3" s="1"/>
  <c r="T19" i="7"/>
  <c r="AB10" i="7" s="1"/>
  <c r="D12" i="3" s="1"/>
  <c r="BZ11" i="3" s="1"/>
  <c r="T17" i="7"/>
  <c r="T18" i="7"/>
  <c r="T15" i="7"/>
  <c r="T16" i="7"/>
  <c r="T12" i="7"/>
  <c r="T13" i="7"/>
  <c r="T14" i="7"/>
  <c r="T10" i="7"/>
  <c r="T11" i="7"/>
  <c r="T8" i="7"/>
  <c r="T9" i="7"/>
  <c r="T6" i="7"/>
  <c r="T7" i="7"/>
  <c r="T4" i="7"/>
  <c r="T5" i="7"/>
  <c r="T2" i="7"/>
  <c r="T3" i="7"/>
  <c r="R12" i="7"/>
  <c r="R13" i="7"/>
  <c r="R14" i="7"/>
  <c r="R10" i="7"/>
  <c r="R11" i="7"/>
  <c r="R8" i="7"/>
  <c r="R9" i="7"/>
  <c r="R6" i="7"/>
  <c r="R7" i="7"/>
  <c r="G408" i="2"/>
  <c r="G409" i="2"/>
  <c r="N409" i="2"/>
  <c r="AG465" i="7"/>
  <c r="G410" i="2"/>
  <c r="G411" i="2"/>
  <c r="G412" i="2"/>
  <c r="G413" i="2"/>
  <c r="G414" i="2"/>
  <c r="G415" i="2"/>
  <c r="N412" i="2"/>
  <c r="G416" i="2"/>
  <c r="AG468" i="7"/>
  <c r="G417" i="2"/>
  <c r="G418" i="2"/>
  <c r="G419" i="2"/>
  <c r="G420" i="2"/>
  <c r="N414" i="2"/>
  <c r="AG470" i="7"/>
  <c r="AG472" i="7"/>
  <c r="G389" i="2"/>
  <c r="G390" i="2"/>
  <c r="G391" i="2"/>
  <c r="G392" i="2"/>
  <c r="N391" i="2"/>
  <c r="AG444" i="7"/>
  <c r="G393" i="2"/>
  <c r="G394" i="2"/>
  <c r="N392" i="2"/>
  <c r="G395" i="2"/>
  <c r="AG445" i="7"/>
  <c r="G396" i="2"/>
  <c r="G397" i="2"/>
  <c r="G398" i="2"/>
  <c r="G399" i="2"/>
  <c r="N394" i="2"/>
  <c r="AG447" i="7"/>
  <c r="G400" i="2"/>
  <c r="G401" i="2"/>
  <c r="G368" i="2"/>
  <c r="G369" i="2"/>
  <c r="N370" i="2"/>
  <c r="AG420" i="7"/>
  <c r="G370" i="2"/>
  <c r="G371" i="2"/>
  <c r="G372" i="2"/>
  <c r="G373" i="2"/>
  <c r="N372" i="2"/>
  <c r="AG422" i="7"/>
  <c r="G374" i="2"/>
  <c r="G375" i="2"/>
  <c r="N373" i="2"/>
  <c r="AG423" i="7"/>
  <c r="G376" i="2"/>
  <c r="G377" i="2"/>
  <c r="G378" i="2"/>
  <c r="G379" i="2"/>
  <c r="G380" i="2"/>
  <c r="N375" i="2"/>
  <c r="AG425" i="7"/>
  <c r="G381" i="2"/>
  <c r="G382" i="2"/>
  <c r="AG428" i="7"/>
  <c r="G349" i="2"/>
  <c r="G350" i="2"/>
  <c r="N351" i="2"/>
  <c r="AG398" i="7"/>
  <c r="G351" i="2"/>
  <c r="G352" i="2"/>
  <c r="N352" i="2"/>
  <c r="AG399" i="7"/>
  <c r="G353" i="2"/>
  <c r="G354" i="2"/>
  <c r="N353" i="2"/>
  <c r="AG400" i="7"/>
  <c r="G355" i="2"/>
  <c r="G356" i="2"/>
  <c r="G357" i="2"/>
  <c r="G358" i="2"/>
  <c r="N355" i="2"/>
  <c r="AG402" i="7"/>
  <c r="G359" i="2"/>
  <c r="G360" i="2"/>
  <c r="G361" i="2"/>
  <c r="N356" i="2"/>
  <c r="AG403" i="7"/>
  <c r="G362" i="2"/>
  <c r="G363" i="2"/>
  <c r="G330" i="2"/>
  <c r="G331" i="2"/>
  <c r="N332" i="2"/>
  <c r="AG376" i="7"/>
  <c r="G332" i="2"/>
  <c r="G333" i="2"/>
  <c r="N333" i="2"/>
  <c r="AG377" i="7"/>
  <c r="G334" i="2"/>
  <c r="G335" i="2"/>
  <c r="N334" i="2"/>
  <c r="AG378" i="7"/>
  <c r="G336" i="2"/>
  <c r="G337" i="2"/>
  <c r="G339" i="2"/>
  <c r="N336" i="2"/>
  <c r="AG380" i="7"/>
  <c r="G340" i="2"/>
  <c r="G341" i="2"/>
  <c r="G342" i="2"/>
  <c r="N337" i="2"/>
  <c r="AG381" i="7"/>
  <c r="G343" i="2"/>
  <c r="G344" i="2"/>
  <c r="N338" i="2"/>
  <c r="AG382" i="7"/>
  <c r="G311" i="2"/>
  <c r="G312" i="2"/>
  <c r="N312" i="2"/>
  <c r="AG354" i="7"/>
  <c r="G313" i="2"/>
  <c r="G314" i="2"/>
  <c r="G315" i="2"/>
  <c r="G316" i="2"/>
  <c r="G317" i="2"/>
  <c r="G318" i="2"/>
  <c r="N315" i="2"/>
  <c r="G319" i="2"/>
  <c r="AG357" i="7"/>
  <c r="G320" i="2"/>
  <c r="G321" i="2"/>
  <c r="G322" i="2"/>
  <c r="G323" i="2"/>
  <c r="N317" i="2"/>
  <c r="AG359" i="7"/>
  <c r="G324" i="2"/>
  <c r="G325" i="2"/>
  <c r="N318" i="2"/>
  <c r="AG360" i="7"/>
  <c r="G292" i="2"/>
  <c r="G293" i="2"/>
  <c r="N294" i="2"/>
  <c r="AG332" i="7"/>
  <c r="G294" i="2"/>
  <c r="G295" i="2"/>
  <c r="N295" i="2"/>
  <c r="AG333" i="7"/>
  <c r="G296" i="2"/>
  <c r="G297" i="2"/>
  <c r="N296" i="2"/>
  <c r="AG334" i="7"/>
  <c r="G298" i="2"/>
  <c r="G299" i="2"/>
  <c r="N297" i="2"/>
  <c r="AG335" i="7"/>
  <c r="G300" i="2"/>
  <c r="G301" i="2"/>
  <c r="G302" i="2"/>
  <c r="G303" i="2"/>
  <c r="G304" i="2"/>
  <c r="G305" i="2"/>
  <c r="G306" i="2"/>
  <c r="N300" i="2"/>
  <c r="AG338" i="7"/>
  <c r="G273" i="2"/>
  <c r="G274" i="2"/>
  <c r="G275" i="2"/>
  <c r="G276" i="2"/>
  <c r="N276" i="2"/>
  <c r="AG311" i="7"/>
  <c r="G277" i="2"/>
  <c r="G278" i="2"/>
  <c r="G279" i="2"/>
  <c r="G280" i="2"/>
  <c r="N278" i="2"/>
  <c r="AG313" i="7"/>
  <c r="G281" i="2"/>
  <c r="G282" i="2"/>
  <c r="N279" i="2"/>
  <c r="G283" i="2"/>
  <c r="AG314" i="7"/>
  <c r="G284" i="2"/>
  <c r="G285" i="2"/>
  <c r="G286" i="2"/>
  <c r="G287" i="2"/>
  <c r="N281" i="2"/>
  <c r="AG316" i="7"/>
  <c r="G254" i="2"/>
  <c r="G255" i="2"/>
  <c r="N256" i="2"/>
  <c r="AG288" i="7"/>
  <c r="G257" i="2"/>
  <c r="N257" i="2"/>
  <c r="AG289" i="7"/>
  <c r="G258" i="2"/>
  <c r="G259" i="2"/>
  <c r="N258" i="2"/>
  <c r="G260" i="2"/>
  <c r="N259" i="2"/>
  <c r="AG290" i="7"/>
  <c r="G262" i="2"/>
  <c r="G263" i="2"/>
  <c r="N260" i="2"/>
  <c r="AG292" i="7"/>
  <c r="AG291" i="7"/>
  <c r="G264" i="2"/>
  <c r="G265" i="2"/>
  <c r="G266" i="2"/>
  <c r="N261" i="2"/>
  <c r="AG293" i="7"/>
  <c r="G267" i="2"/>
  <c r="G268" i="2"/>
  <c r="N262" i="2"/>
  <c r="AG294" i="7"/>
  <c r="G235" i="2"/>
  <c r="G236" i="2"/>
  <c r="G237" i="2"/>
  <c r="G238" i="2"/>
  <c r="G239" i="2"/>
  <c r="G240" i="2"/>
  <c r="N239" i="2"/>
  <c r="G241" i="2"/>
  <c r="G242" i="2"/>
  <c r="N240" i="2"/>
  <c r="AG269" i="7"/>
  <c r="AG268" i="7"/>
  <c r="G243" i="2"/>
  <c r="G244" i="2"/>
  <c r="G245" i="2"/>
  <c r="G246" i="2"/>
  <c r="G247" i="2"/>
  <c r="G248" i="2"/>
  <c r="G249" i="2"/>
  <c r="AG274" i="7"/>
  <c r="G216" i="2"/>
  <c r="G217" i="2"/>
  <c r="G218" i="2"/>
  <c r="G219" i="2"/>
  <c r="G220" i="2"/>
  <c r="G221" i="2"/>
  <c r="N220" i="2"/>
  <c r="G222" i="2"/>
  <c r="G223" i="2"/>
  <c r="N221" i="2"/>
  <c r="AG247" i="7"/>
  <c r="AG246" i="7"/>
  <c r="G224" i="2"/>
  <c r="G225" i="2"/>
  <c r="G226" i="2"/>
  <c r="G227" i="2"/>
  <c r="G228" i="2"/>
  <c r="G229" i="2"/>
  <c r="G230" i="2"/>
  <c r="G197" i="2"/>
  <c r="G198" i="2"/>
  <c r="G199" i="2"/>
  <c r="G200" i="2"/>
  <c r="G201" i="2"/>
  <c r="G202" i="2"/>
  <c r="N201" i="2"/>
  <c r="G203" i="2"/>
  <c r="AG224" i="7"/>
  <c r="G204" i="2"/>
  <c r="G205" i="2"/>
  <c r="G206" i="2"/>
  <c r="G207" i="2"/>
  <c r="G208" i="2"/>
  <c r="G209" i="2"/>
  <c r="G210" i="2"/>
  <c r="G211" i="2"/>
  <c r="AG230" i="7"/>
  <c r="G178" i="2"/>
  <c r="G179" i="2"/>
  <c r="G180" i="2"/>
  <c r="G181" i="2"/>
  <c r="G182" i="2"/>
  <c r="G183" i="2"/>
  <c r="N182" i="2"/>
  <c r="G184" i="2"/>
  <c r="AG202" i="7"/>
  <c r="G185" i="2"/>
  <c r="G186" i="2"/>
  <c r="G187" i="2"/>
  <c r="G188" i="2"/>
  <c r="G189" i="2"/>
  <c r="G190" i="2"/>
  <c r="G191" i="2"/>
  <c r="G192" i="2"/>
  <c r="G159" i="2"/>
  <c r="G160" i="2"/>
  <c r="N161" i="2"/>
  <c r="AG178" i="7"/>
  <c r="G161" i="2"/>
  <c r="G162" i="2"/>
  <c r="N162" i="2"/>
  <c r="AG179" i="7"/>
  <c r="G163" i="2"/>
  <c r="G164" i="2"/>
  <c r="G165" i="2"/>
  <c r="G166" i="2"/>
  <c r="N164" i="2"/>
  <c r="AG181" i="7"/>
  <c r="G167" i="2"/>
  <c r="G168" i="2"/>
  <c r="N165" i="2"/>
  <c r="AG182" i="7"/>
  <c r="G169" i="2"/>
  <c r="G170" i="2"/>
  <c r="G171" i="2"/>
  <c r="G172" i="2"/>
  <c r="G173" i="2"/>
  <c r="N167" i="2"/>
  <c r="AG184" i="7"/>
  <c r="G142" i="2"/>
  <c r="G143" i="2"/>
  <c r="N143" i="2"/>
  <c r="AG157" i="7"/>
  <c r="G144" i="2"/>
  <c r="G145" i="2"/>
  <c r="G146" i="2"/>
  <c r="G147" i="2"/>
  <c r="G148" i="2"/>
  <c r="G149" i="2"/>
  <c r="N146" i="2"/>
  <c r="AG160" i="7"/>
  <c r="G152" i="2"/>
  <c r="N147" i="2"/>
  <c r="AG161" i="7"/>
  <c r="G153" i="2"/>
  <c r="G154" i="2"/>
  <c r="AG134" i="7"/>
  <c r="AA64" i="3"/>
  <c r="AG135" i="7"/>
  <c r="AA65" i="3"/>
  <c r="AG136" i="7"/>
  <c r="AA66" i="3"/>
  <c r="AG140" i="7"/>
  <c r="AG112" i="7"/>
  <c r="AG114" i="7"/>
  <c r="AG116" i="7"/>
  <c r="AG118" i="7"/>
  <c r="AG91" i="7"/>
  <c r="AG93" i="7"/>
  <c r="AG98" i="7"/>
  <c r="AG68" i="7"/>
  <c r="AG70" i="7"/>
  <c r="AG71" i="7"/>
  <c r="AG74" i="7"/>
  <c r="AG46" i="7"/>
  <c r="AG47" i="7"/>
  <c r="AG48" i="7"/>
  <c r="AG50" i="7"/>
  <c r="AG51" i="7"/>
  <c r="AG55" i="7"/>
  <c r="AG24" i="7"/>
  <c r="AG27" i="7"/>
  <c r="AG28" i="7"/>
  <c r="AG3" i="7"/>
  <c r="AG4" i="7"/>
  <c r="AG6" i="7"/>
  <c r="E173" i="2"/>
  <c r="E419" i="2"/>
  <c r="E362" i="2"/>
  <c r="E171" i="2"/>
  <c r="E339" i="2"/>
  <c r="M336" i="2"/>
  <c r="E320" i="2"/>
  <c r="E244" i="2"/>
  <c r="E395" i="2"/>
  <c r="E262" i="2"/>
  <c r="E224" i="2"/>
  <c r="E392" i="2"/>
  <c r="E202" i="2"/>
  <c r="E391" i="2"/>
  <c r="M391" i="2"/>
  <c r="E394" i="2"/>
  <c r="E264" i="2"/>
  <c r="E166" i="2"/>
  <c r="AC239" i="1"/>
  <c r="F239" i="7"/>
  <c r="AC413" i="1"/>
  <c r="AC171" i="1"/>
  <c r="AC367" i="1"/>
  <c r="AC323" i="1"/>
  <c r="AC325" i="1"/>
  <c r="AC301" i="1"/>
  <c r="AC15" i="1"/>
  <c r="F15" i="7"/>
  <c r="AC410" i="1"/>
  <c r="AC366" i="1"/>
  <c r="AC36" i="1"/>
  <c r="A35" i="1"/>
  <c r="AC35" i="1"/>
  <c r="A34" i="1"/>
  <c r="A56" i="1"/>
  <c r="A12" i="7"/>
  <c r="E161" i="2"/>
  <c r="G407" i="2"/>
  <c r="G388" i="2"/>
  <c r="G141" i="2"/>
  <c r="E407" i="2"/>
  <c r="E388" i="2"/>
  <c r="E369" i="2"/>
  <c r="E350" i="2"/>
  <c r="E331" i="2"/>
  <c r="E312" i="2"/>
  <c r="E293" i="2"/>
  <c r="E274" i="2"/>
  <c r="E255" i="2"/>
  <c r="E236" i="2"/>
  <c r="E217" i="2"/>
  <c r="E198" i="2"/>
  <c r="E179" i="2"/>
  <c r="E160" i="2"/>
  <c r="E141" i="2"/>
  <c r="G406" i="2"/>
  <c r="G387" i="2"/>
  <c r="G140" i="2"/>
  <c r="N142" i="2"/>
  <c r="E406" i="2"/>
  <c r="M408" i="2"/>
  <c r="AF464" i="7"/>
  <c r="E387" i="2"/>
  <c r="M389" i="2"/>
  <c r="AF442" i="7"/>
  <c r="E368" i="2"/>
  <c r="E349" i="2"/>
  <c r="M351" i="2"/>
  <c r="E330" i="2"/>
  <c r="M332" i="2"/>
  <c r="E311" i="2"/>
  <c r="E292" i="2"/>
  <c r="E273" i="2"/>
  <c r="M275" i="2"/>
  <c r="E254" i="2"/>
  <c r="M256" i="2"/>
  <c r="E235" i="2"/>
  <c r="M237" i="2"/>
  <c r="E216" i="2"/>
  <c r="E197" i="2"/>
  <c r="M199" i="2"/>
  <c r="E178" i="2"/>
  <c r="M180" i="2"/>
  <c r="E159" i="2"/>
  <c r="M161" i="2"/>
  <c r="E140" i="2"/>
  <c r="E2" i="2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B2" i="7"/>
  <c r="C2" i="7"/>
  <c r="D2" i="7"/>
  <c r="E2" i="7"/>
  <c r="G2" i="7"/>
  <c r="H2" i="7"/>
  <c r="I2" i="7"/>
  <c r="J2" i="7"/>
  <c r="K2" i="7"/>
  <c r="L2" i="7"/>
  <c r="M2" i="7"/>
  <c r="N2" i="7"/>
  <c r="P2" i="7"/>
  <c r="Q2" i="7"/>
  <c r="R2" i="7"/>
  <c r="V2" i="7"/>
  <c r="B3" i="7"/>
  <c r="C3" i="7"/>
  <c r="D3" i="7"/>
  <c r="E3" i="7"/>
  <c r="G3" i="7"/>
  <c r="H3" i="7"/>
  <c r="I3" i="7"/>
  <c r="J3" i="7"/>
  <c r="K3" i="7"/>
  <c r="L3" i="7"/>
  <c r="M3" i="7"/>
  <c r="N3" i="7"/>
  <c r="P3" i="7"/>
  <c r="Q3" i="7"/>
  <c r="R3" i="7"/>
  <c r="V3" i="7"/>
  <c r="B4" i="7"/>
  <c r="C4" i="7"/>
  <c r="D4" i="7"/>
  <c r="E4" i="7"/>
  <c r="G4" i="7"/>
  <c r="H4" i="7"/>
  <c r="I4" i="7"/>
  <c r="J4" i="7"/>
  <c r="K4" i="7"/>
  <c r="L4" i="7"/>
  <c r="M4" i="7"/>
  <c r="N4" i="7"/>
  <c r="P4" i="7"/>
  <c r="Q4" i="7"/>
  <c r="R4" i="7"/>
  <c r="V4" i="7"/>
  <c r="B5" i="7"/>
  <c r="C5" i="7"/>
  <c r="D5" i="7"/>
  <c r="E5" i="7"/>
  <c r="G5" i="7"/>
  <c r="H5" i="7"/>
  <c r="I5" i="7"/>
  <c r="J5" i="7"/>
  <c r="K5" i="7"/>
  <c r="L5" i="7"/>
  <c r="M5" i="7"/>
  <c r="N5" i="7"/>
  <c r="P5" i="7"/>
  <c r="Q5" i="7"/>
  <c r="R5" i="7"/>
  <c r="V5" i="7"/>
  <c r="B6" i="7"/>
  <c r="C6" i="7"/>
  <c r="D6" i="7"/>
  <c r="E6" i="7"/>
  <c r="G6" i="7"/>
  <c r="H6" i="7"/>
  <c r="I6" i="7"/>
  <c r="J6" i="7"/>
  <c r="K6" i="7"/>
  <c r="L6" i="7"/>
  <c r="M6" i="7"/>
  <c r="N6" i="7"/>
  <c r="P6" i="7"/>
  <c r="Q6" i="7"/>
  <c r="V6" i="7"/>
  <c r="B7" i="7"/>
  <c r="C7" i="7"/>
  <c r="D7" i="7"/>
  <c r="E7" i="7"/>
  <c r="G7" i="7"/>
  <c r="H7" i="7"/>
  <c r="I7" i="7"/>
  <c r="J7" i="7"/>
  <c r="K7" i="7"/>
  <c r="L7" i="7"/>
  <c r="M7" i="7"/>
  <c r="N7" i="7"/>
  <c r="P7" i="7"/>
  <c r="Q7" i="7"/>
  <c r="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P8" i="7"/>
  <c r="Q8" i="7"/>
  <c r="V8" i="7"/>
  <c r="B9" i="7"/>
  <c r="C9" i="7"/>
  <c r="D9" i="7"/>
  <c r="E9" i="7"/>
  <c r="G9" i="7"/>
  <c r="H9" i="7"/>
  <c r="I9" i="7"/>
  <c r="J9" i="7"/>
  <c r="K9" i="7"/>
  <c r="L9" i="7"/>
  <c r="M9" i="7"/>
  <c r="N9" i="7"/>
  <c r="P9" i="7"/>
  <c r="Q9" i="7"/>
  <c r="V9" i="7"/>
  <c r="B10" i="7"/>
  <c r="C10" i="7"/>
  <c r="D10" i="7"/>
  <c r="E10" i="7"/>
  <c r="G10" i="7"/>
  <c r="H10" i="7"/>
  <c r="I10" i="7"/>
  <c r="J10" i="7"/>
  <c r="K10" i="7"/>
  <c r="L10" i="7"/>
  <c r="M10" i="7"/>
  <c r="N10" i="7"/>
  <c r="P10" i="7"/>
  <c r="Q10" i="7"/>
  <c r="V10" i="7"/>
  <c r="B11" i="7"/>
  <c r="C11" i="7"/>
  <c r="D11" i="7"/>
  <c r="E11" i="7"/>
  <c r="G11" i="7"/>
  <c r="H11" i="7"/>
  <c r="I11" i="7"/>
  <c r="J11" i="7"/>
  <c r="K11" i="7"/>
  <c r="L11" i="7"/>
  <c r="M11" i="7"/>
  <c r="N11" i="7"/>
  <c r="P11" i="7"/>
  <c r="Q11" i="7"/>
  <c r="V11" i="7"/>
  <c r="B12" i="7"/>
  <c r="C12" i="7"/>
  <c r="D12" i="7"/>
  <c r="E12" i="7"/>
  <c r="G12" i="7"/>
  <c r="H12" i="7"/>
  <c r="I12" i="7"/>
  <c r="J12" i="7"/>
  <c r="K12" i="7"/>
  <c r="L12" i="7"/>
  <c r="M12" i="7"/>
  <c r="N12" i="7"/>
  <c r="P12" i="7"/>
  <c r="Q12" i="7"/>
  <c r="V12" i="7"/>
  <c r="B13" i="7"/>
  <c r="C13" i="7"/>
  <c r="D13" i="7"/>
  <c r="E13" i="7"/>
  <c r="G13" i="7"/>
  <c r="H13" i="7"/>
  <c r="I13" i="7"/>
  <c r="J13" i="7"/>
  <c r="K13" i="7"/>
  <c r="L13" i="7"/>
  <c r="M13" i="7"/>
  <c r="N13" i="7"/>
  <c r="P13" i="7"/>
  <c r="Q13" i="7"/>
  <c r="V13" i="7"/>
  <c r="B14" i="7"/>
  <c r="C14" i="7"/>
  <c r="D14" i="7"/>
  <c r="E14" i="7"/>
  <c r="G14" i="7"/>
  <c r="H14" i="7"/>
  <c r="I14" i="7"/>
  <c r="J14" i="7"/>
  <c r="K14" i="7"/>
  <c r="L14" i="7"/>
  <c r="M14" i="7"/>
  <c r="N14" i="7"/>
  <c r="P14" i="7"/>
  <c r="Q14" i="7"/>
  <c r="V14" i="7"/>
  <c r="B15" i="7"/>
  <c r="C15" i="7"/>
  <c r="D15" i="7"/>
  <c r="E15" i="7"/>
  <c r="G15" i="7"/>
  <c r="H15" i="7"/>
  <c r="I15" i="7"/>
  <c r="J15" i="7"/>
  <c r="K15" i="7"/>
  <c r="L15" i="7"/>
  <c r="M15" i="7"/>
  <c r="N15" i="7"/>
  <c r="P15" i="7"/>
  <c r="Q15" i="7"/>
  <c r="R15" i="7"/>
  <c r="V15" i="7"/>
  <c r="B16" i="7"/>
  <c r="C16" i="7"/>
  <c r="D16" i="7"/>
  <c r="E16" i="7"/>
  <c r="G16" i="7"/>
  <c r="H16" i="7"/>
  <c r="I16" i="7"/>
  <c r="J16" i="7"/>
  <c r="K16" i="7"/>
  <c r="L16" i="7"/>
  <c r="M16" i="7"/>
  <c r="N16" i="7"/>
  <c r="P16" i="7"/>
  <c r="Q16" i="7"/>
  <c r="R16" i="7"/>
  <c r="V16" i="7"/>
  <c r="B17" i="7"/>
  <c r="C17" i="7"/>
  <c r="D17" i="7"/>
  <c r="E17" i="7"/>
  <c r="G17" i="7"/>
  <c r="H17" i="7"/>
  <c r="I17" i="7"/>
  <c r="J17" i="7"/>
  <c r="K17" i="7"/>
  <c r="L17" i="7"/>
  <c r="M17" i="7"/>
  <c r="N17" i="7"/>
  <c r="P17" i="7"/>
  <c r="Q17" i="7"/>
  <c r="R17" i="7"/>
  <c r="V17" i="7"/>
  <c r="B18" i="7"/>
  <c r="C18" i="7"/>
  <c r="D18" i="7"/>
  <c r="E18" i="7"/>
  <c r="G18" i="7"/>
  <c r="H18" i="7"/>
  <c r="I18" i="7"/>
  <c r="J18" i="7"/>
  <c r="K18" i="7"/>
  <c r="L18" i="7"/>
  <c r="M18" i="7"/>
  <c r="N18" i="7"/>
  <c r="P18" i="7"/>
  <c r="Q18" i="7"/>
  <c r="R18" i="7"/>
  <c r="V18" i="7"/>
  <c r="B19" i="7"/>
  <c r="C19" i="7"/>
  <c r="D19" i="7"/>
  <c r="E19" i="7"/>
  <c r="G19" i="7"/>
  <c r="H19" i="7"/>
  <c r="I19" i="7"/>
  <c r="J19" i="7"/>
  <c r="K19" i="7"/>
  <c r="L19" i="7"/>
  <c r="M19" i="7"/>
  <c r="N19" i="7"/>
  <c r="P19" i="7"/>
  <c r="Q19" i="7"/>
  <c r="R19" i="7"/>
  <c r="AA10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E24" i="7"/>
  <c r="G24" i="7"/>
  <c r="H24" i="7"/>
  <c r="I24" i="7"/>
  <c r="J24" i="7"/>
  <c r="K24" i="7"/>
  <c r="L24" i="7"/>
  <c r="M24" i="7"/>
  <c r="N24" i="7"/>
  <c r="P24" i="7"/>
  <c r="Q24" i="7"/>
  <c r="V24" i="7"/>
  <c r="B25" i="7"/>
  <c r="C25" i="7"/>
  <c r="D25" i="7"/>
  <c r="E25" i="7"/>
  <c r="G25" i="7"/>
  <c r="H25" i="7"/>
  <c r="I25" i="7"/>
  <c r="J25" i="7"/>
  <c r="K25" i="7"/>
  <c r="L25" i="7"/>
  <c r="M25" i="7"/>
  <c r="N25" i="7"/>
  <c r="P25" i="7"/>
  <c r="Q25" i="7"/>
  <c r="V25" i="7"/>
  <c r="B26" i="7"/>
  <c r="C26" i="7"/>
  <c r="D26" i="7"/>
  <c r="E26" i="7"/>
  <c r="G26" i="7"/>
  <c r="H26" i="7"/>
  <c r="I26" i="7"/>
  <c r="J26" i="7"/>
  <c r="K26" i="7"/>
  <c r="L26" i="7"/>
  <c r="M26" i="7"/>
  <c r="N26" i="7"/>
  <c r="P26" i="7"/>
  <c r="Q26" i="7"/>
  <c r="V26" i="7"/>
  <c r="B27" i="7"/>
  <c r="C27" i="7"/>
  <c r="D27" i="7"/>
  <c r="E27" i="7"/>
  <c r="G27" i="7"/>
  <c r="H27" i="7"/>
  <c r="I27" i="7"/>
  <c r="J27" i="7"/>
  <c r="K27" i="7"/>
  <c r="L27" i="7"/>
  <c r="M27" i="7"/>
  <c r="N27" i="7"/>
  <c r="P27" i="7"/>
  <c r="Q27" i="7"/>
  <c r="V27" i="7"/>
  <c r="B28" i="7"/>
  <c r="C28" i="7"/>
  <c r="D28" i="7"/>
  <c r="E28" i="7"/>
  <c r="G28" i="7"/>
  <c r="H28" i="7"/>
  <c r="I28" i="7"/>
  <c r="J28" i="7"/>
  <c r="K28" i="7"/>
  <c r="L28" i="7"/>
  <c r="M28" i="7"/>
  <c r="N28" i="7"/>
  <c r="P28" i="7"/>
  <c r="Q28" i="7"/>
  <c r="V28" i="7"/>
  <c r="B29" i="7"/>
  <c r="C29" i="7"/>
  <c r="D29" i="7"/>
  <c r="E29" i="7"/>
  <c r="G29" i="7"/>
  <c r="H29" i="7"/>
  <c r="I29" i="7"/>
  <c r="J29" i="7"/>
  <c r="K29" i="7"/>
  <c r="L29" i="7"/>
  <c r="M29" i="7"/>
  <c r="N29" i="7"/>
  <c r="P29" i="7"/>
  <c r="Q29" i="7"/>
  <c r="V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P30" i="7"/>
  <c r="Q30" i="7"/>
  <c r="V30" i="7"/>
  <c r="B31" i="7"/>
  <c r="C31" i="7"/>
  <c r="D31" i="7"/>
  <c r="E31" i="7"/>
  <c r="G31" i="7"/>
  <c r="H31" i="7"/>
  <c r="I31" i="7"/>
  <c r="J31" i="7"/>
  <c r="K31" i="7"/>
  <c r="L31" i="7"/>
  <c r="M31" i="7"/>
  <c r="N31" i="7"/>
  <c r="P31" i="7"/>
  <c r="Q31" i="7"/>
  <c r="V31" i="7"/>
  <c r="B32" i="7"/>
  <c r="C32" i="7"/>
  <c r="D32" i="7"/>
  <c r="E32" i="7"/>
  <c r="G32" i="7"/>
  <c r="H32" i="7"/>
  <c r="I32" i="7"/>
  <c r="J32" i="7"/>
  <c r="K32" i="7"/>
  <c r="L32" i="7"/>
  <c r="M32" i="7"/>
  <c r="N32" i="7"/>
  <c r="P32" i="7"/>
  <c r="Q32" i="7"/>
  <c r="V32" i="7"/>
  <c r="B33" i="7"/>
  <c r="C33" i="7"/>
  <c r="D33" i="7"/>
  <c r="E33" i="7"/>
  <c r="G33" i="7"/>
  <c r="H33" i="7"/>
  <c r="I33" i="7"/>
  <c r="J33" i="7"/>
  <c r="K33" i="7"/>
  <c r="L33" i="7"/>
  <c r="M33" i="7"/>
  <c r="N33" i="7"/>
  <c r="P33" i="7"/>
  <c r="Q33" i="7"/>
  <c r="V33" i="7"/>
  <c r="B34" i="7"/>
  <c r="C34" i="7"/>
  <c r="D34" i="7"/>
  <c r="E34" i="7"/>
  <c r="G34" i="7"/>
  <c r="H34" i="7"/>
  <c r="I34" i="7"/>
  <c r="J34" i="7"/>
  <c r="K34" i="7"/>
  <c r="L34" i="7"/>
  <c r="M34" i="7"/>
  <c r="N34" i="7"/>
  <c r="P34" i="7"/>
  <c r="Q34" i="7"/>
  <c r="V34" i="7"/>
  <c r="B35" i="7"/>
  <c r="C35" i="7"/>
  <c r="D35" i="7"/>
  <c r="E35" i="7"/>
  <c r="G35" i="7"/>
  <c r="H35" i="7"/>
  <c r="I35" i="7"/>
  <c r="J35" i="7"/>
  <c r="K35" i="7"/>
  <c r="L35" i="7"/>
  <c r="M35" i="7"/>
  <c r="N35" i="7"/>
  <c r="P35" i="7"/>
  <c r="Q35" i="7"/>
  <c r="V35" i="7"/>
  <c r="B36" i="7"/>
  <c r="C36" i="7"/>
  <c r="D36" i="7"/>
  <c r="E36" i="7"/>
  <c r="G36" i="7"/>
  <c r="H36" i="7"/>
  <c r="I36" i="7"/>
  <c r="J36" i="7"/>
  <c r="K36" i="7"/>
  <c r="L36" i="7"/>
  <c r="M36" i="7"/>
  <c r="N36" i="7"/>
  <c r="P36" i="7"/>
  <c r="Q36" i="7"/>
  <c r="V36" i="7"/>
  <c r="B37" i="7"/>
  <c r="C37" i="7"/>
  <c r="D37" i="7"/>
  <c r="E37" i="7"/>
  <c r="G37" i="7"/>
  <c r="H37" i="7"/>
  <c r="I37" i="7"/>
  <c r="J37" i="7"/>
  <c r="K37" i="7"/>
  <c r="L37" i="7"/>
  <c r="M37" i="7"/>
  <c r="N37" i="7"/>
  <c r="P37" i="7"/>
  <c r="Q37" i="7"/>
  <c r="V37" i="7"/>
  <c r="B38" i="7"/>
  <c r="C38" i="7"/>
  <c r="D38" i="7"/>
  <c r="E38" i="7"/>
  <c r="G38" i="7"/>
  <c r="H38" i="7"/>
  <c r="I38" i="7"/>
  <c r="J38" i="7"/>
  <c r="K38" i="7"/>
  <c r="L38" i="7"/>
  <c r="M38" i="7"/>
  <c r="N38" i="7"/>
  <c r="P38" i="7"/>
  <c r="Q38" i="7"/>
  <c r="V38" i="7"/>
  <c r="B39" i="7"/>
  <c r="C39" i="7"/>
  <c r="D39" i="7"/>
  <c r="E39" i="7"/>
  <c r="G39" i="7"/>
  <c r="H39" i="7"/>
  <c r="I39" i="7"/>
  <c r="J39" i="7"/>
  <c r="K39" i="7"/>
  <c r="L39" i="7"/>
  <c r="M39" i="7"/>
  <c r="N39" i="7"/>
  <c r="P39" i="7"/>
  <c r="Q39" i="7"/>
  <c r="V39" i="7"/>
  <c r="B40" i="7"/>
  <c r="C40" i="7"/>
  <c r="D40" i="7"/>
  <c r="E40" i="7"/>
  <c r="G40" i="7"/>
  <c r="H40" i="7"/>
  <c r="I40" i="7"/>
  <c r="J40" i="7"/>
  <c r="K40" i="7"/>
  <c r="L40" i="7"/>
  <c r="M40" i="7"/>
  <c r="N40" i="7"/>
  <c r="P40" i="7"/>
  <c r="Q40" i="7"/>
  <c r="V40" i="7"/>
  <c r="B41" i="7"/>
  <c r="C41" i="7"/>
  <c r="D41" i="7"/>
  <c r="E41" i="7"/>
  <c r="G41" i="7"/>
  <c r="H41" i="7"/>
  <c r="I41" i="7"/>
  <c r="J41" i="7"/>
  <c r="K41" i="7"/>
  <c r="L41" i="7"/>
  <c r="M41" i="7"/>
  <c r="N41" i="7"/>
  <c r="P41" i="7"/>
  <c r="Q41" i="7"/>
  <c r="V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B46" i="7"/>
  <c r="C46" i="7"/>
  <c r="D46" i="7"/>
  <c r="E46" i="7"/>
  <c r="G46" i="7"/>
  <c r="H46" i="7"/>
  <c r="I46" i="7"/>
  <c r="J46" i="7"/>
  <c r="K46" i="7"/>
  <c r="L46" i="7"/>
  <c r="M46" i="7"/>
  <c r="N46" i="7"/>
  <c r="P46" i="7"/>
  <c r="Q46" i="7"/>
  <c r="V46" i="7"/>
  <c r="B47" i="7"/>
  <c r="C47" i="7"/>
  <c r="D47" i="7"/>
  <c r="E47" i="7"/>
  <c r="G47" i="7"/>
  <c r="H47" i="7"/>
  <c r="I47" i="7"/>
  <c r="J47" i="7"/>
  <c r="K47" i="7"/>
  <c r="L47" i="7"/>
  <c r="M47" i="7"/>
  <c r="N47" i="7"/>
  <c r="P47" i="7"/>
  <c r="Q47" i="7"/>
  <c r="V47" i="7"/>
  <c r="B48" i="7"/>
  <c r="C48" i="7"/>
  <c r="D48" i="7"/>
  <c r="E48" i="7"/>
  <c r="G48" i="7"/>
  <c r="H48" i="7"/>
  <c r="I48" i="7"/>
  <c r="J48" i="7"/>
  <c r="K48" i="7"/>
  <c r="L48" i="7"/>
  <c r="M48" i="7"/>
  <c r="N48" i="7"/>
  <c r="P48" i="7"/>
  <c r="Q48" i="7"/>
  <c r="V48" i="7"/>
  <c r="B49" i="7"/>
  <c r="C49" i="7"/>
  <c r="D49" i="7"/>
  <c r="E49" i="7"/>
  <c r="G49" i="7"/>
  <c r="H49" i="7"/>
  <c r="I49" i="7"/>
  <c r="J49" i="7"/>
  <c r="K49" i="7"/>
  <c r="L49" i="7"/>
  <c r="M49" i="7"/>
  <c r="N49" i="7"/>
  <c r="P49" i="7"/>
  <c r="Q49" i="7"/>
  <c r="V49" i="7"/>
  <c r="B50" i="7"/>
  <c r="C50" i="7"/>
  <c r="D50" i="7"/>
  <c r="E50" i="7"/>
  <c r="G50" i="7"/>
  <c r="H50" i="7"/>
  <c r="I50" i="7"/>
  <c r="J50" i="7"/>
  <c r="K50" i="7"/>
  <c r="L50" i="7"/>
  <c r="M50" i="7"/>
  <c r="N50" i="7"/>
  <c r="P50" i="7"/>
  <c r="Q50" i="7"/>
  <c r="V50" i="7"/>
  <c r="B51" i="7"/>
  <c r="C51" i="7"/>
  <c r="D51" i="7"/>
  <c r="E51" i="7"/>
  <c r="G51" i="7"/>
  <c r="H51" i="7"/>
  <c r="I51" i="7"/>
  <c r="J51" i="7"/>
  <c r="K51" i="7"/>
  <c r="L51" i="7"/>
  <c r="M51" i="7"/>
  <c r="N51" i="7"/>
  <c r="P51" i="7"/>
  <c r="Q51" i="7"/>
  <c r="V51" i="7"/>
  <c r="B52" i="7"/>
  <c r="C52" i="7"/>
  <c r="D52" i="7"/>
  <c r="E52" i="7"/>
  <c r="G52" i="7"/>
  <c r="H52" i="7"/>
  <c r="I52" i="7"/>
  <c r="J52" i="7"/>
  <c r="K52" i="7"/>
  <c r="L52" i="7"/>
  <c r="M52" i="7"/>
  <c r="N52" i="7"/>
  <c r="P52" i="7"/>
  <c r="Q52" i="7"/>
  <c r="V52" i="7"/>
  <c r="B53" i="7"/>
  <c r="C53" i="7"/>
  <c r="D53" i="7"/>
  <c r="E53" i="7"/>
  <c r="G53" i="7"/>
  <c r="H53" i="7"/>
  <c r="I53" i="7"/>
  <c r="J53" i="7"/>
  <c r="K53" i="7"/>
  <c r="L53" i="7"/>
  <c r="M53" i="7"/>
  <c r="N53" i="7"/>
  <c r="P53" i="7"/>
  <c r="Q53" i="7"/>
  <c r="V53" i="7"/>
  <c r="B54" i="7"/>
  <c r="C54" i="7"/>
  <c r="D54" i="7"/>
  <c r="E54" i="7"/>
  <c r="G54" i="7"/>
  <c r="H54" i="7"/>
  <c r="I54" i="7"/>
  <c r="J54" i="7"/>
  <c r="K54" i="7"/>
  <c r="L54" i="7"/>
  <c r="M54" i="7"/>
  <c r="N54" i="7"/>
  <c r="P54" i="7"/>
  <c r="Q54" i="7"/>
  <c r="V54" i="7"/>
  <c r="B55" i="7"/>
  <c r="C55" i="7"/>
  <c r="D55" i="7"/>
  <c r="E55" i="7"/>
  <c r="G55" i="7"/>
  <c r="H55" i="7"/>
  <c r="I55" i="7"/>
  <c r="J55" i="7"/>
  <c r="K55" i="7"/>
  <c r="L55" i="7"/>
  <c r="M55" i="7"/>
  <c r="N55" i="7"/>
  <c r="P55" i="7"/>
  <c r="Q55" i="7"/>
  <c r="V55" i="7"/>
  <c r="B56" i="7"/>
  <c r="C56" i="7"/>
  <c r="D56" i="7"/>
  <c r="E56" i="7"/>
  <c r="G56" i="7"/>
  <c r="H56" i="7"/>
  <c r="I56" i="7"/>
  <c r="J56" i="7"/>
  <c r="K56" i="7"/>
  <c r="L56" i="7"/>
  <c r="M56" i="7"/>
  <c r="N56" i="7"/>
  <c r="P56" i="7"/>
  <c r="Q56" i="7"/>
  <c r="V56" i="7"/>
  <c r="B57" i="7"/>
  <c r="C57" i="7"/>
  <c r="D57" i="7"/>
  <c r="E57" i="7"/>
  <c r="G57" i="7"/>
  <c r="H57" i="7"/>
  <c r="I57" i="7"/>
  <c r="J57" i="7"/>
  <c r="K57" i="7"/>
  <c r="L57" i="7"/>
  <c r="M57" i="7"/>
  <c r="N57" i="7"/>
  <c r="P57" i="7"/>
  <c r="Q57" i="7"/>
  <c r="V57" i="7"/>
  <c r="B58" i="7"/>
  <c r="C58" i="7"/>
  <c r="D58" i="7"/>
  <c r="E58" i="7"/>
  <c r="G58" i="7"/>
  <c r="H58" i="7"/>
  <c r="I58" i="7"/>
  <c r="J58" i="7"/>
  <c r="K58" i="7"/>
  <c r="L58" i="7"/>
  <c r="M58" i="7"/>
  <c r="N58" i="7"/>
  <c r="P58" i="7"/>
  <c r="Q58" i="7"/>
  <c r="V58" i="7"/>
  <c r="B59" i="7"/>
  <c r="C59" i="7"/>
  <c r="D59" i="7"/>
  <c r="E59" i="7"/>
  <c r="G59" i="7"/>
  <c r="H59" i="7"/>
  <c r="I59" i="7"/>
  <c r="J59" i="7"/>
  <c r="K59" i="7"/>
  <c r="L59" i="7"/>
  <c r="M59" i="7"/>
  <c r="N59" i="7"/>
  <c r="P59" i="7"/>
  <c r="Q59" i="7"/>
  <c r="V59" i="7"/>
  <c r="B60" i="7"/>
  <c r="C60" i="7"/>
  <c r="D60" i="7"/>
  <c r="E60" i="7"/>
  <c r="G60" i="7"/>
  <c r="H60" i="7"/>
  <c r="I60" i="7"/>
  <c r="J60" i="7"/>
  <c r="K60" i="7"/>
  <c r="L60" i="7"/>
  <c r="M60" i="7"/>
  <c r="N60" i="7"/>
  <c r="P60" i="7"/>
  <c r="Q60" i="7"/>
  <c r="V60" i="7"/>
  <c r="B61" i="7"/>
  <c r="C61" i="7"/>
  <c r="D61" i="7"/>
  <c r="E61" i="7"/>
  <c r="G61" i="7"/>
  <c r="H61" i="7"/>
  <c r="I61" i="7"/>
  <c r="J61" i="7"/>
  <c r="K61" i="7"/>
  <c r="L61" i="7"/>
  <c r="M61" i="7"/>
  <c r="N61" i="7"/>
  <c r="P61" i="7"/>
  <c r="Q61" i="7"/>
  <c r="V61" i="7"/>
  <c r="B62" i="7"/>
  <c r="C62" i="7"/>
  <c r="D62" i="7"/>
  <c r="E62" i="7"/>
  <c r="G62" i="7"/>
  <c r="H62" i="7"/>
  <c r="I62" i="7"/>
  <c r="J62" i="7"/>
  <c r="K62" i="7"/>
  <c r="L62" i="7"/>
  <c r="M62" i="7"/>
  <c r="N62" i="7"/>
  <c r="P62" i="7"/>
  <c r="Q62" i="7"/>
  <c r="V62" i="7"/>
  <c r="B63" i="7"/>
  <c r="C63" i="7"/>
  <c r="D63" i="7"/>
  <c r="E63" i="7"/>
  <c r="G63" i="7"/>
  <c r="H63" i="7"/>
  <c r="I63" i="7"/>
  <c r="J63" i="7"/>
  <c r="K63" i="7"/>
  <c r="L63" i="7"/>
  <c r="M63" i="7"/>
  <c r="N63" i="7"/>
  <c r="P63" i="7"/>
  <c r="Q63" i="7"/>
  <c r="V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B68" i="7"/>
  <c r="C68" i="7"/>
  <c r="D68" i="7"/>
  <c r="E68" i="7"/>
  <c r="G68" i="7"/>
  <c r="H68" i="7"/>
  <c r="I68" i="7"/>
  <c r="J68" i="7"/>
  <c r="K68" i="7"/>
  <c r="L68" i="7"/>
  <c r="M68" i="7"/>
  <c r="N68" i="7"/>
  <c r="P68" i="7"/>
  <c r="Q68" i="7"/>
  <c r="V68" i="7"/>
  <c r="B69" i="7"/>
  <c r="C69" i="7"/>
  <c r="D69" i="7"/>
  <c r="E69" i="7"/>
  <c r="G69" i="7"/>
  <c r="H69" i="7"/>
  <c r="I69" i="7"/>
  <c r="J69" i="7"/>
  <c r="K69" i="7"/>
  <c r="L69" i="7"/>
  <c r="M69" i="7"/>
  <c r="N69" i="7"/>
  <c r="P69" i="7"/>
  <c r="Q69" i="7"/>
  <c r="V69" i="7"/>
  <c r="B70" i="7"/>
  <c r="C70" i="7"/>
  <c r="D70" i="7"/>
  <c r="E70" i="7"/>
  <c r="G70" i="7"/>
  <c r="H70" i="7"/>
  <c r="I70" i="7"/>
  <c r="J70" i="7"/>
  <c r="K70" i="7"/>
  <c r="L70" i="7"/>
  <c r="M70" i="7"/>
  <c r="N70" i="7"/>
  <c r="P70" i="7"/>
  <c r="Q70" i="7"/>
  <c r="V70" i="7"/>
  <c r="B71" i="7"/>
  <c r="C71" i="7"/>
  <c r="D71" i="7"/>
  <c r="E71" i="7"/>
  <c r="G71" i="7"/>
  <c r="H71" i="7"/>
  <c r="I71" i="7"/>
  <c r="J71" i="7"/>
  <c r="K71" i="7"/>
  <c r="L71" i="7"/>
  <c r="M71" i="7"/>
  <c r="N71" i="7"/>
  <c r="P71" i="7"/>
  <c r="Q71" i="7"/>
  <c r="V71" i="7"/>
  <c r="B72" i="7"/>
  <c r="C72" i="7"/>
  <c r="D72" i="7"/>
  <c r="E72" i="7"/>
  <c r="G72" i="7"/>
  <c r="H72" i="7"/>
  <c r="I72" i="7"/>
  <c r="J72" i="7"/>
  <c r="K72" i="7"/>
  <c r="L72" i="7"/>
  <c r="M72" i="7"/>
  <c r="N72" i="7"/>
  <c r="P72" i="7"/>
  <c r="Q72" i="7"/>
  <c r="V72" i="7"/>
  <c r="B73" i="7"/>
  <c r="C73" i="7"/>
  <c r="D73" i="7"/>
  <c r="E73" i="7"/>
  <c r="G73" i="7"/>
  <c r="H73" i="7"/>
  <c r="I73" i="7"/>
  <c r="J73" i="7"/>
  <c r="K73" i="7"/>
  <c r="L73" i="7"/>
  <c r="M73" i="7"/>
  <c r="N73" i="7"/>
  <c r="P73" i="7"/>
  <c r="Q73" i="7"/>
  <c r="V73" i="7"/>
  <c r="B74" i="7"/>
  <c r="C74" i="7"/>
  <c r="D74" i="7"/>
  <c r="E74" i="7"/>
  <c r="G74" i="7"/>
  <c r="H74" i="7"/>
  <c r="I74" i="7"/>
  <c r="J74" i="7"/>
  <c r="K74" i="7"/>
  <c r="L74" i="7"/>
  <c r="M74" i="7"/>
  <c r="N74" i="7"/>
  <c r="P74" i="7"/>
  <c r="Q74" i="7"/>
  <c r="V74" i="7"/>
  <c r="B75" i="7"/>
  <c r="C75" i="7"/>
  <c r="D75" i="7"/>
  <c r="E75" i="7"/>
  <c r="G75" i="7"/>
  <c r="H75" i="7"/>
  <c r="I75" i="7"/>
  <c r="J75" i="7"/>
  <c r="K75" i="7"/>
  <c r="L75" i="7"/>
  <c r="M75" i="7"/>
  <c r="N75" i="7"/>
  <c r="P75" i="7"/>
  <c r="Q75" i="7"/>
  <c r="V75" i="7"/>
  <c r="B76" i="7"/>
  <c r="C76" i="7"/>
  <c r="D76" i="7"/>
  <c r="E76" i="7"/>
  <c r="G76" i="7"/>
  <c r="H76" i="7"/>
  <c r="I76" i="7"/>
  <c r="J76" i="7"/>
  <c r="K76" i="7"/>
  <c r="L76" i="7"/>
  <c r="M76" i="7"/>
  <c r="N76" i="7"/>
  <c r="P76" i="7"/>
  <c r="Q76" i="7"/>
  <c r="V76" i="7"/>
  <c r="B77" i="7"/>
  <c r="C77" i="7"/>
  <c r="D77" i="7"/>
  <c r="E77" i="7"/>
  <c r="G77" i="7"/>
  <c r="H77" i="7"/>
  <c r="I77" i="7"/>
  <c r="J77" i="7"/>
  <c r="K77" i="7"/>
  <c r="L77" i="7"/>
  <c r="M77" i="7"/>
  <c r="N77" i="7"/>
  <c r="P77" i="7"/>
  <c r="Q77" i="7"/>
  <c r="V77" i="7"/>
  <c r="B78" i="7"/>
  <c r="C78" i="7"/>
  <c r="D78" i="7"/>
  <c r="E78" i="7"/>
  <c r="G78" i="7"/>
  <c r="H78" i="7"/>
  <c r="I78" i="7"/>
  <c r="J78" i="7"/>
  <c r="K78" i="7"/>
  <c r="L78" i="7"/>
  <c r="M78" i="7"/>
  <c r="N78" i="7"/>
  <c r="P78" i="7"/>
  <c r="Q78" i="7"/>
  <c r="V78" i="7"/>
  <c r="B79" i="7"/>
  <c r="C79" i="7"/>
  <c r="D79" i="7"/>
  <c r="E79" i="7"/>
  <c r="G79" i="7"/>
  <c r="H79" i="7"/>
  <c r="I79" i="7"/>
  <c r="J79" i="7"/>
  <c r="K79" i="7"/>
  <c r="L79" i="7"/>
  <c r="M79" i="7"/>
  <c r="N79" i="7"/>
  <c r="P79" i="7"/>
  <c r="Q79" i="7"/>
  <c r="V79" i="7"/>
  <c r="B80" i="7"/>
  <c r="C80" i="7"/>
  <c r="D80" i="7"/>
  <c r="E80" i="7"/>
  <c r="G80" i="7"/>
  <c r="H80" i="7"/>
  <c r="I80" i="7"/>
  <c r="J80" i="7"/>
  <c r="K80" i="7"/>
  <c r="L80" i="7"/>
  <c r="M80" i="7"/>
  <c r="N80" i="7"/>
  <c r="P80" i="7"/>
  <c r="Q80" i="7"/>
  <c r="V80" i="7"/>
  <c r="B81" i="7"/>
  <c r="C81" i="7"/>
  <c r="D81" i="7"/>
  <c r="E81" i="7"/>
  <c r="G81" i="7"/>
  <c r="H81" i="7"/>
  <c r="I81" i="7"/>
  <c r="J81" i="7"/>
  <c r="K81" i="7"/>
  <c r="L81" i="7"/>
  <c r="M81" i="7"/>
  <c r="N81" i="7"/>
  <c r="P81" i="7"/>
  <c r="Q81" i="7"/>
  <c r="V81" i="7"/>
  <c r="B82" i="7"/>
  <c r="C82" i="7"/>
  <c r="D82" i="7"/>
  <c r="E82" i="7"/>
  <c r="G82" i="7"/>
  <c r="H82" i="7"/>
  <c r="I82" i="7"/>
  <c r="J82" i="7"/>
  <c r="K82" i="7"/>
  <c r="L82" i="7"/>
  <c r="M82" i="7"/>
  <c r="N82" i="7"/>
  <c r="P82" i="7"/>
  <c r="Q82" i="7"/>
  <c r="V82" i="7"/>
  <c r="B83" i="7"/>
  <c r="C83" i="7"/>
  <c r="D83" i="7"/>
  <c r="E83" i="7"/>
  <c r="G83" i="7"/>
  <c r="H83" i="7"/>
  <c r="I83" i="7"/>
  <c r="J83" i="7"/>
  <c r="K83" i="7"/>
  <c r="L83" i="7"/>
  <c r="M83" i="7"/>
  <c r="N83" i="7"/>
  <c r="P83" i="7"/>
  <c r="Q83" i="7"/>
  <c r="V83" i="7"/>
  <c r="B84" i="7"/>
  <c r="C84" i="7"/>
  <c r="D84" i="7"/>
  <c r="E84" i="7"/>
  <c r="G84" i="7"/>
  <c r="H84" i="7"/>
  <c r="I84" i="7"/>
  <c r="J84" i="7"/>
  <c r="K84" i="7"/>
  <c r="L84" i="7"/>
  <c r="M84" i="7"/>
  <c r="N84" i="7"/>
  <c r="P84" i="7"/>
  <c r="Q84" i="7"/>
  <c r="V84" i="7"/>
  <c r="B85" i="7"/>
  <c r="C85" i="7"/>
  <c r="D85" i="7"/>
  <c r="E85" i="7"/>
  <c r="G85" i="7"/>
  <c r="H85" i="7"/>
  <c r="I85" i="7"/>
  <c r="J85" i="7"/>
  <c r="K85" i="7"/>
  <c r="L85" i="7"/>
  <c r="M85" i="7"/>
  <c r="N85" i="7"/>
  <c r="P85" i="7"/>
  <c r="Q85" i="7"/>
  <c r="V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B90" i="7"/>
  <c r="C90" i="7"/>
  <c r="D90" i="7"/>
  <c r="E90" i="7"/>
  <c r="G90" i="7"/>
  <c r="H90" i="7"/>
  <c r="I90" i="7"/>
  <c r="J90" i="7"/>
  <c r="K90" i="7"/>
  <c r="L90" i="7"/>
  <c r="M90" i="7"/>
  <c r="N90" i="7"/>
  <c r="P90" i="7"/>
  <c r="Q90" i="7"/>
  <c r="V90" i="7"/>
  <c r="B91" i="7"/>
  <c r="C91" i="7"/>
  <c r="D91" i="7"/>
  <c r="E91" i="7"/>
  <c r="G91" i="7"/>
  <c r="H91" i="7"/>
  <c r="I91" i="7"/>
  <c r="J91" i="7"/>
  <c r="K91" i="7"/>
  <c r="L91" i="7"/>
  <c r="M91" i="7"/>
  <c r="N91" i="7"/>
  <c r="P91" i="7"/>
  <c r="Q91" i="7"/>
  <c r="V91" i="7"/>
  <c r="B92" i="7"/>
  <c r="C92" i="7"/>
  <c r="D92" i="7"/>
  <c r="E92" i="7"/>
  <c r="G92" i="7"/>
  <c r="H92" i="7"/>
  <c r="I92" i="7"/>
  <c r="J92" i="7"/>
  <c r="K92" i="7"/>
  <c r="L92" i="7"/>
  <c r="M92" i="7"/>
  <c r="N92" i="7"/>
  <c r="P92" i="7"/>
  <c r="Q92" i="7"/>
  <c r="V92" i="7"/>
  <c r="B93" i="7"/>
  <c r="C93" i="7"/>
  <c r="D93" i="7"/>
  <c r="E93" i="7"/>
  <c r="G93" i="7"/>
  <c r="H93" i="7"/>
  <c r="I93" i="7"/>
  <c r="J93" i="7"/>
  <c r="K93" i="7"/>
  <c r="L93" i="7"/>
  <c r="M93" i="7"/>
  <c r="N93" i="7"/>
  <c r="P93" i="7"/>
  <c r="Q93" i="7"/>
  <c r="V93" i="7"/>
  <c r="B94" i="7"/>
  <c r="C94" i="7"/>
  <c r="D94" i="7"/>
  <c r="E94" i="7"/>
  <c r="G94" i="7"/>
  <c r="H94" i="7"/>
  <c r="I94" i="7"/>
  <c r="J94" i="7"/>
  <c r="K94" i="7"/>
  <c r="L94" i="7"/>
  <c r="M94" i="7"/>
  <c r="N94" i="7"/>
  <c r="P94" i="7"/>
  <c r="Q94" i="7"/>
  <c r="V94" i="7"/>
  <c r="B95" i="7"/>
  <c r="C95" i="7"/>
  <c r="D95" i="7"/>
  <c r="E95" i="7"/>
  <c r="G95" i="7"/>
  <c r="H95" i="7"/>
  <c r="I95" i="7"/>
  <c r="J95" i="7"/>
  <c r="K95" i="7"/>
  <c r="L95" i="7"/>
  <c r="M95" i="7"/>
  <c r="N95" i="7"/>
  <c r="P95" i="7"/>
  <c r="Q95" i="7"/>
  <c r="V95" i="7"/>
  <c r="B96" i="7"/>
  <c r="C96" i="7"/>
  <c r="D96" i="7"/>
  <c r="E96" i="7"/>
  <c r="G96" i="7"/>
  <c r="H96" i="7"/>
  <c r="I96" i="7"/>
  <c r="J96" i="7"/>
  <c r="K96" i="7"/>
  <c r="L96" i="7"/>
  <c r="M96" i="7"/>
  <c r="N96" i="7"/>
  <c r="P96" i="7"/>
  <c r="Q96" i="7"/>
  <c r="V96" i="7"/>
  <c r="B97" i="7"/>
  <c r="C97" i="7"/>
  <c r="D97" i="7"/>
  <c r="E97" i="7"/>
  <c r="G97" i="7"/>
  <c r="H97" i="7"/>
  <c r="I97" i="7"/>
  <c r="J97" i="7"/>
  <c r="K97" i="7"/>
  <c r="L97" i="7"/>
  <c r="M97" i="7"/>
  <c r="N97" i="7"/>
  <c r="P97" i="7"/>
  <c r="Q97" i="7"/>
  <c r="V97" i="7"/>
  <c r="B98" i="7"/>
  <c r="C98" i="7"/>
  <c r="D98" i="7"/>
  <c r="E98" i="7"/>
  <c r="G98" i="7"/>
  <c r="H98" i="7"/>
  <c r="I98" i="7"/>
  <c r="J98" i="7"/>
  <c r="K98" i="7"/>
  <c r="L98" i="7"/>
  <c r="M98" i="7"/>
  <c r="N98" i="7"/>
  <c r="P98" i="7"/>
  <c r="Q98" i="7"/>
  <c r="V98" i="7"/>
  <c r="B99" i="7"/>
  <c r="C99" i="7"/>
  <c r="D99" i="7"/>
  <c r="E99" i="7"/>
  <c r="G99" i="7"/>
  <c r="H99" i="7"/>
  <c r="I99" i="7"/>
  <c r="J99" i="7"/>
  <c r="K99" i="7"/>
  <c r="L99" i="7"/>
  <c r="M99" i="7"/>
  <c r="N99" i="7"/>
  <c r="P99" i="7"/>
  <c r="Q99" i="7"/>
  <c r="V99" i="7"/>
  <c r="B100" i="7"/>
  <c r="C100" i="7"/>
  <c r="D100" i="7"/>
  <c r="E100" i="7"/>
  <c r="G100" i="7"/>
  <c r="H100" i="7"/>
  <c r="I100" i="7"/>
  <c r="J100" i="7"/>
  <c r="K100" i="7"/>
  <c r="L100" i="7"/>
  <c r="M100" i="7"/>
  <c r="N100" i="7"/>
  <c r="P100" i="7"/>
  <c r="Q100" i="7"/>
  <c r="V100" i="7"/>
  <c r="B101" i="7"/>
  <c r="C101" i="7"/>
  <c r="D101" i="7"/>
  <c r="E101" i="7"/>
  <c r="G101" i="7"/>
  <c r="H101" i="7"/>
  <c r="I101" i="7"/>
  <c r="J101" i="7"/>
  <c r="K101" i="7"/>
  <c r="L101" i="7"/>
  <c r="M101" i="7"/>
  <c r="N101" i="7"/>
  <c r="P101" i="7"/>
  <c r="Q101" i="7"/>
  <c r="V101" i="7"/>
  <c r="B102" i="7"/>
  <c r="C102" i="7"/>
  <c r="D102" i="7"/>
  <c r="E102" i="7"/>
  <c r="G102" i="7"/>
  <c r="H102" i="7"/>
  <c r="I102" i="7"/>
  <c r="J102" i="7"/>
  <c r="K102" i="7"/>
  <c r="L102" i="7"/>
  <c r="M102" i="7"/>
  <c r="N102" i="7"/>
  <c r="P102" i="7"/>
  <c r="Q102" i="7"/>
  <c r="V102" i="7"/>
  <c r="B103" i="7"/>
  <c r="C103" i="7"/>
  <c r="D103" i="7"/>
  <c r="E103" i="7"/>
  <c r="G103" i="7"/>
  <c r="H103" i="7"/>
  <c r="I103" i="7"/>
  <c r="J103" i="7"/>
  <c r="K103" i="7"/>
  <c r="L103" i="7"/>
  <c r="M103" i="7"/>
  <c r="N103" i="7"/>
  <c r="P103" i="7"/>
  <c r="Q103" i="7"/>
  <c r="V103" i="7"/>
  <c r="B104" i="7"/>
  <c r="C104" i="7"/>
  <c r="D104" i="7"/>
  <c r="E104" i="7"/>
  <c r="G104" i="7"/>
  <c r="H104" i="7"/>
  <c r="I104" i="7"/>
  <c r="J104" i="7"/>
  <c r="K104" i="7"/>
  <c r="L104" i="7"/>
  <c r="M104" i="7"/>
  <c r="N104" i="7"/>
  <c r="P104" i="7"/>
  <c r="Q104" i="7"/>
  <c r="V104" i="7"/>
  <c r="B105" i="7"/>
  <c r="C105" i="7"/>
  <c r="D105" i="7"/>
  <c r="E105" i="7"/>
  <c r="G105" i="7"/>
  <c r="H105" i="7"/>
  <c r="I105" i="7"/>
  <c r="J105" i="7"/>
  <c r="K105" i="7"/>
  <c r="L105" i="7"/>
  <c r="M105" i="7"/>
  <c r="N105" i="7"/>
  <c r="P105" i="7"/>
  <c r="Q105" i="7"/>
  <c r="V105" i="7"/>
  <c r="B106" i="7"/>
  <c r="C106" i="7"/>
  <c r="D106" i="7"/>
  <c r="E106" i="7"/>
  <c r="G106" i="7"/>
  <c r="H106" i="7"/>
  <c r="I106" i="7"/>
  <c r="J106" i="7"/>
  <c r="K106" i="7"/>
  <c r="L106" i="7"/>
  <c r="M106" i="7"/>
  <c r="N106" i="7"/>
  <c r="P106" i="7"/>
  <c r="Q106" i="7"/>
  <c r="V106" i="7"/>
  <c r="B107" i="7"/>
  <c r="C107" i="7"/>
  <c r="D107" i="7"/>
  <c r="E107" i="7"/>
  <c r="G107" i="7"/>
  <c r="H107" i="7"/>
  <c r="I107" i="7"/>
  <c r="J107" i="7"/>
  <c r="K107" i="7"/>
  <c r="L107" i="7"/>
  <c r="M107" i="7"/>
  <c r="N107" i="7"/>
  <c r="P107" i="7"/>
  <c r="Q107" i="7"/>
  <c r="V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B112" i="7"/>
  <c r="C112" i="7"/>
  <c r="D112" i="7"/>
  <c r="E112" i="7"/>
  <c r="G112" i="7"/>
  <c r="H112" i="7"/>
  <c r="I112" i="7"/>
  <c r="J112" i="7"/>
  <c r="K112" i="7"/>
  <c r="L112" i="7"/>
  <c r="M112" i="7"/>
  <c r="N112" i="7"/>
  <c r="P112" i="7"/>
  <c r="Q112" i="7"/>
  <c r="V112" i="7"/>
  <c r="B113" i="7"/>
  <c r="C113" i="7"/>
  <c r="D113" i="7"/>
  <c r="E113" i="7"/>
  <c r="G113" i="7"/>
  <c r="H113" i="7"/>
  <c r="I113" i="7"/>
  <c r="J113" i="7"/>
  <c r="K113" i="7"/>
  <c r="L113" i="7"/>
  <c r="M113" i="7"/>
  <c r="N113" i="7"/>
  <c r="P113" i="7"/>
  <c r="Q113" i="7"/>
  <c r="V113" i="7"/>
  <c r="B114" i="7"/>
  <c r="C114" i="7"/>
  <c r="D114" i="7"/>
  <c r="E114" i="7"/>
  <c r="G114" i="7"/>
  <c r="H114" i="7"/>
  <c r="I114" i="7"/>
  <c r="J114" i="7"/>
  <c r="K114" i="7"/>
  <c r="L114" i="7"/>
  <c r="M114" i="7"/>
  <c r="N114" i="7"/>
  <c r="P114" i="7"/>
  <c r="Q114" i="7"/>
  <c r="V114" i="7"/>
  <c r="B115" i="7"/>
  <c r="C115" i="7"/>
  <c r="D115" i="7"/>
  <c r="E115" i="7"/>
  <c r="G115" i="7"/>
  <c r="H115" i="7"/>
  <c r="I115" i="7"/>
  <c r="J115" i="7"/>
  <c r="K115" i="7"/>
  <c r="L115" i="7"/>
  <c r="M115" i="7"/>
  <c r="N115" i="7"/>
  <c r="P115" i="7"/>
  <c r="Q115" i="7"/>
  <c r="V115" i="7"/>
  <c r="B116" i="7"/>
  <c r="C116" i="7"/>
  <c r="D116" i="7"/>
  <c r="E116" i="7"/>
  <c r="G116" i="7"/>
  <c r="H116" i="7"/>
  <c r="I116" i="7"/>
  <c r="J116" i="7"/>
  <c r="K116" i="7"/>
  <c r="L116" i="7"/>
  <c r="M116" i="7"/>
  <c r="N116" i="7"/>
  <c r="P116" i="7"/>
  <c r="Q116" i="7"/>
  <c r="V116" i="7"/>
  <c r="B117" i="7"/>
  <c r="C117" i="7"/>
  <c r="D117" i="7"/>
  <c r="E117" i="7"/>
  <c r="G117" i="7"/>
  <c r="H117" i="7"/>
  <c r="I117" i="7"/>
  <c r="J117" i="7"/>
  <c r="K117" i="7"/>
  <c r="L117" i="7"/>
  <c r="M117" i="7"/>
  <c r="N117" i="7"/>
  <c r="P117" i="7"/>
  <c r="Q117" i="7"/>
  <c r="V117" i="7"/>
  <c r="B118" i="7"/>
  <c r="C118" i="7"/>
  <c r="D118" i="7"/>
  <c r="E118" i="7"/>
  <c r="G118" i="7"/>
  <c r="H118" i="7"/>
  <c r="I118" i="7"/>
  <c r="J118" i="7"/>
  <c r="K118" i="7"/>
  <c r="L118" i="7"/>
  <c r="M118" i="7"/>
  <c r="N118" i="7"/>
  <c r="P118" i="7"/>
  <c r="Q118" i="7"/>
  <c r="V118" i="7"/>
  <c r="B119" i="7"/>
  <c r="C119" i="7"/>
  <c r="D119" i="7"/>
  <c r="E119" i="7"/>
  <c r="G119" i="7"/>
  <c r="H119" i="7"/>
  <c r="I119" i="7"/>
  <c r="J119" i="7"/>
  <c r="K119" i="7"/>
  <c r="L119" i="7"/>
  <c r="M119" i="7"/>
  <c r="N119" i="7"/>
  <c r="P119" i="7"/>
  <c r="Q119" i="7"/>
  <c r="V119" i="7"/>
  <c r="B120" i="7"/>
  <c r="C120" i="7"/>
  <c r="D120" i="7"/>
  <c r="E120" i="7"/>
  <c r="G120" i="7"/>
  <c r="H120" i="7"/>
  <c r="I120" i="7"/>
  <c r="J120" i="7"/>
  <c r="K120" i="7"/>
  <c r="L120" i="7"/>
  <c r="M120" i="7"/>
  <c r="N120" i="7"/>
  <c r="P120" i="7"/>
  <c r="Q120" i="7"/>
  <c r="V120" i="7"/>
  <c r="B121" i="7"/>
  <c r="C121" i="7"/>
  <c r="D121" i="7"/>
  <c r="E121" i="7"/>
  <c r="G121" i="7"/>
  <c r="H121" i="7"/>
  <c r="I121" i="7"/>
  <c r="J121" i="7"/>
  <c r="K121" i="7"/>
  <c r="L121" i="7"/>
  <c r="M121" i="7"/>
  <c r="N121" i="7"/>
  <c r="P121" i="7"/>
  <c r="Q121" i="7"/>
  <c r="V121" i="7"/>
  <c r="B122" i="7"/>
  <c r="C122" i="7"/>
  <c r="D122" i="7"/>
  <c r="E122" i="7"/>
  <c r="G122" i="7"/>
  <c r="H122" i="7"/>
  <c r="I122" i="7"/>
  <c r="J122" i="7"/>
  <c r="K122" i="7"/>
  <c r="L122" i="7"/>
  <c r="M122" i="7"/>
  <c r="N122" i="7"/>
  <c r="P122" i="7"/>
  <c r="Q122" i="7"/>
  <c r="V122" i="7"/>
  <c r="B123" i="7"/>
  <c r="C123" i="7"/>
  <c r="D123" i="7"/>
  <c r="E123" i="7"/>
  <c r="G123" i="7"/>
  <c r="H123" i="7"/>
  <c r="I123" i="7"/>
  <c r="J123" i="7"/>
  <c r="K123" i="7"/>
  <c r="L123" i="7"/>
  <c r="M123" i="7"/>
  <c r="N123" i="7"/>
  <c r="P123" i="7"/>
  <c r="Q123" i="7"/>
  <c r="V123" i="7"/>
  <c r="B124" i="7"/>
  <c r="C124" i="7"/>
  <c r="D124" i="7"/>
  <c r="E124" i="7"/>
  <c r="G124" i="7"/>
  <c r="H124" i="7"/>
  <c r="I124" i="7"/>
  <c r="J124" i="7"/>
  <c r="K124" i="7"/>
  <c r="L124" i="7"/>
  <c r="M124" i="7"/>
  <c r="N124" i="7"/>
  <c r="P124" i="7"/>
  <c r="Q124" i="7"/>
  <c r="V124" i="7"/>
  <c r="B125" i="7"/>
  <c r="C125" i="7"/>
  <c r="D125" i="7"/>
  <c r="E125" i="7"/>
  <c r="G125" i="7"/>
  <c r="H125" i="7"/>
  <c r="I125" i="7"/>
  <c r="J125" i="7"/>
  <c r="K125" i="7"/>
  <c r="L125" i="7"/>
  <c r="M125" i="7"/>
  <c r="N125" i="7"/>
  <c r="P125" i="7"/>
  <c r="Q125" i="7"/>
  <c r="V125" i="7"/>
  <c r="B126" i="7"/>
  <c r="C126" i="7"/>
  <c r="D126" i="7"/>
  <c r="E126" i="7"/>
  <c r="G126" i="7"/>
  <c r="H126" i="7"/>
  <c r="I126" i="7"/>
  <c r="J126" i="7"/>
  <c r="K126" i="7"/>
  <c r="L126" i="7"/>
  <c r="M126" i="7"/>
  <c r="N126" i="7"/>
  <c r="P126" i="7"/>
  <c r="Q126" i="7"/>
  <c r="V126" i="7"/>
  <c r="B127" i="7"/>
  <c r="C127" i="7"/>
  <c r="D127" i="7"/>
  <c r="E127" i="7"/>
  <c r="G127" i="7"/>
  <c r="H127" i="7"/>
  <c r="I127" i="7"/>
  <c r="J127" i="7"/>
  <c r="K127" i="7"/>
  <c r="L127" i="7"/>
  <c r="M127" i="7"/>
  <c r="N127" i="7"/>
  <c r="P127" i="7"/>
  <c r="Q127" i="7"/>
  <c r="V127" i="7"/>
  <c r="B128" i="7"/>
  <c r="C128" i="7"/>
  <c r="D128" i="7"/>
  <c r="E128" i="7"/>
  <c r="G128" i="7"/>
  <c r="H128" i="7"/>
  <c r="I128" i="7"/>
  <c r="J128" i="7"/>
  <c r="K128" i="7"/>
  <c r="L128" i="7"/>
  <c r="M128" i="7"/>
  <c r="N128" i="7"/>
  <c r="P128" i="7"/>
  <c r="Q128" i="7"/>
  <c r="V128" i="7"/>
  <c r="B129" i="7"/>
  <c r="C129" i="7"/>
  <c r="D129" i="7"/>
  <c r="E129" i="7"/>
  <c r="G129" i="7"/>
  <c r="H129" i="7"/>
  <c r="I129" i="7"/>
  <c r="J129" i="7"/>
  <c r="K129" i="7"/>
  <c r="L129" i="7"/>
  <c r="M129" i="7"/>
  <c r="N129" i="7"/>
  <c r="P129" i="7"/>
  <c r="Q129" i="7"/>
  <c r="V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B134" i="7"/>
  <c r="C134" i="7"/>
  <c r="D134" i="7"/>
  <c r="E134" i="7"/>
  <c r="G134" i="7"/>
  <c r="H134" i="7"/>
  <c r="I134" i="7"/>
  <c r="J134" i="7"/>
  <c r="K134" i="7"/>
  <c r="L134" i="7"/>
  <c r="M134" i="7"/>
  <c r="N134" i="7"/>
  <c r="P134" i="7"/>
  <c r="Q134" i="7"/>
  <c r="V134" i="7"/>
  <c r="B135" i="7"/>
  <c r="C135" i="7"/>
  <c r="D135" i="7"/>
  <c r="E135" i="7"/>
  <c r="G135" i="7"/>
  <c r="H135" i="7"/>
  <c r="I135" i="7"/>
  <c r="J135" i="7"/>
  <c r="K135" i="7"/>
  <c r="L135" i="7"/>
  <c r="M135" i="7"/>
  <c r="N135" i="7"/>
  <c r="P135" i="7"/>
  <c r="Q135" i="7"/>
  <c r="V135" i="7"/>
  <c r="B136" i="7"/>
  <c r="C136" i="7"/>
  <c r="D136" i="7"/>
  <c r="E136" i="7"/>
  <c r="G136" i="7"/>
  <c r="H136" i="7"/>
  <c r="I136" i="7"/>
  <c r="J136" i="7"/>
  <c r="K136" i="7"/>
  <c r="L136" i="7"/>
  <c r="M136" i="7"/>
  <c r="N136" i="7"/>
  <c r="P136" i="7"/>
  <c r="Q136" i="7"/>
  <c r="V136" i="7"/>
  <c r="B137" i="7"/>
  <c r="C137" i="7"/>
  <c r="D137" i="7"/>
  <c r="E137" i="7"/>
  <c r="G137" i="7"/>
  <c r="H137" i="7"/>
  <c r="I137" i="7"/>
  <c r="J137" i="7"/>
  <c r="K137" i="7"/>
  <c r="L137" i="7"/>
  <c r="M137" i="7"/>
  <c r="N137" i="7"/>
  <c r="P137" i="7"/>
  <c r="Q137" i="7"/>
  <c r="V137" i="7"/>
  <c r="B138" i="7"/>
  <c r="C138" i="7"/>
  <c r="D138" i="7"/>
  <c r="E138" i="7"/>
  <c r="G138" i="7"/>
  <c r="H138" i="7"/>
  <c r="I138" i="7"/>
  <c r="J138" i="7"/>
  <c r="K138" i="7"/>
  <c r="L138" i="7"/>
  <c r="M138" i="7"/>
  <c r="N138" i="7"/>
  <c r="P138" i="7"/>
  <c r="Q138" i="7"/>
  <c r="V138" i="7"/>
  <c r="B139" i="7"/>
  <c r="C139" i="7"/>
  <c r="D139" i="7"/>
  <c r="E139" i="7"/>
  <c r="G139" i="7"/>
  <c r="H139" i="7"/>
  <c r="I139" i="7"/>
  <c r="J139" i="7"/>
  <c r="K139" i="7"/>
  <c r="L139" i="7"/>
  <c r="M139" i="7"/>
  <c r="N139" i="7"/>
  <c r="P139" i="7"/>
  <c r="Q139" i="7"/>
  <c r="V139" i="7"/>
  <c r="B140" i="7"/>
  <c r="C140" i="7"/>
  <c r="D140" i="7"/>
  <c r="E140" i="7"/>
  <c r="G140" i="7"/>
  <c r="H140" i="7"/>
  <c r="I140" i="7"/>
  <c r="J140" i="7"/>
  <c r="K140" i="7"/>
  <c r="L140" i="7"/>
  <c r="M140" i="7"/>
  <c r="N140" i="7"/>
  <c r="P140" i="7"/>
  <c r="Q140" i="7"/>
  <c r="V140" i="7"/>
  <c r="B141" i="7"/>
  <c r="C141" i="7"/>
  <c r="D141" i="7"/>
  <c r="E141" i="7"/>
  <c r="G141" i="7"/>
  <c r="H141" i="7"/>
  <c r="I141" i="7"/>
  <c r="J141" i="7"/>
  <c r="K141" i="7"/>
  <c r="L141" i="7"/>
  <c r="M141" i="7"/>
  <c r="N141" i="7"/>
  <c r="P141" i="7"/>
  <c r="Q141" i="7"/>
  <c r="V141" i="7"/>
  <c r="B142" i="7"/>
  <c r="C142" i="7"/>
  <c r="D142" i="7"/>
  <c r="E142" i="7"/>
  <c r="G142" i="7"/>
  <c r="H142" i="7"/>
  <c r="I142" i="7"/>
  <c r="J142" i="7"/>
  <c r="K142" i="7"/>
  <c r="L142" i="7"/>
  <c r="M142" i="7"/>
  <c r="N142" i="7"/>
  <c r="P142" i="7"/>
  <c r="Q142" i="7"/>
  <c r="V142" i="7"/>
  <c r="B143" i="7"/>
  <c r="C143" i="7"/>
  <c r="D143" i="7"/>
  <c r="E143" i="7"/>
  <c r="G143" i="7"/>
  <c r="H143" i="7"/>
  <c r="I143" i="7"/>
  <c r="J143" i="7"/>
  <c r="K143" i="7"/>
  <c r="L143" i="7"/>
  <c r="M143" i="7"/>
  <c r="N143" i="7"/>
  <c r="P143" i="7"/>
  <c r="Q143" i="7"/>
  <c r="V143" i="7"/>
  <c r="B144" i="7"/>
  <c r="C144" i="7"/>
  <c r="D144" i="7"/>
  <c r="E144" i="7"/>
  <c r="G144" i="7"/>
  <c r="H144" i="7"/>
  <c r="I144" i="7"/>
  <c r="J144" i="7"/>
  <c r="K144" i="7"/>
  <c r="L144" i="7"/>
  <c r="M144" i="7"/>
  <c r="N144" i="7"/>
  <c r="P144" i="7"/>
  <c r="Q144" i="7"/>
  <c r="V144" i="7"/>
  <c r="B145" i="7"/>
  <c r="C145" i="7"/>
  <c r="D145" i="7"/>
  <c r="E145" i="7"/>
  <c r="G145" i="7"/>
  <c r="H145" i="7"/>
  <c r="I145" i="7"/>
  <c r="J145" i="7"/>
  <c r="K145" i="7"/>
  <c r="L145" i="7"/>
  <c r="M145" i="7"/>
  <c r="N145" i="7"/>
  <c r="P145" i="7"/>
  <c r="Q145" i="7"/>
  <c r="V145" i="7"/>
  <c r="B146" i="7"/>
  <c r="C146" i="7"/>
  <c r="D146" i="7"/>
  <c r="E146" i="7"/>
  <c r="G146" i="7"/>
  <c r="H146" i="7"/>
  <c r="I146" i="7"/>
  <c r="J146" i="7"/>
  <c r="K146" i="7"/>
  <c r="L146" i="7"/>
  <c r="M146" i="7"/>
  <c r="N146" i="7"/>
  <c r="P146" i="7"/>
  <c r="Q146" i="7"/>
  <c r="V146" i="7"/>
  <c r="B147" i="7"/>
  <c r="C147" i="7"/>
  <c r="D147" i="7"/>
  <c r="E147" i="7"/>
  <c r="G147" i="7"/>
  <c r="H147" i="7"/>
  <c r="I147" i="7"/>
  <c r="J147" i="7"/>
  <c r="K147" i="7"/>
  <c r="L147" i="7"/>
  <c r="M147" i="7"/>
  <c r="N147" i="7"/>
  <c r="P147" i="7"/>
  <c r="Q147" i="7"/>
  <c r="V147" i="7"/>
  <c r="B148" i="7"/>
  <c r="C148" i="7"/>
  <c r="D148" i="7"/>
  <c r="E148" i="7"/>
  <c r="G148" i="7"/>
  <c r="H148" i="7"/>
  <c r="I148" i="7"/>
  <c r="J148" i="7"/>
  <c r="K148" i="7"/>
  <c r="L148" i="7"/>
  <c r="M148" i="7"/>
  <c r="N148" i="7"/>
  <c r="P148" i="7"/>
  <c r="Q148" i="7"/>
  <c r="V148" i="7"/>
  <c r="B149" i="7"/>
  <c r="C149" i="7"/>
  <c r="D149" i="7"/>
  <c r="E149" i="7"/>
  <c r="G149" i="7"/>
  <c r="H149" i="7"/>
  <c r="I149" i="7"/>
  <c r="J149" i="7"/>
  <c r="K149" i="7"/>
  <c r="L149" i="7"/>
  <c r="M149" i="7"/>
  <c r="N149" i="7"/>
  <c r="P149" i="7"/>
  <c r="Q149" i="7"/>
  <c r="V149" i="7"/>
  <c r="B150" i="7"/>
  <c r="C150" i="7"/>
  <c r="D150" i="7"/>
  <c r="E150" i="7"/>
  <c r="G150" i="7"/>
  <c r="H150" i="7"/>
  <c r="I150" i="7"/>
  <c r="J150" i="7"/>
  <c r="K150" i="7"/>
  <c r="L150" i="7"/>
  <c r="M150" i="7"/>
  <c r="N150" i="7"/>
  <c r="P150" i="7"/>
  <c r="Q150" i="7"/>
  <c r="V150" i="7"/>
  <c r="B151" i="7"/>
  <c r="C151" i="7"/>
  <c r="D151" i="7"/>
  <c r="E151" i="7"/>
  <c r="G151" i="7"/>
  <c r="H151" i="7"/>
  <c r="I151" i="7"/>
  <c r="J151" i="7"/>
  <c r="K151" i="7"/>
  <c r="L151" i="7"/>
  <c r="M151" i="7"/>
  <c r="N151" i="7"/>
  <c r="P151" i="7"/>
  <c r="Q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B156" i="7"/>
  <c r="C156" i="7"/>
  <c r="D156" i="7"/>
  <c r="E156" i="7"/>
  <c r="G156" i="7"/>
  <c r="H156" i="7"/>
  <c r="I156" i="7"/>
  <c r="J156" i="7"/>
  <c r="K156" i="7"/>
  <c r="L156" i="7"/>
  <c r="M156" i="7"/>
  <c r="N156" i="7"/>
  <c r="P156" i="7"/>
  <c r="Q156" i="7"/>
  <c r="V156" i="7"/>
  <c r="B157" i="7"/>
  <c r="C157" i="7"/>
  <c r="D157" i="7"/>
  <c r="E157" i="7"/>
  <c r="G157" i="7"/>
  <c r="H157" i="7"/>
  <c r="I157" i="7"/>
  <c r="J157" i="7"/>
  <c r="K157" i="7"/>
  <c r="L157" i="7"/>
  <c r="M157" i="7"/>
  <c r="N157" i="7"/>
  <c r="P157" i="7"/>
  <c r="Q157" i="7"/>
  <c r="V157" i="7"/>
  <c r="B158" i="7"/>
  <c r="C158" i="7"/>
  <c r="D158" i="7"/>
  <c r="E158" i="7"/>
  <c r="G158" i="7"/>
  <c r="H158" i="7"/>
  <c r="I158" i="7"/>
  <c r="J158" i="7"/>
  <c r="K158" i="7"/>
  <c r="L158" i="7"/>
  <c r="M158" i="7"/>
  <c r="N158" i="7"/>
  <c r="P158" i="7"/>
  <c r="Q158" i="7"/>
  <c r="V158" i="7"/>
  <c r="B159" i="7"/>
  <c r="C159" i="7"/>
  <c r="D159" i="7"/>
  <c r="E159" i="7"/>
  <c r="G159" i="7"/>
  <c r="H159" i="7"/>
  <c r="I159" i="7"/>
  <c r="J159" i="7"/>
  <c r="K159" i="7"/>
  <c r="L159" i="7"/>
  <c r="M159" i="7"/>
  <c r="N159" i="7"/>
  <c r="P159" i="7"/>
  <c r="Q159" i="7"/>
  <c r="V159" i="7"/>
  <c r="B160" i="7"/>
  <c r="C160" i="7"/>
  <c r="D160" i="7"/>
  <c r="E160" i="7"/>
  <c r="G160" i="7"/>
  <c r="H160" i="7"/>
  <c r="I160" i="7"/>
  <c r="J160" i="7"/>
  <c r="K160" i="7"/>
  <c r="L160" i="7"/>
  <c r="M160" i="7"/>
  <c r="N160" i="7"/>
  <c r="P160" i="7"/>
  <c r="Q160" i="7"/>
  <c r="V160" i="7"/>
  <c r="B161" i="7"/>
  <c r="C161" i="7"/>
  <c r="D161" i="7"/>
  <c r="E161" i="7"/>
  <c r="G161" i="7"/>
  <c r="H161" i="7"/>
  <c r="I161" i="7"/>
  <c r="J161" i="7"/>
  <c r="K161" i="7"/>
  <c r="L161" i="7"/>
  <c r="M161" i="7"/>
  <c r="N161" i="7"/>
  <c r="P161" i="7"/>
  <c r="Q161" i="7"/>
  <c r="V161" i="7"/>
  <c r="B162" i="7"/>
  <c r="C162" i="7"/>
  <c r="D162" i="7"/>
  <c r="E162" i="7"/>
  <c r="G162" i="7"/>
  <c r="H162" i="7"/>
  <c r="I162" i="7"/>
  <c r="J162" i="7"/>
  <c r="K162" i="7"/>
  <c r="L162" i="7"/>
  <c r="M162" i="7"/>
  <c r="N162" i="7"/>
  <c r="P162" i="7"/>
  <c r="Q162" i="7"/>
  <c r="V162" i="7"/>
  <c r="B163" i="7"/>
  <c r="C163" i="7"/>
  <c r="D163" i="7"/>
  <c r="E163" i="7"/>
  <c r="G163" i="7"/>
  <c r="H163" i="7"/>
  <c r="I163" i="7"/>
  <c r="J163" i="7"/>
  <c r="K163" i="7"/>
  <c r="L163" i="7"/>
  <c r="M163" i="7"/>
  <c r="N163" i="7"/>
  <c r="P163" i="7"/>
  <c r="Q163" i="7"/>
  <c r="V163" i="7"/>
  <c r="B164" i="7"/>
  <c r="C164" i="7"/>
  <c r="D164" i="7"/>
  <c r="E164" i="7"/>
  <c r="G164" i="7"/>
  <c r="H164" i="7"/>
  <c r="I164" i="7"/>
  <c r="J164" i="7"/>
  <c r="K164" i="7"/>
  <c r="L164" i="7"/>
  <c r="M164" i="7"/>
  <c r="N164" i="7"/>
  <c r="P164" i="7"/>
  <c r="Q164" i="7"/>
  <c r="V164" i="7"/>
  <c r="B165" i="7"/>
  <c r="C165" i="7"/>
  <c r="D165" i="7"/>
  <c r="E165" i="7"/>
  <c r="G165" i="7"/>
  <c r="H165" i="7"/>
  <c r="I165" i="7"/>
  <c r="J165" i="7"/>
  <c r="K165" i="7"/>
  <c r="L165" i="7"/>
  <c r="M165" i="7"/>
  <c r="N165" i="7"/>
  <c r="P165" i="7"/>
  <c r="Q165" i="7"/>
  <c r="V165" i="7"/>
  <c r="B166" i="7"/>
  <c r="C166" i="7"/>
  <c r="D166" i="7"/>
  <c r="E166" i="7"/>
  <c r="G166" i="7"/>
  <c r="H166" i="7"/>
  <c r="I166" i="7"/>
  <c r="J166" i="7"/>
  <c r="K166" i="7"/>
  <c r="L166" i="7"/>
  <c r="M166" i="7"/>
  <c r="N166" i="7"/>
  <c r="P166" i="7"/>
  <c r="Q166" i="7"/>
  <c r="V166" i="7"/>
  <c r="B167" i="7"/>
  <c r="C167" i="7"/>
  <c r="D167" i="7"/>
  <c r="E167" i="7"/>
  <c r="G167" i="7"/>
  <c r="H167" i="7"/>
  <c r="I167" i="7"/>
  <c r="J167" i="7"/>
  <c r="K167" i="7"/>
  <c r="L167" i="7"/>
  <c r="M167" i="7"/>
  <c r="N167" i="7"/>
  <c r="P167" i="7"/>
  <c r="Q167" i="7"/>
  <c r="V167" i="7"/>
  <c r="B168" i="7"/>
  <c r="C168" i="7"/>
  <c r="D168" i="7"/>
  <c r="E168" i="7"/>
  <c r="G168" i="7"/>
  <c r="H168" i="7"/>
  <c r="I168" i="7"/>
  <c r="J168" i="7"/>
  <c r="K168" i="7"/>
  <c r="L168" i="7"/>
  <c r="M168" i="7"/>
  <c r="N168" i="7"/>
  <c r="P168" i="7"/>
  <c r="Q168" i="7"/>
  <c r="V168" i="7"/>
  <c r="B169" i="7"/>
  <c r="C169" i="7"/>
  <c r="D169" i="7"/>
  <c r="E169" i="7"/>
  <c r="G169" i="7"/>
  <c r="H169" i="7"/>
  <c r="I169" i="7"/>
  <c r="J169" i="7"/>
  <c r="K169" i="7"/>
  <c r="L169" i="7"/>
  <c r="M169" i="7"/>
  <c r="N169" i="7"/>
  <c r="P169" i="7"/>
  <c r="Q169" i="7"/>
  <c r="V169" i="7"/>
  <c r="B170" i="7"/>
  <c r="C170" i="7"/>
  <c r="D170" i="7"/>
  <c r="E170" i="7"/>
  <c r="G170" i="7"/>
  <c r="H170" i="7"/>
  <c r="I170" i="7"/>
  <c r="J170" i="7"/>
  <c r="K170" i="7"/>
  <c r="L170" i="7"/>
  <c r="M170" i="7"/>
  <c r="N170" i="7"/>
  <c r="P170" i="7"/>
  <c r="Q170" i="7"/>
  <c r="V170" i="7"/>
  <c r="B171" i="7"/>
  <c r="C171" i="7"/>
  <c r="D171" i="7"/>
  <c r="E171" i="7"/>
  <c r="G171" i="7"/>
  <c r="H171" i="7"/>
  <c r="I171" i="7"/>
  <c r="J171" i="7"/>
  <c r="K171" i="7"/>
  <c r="L171" i="7"/>
  <c r="M171" i="7"/>
  <c r="N171" i="7"/>
  <c r="P171" i="7"/>
  <c r="Q171" i="7"/>
  <c r="V171" i="7"/>
  <c r="B172" i="7"/>
  <c r="C172" i="7"/>
  <c r="D172" i="7"/>
  <c r="E172" i="7"/>
  <c r="G172" i="7"/>
  <c r="H172" i="7"/>
  <c r="I172" i="7"/>
  <c r="J172" i="7"/>
  <c r="K172" i="7"/>
  <c r="L172" i="7"/>
  <c r="M172" i="7"/>
  <c r="N172" i="7"/>
  <c r="P172" i="7"/>
  <c r="Q172" i="7"/>
  <c r="V172" i="7"/>
  <c r="B173" i="7"/>
  <c r="C173" i="7"/>
  <c r="D173" i="7"/>
  <c r="E173" i="7"/>
  <c r="G173" i="7"/>
  <c r="H173" i="7"/>
  <c r="I173" i="7"/>
  <c r="J173" i="7"/>
  <c r="K173" i="7"/>
  <c r="L173" i="7"/>
  <c r="M173" i="7"/>
  <c r="N173" i="7"/>
  <c r="P173" i="7"/>
  <c r="Q173" i="7"/>
  <c r="V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B178" i="7"/>
  <c r="C178" i="7"/>
  <c r="D178" i="7"/>
  <c r="E178" i="7"/>
  <c r="G178" i="7"/>
  <c r="H178" i="7"/>
  <c r="I178" i="7"/>
  <c r="J178" i="7"/>
  <c r="K178" i="7"/>
  <c r="L178" i="7"/>
  <c r="M178" i="7"/>
  <c r="N178" i="7"/>
  <c r="P178" i="7"/>
  <c r="Q178" i="7"/>
  <c r="V178" i="7"/>
  <c r="B179" i="7"/>
  <c r="C179" i="7"/>
  <c r="D179" i="7"/>
  <c r="E179" i="7"/>
  <c r="G179" i="7"/>
  <c r="H179" i="7"/>
  <c r="I179" i="7"/>
  <c r="J179" i="7"/>
  <c r="K179" i="7"/>
  <c r="L179" i="7"/>
  <c r="M179" i="7"/>
  <c r="N179" i="7"/>
  <c r="P179" i="7"/>
  <c r="Q179" i="7"/>
  <c r="V179" i="7"/>
  <c r="B180" i="7"/>
  <c r="C180" i="7"/>
  <c r="D180" i="7"/>
  <c r="E180" i="7"/>
  <c r="G180" i="7"/>
  <c r="H180" i="7"/>
  <c r="I180" i="7"/>
  <c r="J180" i="7"/>
  <c r="K180" i="7"/>
  <c r="L180" i="7"/>
  <c r="M180" i="7"/>
  <c r="N180" i="7"/>
  <c r="P180" i="7"/>
  <c r="Q180" i="7"/>
  <c r="V180" i="7"/>
  <c r="B181" i="7"/>
  <c r="C181" i="7"/>
  <c r="D181" i="7"/>
  <c r="E181" i="7"/>
  <c r="G181" i="7"/>
  <c r="H181" i="7"/>
  <c r="I181" i="7"/>
  <c r="J181" i="7"/>
  <c r="K181" i="7"/>
  <c r="L181" i="7"/>
  <c r="M181" i="7"/>
  <c r="N181" i="7"/>
  <c r="P181" i="7"/>
  <c r="Q181" i="7"/>
  <c r="V181" i="7"/>
  <c r="B182" i="7"/>
  <c r="C182" i="7"/>
  <c r="D182" i="7"/>
  <c r="E182" i="7"/>
  <c r="G182" i="7"/>
  <c r="H182" i="7"/>
  <c r="I182" i="7"/>
  <c r="J182" i="7"/>
  <c r="K182" i="7"/>
  <c r="L182" i="7"/>
  <c r="M182" i="7"/>
  <c r="N182" i="7"/>
  <c r="P182" i="7"/>
  <c r="Q182" i="7"/>
  <c r="V182" i="7"/>
  <c r="B183" i="7"/>
  <c r="C183" i="7"/>
  <c r="D183" i="7"/>
  <c r="E183" i="7"/>
  <c r="G183" i="7"/>
  <c r="H183" i="7"/>
  <c r="I183" i="7"/>
  <c r="J183" i="7"/>
  <c r="K183" i="7"/>
  <c r="L183" i="7"/>
  <c r="M183" i="7"/>
  <c r="N183" i="7"/>
  <c r="P183" i="7"/>
  <c r="Q183" i="7"/>
  <c r="V183" i="7"/>
  <c r="B184" i="7"/>
  <c r="C184" i="7"/>
  <c r="D184" i="7"/>
  <c r="E184" i="7"/>
  <c r="G184" i="7"/>
  <c r="H184" i="7"/>
  <c r="I184" i="7"/>
  <c r="J184" i="7"/>
  <c r="K184" i="7"/>
  <c r="L184" i="7"/>
  <c r="M184" i="7"/>
  <c r="N184" i="7"/>
  <c r="P184" i="7"/>
  <c r="Q184" i="7"/>
  <c r="V184" i="7"/>
  <c r="B185" i="7"/>
  <c r="C185" i="7"/>
  <c r="D185" i="7"/>
  <c r="E185" i="7"/>
  <c r="G185" i="7"/>
  <c r="H185" i="7"/>
  <c r="I185" i="7"/>
  <c r="J185" i="7"/>
  <c r="K185" i="7"/>
  <c r="L185" i="7"/>
  <c r="M185" i="7"/>
  <c r="N185" i="7"/>
  <c r="P185" i="7"/>
  <c r="Q185" i="7"/>
  <c r="V185" i="7"/>
  <c r="B186" i="7"/>
  <c r="C186" i="7"/>
  <c r="D186" i="7"/>
  <c r="E186" i="7"/>
  <c r="G186" i="7"/>
  <c r="H186" i="7"/>
  <c r="I186" i="7"/>
  <c r="J186" i="7"/>
  <c r="K186" i="7"/>
  <c r="L186" i="7"/>
  <c r="M186" i="7"/>
  <c r="N186" i="7"/>
  <c r="P186" i="7"/>
  <c r="Q186" i="7"/>
  <c r="V186" i="7"/>
  <c r="B187" i="7"/>
  <c r="C187" i="7"/>
  <c r="D187" i="7"/>
  <c r="E187" i="7"/>
  <c r="G187" i="7"/>
  <c r="H187" i="7"/>
  <c r="I187" i="7"/>
  <c r="J187" i="7"/>
  <c r="K187" i="7"/>
  <c r="L187" i="7"/>
  <c r="M187" i="7"/>
  <c r="N187" i="7"/>
  <c r="P187" i="7"/>
  <c r="Q187" i="7"/>
  <c r="V187" i="7"/>
  <c r="B188" i="7"/>
  <c r="C188" i="7"/>
  <c r="D188" i="7"/>
  <c r="E188" i="7"/>
  <c r="G188" i="7"/>
  <c r="H188" i="7"/>
  <c r="I188" i="7"/>
  <c r="J188" i="7"/>
  <c r="K188" i="7"/>
  <c r="L188" i="7"/>
  <c r="M188" i="7"/>
  <c r="N188" i="7"/>
  <c r="P188" i="7"/>
  <c r="Q188" i="7"/>
  <c r="V188" i="7"/>
  <c r="B189" i="7"/>
  <c r="C189" i="7"/>
  <c r="D189" i="7"/>
  <c r="E189" i="7"/>
  <c r="G189" i="7"/>
  <c r="H189" i="7"/>
  <c r="I189" i="7"/>
  <c r="J189" i="7"/>
  <c r="K189" i="7"/>
  <c r="L189" i="7"/>
  <c r="M189" i="7"/>
  <c r="N189" i="7"/>
  <c r="P189" i="7"/>
  <c r="Q189" i="7"/>
  <c r="V189" i="7"/>
  <c r="B190" i="7"/>
  <c r="C190" i="7"/>
  <c r="D190" i="7"/>
  <c r="E190" i="7"/>
  <c r="G190" i="7"/>
  <c r="H190" i="7"/>
  <c r="I190" i="7"/>
  <c r="J190" i="7"/>
  <c r="K190" i="7"/>
  <c r="L190" i="7"/>
  <c r="M190" i="7"/>
  <c r="N190" i="7"/>
  <c r="P190" i="7"/>
  <c r="Q190" i="7"/>
  <c r="V190" i="7"/>
  <c r="B191" i="7"/>
  <c r="C191" i="7"/>
  <c r="D191" i="7"/>
  <c r="E191" i="7"/>
  <c r="G191" i="7"/>
  <c r="H191" i="7"/>
  <c r="I191" i="7"/>
  <c r="J191" i="7"/>
  <c r="K191" i="7"/>
  <c r="L191" i="7"/>
  <c r="M191" i="7"/>
  <c r="N191" i="7"/>
  <c r="P191" i="7"/>
  <c r="Q191" i="7"/>
  <c r="V191" i="7"/>
  <c r="B192" i="7"/>
  <c r="C192" i="7"/>
  <c r="D192" i="7"/>
  <c r="E192" i="7"/>
  <c r="G192" i="7"/>
  <c r="H192" i="7"/>
  <c r="I192" i="7"/>
  <c r="J192" i="7"/>
  <c r="K192" i="7"/>
  <c r="L192" i="7"/>
  <c r="M192" i="7"/>
  <c r="N192" i="7"/>
  <c r="P192" i="7"/>
  <c r="Q192" i="7"/>
  <c r="V192" i="7"/>
  <c r="B193" i="7"/>
  <c r="C193" i="7"/>
  <c r="D193" i="7"/>
  <c r="E193" i="7"/>
  <c r="G193" i="7"/>
  <c r="H193" i="7"/>
  <c r="I193" i="7"/>
  <c r="J193" i="7"/>
  <c r="K193" i="7"/>
  <c r="L193" i="7"/>
  <c r="M193" i="7"/>
  <c r="N193" i="7"/>
  <c r="P193" i="7"/>
  <c r="Q193" i="7"/>
  <c r="V193" i="7"/>
  <c r="B194" i="7"/>
  <c r="C194" i="7"/>
  <c r="D194" i="7"/>
  <c r="E194" i="7"/>
  <c r="G194" i="7"/>
  <c r="H194" i="7"/>
  <c r="I194" i="7"/>
  <c r="J194" i="7"/>
  <c r="K194" i="7"/>
  <c r="L194" i="7"/>
  <c r="M194" i="7"/>
  <c r="N194" i="7"/>
  <c r="P194" i="7"/>
  <c r="Q194" i="7"/>
  <c r="V194" i="7"/>
  <c r="B195" i="7"/>
  <c r="C195" i="7"/>
  <c r="D195" i="7"/>
  <c r="E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B200" i="7"/>
  <c r="C200" i="7"/>
  <c r="D200" i="7"/>
  <c r="AB200" i="1"/>
  <c r="E200" i="7"/>
  <c r="G200" i="7"/>
  <c r="H200" i="7"/>
  <c r="I200" i="7"/>
  <c r="J200" i="7"/>
  <c r="K200" i="7"/>
  <c r="L200" i="7"/>
  <c r="M200" i="7"/>
  <c r="N200" i="7"/>
  <c r="P200" i="7"/>
  <c r="Q200" i="7"/>
  <c r="V200" i="7"/>
  <c r="B201" i="7"/>
  <c r="C201" i="7"/>
  <c r="D201" i="7"/>
  <c r="E201" i="7"/>
  <c r="G201" i="7"/>
  <c r="H201" i="7"/>
  <c r="I201" i="7"/>
  <c r="J201" i="7"/>
  <c r="K201" i="7"/>
  <c r="L201" i="7"/>
  <c r="M201" i="7"/>
  <c r="N201" i="7"/>
  <c r="P201" i="7"/>
  <c r="Q201" i="7"/>
  <c r="V201" i="7"/>
  <c r="B202" i="7"/>
  <c r="C202" i="7"/>
  <c r="D202" i="7"/>
  <c r="E202" i="7"/>
  <c r="G202" i="7"/>
  <c r="H202" i="7"/>
  <c r="I202" i="7"/>
  <c r="J202" i="7"/>
  <c r="K202" i="7"/>
  <c r="L202" i="7"/>
  <c r="M202" i="7"/>
  <c r="N202" i="7"/>
  <c r="P202" i="7"/>
  <c r="Q202" i="7"/>
  <c r="V202" i="7"/>
  <c r="B203" i="7"/>
  <c r="C203" i="7"/>
  <c r="D203" i="7"/>
  <c r="E203" i="7"/>
  <c r="G203" i="7"/>
  <c r="H203" i="7"/>
  <c r="I203" i="7"/>
  <c r="J203" i="7"/>
  <c r="K203" i="7"/>
  <c r="L203" i="7"/>
  <c r="M203" i="7"/>
  <c r="N203" i="7"/>
  <c r="P203" i="7"/>
  <c r="Q203" i="7"/>
  <c r="V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P204" i="7"/>
  <c r="Q204" i="7"/>
  <c r="V204" i="7"/>
  <c r="B205" i="7"/>
  <c r="C205" i="7"/>
  <c r="D205" i="7"/>
  <c r="E205" i="7"/>
  <c r="G205" i="7"/>
  <c r="H205" i="7"/>
  <c r="I205" i="7"/>
  <c r="J205" i="7"/>
  <c r="K205" i="7"/>
  <c r="L205" i="7"/>
  <c r="M205" i="7"/>
  <c r="N205" i="7"/>
  <c r="P205" i="7"/>
  <c r="Q205" i="7"/>
  <c r="V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P206" i="7"/>
  <c r="Q206" i="7"/>
  <c r="V206" i="7"/>
  <c r="B207" i="7"/>
  <c r="C207" i="7"/>
  <c r="D207" i="7"/>
  <c r="E207" i="7"/>
  <c r="G207" i="7"/>
  <c r="H207" i="7"/>
  <c r="I207" i="7"/>
  <c r="J207" i="7"/>
  <c r="K207" i="7"/>
  <c r="L207" i="7"/>
  <c r="M207" i="7"/>
  <c r="N207" i="7"/>
  <c r="P207" i="7"/>
  <c r="Q207" i="7"/>
  <c r="V207" i="7"/>
  <c r="B208" i="7"/>
  <c r="C208" i="7"/>
  <c r="D208" i="7"/>
  <c r="E208" i="7"/>
  <c r="G208" i="7"/>
  <c r="H208" i="7"/>
  <c r="I208" i="7"/>
  <c r="J208" i="7"/>
  <c r="K208" i="7"/>
  <c r="L208" i="7"/>
  <c r="M208" i="7"/>
  <c r="N208" i="7"/>
  <c r="P208" i="7"/>
  <c r="Q208" i="7"/>
  <c r="V208" i="7"/>
  <c r="B209" i="7"/>
  <c r="C209" i="7"/>
  <c r="D209" i="7"/>
  <c r="E209" i="7"/>
  <c r="G209" i="7"/>
  <c r="H209" i="7"/>
  <c r="I209" i="7"/>
  <c r="J209" i="7"/>
  <c r="K209" i="7"/>
  <c r="L209" i="7"/>
  <c r="M209" i="7"/>
  <c r="N209" i="7"/>
  <c r="P209" i="7"/>
  <c r="Q209" i="7"/>
  <c r="V209" i="7"/>
  <c r="B210" i="7"/>
  <c r="C210" i="7"/>
  <c r="D210" i="7"/>
  <c r="E210" i="7"/>
  <c r="G210" i="7"/>
  <c r="H210" i="7"/>
  <c r="I210" i="7"/>
  <c r="J210" i="7"/>
  <c r="K210" i="7"/>
  <c r="L210" i="7"/>
  <c r="M210" i="7"/>
  <c r="N210" i="7"/>
  <c r="P210" i="7"/>
  <c r="Q210" i="7"/>
  <c r="V210" i="7"/>
  <c r="B211" i="7"/>
  <c r="C211" i="7"/>
  <c r="D211" i="7"/>
  <c r="E211" i="7"/>
  <c r="G211" i="7"/>
  <c r="H211" i="7"/>
  <c r="I211" i="7"/>
  <c r="J211" i="7"/>
  <c r="K211" i="7"/>
  <c r="L211" i="7"/>
  <c r="M211" i="7"/>
  <c r="N211" i="7"/>
  <c r="P211" i="7"/>
  <c r="Q211" i="7"/>
  <c r="V211" i="7"/>
  <c r="B212" i="7"/>
  <c r="C212" i="7"/>
  <c r="D212" i="7"/>
  <c r="E212" i="7"/>
  <c r="G212" i="7"/>
  <c r="H212" i="7"/>
  <c r="I212" i="7"/>
  <c r="J212" i="7"/>
  <c r="K212" i="7"/>
  <c r="L212" i="7"/>
  <c r="M212" i="7"/>
  <c r="N212" i="7"/>
  <c r="P212" i="7"/>
  <c r="Q212" i="7"/>
  <c r="V212" i="7"/>
  <c r="B213" i="7"/>
  <c r="C213" i="7"/>
  <c r="D213" i="7"/>
  <c r="E213" i="7"/>
  <c r="G213" i="7"/>
  <c r="H213" i="7"/>
  <c r="I213" i="7"/>
  <c r="J213" i="7"/>
  <c r="K213" i="7"/>
  <c r="L213" i="7"/>
  <c r="M213" i="7"/>
  <c r="N213" i="7"/>
  <c r="P213" i="7"/>
  <c r="Q213" i="7"/>
  <c r="V213" i="7"/>
  <c r="B214" i="7"/>
  <c r="C214" i="7"/>
  <c r="D214" i="7"/>
  <c r="E214" i="7"/>
  <c r="G214" i="7"/>
  <c r="H214" i="7"/>
  <c r="I214" i="7"/>
  <c r="J214" i="7"/>
  <c r="K214" i="7"/>
  <c r="L214" i="7"/>
  <c r="M214" i="7"/>
  <c r="N214" i="7"/>
  <c r="P214" i="7"/>
  <c r="Q214" i="7"/>
  <c r="V214" i="7"/>
  <c r="B215" i="7"/>
  <c r="C215" i="7"/>
  <c r="D215" i="7"/>
  <c r="E215" i="7"/>
  <c r="G215" i="7"/>
  <c r="H215" i="7"/>
  <c r="I215" i="7"/>
  <c r="J215" i="7"/>
  <c r="K215" i="7"/>
  <c r="L215" i="7"/>
  <c r="M215" i="7"/>
  <c r="N215" i="7"/>
  <c r="P215" i="7"/>
  <c r="Q215" i="7"/>
  <c r="V215" i="7"/>
  <c r="B216" i="7"/>
  <c r="C216" i="7"/>
  <c r="D216" i="7"/>
  <c r="E216" i="7"/>
  <c r="G216" i="7"/>
  <c r="H216" i="7"/>
  <c r="I216" i="7"/>
  <c r="J216" i="7"/>
  <c r="K216" i="7"/>
  <c r="L216" i="7"/>
  <c r="M216" i="7"/>
  <c r="N216" i="7"/>
  <c r="P216" i="7"/>
  <c r="Q216" i="7"/>
  <c r="V216" i="7"/>
  <c r="B217" i="7"/>
  <c r="C217" i="7"/>
  <c r="D217" i="7"/>
  <c r="E217" i="7"/>
  <c r="G217" i="7"/>
  <c r="H217" i="7"/>
  <c r="I217" i="7"/>
  <c r="J217" i="7"/>
  <c r="K217" i="7"/>
  <c r="L217" i="7"/>
  <c r="M217" i="7"/>
  <c r="N217" i="7"/>
  <c r="P217" i="7"/>
  <c r="Q217" i="7"/>
  <c r="V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B222" i="7"/>
  <c r="C222" i="7"/>
  <c r="D222" i="7"/>
  <c r="E222" i="7"/>
  <c r="G222" i="7"/>
  <c r="H222" i="7"/>
  <c r="I222" i="7"/>
  <c r="J222" i="7"/>
  <c r="K222" i="7"/>
  <c r="L222" i="7"/>
  <c r="M222" i="7"/>
  <c r="N222" i="7"/>
  <c r="P222" i="7"/>
  <c r="Q222" i="7"/>
  <c r="V222" i="7"/>
  <c r="B223" i="7"/>
  <c r="C223" i="7"/>
  <c r="D223" i="7"/>
  <c r="E223" i="7"/>
  <c r="G223" i="7"/>
  <c r="H223" i="7"/>
  <c r="I223" i="7"/>
  <c r="J223" i="7"/>
  <c r="K223" i="7"/>
  <c r="L223" i="7"/>
  <c r="M223" i="7"/>
  <c r="N223" i="7"/>
  <c r="P223" i="7"/>
  <c r="Q223" i="7"/>
  <c r="V223" i="7"/>
  <c r="B224" i="7"/>
  <c r="C224" i="7"/>
  <c r="D224" i="7"/>
  <c r="E224" i="7"/>
  <c r="G224" i="7"/>
  <c r="H224" i="7"/>
  <c r="I224" i="7"/>
  <c r="J224" i="7"/>
  <c r="K224" i="7"/>
  <c r="L224" i="7"/>
  <c r="M224" i="7"/>
  <c r="N224" i="7"/>
  <c r="P224" i="7"/>
  <c r="Q224" i="7"/>
  <c r="V224" i="7"/>
  <c r="B225" i="7"/>
  <c r="C225" i="7"/>
  <c r="D225" i="7"/>
  <c r="E225" i="7"/>
  <c r="G225" i="7"/>
  <c r="H225" i="7"/>
  <c r="I225" i="7"/>
  <c r="J225" i="7"/>
  <c r="K225" i="7"/>
  <c r="L225" i="7"/>
  <c r="M225" i="7"/>
  <c r="N225" i="7"/>
  <c r="P225" i="7"/>
  <c r="Q225" i="7"/>
  <c r="V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P226" i="7"/>
  <c r="Q226" i="7"/>
  <c r="V226" i="7"/>
  <c r="B227" i="7"/>
  <c r="C227" i="7"/>
  <c r="D227" i="7"/>
  <c r="E227" i="7"/>
  <c r="G227" i="7"/>
  <c r="H227" i="7"/>
  <c r="I227" i="7"/>
  <c r="J227" i="7"/>
  <c r="K227" i="7"/>
  <c r="L227" i="7"/>
  <c r="M227" i="7"/>
  <c r="N227" i="7"/>
  <c r="P227" i="7"/>
  <c r="Q227" i="7"/>
  <c r="V227" i="7"/>
  <c r="B228" i="7"/>
  <c r="C228" i="7"/>
  <c r="D228" i="7"/>
  <c r="E228" i="7"/>
  <c r="G228" i="7"/>
  <c r="H228" i="7"/>
  <c r="I228" i="7"/>
  <c r="J228" i="7"/>
  <c r="K228" i="7"/>
  <c r="L228" i="7"/>
  <c r="M228" i="7"/>
  <c r="N228" i="7"/>
  <c r="P228" i="7"/>
  <c r="Q228" i="7"/>
  <c r="V228" i="7"/>
  <c r="B229" i="7"/>
  <c r="C229" i="7"/>
  <c r="D229" i="7"/>
  <c r="E229" i="7"/>
  <c r="G229" i="7"/>
  <c r="H229" i="7"/>
  <c r="I229" i="7"/>
  <c r="J229" i="7"/>
  <c r="K229" i="7"/>
  <c r="L229" i="7"/>
  <c r="M229" i="7"/>
  <c r="N229" i="7"/>
  <c r="P229" i="7"/>
  <c r="Q229" i="7"/>
  <c r="V229" i="7"/>
  <c r="B230" i="7"/>
  <c r="C230" i="7"/>
  <c r="D230" i="7"/>
  <c r="E230" i="7"/>
  <c r="G230" i="7"/>
  <c r="H230" i="7"/>
  <c r="I230" i="7"/>
  <c r="J230" i="7"/>
  <c r="K230" i="7"/>
  <c r="L230" i="7"/>
  <c r="M230" i="7"/>
  <c r="N230" i="7"/>
  <c r="P230" i="7"/>
  <c r="Q230" i="7"/>
  <c r="V230" i="7"/>
  <c r="B231" i="7"/>
  <c r="C231" i="7"/>
  <c r="D231" i="7"/>
  <c r="E231" i="7"/>
  <c r="G231" i="7"/>
  <c r="H231" i="7"/>
  <c r="I231" i="7"/>
  <c r="J231" i="7"/>
  <c r="K231" i="7"/>
  <c r="L231" i="7"/>
  <c r="M231" i="7"/>
  <c r="N231" i="7"/>
  <c r="P231" i="7"/>
  <c r="Q231" i="7"/>
  <c r="V231" i="7"/>
  <c r="B232" i="7"/>
  <c r="C232" i="7"/>
  <c r="D232" i="7"/>
  <c r="E232" i="7"/>
  <c r="G232" i="7"/>
  <c r="H232" i="7"/>
  <c r="I232" i="7"/>
  <c r="J232" i="7"/>
  <c r="K232" i="7"/>
  <c r="L232" i="7"/>
  <c r="M232" i="7"/>
  <c r="N232" i="7"/>
  <c r="P232" i="7"/>
  <c r="Q232" i="7"/>
  <c r="V232" i="7"/>
  <c r="B233" i="7"/>
  <c r="C233" i="7"/>
  <c r="D233" i="7"/>
  <c r="E233" i="7"/>
  <c r="G233" i="7"/>
  <c r="H233" i="7"/>
  <c r="I233" i="7"/>
  <c r="J233" i="7"/>
  <c r="K233" i="7"/>
  <c r="L233" i="7"/>
  <c r="M233" i="7"/>
  <c r="N233" i="7"/>
  <c r="P233" i="7"/>
  <c r="Q233" i="7"/>
  <c r="V233" i="7"/>
  <c r="B234" i="7"/>
  <c r="C234" i="7"/>
  <c r="D234" i="7"/>
  <c r="E234" i="7"/>
  <c r="G234" i="7"/>
  <c r="H234" i="7"/>
  <c r="I234" i="7"/>
  <c r="J234" i="7"/>
  <c r="K234" i="7"/>
  <c r="L234" i="7"/>
  <c r="M234" i="7"/>
  <c r="N234" i="7"/>
  <c r="P234" i="7"/>
  <c r="Q234" i="7"/>
  <c r="V234" i="7"/>
  <c r="B235" i="7"/>
  <c r="C235" i="7"/>
  <c r="D235" i="7"/>
  <c r="E235" i="7"/>
  <c r="G235" i="7"/>
  <c r="H235" i="7"/>
  <c r="I235" i="7"/>
  <c r="J235" i="7"/>
  <c r="K235" i="7"/>
  <c r="L235" i="7"/>
  <c r="M235" i="7"/>
  <c r="N235" i="7"/>
  <c r="P235" i="7"/>
  <c r="Q235" i="7"/>
  <c r="V235" i="7"/>
  <c r="B236" i="7"/>
  <c r="C236" i="7"/>
  <c r="D236" i="7"/>
  <c r="E236" i="7"/>
  <c r="G236" i="7"/>
  <c r="H236" i="7"/>
  <c r="I236" i="7"/>
  <c r="J236" i="7"/>
  <c r="K236" i="7"/>
  <c r="L236" i="7"/>
  <c r="M236" i="7"/>
  <c r="N236" i="7"/>
  <c r="P236" i="7"/>
  <c r="Q236" i="7"/>
  <c r="V236" i="7"/>
  <c r="B237" i="7"/>
  <c r="C237" i="7"/>
  <c r="D237" i="7"/>
  <c r="E237" i="7"/>
  <c r="G237" i="7"/>
  <c r="H237" i="7"/>
  <c r="I237" i="7"/>
  <c r="J237" i="7"/>
  <c r="K237" i="7"/>
  <c r="L237" i="7"/>
  <c r="M237" i="7"/>
  <c r="N237" i="7"/>
  <c r="P237" i="7"/>
  <c r="Q237" i="7"/>
  <c r="V237" i="7"/>
  <c r="B238" i="7"/>
  <c r="C238" i="7"/>
  <c r="D238" i="7"/>
  <c r="E238" i="7"/>
  <c r="G238" i="7"/>
  <c r="H238" i="7"/>
  <c r="I238" i="7"/>
  <c r="J238" i="7"/>
  <c r="K238" i="7"/>
  <c r="L238" i="7"/>
  <c r="M238" i="7"/>
  <c r="N238" i="7"/>
  <c r="P238" i="7"/>
  <c r="Q238" i="7"/>
  <c r="V238" i="7"/>
  <c r="B239" i="7"/>
  <c r="C239" i="7"/>
  <c r="D239" i="7"/>
  <c r="E239" i="7"/>
  <c r="G239" i="7"/>
  <c r="H239" i="7"/>
  <c r="I239" i="7"/>
  <c r="J239" i="7"/>
  <c r="K239" i="7"/>
  <c r="L239" i="7"/>
  <c r="M239" i="7"/>
  <c r="N239" i="7"/>
  <c r="P239" i="7"/>
  <c r="Q239" i="7"/>
  <c r="V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B244" i="7"/>
  <c r="C244" i="7"/>
  <c r="D244" i="7"/>
  <c r="E244" i="7"/>
  <c r="G244" i="7"/>
  <c r="H244" i="7"/>
  <c r="I244" i="7"/>
  <c r="J244" i="7"/>
  <c r="K244" i="7"/>
  <c r="L244" i="7"/>
  <c r="M244" i="7"/>
  <c r="N244" i="7"/>
  <c r="P244" i="7"/>
  <c r="Q244" i="7"/>
  <c r="V244" i="7"/>
  <c r="B245" i="7"/>
  <c r="C245" i="7"/>
  <c r="D245" i="7"/>
  <c r="E245" i="7"/>
  <c r="G245" i="7"/>
  <c r="H245" i="7"/>
  <c r="I245" i="7"/>
  <c r="J245" i="7"/>
  <c r="K245" i="7"/>
  <c r="L245" i="7"/>
  <c r="M245" i="7"/>
  <c r="N245" i="7"/>
  <c r="P245" i="7"/>
  <c r="Q245" i="7"/>
  <c r="V245" i="7"/>
  <c r="B246" i="7"/>
  <c r="C246" i="7"/>
  <c r="D246" i="7"/>
  <c r="E246" i="7"/>
  <c r="G246" i="7"/>
  <c r="H246" i="7"/>
  <c r="I246" i="7"/>
  <c r="J246" i="7"/>
  <c r="K246" i="7"/>
  <c r="L246" i="7"/>
  <c r="M246" i="7"/>
  <c r="N246" i="7"/>
  <c r="P246" i="7"/>
  <c r="Q246" i="7"/>
  <c r="V246" i="7"/>
  <c r="B247" i="7"/>
  <c r="C247" i="7"/>
  <c r="D247" i="7"/>
  <c r="E247" i="7"/>
  <c r="G247" i="7"/>
  <c r="H247" i="7"/>
  <c r="I247" i="7"/>
  <c r="J247" i="7"/>
  <c r="K247" i="7"/>
  <c r="L247" i="7"/>
  <c r="M247" i="7"/>
  <c r="N247" i="7"/>
  <c r="P247" i="7"/>
  <c r="Q247" i="7"/>
  <c r="V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P248" i="7"/>
  <c r="Q248" i="7"/>
  <c r="V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P249" i="7"/>
  <c r="Q249" i="7"/>
  <c r="V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P250" i="7"/>
  <c r="Q250" i="7"/>
  <c r="V250" i="7"/>
  <c r="B251" i="7"/>
  <c r="C251" i="7"/>
  <c r="D251" i="7"/>
  <c r="E251" i="7"/>
  <c r="G251" i="7"/>
  <c r="H251" i="7"/>
  <c r="I251" i="7"/>
  <c r="J251" i="7"/>
  <c r="K251" i="7"/>
  <c r="L251" i="7"/>
  <c r="M251" i="7"/>
  <c r="N251" i="7"/>
  <c r="P251" i="7"/>
  <c r="Q251" i="7"/>
  <c r="V251" i="7"/>
  <c r="B252" i="7"/>
  <c r="C252" i="7"/>
  <c r="D252" i="7"/>
  <c r="E252" i="7"/>
  <c r="G252" i="7"/>
  <c r="H252" i="7"/>
  <c r="I252" i="7"/>
  <c r="J252" i="7"/>
  <c r="K252" i="7"/>
  <c r="L252" i="7"/>
  <c r="M252" i="7"/>
  <c r="N252" i="7"/>
  <c r="P252" i="7"/>
  <c r="Q252" i="7"/>
  <c r="V252" i="7"/>
  <c r="B253" i="7"/>
  <c r="C253" i="7"/>
  <c r="D253" i="7"/>
  <c r="E253" i="7"/>
  <c r="G253" i="7"/>
  <c r="H253" i="7"/>
  <c r="I253" i="7"/>
  <c r="J253" i="7"/>
  <c r="K253" i="7"/>
  <c r="L253" i="7"/>
  <c r="M253" i="7"/>
  <c r="N253" i="7"/>
  <c r="P253" i="7"/>
  <c r="Q253" i="7"/>
  <c r="V253" i="7"/>
  <c r="B254" i="7"/>
  <c r="C254" i="7"/>
  <c r="D254" i="7"/>
  <c r="E254" i="7"/>
  <c r="G254" i="7"/>
  <c r="H254" i="7"/>
  <c r="I254" i="7"/>
  <c r="J254" i="7"/>
  <c r="K254" i="7"/>
  <c r="L254" i="7"/>
  <c r="M254" i="7"/>
  <c r="N254" i="7"/>
  <c r="P254" i="7"/>
  <c r="Q254" i="7"/>
  <c r="V254" i="7"/>
  <c r="B255" i="7"/>
  <c r="C255" i="7"/>
  <c r="D255" i="7"/>
  <c r="E255" i="7"/>
  <c r="G255" i="7"/>
  <c r="H255" i="7"/>
  <c r="I255" i="7"/>
  <c r="J255" i="7"/>
  <c r="K255" i="7"/>
  <c r="L255" i="7"/>
  <c r="M255" i="7"/>
  <c r="N255" i="7"/>
  <c r="P255" i="7"/>
  <c r="Q255" i="7"/>
  <c r="V255" i="7"/>
  <c r="B256" i="7"/>
  <c r="C256" i="7"/>
  <c r="D256" i="7"/>
  <c r="E256" i="7"/>
  <c r="G256" i="7"/>
  <c r="H256" i="7"/>
  <c r="I256" i="7"/>
  <c r="J256" i="7"/>
  <c r="K256" i="7"/>
  <c r="L256" i="7"/>
  <c r="M256" i="7"/>
  <c r="N256" i="7"/>
  <c r="P256" i="7"/>
  <c r="Q256" i="7"/>
  <c r="V256" i="7"/>
  <c r="B257" i="7"/>
  <c r="C257" i="7"/>
  <c r="D257" i="7"/>
  <c r="E257" i="7"/>
  <c r="G257" i="7"/>
  <c r="H257" i="7"/>
  <c r="I257" i="7"/>
  <c r="J257" i="7"/>
  <c r="K257" i="7"/>
  <c r="L257" i="7"/>
  <c r="M257" i="7"/>
  <c r="N257" i="7"/>
  <c r="P257" i="7"/>
  <c r="Q257" i="7"/>
  <c r="V257" i="7"/>
  <c r="B258" i="7"/>
  <c r="C258" i="7"/>
  <c r="D258" i="7"/>
  <c r="E258" i="7"/>
  <c r="G258" i="7"/>
  <c r="H258" i="7"/>
  <c r="I258" i="7"/>
  <c r="J258" i="7"/>
  <c r="K258" i="7"/>
  <c r="L258" i="7"/>
  <c r="M258" i="7"/>
  <c r="N258" i="7"/>
  <c r="P258" i="7"/>
  <c r="Q258" i="7"/>
  <c r="V258" i="7"/>
  <c r="B259" i="7"/>
  <c r="C259" i="7"/>
  <c r="D259" i="7"/>
  <c r="E259" i="7"/>
  <c r="G259" i="7"/>
  <c r="H259" i="7"/>
  <c r="I259" i="7"/>
  <c r="J259" i="7"/>
  <c r="K259" i="7"/>
  <c r="L259" i="7"/>
  <c r="M259" i="7"/>
  <c r="N259" i="7"/>
  <c r="P259" i="7"/>
  <c r="Q259" i="7"/>
  <c r="V259" i="7"/>
  <c r="B260" i="7"/>
  <c r="C260" i="7"/>
  <c r="D260" i="7"/>
  <c r="E260" i="7"/>
  <c r="G260" i="7"/>
  <c r="H260" i="7"/>
  <c r="I260" i="7"/>
  <c r="J260" i="7"/>
  <c r="K260" i="7"/>
  <c r="L260" i="7"/>
  <c r="M260" i="7"/>
  <c r="N260" i="7"/>
  <c r="P260" i="7"/>
  <c r="Q260" i="7"/>
  <c r="V260" i="7"/>
  <c r="B261" i="7"/>
  <c r="C261" i="7"/>
  <c r="D261" i="7"/>
  <c r="E261" i="7"/>
  <c r="G261" i="7"/>
  <c r="H261" i="7"/>
  <c r="I261" i="7"/>
  <c r="J261" i="7"/>
  <c r="K261" i="7"/>
  <c r="L261" i="7"/>
  <c r="M261" i="7"/>
  <c r="N261" i="7"/>
  <c r="P261" i="7"/>
  <c r="Q261" i="7"/>
  <c r="V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B266" i="7"/>
  <c r="C266" i="7"/>
  <c r="D266" i="7"/>
  <c r="E266" i="7"/>
  <c r="G266" i="7"/>
  <c r="H266" i="7"/>
  <c r="I266" i="7"/>
  <c r="J266" i="7"/>
  <c r="K266" i="7"/>
  <c r="L266" i="7"/>
  <c r="M266" i="7"/>
  <c r="N266" i="7"/>
  <c r="P266" i="7"/>
  <c r="Q266" i="7"/>
  <c r="V266" i="7"/>
  <c r="B267" i="7"/>
  <c r="C267" i="7"/>
  <c r="D267" i="7"/>
  <c r="E267" i="7"/>
  <c r="G267" i="7"/>
  <c r="H267" i="7"/>
  <c r="I267" i="7"/>
  <c r="J267" i="7"/>
  <c r="K267" i="7"/>
  <c r="L267" i="7"/>
  <c r="M267" i="7"/>
  <c r="N267" i="7"/>
  <c r="P267" i="7"/>
  <c r="Q267" i="7"/>
  <c r="V267" i="7"/>
  <c r="B268" i="7"/>
  <c r="C268" i="7"/>
  <c r="D268" i="7"/>
  <c r="E268" i="7"/>
  <c r="G268" i="7"/>
  <c r="H268" i="7"/>
  <c r="I268" i="7"/>
  <c r="J268" i="7"/>
  <c r="K268" i="7"/>
  <c r="L268" i="7"/>
  <c r="M268" i="7"/>
  <c r="N268" i="7"/>
  <c r="P268" i="7"/>
  <c r="Q268" i="7"/>
  <c r="V268" i="7"/>
  <c r="B269" i="7"/>
  <c r="C269" i="7"/>
  <c r="D269" i="7"/>
  <c r="E269" i="7"/>
  <c r="G269" i="7"/>
  <c r="H269" i="7"/>
  <c r="I269" i="7"/>
  <c r="J269" i="7"/>
  <c r="K269" i="7"/>
  <c r="L269" i="7"/>
  <c r="M269" i="7"/>
  <c r="N269" i="7"/>
  <c r="P269" i="7"/>
  <c r="Q269" i="7"/>
  <c r="V269" i="7"/>
  <c r="B270" i="7"/>
  <c r="C270" i="7"/>
  <c r="D270" i="7"/>
  <c r="E270" i="7"/>
  <c r="G270" i="7"/>
  <c r="H270" i="7"/>
  <c r="I270" i="7"/>
  <c r="J270" i="7"/>
  <c r="K270" i="7"/>
  <c r="L270" i="7"/>
  <c r="M270" i="7"/>
  <c r="N270" i="7"/>
  <c r="P270" i="7"/>
  <c r="Q270" i="7"/>
  <c r="V270" i="7"/>
  <c r="B271" i="7"/>
  <c r="C271" i="7"/>
  <c r="D271" i="7"/>
  <c r="E271" i="7"/>
  <c r="G271" i="7"/>
  <c r="H271" i="7"/>
  <c r="I271" i="7"/>
  <c r="J271" i="7"/>
  <c r="K271" i="7"/>
  <c r="L271" i="7"/>
  <c r="M271" i="7"/>
  <c r="N271" i="7"/>
  <c r="P271" i="7"/>
  <c r="Q271" i="7"/>
  <c r="V271" i="7"/>
  <c r="B272" i="7"/>
  <c r="C272" i="7"/>
  <c r="D272" i="7"/>
  <c r="E272" i="7"/>
  <c r="G272" i="7"/>
  <c r="H272" i="7"/>
  <c r="I272" i="7"/>
  <c r="J272" i="7"/>
  <c r="K272" i="7"/>
  <c r="L272" i="7"/>
  <c r="M272" i="7"/>
  <c r="N272" i="7"/>
  <c r="P272" i="7"/>
  <c r="Q272" i="7"/>
  <c r="V272" i="7"/>
  <c r="B273" i="7"/>
  <c r="C273" i="7"/>
  <c r="D273" i="7"/>
  <c r="E273" i="7"/>
  <c r="G273" i="7"/>
  <c r="H273" i="7"/>
  <c r="I273" i="7"/>
  <c r="J273" i="7"/>
  <c r="K273" i="7"/>
  <c r="L273" i="7"/>
  <c r="M273" i="7"/>
  <c r="N273" i="7"/>
  <c r="P273" i="7"/>
  <c r="Q273" i="7"/>
  <c r="V273" i="7"/>
  <c r="B274" i="7"/>
  <c r="C274" i="7"/>
  <c r="D274" i="7"/>
  <c r="E274" i="7"/>
  <c r="G274" i="7"/>
  <c r="H274" i="7"/>
  <c r="I274" i="7"/>
  <c r="J274" i="7"/>
  <c r="K274" i="7"/>
  <c r="L274" i="7"/>
  <c r="M274" i="7"/>
  <c r="N274" i="7"/>
  <c r="P274" i="7"/>
  <c r="Q274" i="7"/>
  <c r="V274" i="7"/>
  <c r="B275" i="7"/>
  <c r="C275" i="7"/>
  <c r="D275" i="7"/>
  <c r="E275" i="7"/>
  <c r="G275" i="7"/>
  <c r="H275" i="7"/>
  <c r="I275" i="7"/>
  <c r="J275" i="7"/>
  <c r="K275" i="7"/>
  <c r="L275" i="7"/>
  <c r="M275" i="7"/>
  <c r="N275" i="7"/>
  <c r="P275" i="7"/>
  <c r="Q275" i="7"/>
  <c r="V275" i="7"/>
  <c r="B276" i="7"/>
  <c r="C276" i="7"/>
  <c r="D276" i="7"/>
  <c r="E276" i="7"/>
  <c r="G276" i="7"/>
  <c r="H276" i="7"/>
  <c r="I276" i="7"/>
  <c r="J276" i="7"/>
  <c r="K276" i="7"/>
  <c r="L276" i="7"/>
  <c r="M276" i="7"/>
  <c r="N276" i="7"/>
  <c r="P276" i="7"/>
  <c r="Q276" i="7"/>
  <c r="V276" i="7"/>
  <c r="B277" i="7"/>
  <c r="C277" i="7"/>
  <c r="D277" i="7"/>
  <c r="E277" i="7"/>
  <c r="G277" i="7"/>
  <c r="H277" i="7"/>
  <c r="I277" i="7"/>
  <c r="J277" i="7"/>
  <c r="K277" i="7"/>
  <c r="L277" i="7"/>
  <c r="M277" i="7"/>
  <c r="N277" i="7"/>
  <c r="P277" i="7"/>
  <c r="Q277" i="7"/>
  <c r="V277" i="7"/>
  <c r="B278" i="7"/>
  <c r="C278" i="7"/>
  <c r="D278" i="7"/>
  <c r="E278" i="7"/>
  <c r="G278" i="7"/>
  <c r="H278" i="7"/>
  <c r="I278" i="7"/>
  <c r="J278" i="7"/>
  <c r="K278" i="7"/>
  <c r="L278" i="7"/>
  <c r="M278" i="7"/>
  <c r="N278" i="7"/>
  <c r="P278" i="7"/>
  <c r="Q278" i="7"/>
  <c r="V278" i="7"/>
  <c r="B279" i="7"/>
  <c r="C279" i="7"/>
  <c r="D279" i="7"/>
  <c r="E279" i="7"/>
  <c r="G279" i="7"/>
  <c r="H279" i="7"/>
  <c r="I279" i="7"/>
  <c r="J279" i="7"/>
  <c r="K279" i="7"/>
  <c r="L279" i="7"/>
  <c r="M279" i="7"/>
  <c r="N279" i="7"/>
  <c r="P279" i="7"/>
  <c r="Q279" i="7"/>
  <c r="V279" i="7"/>
  <c r="B280" i="7"/>
  <c r="C280" i="7"/>
  <c r="D280" i="7"/>
  <c r="E280" i="7"/>
  <c r="G280" i="7"/>
  <c r="H280" i="7"/>
  <c r="I280" i="7"/>
  <c r="J280" i="7"/>
  <c r="K280" i="7"/>
  <c r="L280" i="7"/>
  <c r="M280" i="7"/>
  <c r="N280" i="7"/>
  <c r="P280" i="7"/>
  <c r="Q280" i="7"/>
  <c r="V280" i="7"/>
  <c r="B281" i="7"/>
  <c r="C281" i="7"/>
  <c r="D281" i="7"/>
  <c r="E281" i="7"/>
  <c r="G281" i="7"/>
  <c r="H281" i="7"/>
  <c r="I281" i="7"/>
  <c r="J281" i="7"/>
  <c r="K281" i="7"/>
  <c r="L281" i="7"/>
  <c r="M281" i="7"/>
  <c r="N281" i="7"/>
  <c r="P281" i="7"/>
  <c r="Q281" i="7"/>
  <c r="V281" i="7"/>
  <c r="B282" i="7"/>
  <c r="C282" i="7"/>
  <c r="D282" i="7"/>
  <c r="E282" i="7"/>
  <c r="G282" i="7"/>
  <c r="H282" i="7"/>
  <c r="I282" i="7"/>
  <c r="J282" i="7"/>
  <c r="K282" i="7"/>
  <c r="L282" i="7"/>
  <c r="M282" i="7"/>
  <c r="N282" i="7"/>
  <c r="P282" i="7"/>
  <c r="Q282" i="7"/>
  <c r="V282" i="7"/>
  <c r="B283" i="7"/>
  <c r="C283" i="7"/>
  <c r="D283" i="7"/>
  <c r="E283" i="7"/>
  <c r="G283" i="7"/>
  <c r="H283" i="7"/>
  <c r="I283" i="7"/>
  <c r="J283" i="7"/>
  <c r="K283" i="7"/>
  <c r="L283" i="7"/>
  <c r="M283" i="7"/>
  <c r="N283" i="7"/>
  <c r="P283" i="7"/>
  <c r="Q283" i="7"/>
  <c r="V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B288" i="7"/>
  <c r="C288" i="7"/>
  <c r="D288" i="7"/>
  <c r="E288" i="7"/>
  <c r="G288" i="7"/>
  <c r="H288" i="7"/>
  <c r="I288" i="7"/>
  <c r="J288" i="7"/>
  <c r="K288" i="7"/>
  <c r="L288" i="7"/>
  <c r="M288" i="7"/>
  <c r="N288" i="7"/>
  <c r="P288" i="7"/>
  <c r="Q288" i="7"/>
  <c r="V288" i="7"/>
  <c r="B289" i="7"/>
  <c r="C289" i="7"/>
  <c r="D289" i="7"/>
  <c r="E289" i="7"/>
  <c r="G289" i="7"/>
  <c r="H289" i="7"/>
  <c r="I289" i="7"/>
  <c r="J289" i="7"/>
  <c r="K289" i="7"/>
  <c r="L289" i="7"/>
  <c r="M289" i="7"/>
  <c r="N289" i="7"/>
  <c r="P289" i="7"/>
  <c r="Q289" i="7"/>
  <c r="V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P290" i="7"/>
  <c r="Q290" i="7"/>
  <c r="V290" i="7"/>
  <c r="B291" i="7"/>
  <c r="C291" i="7"/>
  <c r="D291" i="7"/>
  <c r="E291" i="7"/>
  <c r="G291" i="7"/>
  <c r="H291" i="7"/>
  <c r="I291" i="7"/>
  <c r="J291" i="7"/>
  <c r="K291" i="7"/>
  <c r="L291" i="7"/>
  <c r="M291" i="7"/>
  <c r="N291" i="7"/>
  <c r="P291" i="7"/>
  <c r="Q291" i="7"/>
  <c r="V291" i="7"/>
  <c r="B292" i="7"/>
  <c r="C292" i="7"/>
  <c r="D292" i="7"/>
  <c r="E292" i="7"/>
  <c r="G292" i="7"/>
  <c r="H292" i="7"/>
  <c r="I292" i="7"/>
  <c r="J292" i="7"/>
  <c r="K292" i="7"/>
  <c r="L292" i="7"/>
  <c r="M292" i="7"/>
  <c r="N292" i="7"/>
  <c r="P292" i="7"/>
  <c r="Q292" i="7"/>
  <c r="V292" i="7"/>
  <c r="B293" i="7"/>
  <c r="C293" i="7"/>
  <c r="D293" i="7"/>
  <c r="E293" i="7"/>
  <c r="G293" i="7"/>
  <c r="H293" i="7"/>
  <c r="I293" i="7"/>
  <c r="J293" i="7"/>
  <c r="K293" i="7"/>
  <c r="L293" i="7"/>
  <c r="M293" i="7"/>
  <c r="N293" i="7"/>
  <c r="P293" i="7"/>
  <c r="Q293" i="7"/>
  <c r="V293" i="7"/>
  <c r="B294" i="7"/>
  <c r="C294" i="7"/>
  <c r="D294" i="7"/>
  <c r="E294" i="7"/>
  <c r="G294" i="7"/>
  <c r="H294" i="7"/>
  <c r="I294" i="7"/>
  <c r="J294" i="7"/>
  <c r="K294" i="7"/>
  <c r="L294" i="7"/>
  <c r="M294" i="7"/>
  <c r="N294" i="7"/>
  <c r="P294" i="7"/>
  <c r="Q294" i="7"/>
  <c r="V294" i="7"/>
  <c r="B295" i="7"/>
  <c r="C295" i="7"/>
  <c r="D295" i="7"/>
  <c r="E295" i="7"/>
  <c r="G295" i="7"/>
  <c r="H295" i="7"/>
  <c r="I295" i="7"/>
  <c r="J295" i="7"/>
  <c r="K295" i="7"/>
  <c r="L295" i="7"/>
  <c r="M295" i="7"/>
  <c r="N295" i="7"/>
  <c r="P295" i="7"/>
  <c r="Q295" i="7"/>
  <c r="V295" i="7"/>
  <c r="B296" i="7"/>
  <c r="C296" i="7"/>
  <c r="D296" i="7"/>
  <c r="E296" i="7"/>
  <c r="G296" i="7"/>
  <c r="H296" i="7"/>
  <c r="I296" i="7"/>
  <c r="J296" i="7"/>
  <c r="K296" i="7"/>
  <c r="L296" i="7"/>
  <c r="M296" i="7"/>
  <c r="N296" i="7"/>
  <c r="P296" i="7"/>
  <c r="Q296" i="7"/>
  <c r="V296" i="7"/>
  <c r="B297" i="7"/>
  <c r="C297" i="7"/>
  <c r="D297" i="7"/>
  <c r="E297" i="7"/>
  <c r="G297" i="7"/>
  <c r="H297" i="7"/>
  <c r="I297" i="7"/>
  <c r="J297" i="7"/>
  <c r="K297" i="7"/>
  <c r="L297" i="7"/>
  <c r="M297" i="7"/>
  <c r="N297" i="7"/>
  <c r="P297" i="7"/>
  <c r="Q297" i="7"/>
  <c r="V297" i="7"/>
  <c r="B298" i="7"/>
  <c r="C298" i="7"/>
  <c r="D298" i="7"/>
  <c r="E298" i="7"/>
  <c r="G298" i="7"/>
  <c r="H298" i="7"/>
  <c r="I298" i="7"/>
  <c r="J298" i="7"/>
  <c r="K298" i="7"/>
  <c r="L298" i="7"/>
  <c r="M298" i="7"/>
  <c r="N298" i="7"/>
  <c r="P298" i="7"/>
  <c r="Q298" i="7"/>
  <c r="V298" i="7"/>
  <c r="B299" i="7"/>
  <c r="C299" i="7"/>
  <c r="D299" i="7"/>
  <c r="E299" i="7"/>
  <c r="G299" i="7"/>
  <c r="H299" i="7"/>
  <c r="I299" i="7"/>
  <c r="J299" i="7"/>
  <c r="K299" i="7"/>
  <c r="L299" i="7"/>
  <c r="M299" i="7"/>
  <c r="N299" i="7"/>
  <c r="P299" i="7"/>
  <c r="Q299" i="7"/>
  <c r="V299" i="7"/>
  <c r="B300" i="7"/>
  <c r="C300" i="7"/>
  <c r="D300" i="7"/>
  <c r="E300" i="7"/>
  <c r="G300" i="7"/>
  <c r="H300" i="7"/>
  <c r="I300" i="7"/>
  <c r="J300" i="7"/>
  <c r="K300" i="7"/>
  <c r="L300" i="7"/>
  <c r="M300" i="7"/>
  <c r="N300" i="7"/>
  <c r="P300" i="7"/>
  <c r="Q300" i="7"/>
  <c r="V300" i="7"/>
  <c r="B301" i="7"/>
  <c r="C301" i="7"/>
  <c r="D301" i="7"/>
  <c r="E301" i="7"/>
  <c r="G301" i="7"/>
  <c r="H301" i="7"/>
  <c r="I301" i="7"/>
  <c r="J301" i="7"/>
  <c r="K301" i="7"/>
  <c r="L301" i="7"/>
  <c r="M301" i="7"/>
  <c r="N301" i="7"/>
  <c r="P301" i="7"/>
  <c r="Q301" i="7"/>
  <c r="V301" i="7"/>
  <c r="B302" i="7"/>
  <c r="C302" i="7"/>
  <c r="D302" i="7"/>
  <c r="E302" i="7"/>
  <c r="G302" i="7"/>
  <c r="H302" i="7"/>
  <c r="I302" i="7"/>
  <c r="J302" i="7"/>
  <c r="K302" i="7"/>
  <c r="L302" i="7"/>
  <c r="M302" i="7"/>
  <c r="N302" i="7"/>
  <c r="P302" i="7"/>
  <c r="Q302" i="7"/>
  <c r="V302" i="7"/>
  <c r="B303" i="7"/>
  <c r="C303" i="7"/>
  <c r="D303" i="7"/>
  <c r="E303" i="7"/>
  <c r="G303" i="7"/>
  <c r="H303" i="7"/>
  <c r="I303" i="7"/>
  <c r="J303" i="7"/>
  <c r="K303" i="7"/>
  <c r="L303" i="7"/>
  <c r="M303" i="7"/>
  <c r="N303" i="7"/>
  <c r="P303" i="7"/>
  <c r="Q303" i="7"/>
  <c r="V303" i="7"/>
  <c r="B304" i="7"/>
  <c r="C304" i="7"/>
  <c r="D304" i="7"/>
  <c r="E304" i="7"/>
  <c r="G304" i="7"/>
  <c r="H304" i="7"/>
  <c r="I304" i="7"/>
  <c r="J304" i="7"/>
  <c r="K304" i="7"/>
  <c r="L304" i="7"/>
  <c r="M304" i="7"/>
  <c r="N304" i="7"/>
  <c r="P304" i="7"/>
  <c r="Q304" i="7"/>
  <c r="V304" i="7"/>
  <c r="B305" i="7"/>
  <c r="C305" i="7"/>
  <c r="D305" i="7"/>
  <c r="E305" i="7"/>
  <c r="G305" i="7"/>
  <c r="H305" i="7"/>
  <c r="I305" i="7"/>
  <c r="J305" i="7"/>
  <c r="K305" i="7"/>
  <c r="L305" i="7"/>
  <c r="M305" i="7"/>
  <c r="N305" i="7"/>
  <c r="P305" i="7"/>
  <c r="Q305" i="7"/>
  <c r="V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B310" i="7"/>
  <c r="C310" i="7"/>
  <c r="D310" i="7"/>
  <c r="E310" i="7"/>
  <c r="G310" i="7"/>
  <c r="H310" i="7"/>
  <c r="I310" i="7"/>
  <c r="J310" i="7"/>
  <c r="K310" i="7"/>
  <c r="L310" i="7"/>
  <c r="M310" i="7"/>
  <c r="N310" i="7"/>
  <c r="P310" i="7"/>
  <c r="Q310" i="7"/>
  <c r="V310" i="7"/>
  <c r="B311" i="7"/>
  <c r="C311" i="7"/>
  <c r="D311" i="7"/>
  <c r="E311" i="7"/>
  <c r="G311" i="7"/>
  <c r="H311" i="7"/>
  <c r="I311" i="7"/>
  <c r="J311" i="7"/>
  <c r="K311" i="7"/>
  <c r="L311" i="7"/>
  <c r="M311" i="7"/>
  <c r="N311" i="7"/>
  <c r="P311" i="7"/>
  <c r="Q311" i="7"/>
  <c r="V311" i="7"/>
  <c r="B312" i="7"/>
  <c r="C312" i="7"/>
  <c r="D312" i="7"/>
  <c r="E312" i="7"/>
  <c r="G312" i="7"/>
  <c r="H312" i="7"/>
  <c r="I312" i="7"/>
  <c r="J312" i="7"/>
  <c r="K312" i="7"/>
  <c r="L312" i="7"/>
  <c r="M312" i="7"/>
  <c r="N312" i="7"/>
  <c r="P312" i="7"/>
  <c r="Q312" i="7"/>
  <c r="V312" i="7"/>
  <c r="B313" i="7"/>
  <c r="C313" i="7"/>
  <c r="D313" i="7"/>
  <c r="E313" i="7"/>
  <c r="G313" i="7"/>
  <c r="H313" i="7"/>
  <c r="I313" i="7"/>
  <c r="J313" i="7"/>
  <c r="K313" i="7"/>
  <c r="L313" i="7"/>
  <c r="M313" i="7"/>
  <c r="N313" i="7"/>
  <c r="P313" i="7"/>
  <c r="Q313" i="7"/>
  <c r="V313" i="7"/>
  <c r="B314" i="7"/>
  <c r="C314" i="7"/>
  <c r="D314" i="7"/>
  <c r="E314" i="7"/>
  <c r="G314" i="7"/>
  <c r="H314" i="7"/>
  <c r="I314" i="7"/>
  <c r="J314" i="7"/>
  <c r="K314" i="7"/>
  <c r="L314" i="7"/>
  <c r="M314" i="7"/>
  <c r="N314" i="7"/>
  <c r="P314" i="7"/>
  <c r="Q314" i="7"/>
  <c r="V314" i="7"/>
  <c r="B315" i="7"/>
  <c r="C315" i="7"/>
  <c r="D315" i="7"/>
  <c r="E315" i="7"/>
  <c r="G315" i="7"/>
  <c r="H315" i="7"/>
  <c r="I315" i="7"/>
  <c r="J315" i="7"/>
  <c r="K315" i="7"/>
  <c r="L315" i="7"/>
  <c r="M315" i="7"/>
  <c r="N315" i="7"/>
  <c r="P315" i="7"/>
  <c r="Q315" i="7"/>
  <c r="V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P316" i="7"/>
  <c r="Q316" i="7"/>
  <c r="V316" i="7"/>
  <c r="B317" i="7"/>
  <c r="C317" i="7"/>
  <c r="D317" i="7"/>
  <c r="E317" i="7"/>
  <c r="G317" i="7"/>
  <c r="H317" i="7"/>
  <c r="I317" i="7"/>
  <c r="J317" i="7"/>
  <c r="K317" i="7"/>
  <c r="L317" i="7"/>
  <c r="M317" i="7"/>
  <c r="N317" i="7"/>
  <c r="P317" i="7"/>
  <c r="Q317" i="7"/>
  <c r="V317" i="7"/>
  <c r="B318" i="7"/>
  <c r="C318" i="7"/>
  <c r="D318" i="7"/>
  <c r="E318" i="7"/>
  <c r="G318" i="7"/>
  <c r="H318" i="7"/>
  <c r="I318" i="7"/>
  <c r="J318" i="7"/>
  <c r="K318" i="7"/>
  <c r="L318" i="7"/>
  <c r="M318" i="7"/>
  <c r="N318" i="7"/>
  <c r="P318" i="7"/>
  <c r="Q318" i="7"/>
  <c r="V318" i="7"/>
  <c r="B319" i="7"/>
  <c r="C319" i="7"/>
  <c r="D319" i="7"/>
  <c r="E319" i="7"/>
  <c r="G319" i="7"/>
  <c r="H319" i="7"/>
  <c r="I319" i="7"/>
  <c r="J319" i="7"/>
  <c r="K319" i="7"/>
  <c r="L319" i="7"/>
  <c r="M319" i="7"/>
  <c r="N319" i="7"/>
  <c r="P319" i="7"/>
  <c r="Q319" i="7"/>
  <c r="V319" i="7"/>
  <c r="B320" i="7"/>
  <c r="C320" i="7"/>
  <c r="D320" i="7"/>
  <c r="E320" i="7"/>
  <c r="G320" i="7"/>
  <c r="H320" i="7"/>
  <c r="I320" i="7"/>
  <c r="J320" i="7"/>
  <c r="K320" i="7"/>
  <c r="L320" i="7"/>
  <c r="M320" i="7"/>
  <c r="N320" i="7"/>
  <c r="P320" i="7"/>
  <c r="Q320" i="7"/>
  <c r="V320" i="7"/>
  <c r="B321" i="7"/>
  <c r="C321" i="7"/>
  <c r="D321" i="7"/>
  <c r="E321" i="7"/>
  <c r="G321" i="7"/>
  <c r="H321" i="7"/>
  <c r="I321" i="7"/>
  <c r="J321" i="7"/>
  <c r="K321" i="7"/>
  <c r="L321" i="7"/>
  <c r="M321" i="7"/>
  <c r="N321" i="7"/>
  <c r="P321" i="7"/>
  <c r="Q321" i="7"/>
  <c r="V321" i="7"/>
  <c r="B322" i="7"/>
  <c r="C322" i="7"/>
  <c r="D322" i="7"/>
  <c r="E322" i="7"/>
  <c r="G322" i="7"/>
  <c r="H322" i="7"/>
  <c r="I322" i="7"/>
  <c r="J322" i="7"/>
  <c r="K322" i="7"/>
  <c r="L322" i="7"/>
  <c r="M322" i="7"/>
  <c r="N322" i="7"/>
  <c r="P322" i="7"/>
  <c r="Q322" i="7"/>
  <c r="V322" i="7"/>
  <c r="B323" i="7"/>
  <c r="C323" i="7"/>
  <c r="D323" i="7"/>
  <c r="E323" i="7"/>
  <c r="G323" i="7"/>
  <c r="H323" i="7"/>
  <c r="I323" i="7"/>
  <c r="J323" i="7"/>
  <c r="K323" i="7"/>
  <c r="L323" i="7"/>
  <c r="M323" i="7"/>
  <c r="N323" i="7"/>
  <c r="P323" i="7"/>
  <c r="Q323" i="7"/>
  <c r="V323" i="7"/>
  <c r="B324" i="7"/>
  <c r="C324" i="7"/>
  <c r="D324" i="7"/>
  <c r="E324" i="7"/>
  <c r="G324" i="7"/>
  <c r="H324" i="7"/>
  <c r="I324" i="7"/>
  <c r="J324" i="7"/>
  <c r="K324" i="7"/>
  <c r="L324" i="7"/>
  <c r="M324" i="7"/>
  <c r="N324" i="7"/>
  <c r="P324" i="7"/>
  <c r="Q324" i="7"/>
  <c r="V324" i="7"/>
  <c r="B325" i="7"/>
  <c r="C325" i="7"/>
  <c r="D325" i="7"/>
  <c r="E325" i="7"/>
  <c r="G325" i="7"/>
  <c r="H325" i="7"/>
  <c r="I325" i="7"/>
  <c r="J325" i="7"/>
  <c r="K325" i="7"/>
  <c r="L325" i="7"/>
  <c r="M325" i="7"/>
  <c r="N325" i="7"/>
  <c r="P325" i="7"/>
  <c r="Q325" i="7"/>
  <c r="V325" i="7"/>
  <c r="B326" i="7"/>
  <c r="C326" i="7"/>
  <c r="D326" i="7"/>
  <c r="E326" i="7"/>
  <c r="G326" i="7"/>
  <c r="H326" i="7"/>
  <c r="I326" i="7"/>
  <c r="J326" i="7"/>
  <c r="K326" i="7"/>
  <c r="L326" i="7"/>
  <c r="M326" i="7"/>
  <c r="N326" i="7"/>
  <c r="P326" i="7"/>
  <c r="Q326" i="7"/>
  <c r="V326" i="7"/>
  <c r="B327" i="7"/>
  <c r="C327" i="7"/>
  <c r="D327" i="7"/>
  <c r="E327" i="7"/>
  <c r="G327" i="7"/>
  <c r="H327" i="7"/>
  <c r="I327" i="7"/>
  <c r="J327" i="7"/>
  <c r="K327" i="7"/>
  <c r="L327" i="7"/>
  <c r="M327" i="7"/>
  <c r="N327" i="7"/>
  <c r="P327" i="7"/>
  <c r="Q327" i="7"/>
  <c r="V327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B332" i="7"/>
  <c r="C332" i="7"/>
  <c r="D332" i="7"/>
  <c r="E332" i="7"/>
  <c r="G332" i="7"/>
  <c r="H332" i="7"/>
  <c r="I332" i="7"/>
  <c r="J332" i="7"/>
  <c r="K332" i="7"/>
  <c r="L332" i="7"/>
  <c r="M332" i="7"/>
  <c r="N332" i="7"/>
  <c r="P332" i="7"/>
  <c r="Q332" i="7"/>
  <c r="V332" i="7"/>
  <c r="B333" i="7"/>
  <c r="C333" i="7"/>
  <c r="D333" i="7"/>
  <c r="E333" i="7"/>
  <c r="G333" i="7"/>
  <c r="H333" i="7"/>
  <c r="I333" i="7"/>
  <c r="J333" i="7"/>
  <c r="K333" i="7"/>
  <c r="L333" i="7"/>
  <c r="M333" i="7"/>
  <c r="N333" i="7"/>
  <c r="P333" i="7"/>
  <c r="Q333" i="7"/>
  <c r="V333" i="7"/>
  <c r="B334" i="7"/>
  <c r="C334" i="7"/>
  <c r="D334" i="7"/>
  <c r="E334" i="7"/>
  <c r="G334" i="7"/>
  <c r="H334" i="7"/>
  <c r="I334" i="7"/>
  <c r="J334" i="7"/>
  <c r="K334" i="7"/>
  <c r="L334" i="7"/>
  <c r="M334" i="7"/>
  <c r="N334" i="7"/>
  <c r="P334" i="7"/>
  <c r="Q334" i="7"/>
  <c r="V334" i="7"/>
  <c r="B335" i="7"/>
  <c r="C335" i="7"/>
  <c r="D335" i="7"/>
  <c r="E335" i="7"/>
  <c r="G335" i="7"/>
  <c r="H335" i="7"/>
  <c r="I335" i="7"/>
  <c r="J335" i="7"/>
  <c r="K335" i="7"/>
  <c r="L335" i="7"/>
  <c r="M335" i="7"/>
  <c r="N335" i="7"/>
  <c r="P335" i="7"/>
  <c r="Q335" i="7"/>
  <c r="V335" i="7"/>
  <c r="B336" i="7"/>
  <c r="C336" i="7"/>
  <c r="D336" i="7"/>
  <c r="E336" i="7"/>
  <c r="G336" i="7"/>
  <c r="H336" i="7"/>
  <c r="I336" i="7"/>
  <c r="J336" i="7"/>
  <c r="K336" i="7"/>
  <c r="L336" i="7"/>
  <c r="M336" i="7"/>
  <c r="N336" i="7"/>
  <c r="P336" i="7"/>
  <c r="Q336" i="7"/>
  <c r="V336" i="7"/>
  <c r="B337" i="7"/>
  <c r="C337" i="7"/>
  <c r="D337" i="7"/>
  <c r="E337" i="7"/>
  <c r="G337" i="7"/>
  <c r="H337" i="7"/>
  <c r="I337" i="7"/>
  <c r="J337" i="7"/>
  <c r="K337" i="7"/>
  <c r="L337" i="7"/>
  <c r="M337" i="7"/>
  <c r="N337" i="7"/>
  <c r="P337" i="7"/>
  <c r="Q337" i="7"/>
  <c r="V337" i="7"/>
  <c r="B338" i="7"/>
  <c r="C338" i="7"/>
  <c r="D338" i="7"/>
  <c r="E338" i="7"/>
  <c r="G338" i="7"/>
  <c r="H338" i="7"/>
  <c r="I338" i="7"/>
  <c r="J338" i="7"/>
  <c r="K338" i="7"/>
  <c r="L338" i="7"/>
  <c r="M338" i="7"/>
  <c r="N338" i="7"/>
  <c r="P338" i="7"/>
  <c r="Q338" i="7"/>
  <c r="V338" i="7"/>
  <c r="B339" i="7"/>
  <c r="C339" i="7"/>
  <c r="D339" i="7"/>
  <c r="E339" i="7"/>
  <c r="G339" i="7"/>
  <c r="H339" i="7"/>
  <c r="I339" i="7"/>
  <c r="J339" i="7"/>
  <c r="K339" i="7"/>
  <c r="L339" i="7"/>
  <c r="M339" i="7"/>
  <c r="N339" i="7"/>
  <c r="P339" i="7"/>
  <c r="Q339" i="7"/>
  <c r="V339" i="7"/>
  <c r="B340" i="7"/>
  <c r="C340" i="7"/>
  <c r="D340" i="7"/>
  <c r="E340" i="7"/>
  <c r="G340" i="7"/>
  <c r="H340" i="7"/>
  <c r="I340" i="7"/>
  <c r="J340" i="7"/>
  <c r="K340" i="7"/>
  <c r="L340" i="7"/>
  <c r="M340" i="7"/>
  <c r="N340" i="7"/>
  <c r="P340" i="7"/>
  <c r="Q340" i="7"/>
  <c r="V340" i="7"/>
  <c r="B341" i="7"/>
  <c r="C341" i="7"/>
  <c r="D341" i="7"/>
  <c r="E341" i="7"/>
  <c r="G341" i="7"/>
  <c r="H341" i="7"/>
  <c r="I341" i="7"/>
  <c r="J341" i="7"/>
  <c r="K341" i="7"/>
  <c r="L341" i="7"/>
  <c r="M341" i="7"/>
  <c r="N341" i="7"/>
  <c r="P341" i="7"/>
  <c r="Q341" i="7"/>
  <c r="V341" i="7"/>
  <c r="B342" i="7"/>
  <c r="C342" i="7"/>
  <c r="D342" i="7"/>
  <c r="E342" i="7"/>
  <c r="G342" i="7"/>
  <c r="H342" i="7"/>
  <c r="I342" i="7"/>
  <c r="J342" i="7"/>
  <c r="K342" i="7"/>
  <c r="L342" i="7"/>
  <c r="M342" i="7"/>
  <c r="N342" i="7"/>
  <c r="P342" i="7"/>
  <c r="Q342" i="7"/>
  <c r="V342" i="7"/>
  <c r="B343" i="7"/>
  <c r="C343" i="7"/>
  <c r="D343" i="7"/>
  <c r="E343" i="7"/>
  <c r="G343" i="7"/>
  <c r="H343" i="7"/>
  <c r="I343" i="7"/>
  <c r="J343" i="7"/>
  <c r="K343" i="7"/>
  <c r="L343" i="7"/>
  <c r="M343" i="7"/>
  <c r="N343" i="7"/>
  <c r="P343" i="7"/>
  <c r="Q343" i="7"/>
  <c r="V343" i="7"/>
  <c r="B344" i="7"/>
  <c r="C344" i="7"/>
  <c r="D344" i="7"/>
  <c r="E344" i="7"/>
  <c r="G344" i="7"/>
  <c r="H344" i="7"/>
  <c r="I344" i="7"/>
  <c r="J344" i="7"/>
  <c r="K344" i="7"/>
  <c r="L344" i="7"/>
  <c r="M344" i="7"/>
  <c r="N344" i="7"/>
  <c r="P344" i="7"/>
  <c r="Q344" i="7"/>
  <c r="V344" i="7"/>
  <c r="B345" i="7"/>
  <c r="C345" i="7"/>
  <c r="D345" i="7"/>
  <c r="E345" i="7"/>
  <c r="G345" i="7"/>
  <c r="H345" i="7"/>
  <c r="I345" i="7"/>
  <c r="J345" i="7"/>
  <c r="K345" i="7"/>
  <c r="L345" i="7"/>
  <c r="M345" i="7"/>
  <c r="N345" i="7"/>
  <c r="P345" i="7"/>
  <c r="Q345" i="7"/>
  <c r="V345" i="7"/>
  <c r="B346" i="7"/>
  <c r="C346" i="7"/>
  <c r="D346" i="7"/>
  <c r="E346" i="7"/>
  <c r="G346" i="7"/>
  <c r="H346" i="7"/>
  <c r="I346" i="7"/>
  <c r="J346" i="7"/>
  <c r="K346" i="7"/>
  <c r="L346" i="7"/>
  <c r="M346" i="7"/>
  <c r="N346" i="7"/>
  <c r="P346" i="7"/>
  <c r="Q346" i="7"/>
  <c r="V346" i="7"/>
  <c r="B347" i="7"/>
  <c r="C347" i="7"/>
  <c r="D347" i="7"/>
  <c r="E347" i="7"/>
  <c r="G347" i="7"/>
  <c r="H347" i="7"/>
  <c r="I347" i="7"/>
  <c r="J347" i="7"/>
  <c r="K347" i="7"/>
  <c r="L347" i="7"/>
  <c r="M347" i="7"/>
  <c r="N347" i="7"/>
  <c r="P347" i="7"/>
  <c r="Q347" i="7"/>
  <c r="V347" i="7"/>
  <c r="B348" i="7"/>
  <c r="C348" i="7"/>
  <c r="D348" i="7"/>
  <c r="E348" i="7"/>
  <c r="G348" i="7"/>
  <c r="H348" i="7"/>
  <c r="I348" i="7"/>
  <c r="J348" i="7"/>
  <c r="K348" i="7"/>
  <c r="L348" i="7"/>
  <c r="M348" i="7"/>
  <c r="N348" i="7"/>
  <c r="P348" i="7"/>
  <c r="Q348" i="7"/>
  <c r="V348" i="7"/>
  <c r="B349" i="7"/>
  <c r="C349" i="7"/>
  <c r="D349" i="7"/>
  <c r="E349" i="7"/>
  <c r="G349" i="7"/>
  <c r="H349" i="7"/>
  <c r="I349" i="7"/>
  <c r="J349" i="7"/>
  <c r="K349" i="7"/>
  <c r="L349" i="7"/>
  <c r="M349" i="7"/>
  <c r="N349" i="7"/>
  <c r="P349" i="7"/>
  <c r="Q349" i="7"/>
  <c r="V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B354" i="7"/>
  <c r="C354" i="7"/>
  <c r="D354" i="7"/>
  <c r="E354" i="7"/>
  <c r="G354" i="7"/>
  <c r="H354" i="7"/>
  <c r="I354" i="7"/>
  <c r="J354" i="7"/>
  <c r="K354" i="7"/>
  <c r="L354" i="7"/>
  <c r="M354" i="7"/>
  <c r="N354" i="7"/>
  <c r="P354" i="7"/>
  <c r="Q354" i="7"/>
  <c r="V354" i="7"/>
  <c r="B355" i="7"/>
  <c r="C355" i="7"/>
  <c r="D355" i="7"/>
  <c r="E355" i="7"/>
  <c r="G355" i="7"/>
  <c r="H355" i="7"/>
  <c r="I355" i="7"/>
  <c r="J355" i="7"/>
  <c r="K355" i="7"/>
  <c r="L355" i="7"/>
  <c r="M355" i="7"/>
  <c r="N355" i="7"/>
  <c r="P355" i="7"/>
  <c r="Q355" i="7"/>
  <c r="V355" i="7"/>
  <c r="B356" i="7"/>
  <c r="C356" i="7"/>
  <c r="D356" i="7"/>
  <c r="E356" i="7"/>
  <c r="G356" i="7"/>
  <c r="H356" i="7"/>
  <c r="I356" i="7"/>
  <c r="J356" i="7"/>
  <c r="K356" i="7"/>
  <c r="L356" i="7"/>
  <c r="M356" i="7"/>
  <c r="N356" i="7"/>
  <c r="P356" i="7"/>
  <c r="Q356" i="7"/>
  <c r="V356" i="7"/>
  <c r="B357" i="7"/>
  <c r="C357" i="7"/>
  <c r="D357" i="7"/>
  <c r="E357" i="7"/>
  <c r="G357" i="7"/>
  <c r="H357" i="7"/>
  <c r="I357" i="7"/>
  <c r="J357" i="7"/>
  <c r="K357" i="7"/>
  <c r="L357" i="7"/>
  <c r="M357" i="7"/>
  <c r="N357" i="7"/>
  <c r="P357" i="7"/>
  <c r="Q357" i="7"/>
  <c r="V357" i="7"/>
  <c r="B358" i="7"/>
  <c r="C358" i="7"/>
  <c r="D358" i="7"/>
  <c r="E358" i="7"/>
  <c r="G358" i="7"/>
  <c r="H358" i="7"/>
  <c r="I358" i="7"/>
  <c r="J358" i="7"/>
  <c r="K358" i="7"/>
  <c r="L358" i="7"/>
  <c r="M358" i="7"/>
  <c r="N358" i="7"/>
  <c r="P358" i="7"/>
  <c r="Q358" i="7"/>
  <c r="V358" i="7"/>
  <c r="B359" i="7"/>
  <c r="C359" i="7"/>
  <c r="D359" i="7"/>
  <c r="E359" i="7"/>
  <c r="G359" i="7"/>
  <c r="H359" i="7"/>
  <c r="I359" i="7"/>
  <c r="J359" i="7"/>
  <c r="K359" i="7"/>
  <c r="L359" i="7"/>
  <c r="M359" i="7"/>
  <c r="N359" i="7"/>
  <c r="P359" i="7"/>
  <c r="Q359" i="7"/>
  <c r="V359" i="7"/>
  <c r="B360" i="7"/>
  <c r="C360" i="7"/>
  <c r="D360" i="7"/>
  <c r="E360" i="7"/>
  <c r="G360" i="7"/>
  <c r="H360" i="7"/>
  <c r="I360" i="7"/>
  <c r="J360" i="7"/>
  <c r="K360" i="7"/>
  <c r="L360" i="7"/>
  <c r="M360" i="7"/>
  <c r="N360" i="7"/>
  <c r="P360" i="7"/>
  <c r="Q360" i="7"/>
  <c r="V360" i="7"/>
  <c r="B361" i="7"/>
  <c r="C361" i="7"/>
  <c r="D361" i="7"/>
  <c r="E361" i="7"/>
  <c r="G361" i="7"/>
  <c r="H361" i="7"/>
  <c r="I361" i="7"/>
  <c r="J361" i="7"/>
  <c r="K361" i="7"/>
  <c r="L361" i="7"/>
  <c r="M361" i="7"/>
  <c r="N361" i="7"/>
  <c r="P361" i="7"/>
  <c r="Q361" i="7"/>
  <c r="V361" i="7"/>
  <c r="B362" i="7"/>
  <c r="C362" i="7"/>
  <c r="D362" i="7"/>
  <c r="E362" i="7"/>
  <c r="G362" i="7"/>
  <c r="H362" i="7"/>
  <c r="I362" i="7"/>
  <c r="J362" i="7"/>
  <c r="K362" i="7"/>
  <c r="L362" i="7"/>
  <c r="M362" i="7"/>
  <c r="N362" i="7"/>
  <c r="P362" i="7"/>
  <c r="Q362" i="7"/>
  <c r="V362" i="7"/>
  <c r="B363" i="7"/>
  <c r="C363" i="7"/>
  <c r="D363" i="7"/>
  <c r="E363" i="7"/>
  <c r="G363" i="7"/>
  <c r="H363" i="7"/>
  <c r="I363" i="7"/>
  <c r="J363" i="7"/>
  <c r="K363" i="7"/>
  <c r="L363" i="7"/>
  <c r="M363" i="7"/>
  <c r="N363" i="7"/>
  <c r="P363" i="7"/>
  <c r="Q363" i="7"/>
  <c r="V363" i="7"/>
  <c r="B364" i="7"/>
  <c r="C364" i="7"/>
  <c r="D364" i="7"/>
  <c r="E364" i="7"/>
  <c r="G364" i="7"/>
  <c r="H364" i="7"/>
  <c r="I364" i="7"/>
  <c r="J364" i="7"/>
  <c r="K364" i="7"/>
  <c r="L364" i="7"/>
  <c r="M364" i="7"/>
  <c r="N364" i="7"/>
  <c r="P364" i="7"/>
  <c r="Q364" i="7"/>
  <c r="V364" i="7"/>
  <c r="B365" i="7"/>
  <c r="C365" i="7"/>
  <c r="D365" i="7"/>
  <c r="E365" i="7"/>
  <c r="G365" i="7"/>
  <c r="H365" i="7"/>
  <c r="I365" i="7"/>
  <c r="J365" i="7"/>
  <c r="K365" i="7"/>
  <c r="L365" i="7"/>
  <c r="M365" i="7"/>
  <c r="N365" i="7"/>
  <c r="P365" i="7"/>
  <c r="Q365" i="7"/>
  <c r="V365" i="7"/>
  <c r="B366" i="7"/>
  <c r="C366" i="7"/>
  <c r="D366" i="7"/>
  <c r="E366" i="7"/>
  <c r="G366" i="7"/>
  <c r="H366" i="7"/>
  <c r="I366" i="7"/>
  <c r="J366" i="7"/>
  <c r="K366" i="7"/>
  <c r="L366" i="7"/>
  <c r="M366" i="7"/>
  <c r="N366" i="7"/>
  <c r="P366" i="7"/>
  <c r="Q366" i="7"/>
  <c r="V366" i="7"/>
  <c r="B367" i="7"/>
  <c r="C367" i="7"/>
  <c r="D367" i="7"/>
  <c r="E367" i="7"/>
  <c r="G367" i="7"/>
  <c r="H367" i="7"/>
  <c r="I367" i="7"/>
  <c r="J367" i="7"/>
  <c r="K367" i="7"/>
  <c r="L367" i="7"/>
  <c r="M367" i="7"/>
  <c r="N367" i="7"/>
  <c r="P367" i="7"/>
  <c r="Q367" i="7"/>
  <c r="V367" i="7"/>
  <c r="B368" i="7"/>
  <c r="C368" i="7"/>
  <c r="D368" i="7"/>
  <c r="E368" i="7"/>
  <c r="G368" i="7"/>
  <c r="H368" i="7"/>
  <c r="I368" i="7"/>
  <c r="J368" i="7"/>
  <c r="K368" i="7"/>
  <c r="L368" i="7"/>
  <c r="M368" i="7"/>
  <c r="N368" i="7"/>
  <c r="P368" i="7"/>
  <c r="Q368" i="7"/>
  <c r="V368" i="7"/>
  <c r="B369" i="7"/>
  <c r="C369" i="7"/>
  <c r="D369" i="7"/>
  <c r="E369" i="7"/>
  <c r="G369" i="7"/>
  <c r="H369" i="7"/>
  <c r="I369" i="7"/>
  <c r="J369" i="7"/>
  <c r="K369" i="7"/>
  <c r="L369" i="7"/>
  <c r="M369" i="7"/>
  <c r="N369" i="7"/>
  <c r="P369" i="7"/>
  <c r="Q369" i="7"/>
  <c r="V369" i="7"/>
  <c r="B370" i="7"/>
  <c r="C370" i="7"/>
  <c r="D370" i="7"/>
  <c r="E370" i="7"/>
  <c r="G370" i="7"/>
  <c r="H370" i="7"/>
  <c r="I370" i="7"/>
  <c r="J370" i="7"/>
  <c r="K370" i="7"/>
  <c r="L370" i="7"/>
  <c r="M370" i="7"/>
  <c r="N370" i="7"/>
  <c r="P370" i="7"/>
  <c r="Q370" i="7"/>
  <c r="V370" i="7"/>
  <c r="B371" i="7"/>
  <c r="C371" i="7"/>
  <c r="D371" i="7"/>
  <c r="E371" i="7"/>
  <c r="G371" i="7"/>
  <c r="H371" i="7"/>
  <c r="I371" i="7"/>
  <c r="J371" i="7"/>
  <c r="K371" i="7"/>
  <c r="L371" i="7"/>
  <c r="M371" i="7"/>
  <c r="N371" i="7"/>
  <c r="P371" i="7"/>
  <c r="Q371" i="7"/>
  <c r="V371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B376" i="7"/>
  <c r="C376" i="7"/>
  <c r="D376" i="7"/>
  <c r="E376" i="7"/>
  <c r="G376" i="7"/>
  <c r="H376" i="7"/>
  <c r="I376" i="7"/>
  <c r="J376" i="7"/>
  <c r="K376" i="7"/>
  <c r="L376" i="7"/>
  <c r="M376" i="7"/>
  <c r="N376" i="7"/>
  <c r="P376" i="7"/>
  <c r="Q376" i="7"/>
  <c r="V376" i="7"/>
  <c r="B377" i="7"/>
  <c r="C377" i="7"/>
  <c r="D377" i="7"/>
  <c r="E377" i="7"/>
  <c r="G377" i="7"/>
  <c r="H377" i="7"/>
  <c r="I377" i="7"/>
  <c r="J377" i="7"/>
  <c r="K377" i="7"/>
  <c r="L377" i="7"/>
  <c r="M377" i="7"/>
  <c r="N377" i="7"/>
  <c r="P377" i="7"/>
  <c r="Q377" i="7"/>
  <c r="V377" i="7"/>
  <c r="B378" i="7"/>
  <c r="C378" i="7"/>
  <c r="D378" i="7"/>
  <c r="E378" i="7"/>
  <c r="G378" i="7"/>
  <c r="H378" i="7"/>
  <c r="I378" i="7"/>
  <c r="J378" i="7"/>
  <c r="K378" i="7"/>
  <c r="L378" i="7"/>
  <c r="M378" i="7"/>
  <c r="N378" i="7"/>
  <c r="P378" i="7"/>
  <c r="Q378" i="7"/>
  <c r="V378" i="7"/>
  <c r="B379" i="7"/>
  <c r="C379" i="7"/>
  <c r="D379" i="7"/>
  <c r="E379" i="7"/>
  <c r="G379" i="7"/>
  <c r="H379" i="7"/>
  <c r="I379" i="7"/>
  <c r="J379" i="7"/>
  <c r="K379" i="7"/>
  <c r="L379" i="7"/>
  <c r="M379" i="7"/>
  <c r="N379" i="7"/>
  <c r="P379" i="7"/>
  <c r="Q379" i="7"/>
  <c r="V379" i="7"/>
  <c r="B380" i="7"/>
  <c r="C380" i="7"/>
  <c r="D380" i="7"/>
  <c r="E380" i="7"/>
  <c r="G380" i="7"/>
  <c r="H380" i="7"/>
  <c r="I380" i="7"/>
  <c r="J380" i="7"/>
  <c r="K380" i="7"/>
  <c r="L380" i="7"/>
  <c r="M380" i="7"/>
  <c r="N380" i="7"/>
  <c r="P380" i="7"/>
  <c r="Q380" i="7"/>
  <c r="V380" i="7"/>
  <c r="B381" i="7"/>
  <c r="C381" i="7"/>
  <c r="D381" i="7"/>
  <c r="E381" i="7"/>
  <c r="G381" i="7"/>
  <c r="H381" i="7"/>
  <c r="I381" i="7"/>
  <c r="J381" i="7"/>
  <c r="K381" i="7"/>
  <c r="L381" i="7"/>
  <c r="M381" i="7"/>
  <c r="N381" i="7"/>
  <c r="P381" i="7"/>
  <c r="Q381" i="7"/>
  <c r="V381" i="7"/>
  <c r="B382" i="7"/>
  <c r="C382" i="7"/>
  <c r="D382" i="7"/>
  <c r="E382" i="7"/>
  <c r="G382" i="7"/>
  <c r="H382" i="7"/>
  <c r="I382" i="7"/>
  <c r="J382" i="7"/>
  <c r="K382" i="7"/>
  <c r="L382" i="7"/>
  <c r="M382" i="7"/>
  <c r="N382" i="7"/>
  <c r="P382" i="7"/>
  <c r="Q382" i="7"/>
  <c r="V382" i="7"/>
  <c r="B383" i="7"/>
  <c r="C383" i="7"/>
  <c r="D383" i="7"/>
  <c r="E383" i="7"/>
  <c r="G383" i="7"/>
  <c r="H383" i="7"/>
  <c r="I383" i="7"/>
  <c r="J383" i="7"/>
  <c r="K383" i="7"/>
  <c r="L383" i="7"/>
  <c r="M383" i="7"/>
  <c r="N383" i="7"/>
  <c r="P383" i="7"/>
  <c r="Q383" i="7"/>
  <c r="V383" i="7"/>
  <c r="B384" i="7"/>
  <c r="C384" i="7"/>
  <c r="D384" i="7"/>
  <c r="E384" i="7"/>
  <c r="G384" i="7"/>
  <c r="H384" i="7"/>
  <c r="I384" i="7"/>
  <c r="J384" i="7"/>
  <c r="K384" i="7"/>
  <c r="L384" i="7"/>
  <c r="M384" i="7"/>
  <c r="N384" i="7"/>
  <c r="P384" i="7"/>
  <c r="Q384" i="7"/>
  <c r="T384" i="7"/>
  <c r="V384" i="7"/>
  <c r="B385" i="7"/>
  <c r="C385" i="7"/>
  <c r="D385" i="7"/>
  <c r="E385" i="7"/>
  <c r="G385" i="7"/>
  <c r="H385" i="7"/>
  <c r="I385" i="7"/>
  <c r="J385" i="7"/>
  <c r="K385" i="7"/>
  <c r="L385" i="7"/>
  <c r="M385" i="7"/>
  <c r="N385" i="7"/>
  <c r="P385" i="7"/>
  <c r="Q385" i="7"/>
  <c r="T385" i="7"/>
  <c r="V385" i="7"/>
  <c r="B386" i="7"/>
  <c r="C386" i="7"/>
  <c r="D386" i="7"/>
  <c r="E386" i="7"/>
  <c r="G386" i="7"/>
  <c r="H386" i="7"/>
  <c r="I386" i="7"/>
  <c r="J386" i="7"/>
  <c r="K386" i="7"/>
  <c r="L386" i="7"/>
  <c r="M386" i="7"/>
  <c r="N386" i="7"/>
  <c r="P386" i="7"/>
  <c r="Q386" i="7"/>
  <c r="V386" i="7"/>
  <c r="B387" i="7"/>
  <c r="C387" i="7"/>
  <c r="D387" i="7"/>
  <c r="E387" i="7"/>
  <c r="G387" i="7"/>
  <c r="H387" i="7"/>
  <c r="I387" i="7"/>
  <c r="J387" i="7"/>
  <c r="K387" i="7"/>
  <c r="L387" i="7"/>
  <c r="M387" i="7"/>
  <c r="N387" i="7"/>
  <c r="P387" i="7"/>
  <c r="Q387" i="7"/>
  <c r="V387" i="7"/>
  <c r="B388" i="7"/>
  <c r="C388" i="7"/>
  <c r="D388" i="7"/>
  <c r="E388" i="7"/>
  <c r="G388" i="7"/>
  <c r="H388" i="7"/>
  <c r="I388" i="7"/>
  <c r="J388" i="7"/>
  <c r="K388" i="7"/>
  <c r="L388" i="7"/>
  <c r="M388" i="7"/>
  <c r="N388" i="7"/>
  <c r="P388" i="7"/>
  <c r="Q388" i="7"/>
  <c r="V388" i="7"/>
  <c r="B389" i="7"/>
  <c r="C389" i="7"/>
  <c r="D389" i="7"/>
  <c r="E389" i="7"/>
  <c r="G389" i="7"/>
  <c r="H389" i="7"/>
  <c r="I389" i="7"/>
  <c r="J389" i="7"/>
  <c r="K389" i="7"/>
  <c r="L389" i="7"/>
  <c r="M389" i="7"/>
  <c r="N389" i="7"/>
  <c r="P389" i="7"/>
  <c r="Q389" i="7"/>
  <c r="V389" i="7"/>
  <c r="B390" i="7"/>
  <c r="C390" i="7"/>
  <c r="D390" i="7"/>
  <c r="E390" i="7"/>
  <c r="G390" i="7"/>
  <c r="H390" i="7"/>
  <c r="I390" i="7"/>
  <c r="J390" i="7"/>
  <c r="K390" i="7"/>
  <c r="L390" i="7"/>
  <c r="M390" i="7"/>
  <c r="N390" i="7"/>
  <c r="P390" i="7"/>
  <c r="Q390" i="7"/>
  <c r="V390" i="7"/>
  <c r="B391" i="7"/>
  <c r="C391" i="7"/>
  <c r="D391" i="7"/>
  <c r="E391" i="7"/>
  <c r="G391" i="7"/>
  <c r="H391" i="7"/>
  <c r="I391" i="7"/>
  <c r="J391" i="7"/>
  <c r="K391" i="7"/>
  <c r="L391" i="7"/>
  <c r="M391" i="7"/>
  <c r="N391" i="7"/>
  <c r="V391" i="7"/>
  <c r="B392" i="7"/>
  <c r="C392" i="7"/>
  <c r="D392" i="7"/>
  <c r="E392" i="7"/>
  <c r="G392" i="7"/>
  <c r="H392" i="7"/>
  <c r="I392" i="7"/>
  <c r="J392" i="7"/>
  <c r="K392" i="7"/>
  <c r="L392" i="7"/>
  <c r="M392" i="7"/>
  <c r="N392" i="7"/>
  <c r="P392" i="7"/>
  <c r="Q392" i="7"/>
  <c r="T392" i="7"/>
  <c r="V392" i="7"/>
  <c r="B393" i="7"/>
  <c r="C393" i="7"/>
  <c r="D393" i="7"/>
  <c r="E393" i="7"/>
  <c r="G393" i="7"/>
  <c r="H393" i="7"/>
  <c r="I393" i="7"/>
  <c r="J393" i="7"/>
  <c r="K393" i="7"/>
  <c r="L393" i="7"/>
  <c r="M393" i="7"/>
  <c r="N393" i="7"/>
  <c r="P393" i="7"/>
  <c r="Q393" i="7"/>
  <c r="R393" i="7"/>
  <c r="T393" i="7"/>
  <c r="U393" i="7"/>
  <c r="V393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B398" i="7"/>
  <c r="C398" i="7"/>
  <c r="D398" i="7"/>
  <c r="E398" i="7"/>
  <c r="G398" i="7"/>
  <c r="H398" i="7"/>
  <c r="I398" i="7"/>
  <c r="J398" i="7"/>
  <c r="K398" i="7"/>
  <c r="L398" i="7"/>
  <c r="M398" i="7"/>
  <c r="N398" i="7"/>
  <c r="P398" i="7"/>
  <c r="Q398" i="7"/>
  <c r="V398" i="7"/>
  <c r="B399" i="7"/>
  <c r="C399" i="7"/>
  <c r="D399" i="7"/>
  <c r="E399" i="7"/>
  <c r="G399" i="7"/>
  <c r="H399" i="7"/>
  <c r="I399" i="7"/>
  <c r="J399" i="7"/>
  <c r="K399" i="7"/>
  <c r="L399" i="7"/>
  <c r="M399" i="7"/>
  <c r="N399" i="7"/>
  <c r="P399" i="7"/>
  <c r="Q399" i="7"/>
  <c r="V399" i="7"/>
  <c r="B400" i="7"/>
  <c r="C400" i="7"/>
  <c r="D400" i="7"/>
  <c r="E400" i="7"/>
  <c r="G400" i="7"/>
  <c r="H400" i="7"/>
  <c r="I400" i="7"/>
  <c r="J400" i="7"/>
  <c r="K400" i="7"/>
  <c r="L400" i="7"/>
  <c r="M400" i="7"/>
  <c r="N400" i="7"/>
  <c r="P400" i="7"/>
  <c r="Q400" i="7"/>
  <c r="V400" i="7"/>
  <c r="B401" i="7"/>
  <c r="C401" i="7"/>
  <c r="D401" i="7"/>
  <c r="E401" i="7"/>
  <c r="G401" i="7"/>
  <c r="H401" i="7"/>
  <c r="I401" i="7"/>
  <c r="J401" i="7"/>
  <c r="K401" i="7"/>
  <c r="L401" i="7"/>
  <c r="M401" i="7"/>
  <c r="N401" i="7"/>
  <c r="P401" i="7"/>
  <c r="Q401" i="7"/>
  <c r="V401" i="7"/>
  <c r="B402" i="7"/>
  <c r="C402" i="7"/>
  <c r="D402" i="7"/>
  <c r="E402" i="7"/>
  <c r="G402" i="7"/>
  <c r="H402" i="7"/>
  <c r="I402" i="7"/>
  <c r="J402" i="7"/>
  <c r="K402" i="7"/>
  <c r="L402" i="7"/>
  <c r="M402" i="7"/>
  <c r="N402" i="7"/>
  <c r="P402" i="7"/>
  <c r="Q402" i="7"/>
  <c r="V402" i="7"/>
  <c r="B403" i="7"/>
  <c r="C403" i="7"/>
  <c r="D403" i="7"/>
  <c r="E403" i="7"/>
  <c r="G403" i="7"/>
  <c r="H403" i="7"/>
  <c r="I403" i="7"/>
  <c r="J403" i="7"/>
  <c r="K403" i="7"/>
  <c r="L403" i="7"/>
  <c r="M403" i="7"/>
  <c r="N403" i="7"/>
  <c r="P403" i="7"/>
  <c r="Q403" i="7"/>
  <c r="V403" i="7"/>
  <c r="B404" i="7"/>
  <c r="C404" i="7"/>
  <c r="D404" i="7"/>
  <c r="E404" i="7"/>
  <c r="G404" i="7"/>
  <c r="H404" i="7"/>
  <c r="I404" i="7"/>
  <c r="J404" i="7"/>
  <c r="K404" i="7"/>
  <c r="L404" i="7"/>
  <c r="M404" i="7"/>
  <c r="N404" i="7"/>
  <c r="P404" i="7"/>
  <c r="Q404" i="7"/>
  <c r="V404" i="7"/>
  <c r="B405" i="7"/>
  <c r="C405" i="7"/>
  <c r="D405" i="7"/>
  <c r="E405" i="7"/>
  <c r="G405" i="7"/>
  <c r="H405" i="7"/>
  <c r="I405" i="7"/>
  <c r="J405" i="7"/>
  <c r="K405" i="7"/>
  <c r="L405" i="7"/>
  <c r="M405" i="7"/>
  <c r="N405" i="7"/>
  <c r="P405" i="7"/>
  <c r="Q405" i="7"/>
  <c r="V405" i="7"/>
  <c r="B406" i="7"/>
  <c r="C406" i="7"/>
  <c r="D406" i="7"/>
  <c r="E406" i="7"/>
  <c r="G406" i="7"/>
  <c r="H406" i="7"/>
  <c r="I406" i="7"/>
  <c r="J406" i="7"/>
  <c r="K406" i="7"/>
  <c r="L406" i="7"/>
  <c r="M406" i="7"/>
  <c r="N406" i="7"/>
  <c r="P406" i="7"/>
  <c r="Q406" i="7"/>
  <c r="T406" i="7"/>
  <c r="V406" i="7"/>
  <c r="B407" i="7"/>
  <c r="C407" i="7"/>
  <c r="D407" i="7"/>
  <c r="E407" i="7"/>
  <c r="G407" i="7"/>
  <c r="H407" i="7"/>
  <c r="I407" i="7"/>
  <c r="J407" i="7"/>
  <c r="K407" i="7"/>
  <c r="L407" i="7"/>
  <c r="M407" i="7"/>
  <c r="N407" i="7"/>
  <c r="P407" i="7"/>
  <c r="Q407" i="7"/>
  <c r="T407" i="7"/>
  <c r="V407" i="7"/>
  <c r="B408" i="7"/>
  <c r="C408" i="7"/>
  <c r="D408" i="7"/>
  <c r="E408" i="7"/>
  <c r="G408" i="7"/>
  <c r="H408" i="7"/>
  <c r="I408" i="7"/>
  <c r="J408" i="7"/>
  <c r="K408" i="7"/>
  <c r="L408" i="7"/>
  <c r="M408" i="7"/>
  <c r="N408" i="7"/>
  <c r="P408" i="7"/>
  <c r="Q408" i="7"/>
  <c r="V408" i="7"/>
  <c r="B409" i="7"/>
  <c r="C409" i="7"/>
  <c r="D409" i="7"/>
  <c r="E409" i="7"/>
  <c r="G409" i="7"/>
  <c r="H409" i="7"/>
  <c r="I409" i="7"/>
  <c r="J409" i="7"/>
  <c r="K409" i="7"/>
  <c r="L409" i="7"/>
  <c r="M409" i="7"/>
  <c r="N409" i="7"/>
  <c r="P409" i="7"/>
  <c r="Q409" i="7"/>
  <c r="V409" i="7"/>
  <c r="B410" i="7"/>
  <c r="C410" i="7"/>
  <c r="D410" i="7"/>
  <c r="E410" i="7"/>
  <c r="G410" i="7"/>
  <c r="H410" i="7"/>
  <c r="I410" i="7"/>
  <c r="J410" i="7"/>
  <c r="K410" i="7"/>
  <c r="L410" i="7"/>
  <c r="M410" i="7"/>
  <c r="N410" i="7"/>
  <c r="P410" i="7"/>
  <c r="Q410" i="7"/>
  <c r="V410" i="7"/>
  <c r="B411" i="7"/>
  <c r="C411" i="7"/>
  <c r="D411" i="7"/>
  <c r="E411" i="7"/>
  <c r="G411" i="7"/>
  <c r="H411" i="7"/>
  <c r="I411" i="7"/>
  <c r="J411" i="7"/>
  <c r="K411" i="7"/>
  <c r="L411" i="7"/>
  <c r="M411" i="7"/>
  <c r="N411" i="7"/>
  <c r="P411" i="7"/>
  <c r="Q411" i="7"/>
  <c r="V411" i="7"/>
  <c r="B412" i="7"/>
  <c r="C412" i="7"/>
  <c r="D412" i="7"/>
  <c r="E412" i="7"/>
  <c r="G412" i="7"/>
  <c r="H412" i="7"/>
  <c r="I412" i="7"/>
  <c r="J412" i="7"/>
  <c r="K412" i="7"/>
  <c r="L412" i="7"/>
  <c r="M412" i="7"/>
  <c r="N412" i="7"/>
  <c r="P412" i="7"/>
  <c r="Q412" i="7"/>
  <c r="V412" i="7"/>
  <c r="B413" i="7"/>
  <c r="C413" i="7"/>
  <c r="D413" i="7"/>
  <c r="E413" i="7"/>
  <c r="G413" i="7"/>
  <c r="H413" i="7"/>
  <c r="I413" i="7"/>
  <c r="J413" i="7"/>
  <c r="K413" i="7"/>
  <c r="L413" i="7"/>
  <c r="M413" i="7"/>
  <c r="N413" i="7"/>
  <c r="P413" i="7"/>
  <c r="Q413" i="7"/>
  <c r="V413" i="7"/>
  <c r="B414" i="7"/>
  <c r="C414" i="7"/>
  <c r="D414" i="7"/>
  <c r="E414" i="7"/>
  <c r="G414" i="7"/>
  <c r="H414" i="7"/>
  <c r="I414" i="7"/>
  <c r="J414" i="7"/>
  <c r="K414" i="7"/>
  <c r="L414" i="7"/>
  <c r="M414" i="7"/>
  <c r="N414" i="7"/>
  <c r="P414" i="7"/>
  <c r="Q414" i="7"/>
  <c r="V414" i="7"/>
  <c r="B415" i="7"/>
  <c r="C415" i="7"/>
  <c r="D415" i="7"/>
  <c r="E415" i="7"/>
  <c r="G415" i="7"/>
  <c r="H415" i="7"/>
  <c r="I415" i="7"/>
  <c r="J415" i="7"/>
  <c r="K415" i="7"/>
  <c r="L415" i="7"/>
  <c r="M415" i="7"/>
  <c r="N415" i="7"/>
  <c r="P415" i="7"/>
  <c r="Q415" i="7"/>
  <c r="V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B420" i="7"/>
  <c r="C420" i="7"/>
  <c r="D420" i="7"/>
  <c r="E420" i="7"/>
  <c r="G420" i="7"/>
  <c r="H420" i="7"/>
  <c r="I420" i="7"/>
  <c r="J420" i="7"/>
  <c r="K420" i="7"/>
  <c r="L420" i="7"/>
  <c r="M420" i="7"/>
  <c r="N420" i="7"/>
  <c r="P420" i="7"/>
  <c r="Q420" i="7"/>
  <c r="V420" i="7"/>
  <c r="B421" i="7"/>
  <c r="C421" i="7"/>
  <c r="D421" i="7"/>
  <c r="E421" i="7"/>
  <c r="G421" i="7"/>
  <c r="H421" i="7"/>
  <c r="I421" i="7"/>
  <c r="J421" i="7"/>
  <c r="K421" i="7"/>
  <c r="L421" i="7"/>
  <c r="M421" i="7"/>
  <c r="N421" i="7"/>
  <c r="P421" i="7"/>
  <c r="Q421" i="7"/>
  <c r="V421" i="7"/>
  <c r="B422" i="7"/>
  <c r="C422" i="7"/>
  <c r="D422" i="7"/>
  <c r="E422" i="7"/>
  <c r="G422" i="7"/>
  <c r="H422" i="7"/>
  <c r="I422" i="7"/>
  <c r="J422" i="7"/>
  <c r="K422" i="7"/>
  <c r="L422" i="7"/>
  <c r="M422" i="7"/>
  <c r="N422" i="7"/>
  <c r="P422" i="7"/>
  <c r="Q422" i="7"/>
  <c r="V422" i="7"/>
  <c r="B423" i="7"/>
  <c r="C423" i="7"/>
  <c r="D423" i="7"/>
  <c r="E423" i="7"/>
  <c r="G423" i="7"/>
  <c r="H423" i="7"/>
  <c r="I423" i="7"/>
  <c r="J423" i="7"/>
  <c r="K423" i="7"/>
  <c r="L423" i="7"/>
  <c r="M423" i="7"/>
  <c r="N423" i="7"/>
  <c r="P423" i="7"/>
  <c r="Q423" i="7"/>
  <c r="V423" i="7"/>
  <c r="B424" i="7"/>
  <c r="C424" i="7"/>
  <c r="D424" i="7"/>
  <c r="E424" i="7"/>
  <c r="G424" i="7"/>
  <c r="H424" i="7"/>
  <c r="I424" i="7"/>
  <c r="J424" i="7"/>
  <c r="K424" i="7"/>
  <c r="L424" i="7"/>
  <c r="M424" i="7"/>
  <c r="N424" i="7"/>
  <c r="P424" i="7"/>
  <c r="Q424" i="7"/>
  <c r="V424" i="7"/>
  <c r="B425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P425" i="7"/>
  <c r="Q425" i="7"/>
  <c r="V425" i="7"/>
  <c r="B426" i="7"/>
  <c r="C426" i="7"/>
  <c r="D426" i="7"/>
  <c r="E426" i="7"/>
  <c r="G426" i="7"/>
  <c r="H426" i="7"/>
  <c r="I426" i="7"/>
  <c r="J426" i="7"/>
  <c r="K426" i="7"/>
  <c r="L426" i="7"/>
  <c r="M426" i="7"/>
  <c r="N426" i="7"/>
  <c r="P426" i="7"/>
  <c r="Q426" i="7"/>
  <c r="V426" i="7"/>
  <c r="B427" i="7"/>
  <c r="C427" i="7"/>
  <c r="D427" i="7"/>
  <c r="E427" i="7"/>
  <c r="G427" i="7"/>
  <c r="H427" i="7"/>
  <c r="I427" i="7"/>
  <c r="J427" i="7"/>
  <c r="K427" i="7"/>
  <c r="L427" i="7"/>
  <c r="M427" i="7"/>
  <c r="N427" i="7"/>
  <c r="P427" i="7"/>
  <c r="Q427" i="7"/>
  <c r="V427" i="7"/>
  <c r="B428" i="7"/>
  <c r="C428" i="7"/>
  <c r="D428" i="7"/>
  <c r="E428" i="7"/>
  <c r="G428" i="7"/>
  <c r="H428" i="7"/>
  <c r="I428" i="7"/>
  <c r="J428" i="7"/>
  <c r="K428" i="7"/>
  <c r="L428" i="7"/>
  <c r="M428" i="7"/>
  <c r="N428" i="7"/>
  <c r="P428" i="7"/>
  <c r="Q428" i="7"/>
  <c r="V428" i="7"/>
  <c r="B429" i="7"/>
  <c r="C429" i="7"/>
  <c r="D429" i="7"/>
  <c r="E429" i="7"/>
  <c r="G429" i="7"/>
  <c r="H429" i="7"/>
  <c r="I429" i="7"/>
  <c r="J429" i="7"/>
  <c r="K429" i="7"/>
  <c r="L429" i="7"/>
  <c r="M429" i="7"/>
  <c r="N429" i="7"/>
  <c r="P429" i="7"/>
  <c r="Q429" i="7"/>
  <c r="V429" i="7"/>
  <c r="B430" i="7"/>
  <c r="C430" i="7"/>
  <c r="D430" i="7"/>
  <c r="E430" i="7"/>
  <c r="G430" i="7"/>
  <c r="H430" i="7"/>
  <c r="I430" i="7"/>
  <c r="J430" i="7"/>
  <c r="K430" i="7"/>
  <c r="L430" i="7"/>
  <c r="M430" i="7"/>
  <c r="N430" i="7"/>
  <c r="P430" i="7"/>
  <c r="Q430" i="7"/>
  <c r="V430" i="7"/>
  <c r="B431" i="7"/>
  <c r="C431" i="7"/>
  <c r="D431" i="7"/>
  <c r="E431" i="7"/>
  <c r="G431" i="7"/>
  <c r="H431" i="7"/>
  <c r="I431" i="7"/>
  <c r="J431" i="7"/>
  <c r="K431" i="7"/>
  <c r="L431" i="7"/>
  <c r="M431" i="7"/>
  <c r="N431" i="7"/>
  <c r="P431" i="7"/>
  <c r="Q431" i="7"/>
  <c r="V431" i="7"/>
  <c r="B432" i="7"/>
  <c r="C432" i="7"/>
  <c r="D432" i="7"/>
  <c r="E432" i="7"/>
  <c r="G432" i="7"/>
  <c r="H432" i="7"/>
  <c r="I432" i="7"/>
  <c r="J432" i="7"/>
  <c r="K432" i="7"/>
  <c r="L432" i="7"/>
  <c r="M432" i="7"/>
  <c r="N432" i="7"/>
  <c r="P432" i="7"/>
  <c r="Q432" i="7"/>
  <c r="V432" i="7"/>
  <c r="B433" i="7"/>
  <c r="C433" i="7"/>
  <c r="D433" i="7"/>
  <c r="E433" i="7"/>
  <c r="G433" i="7"/>
  <c r="H433" i="7"/>
  <c r="I433" i="7"/>
  <c r="J433" i="7"/>
  <c r="K433" i="7"/>
  <c r="L433" i="7"/>
  <c r="M433" i="7"/>
  <c r="N433" i="7"/>
  <c r="P433" i="7"/>
  <c r="Q433" i="7"/>
  <c r="V433" i="7"/>
  <c r="B434" i="7"/>
  <c r="C434" i="7"/>
  <c r="D434" i="7"/>
  <c r="E434" i="7"/>
  <c r="G434" i="7"/>
  <c r="H434" i="7"/>
  <c r="I434" i="7"/>
  <c r="J434" i="7"/>
  <c r="K434" i="7"/>
  <c r="L434" i="7"/>
  <c r="M434" i="7"/>
  <c r="N434" i="7"/>
  <c r="P434" i="7"/>
  <c r="Q434" i="7"/>
  <c r="V434" i="7"/>
  <c r="B435" i="7"/>
  <c r="C435" i="7"/>
  <c r="D435" i="7"/>
  <c r="E435" i="7"/>
  <c r="G435" i="7"/>
  <c r="H435" i="7"/>
  <c r="I435" i="7"/>
  <c r="J435" i="7"/>
  <c r="K435" i="7"/>
  <c r="L435" i="7"/>
  <c r="M435" i="7"/>
  <c r="N435" i="7"/>
  <c r="P435" i="7"/>
  <c r="Q435" i="7"/>
  <c r="V435" i="7"/>
  <c r="B436" i="7"/>
  <c r="C436" i="7"/>
  <c r="D436" i="7"/>
  <c r="E436" i="7"/>
  <c r="G436" i="7"/>
  <c r="H436" i="7"/>
  <c r="I436" i="7"/>
  <c r="J436" i="7"/>
  <c r="K436" i="7"/>
  <c r="L436" i="7"/>
  <c r="M436" i="7"/>
  <c r="N436" i="7"/>
  <c r="P436" i="7"/>
  <c r="Q436" i="7"/>
  <c r="V436" i="7"/>
  <c r="B437" i="7"/>
  <c r="C437" i="7"/>
  <c r="D437" i="7"/>
  <c r="E437" i="7"/>
  <c r="G437" i="7"/>
  <c r="H437" i="7"/>
  <c r="I437" i="7"/>
  <c r="J437" i="7"/>
  <c r="K437" i="7"/>
  <c r="L437" i="7"/>
  <c r="M437" i="7"/>
  <c r="N437" i="7"/>
  <c r="P437" i="7"/>
  <c r="Q437" i="7"/>
  <c r="V437" i="7"/>
  <c r="B438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B439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B440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B441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B442" i="7"/>
  <c r="C442" i="7"/>
  <c r="D442" i="7"/>
  <c r="E442" i="7"/>
  <c r="G442" i="7"/>
  <c r="H442" i="7"/>
  <c r="I442" i="7"/>
  <c r="J442" i="7"/>
  <c r="K442" i="7"/>
  <c r="L442" i="7"/>
  <c r="M442" i="7"/>
  <c r="N442" i="7"/>
  <c r="P442" i="7"/>
  <c r="Q442" i="7"/>
  <c r="V442" i="7"/>
  <c r="B443" i="7"/>
  <c r="C443" i="7"/>
  <c r="D443" i="7"/>
  <c r="E443" i="7"/>
  <c r="G443" i="7"/>
  <c r="H443" i="7"/>
  <c r="I443" i="7"/>
  <c r="J443" i="7"/>
  <c r="K443" i="7"/>
  <c r="L443" i="7"/>
  <c r="M443" i="7"/>
  <c r="N443" i="7"/>
  <c r="P443" i="7"/>
  <c r="Q443" i="7"/>
  <c r="V443" i="7"/>
  <c r="B444" i="7"/>
  <c r="C444" i="7"/>
  <c r="D444" i="7"/>
  <c r="E444" i="7"/>
  <c r="G444" i="7"/>
  <c r="H444" i="7"/>
  <c r="I444" i="7"/>
  <c r="J444" i="7"/>
  <c r="K444" i="7"/>
  <c r="L444" i="7"/>
  <c r="M444" i="7"/>
  <c r="N444" i="7"/>
  <c r="P444" i="7"/>
  <c r="Q444" i="7"/>
  <c r="V444" i="7"/>
  <c r="B445" i="7"/>
  <c r="C445" i="7"/>
  <c r="D445" i="7"/>
  <c r="E445" i="7"/>
  <c r="G445" i="7"/>
  <c r="H445" i="7"/>
  <c r="I445" i="7"/>
  <c r="J445" i="7"/>
  <c r="K445" i="7"/>
  <c r="L445" i="7"/>
  <c r="M445" i="7"/>
  <c r="N445" i="7"/>
  <c r="P445" i="7"/>
  <c r="Q445" i="7"/>
  <c r="V445" i="7"/>
  <c r="B446" i="7"/>
  <c r="C446" i="7"/>
  <c r="D446" i="7"/>
  <c r="E446" i="7"/>
  <c r="G446" i="7"/>
  <c r="H446" i="7"/>
  <c r="I446" i="7"/>
  <c r="J446" i="7"/>
  <c r="K446" i="7"/>
  <c r="L446" i="7"/>
  <c r="M446" i="7"/>
  <c r="N446" i="7"/>
  <c r="P446" i="7"/>
  <c r="Q446" i="7"/>
  <c r="V446" i="7"/>
  <c r="B447" i="7"/>
  <c r="C447" i="7"/>
  <c r="D447" i="7"/>
  <c r="E447" i="7"/>
  <c r="G447" i="7"/>
  <c r="H447" i="7"/>
  <c r="I447" i="7"/>
  <c r="J447" i="7"/>
  <c r="K447" i="7"/>
  <c r="L447" i="7"/>
  <c r="M447" i="7"/>
  <c r="N447" i="7"/>
  <c r="P447" i="7"/>
  <c r="Q447" i="7"/>
  <c r="V447" i="7"/>
  <c r="B448" i="7"/>
  <c r="C448" i="7"/>
  <c r="D448" i="7"/>
  <c r="E448" i="7"/>
  <c r="G448" i="7"/>
  <c r="H448" i="7"/>
  <c r="I448" i="7"/>
  <c r="J448" i="7"/>
  <c r="K448" i="7"/>
  <c r="L448" i="7"/>
  <c r="M448" i="7"/>
  <c r="N448" i="7"/>
  <c r="P448" i="7"/>
  <c r="Q448" i="7"/>
  <c r="V448" i="7"/>
  <c r="B449" i="7"/>
  <c r="C449" i="7"/>
  <c r="D449" i="7"/>
  <c r="E449" i="7"/>
  <c r="G449" i="7"/>
  <c r="H449" i="7"/>
  <c r="I449" i="7"/>
  <c r="J449" i="7"/>
  <c r="K449" i="7"/>
  <c r="L449" i="7"/>
  <c r="M449" i="7"/>
  <c r="N449" i="7"/>
  <c r="P449" i="7"/>
  <c r="Q449" i="7"/>
  <c r="V449" i="7"/>
  <c r="B450" i="7"/>
  <c r="C450" i="7"/>
  <c r="D450" i="7"/>
  <c r="E450" i="7"/>
  <c r="G450" i="7"/>
  <c r="H450" i="7"/>
  <c r="I450" i="7"/>
  <c r="J450" i="7"/>
  <c r="K450" i="7"/>
  <c r="L450" i="7"/>
  <c r="M450" i="7"/>
  <c r="N450" i="7"/>
  <c r="P450" i="7"/>
  <c r="Q450" i="7"/>
  <c r="V450" i="7"/>
  <c r="B451" i="7"/>
  <c r="C451" i="7"/>
  <c r="D451" i="7"/>
  <c r="E451" i="7"/>
  <c r="G451" i="7"/>
  <c r="H451" i="7"/>
  <c r="I451" i="7"/>
  <c r="J451" i="7"/>
  <c r="K451" i="7"/>
  <c r="L451" i="7"/>
  <c r="M451" i="7"/>
  <c r="N451" i="7"/>
  <c r="P451" i="7"/>
  <c r="Q451" i="7"/>
  <c r="V451" i="7"/>
  <c r="B452" i="7"/>
  <c r="C452" i="7"/>
  <c r="D452" i="7"/>
  <c r="E452" i="7"/>
  <c r="G452" i="7"/>
  <c r="H452" i="7"/>
  <c r="I452" i="7"/>
  <c r="J452" i="7"/>
  <c r="K452" i="7"/>
  <c r="L452" i="7"/>
  <c r="M452" i="7"/>
  <c r="N452" i="7"/>
  <c r="P452" i="7"/>
  <c r="Q452" i="7"/>
  <c r="V452" i="7"/>
  <c r="B453" i="7"/>
  <c r="C453" i="7"/>
  <c r="D453" i="7"/>
  <c r="E453" i="7"/>
  <c r="G453" i="7"/>
  <c r="H453" i="7"/>
  <c r="I453" i="7"/>
  <c r="J453" i="7"/>
  <c r="K453" i="7"/>
  <c r="L453" i="7"/>
  <c r="M453" i="7"/>
  <c r="N453" i="7"/>
  <c r="P453" i="7"/>
  <c r="Q453" i="7"/>
  <c r="V453" i="7"/>
  <c r="B454" i="7"/>
  <c r="C454" i="7"/>
  <c r="D454" i="7"/>
  <c r="E454" i="7"/>
  <c r="G454" i="7"/>
  <c r="H454" i="7"/>
  <c r="I454" i="7"/>
  <c r="J454" i="7"/>
  <c r="K454" i="7"/>
  <c r="L454" i="7"/>
  <c r="M454" i="7"/>
  <c r="N454" i="7"/>
  <c r="P454" i="7"/>
  <c r="Q454" i="7"/>
  <c r="V454" i="7"/>
  <c r="B455" i="7"/>
  <c r="C455" i="7"/>
  <c r="D455" i="7"/>
  <c r="E455" i="7"/>
  <c r="G455" i="7"/>
  <c r="H455" i="7"/>
  <c r="I455" i="7"/>
  <c r="J455" i="7"/>
  <c r="K455" i="7"/>
  <c r="L455" i="7"/>
  <c r="M455" i="7"/>
  <c r="N455" i="7"/>
  <c r="P455" i="7"/>
  <c r="Q455" i="7"/>
  <c r="V455" i="7"/>
  <c r="B456" i="7"/>
  <c r="C456" i="7"/>
  <c r="D456" i="7"/>
  <c r="E456" i="7"/>
  <c r="G456" i="7"/>
  <c r="H456" i="7"/>
  <c r="I456" i="7"/>
  <c r="J456" i="7"/>
  <c r="K456" i="7"/>
  <c r="L456" i="7"/>
  <c r="M456" i="7"/>
  <c r="N456" i="7"/>
  <c r="P456" i="7"/>
  <c r="Q456" i="7"/>
  <c r="V456" i="7"/>
  <c r="B457" i="7"/>
  <c r="C457" i="7"/>
  <c r="D457" i="7"/>
  <c r="E457" i="7"/>
  <c r="G457" i="7"/>
  <c r="H457" i="7"/>
  <c r="I457" i="7"/>
  <c r="J457" i="7"/>
  <c r="K457" i="7"/>
  <c r="L457" i="7"/>
  <c r="M457" i="7"/>
  <c r="N457" i="7"/>
  <c r="P457" i="7"/>
  <c r="Q457" i="7"/>
  <c r="V457" i="7"/>
  <c r="B458" i="7"/>
  <c r="C458" i="7"/>
  <c r="D458" i="7"/>
  <c r="E458" i="7"/>
  <c r="G458" i="7"/>
  <c r="H458" i="7"/>
  <c r="I458" i="7"/>
  <c r="J458" i="7"/>
  <c r="K458" i="7"/>
  <c r="L458" i="7"/>
  <c r="M458" i="7"/>
  <c r="N458" i="7"/>
  <c r="P458" i="7"/>
  <c r="Q458" i="7"/>
  <c r="V458" i="7"/>
  <c r="B459" i="7"/>
  <c r="C459" i="7"/>
  <c r="D459" i="7"/>
  <c r="E459" i="7"/>
  <c r="G459" i="7"/>
  <c r="H459" i="7"/>
  <c r="I459" i="7"/>
  <c r="J459" i="7"/>
  <c r="K459" i="7"/>
  <c r="L459" i="7"/>
  <c r="M459" i="7"/>
  <c r="N459" i="7"/>
  <c r="P459" i="7"/>
  <c r="Q459" i="7"/>
  <c r="V459" i="7"/>
  <c r="B460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B462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B463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B464" i="7"/>
  <c r="C464" i="7"/>
  <c r="D464" i="7"/>
  <c r="E464" i="7"/>
  <c r="G464" i="7"/>
  <c r="H464" i="7"/>
  <c r="I464" i="7"/>
  <c r="J464" i="7"/>
  <c r="K464" i="7"/>
  <c r="L464" i="7"/>
  <c r="M464" i="7"/>
  <c r="N464" i="7"/>
  <c r="P464" i="7"/>
  <c r="Q464" i="7"/>
  <c r="V464" i="7"/>
  <c r="B465" i="7"/>
  <c r="C465" i="7"/>
  <c r="D465" i="7"/>
  <c r="E465" i="7"/>
  <c r="G465" i="7"/>
  <c r="H465" i="7"/>
  <c r="I465" i="7"/>
  <c r="J465" i="7"/>
  <c r="K465" i="7"/>
  <c r="L465" i="7"/>
  <c r="M465" i="7"/>
  <c r="N465" i="7"/>
  <c r="P465" i="7"/>
  <c r="Q465" i="7"/>
  <c r="V465" i="7"/>
  <c r="B466" i="7"/>
  <c r="C466" i="7"/>
  <c r="D466" i="7"/>
  <c r="E466" i="7"/>
  <c r="G466" i="7"/>
  <c r="H466" i="7"/>
  <c r="I466" i="7"/>
  <c r="J466" i="7"/>
  <c r="K466" i="7"/>
  <c r="L466" i="7"/>
  <c r="M466" i="7"/>
  <c r="N466" i="7"/>
  <c r="P466" i="7"/>
  <c r="Q466" i="7"/>
  <c r="V466" i="7"/>
  <c r="B467" i="7"/>
  <c r="C467" i="7"/>
  <c r="D467" i="7"/>
  <c r="E467" i="7"/>
  <c r="G467" i="7"/>
  <c r="H467" i="7"/>
  <c r="I467" i="7"/>
  <c r="J467" i="7"/>
  <c r="K467" i="7"/>
  <c r="L467" i="7"/>
  <c r="M467" i="7"/>
  <c r="N467" i="7"/>
  <c r="P467" i="7"/>
  <c r="Q467" i="7"/>
  <c r="V467" i="7"/>
  <c r="B468" i="7"/>
  <c r="C468" i="7"/>
  <c r="D468" i="7"/>
  <c r="E468" i="7"/>
  <c r="G468" i="7"/>
  <c r="H468" i="7"/>
  <c r="I468" i="7"/>
  <c r="J468" i="7"/>
  <c r="K468" i="7"/>
  <c r="L468" i="7"/>
  <c r="M468" i="7"/>
  <c r="N468" i="7"/>
  <c r="P468" i="7"/>
  <c r="Q468" i="7"/>
  <c r="T468" i="7"/>
  <c r="V468" i="7"/>
  <c r="B469" i="7"/>
  <c r="C469" i="7"/>
  <c r="D469" i="7"/>
  <c r="E469" i="7"/>
  <c r="G469" i="7"/>
  <c r="H469" i="7"/>
  <c r="I469" i="7"/>
  <c r="J469" i="7"/>
  <c r="K469" i="7"/>
  <c r="L469" i="7"/>
  <c r="M469" i="7"/>
  <c r="N469" i="7"/>
  <c r="P469" i="7"/>
  <c r="Q469" i="7"/>
  <c r="T469" i="7"/>
  <c r="V469" i="7"/>
  <c r="B470" i="7"/>
  <c r="C470" i="7"/>
  <c r="D470" i="7"/>
  <c r="E470" i="7"/>
  <c r="G470" i="7"/>
  <c r="H470" i="7"/>
  <c r="I470" i="7"/>
  <c r="J470" i="7"/>
  <c r="K470" i="7"/>
  <c r="L470" i="7"/>
  <c r="M470" i="7"/>
  <c r="N470" i="7"/>
  <c r="P470" i="7"/>
  <c r="Q470" i="7"/>
  <c r="V470" i="7"/>
  <c r="B471" i="7"/>
  <c r="C471" i="7"/>
  <c r="D471" i="7"/>
  <c r="E471" i="7"/>
  <c r="G471" i="7"/>
  <c r="H471" i="7"/>
  <c r="I471" i="7"/>
  <c r="J471" i="7"/>
  <c r="K471" i="7"/>
  <c r="L471" i="7"/>
  <c r="M471" i="7"/>
  <c r="N471" i="7"/>
  <c r="P471" i="7"/>
  <c r="Q471" i="7"/>
  <c r="V471" i="7"/>
  <c r="B472" i="7"/>
  <c r="C472" i="7"/>
  <c r="D472" i="7"/>
  <c r="E472" i="7"/>
  <c r="G472" i="7"/>
  <c r="H472" i="7"/>
  <c r="I472" i="7"/>
  <c r="J472" i="7"/>
  <c r="K472" i="7"/>
  <c r="L472" i="7"/>
  <c r="M472" i="7"/>
  <c r="N472" i="7"/>
  <c r="P472" i="7"/>
  <c r="Q472" i="7"/>
  <c r="T472" i="7"/>
  <c r="V472" i="7"/>
  <c r="B473" i="7"/>
  <c r="C473" i="7"/>
  <c r="D473" i="7"/>
  <c r="E473" i="7"/>
  <c r="G473" i="7"/>
  <c r="H473" i="7"/>
  <c r="I473" i="7"/>
  <c r="J473" i="7"/>
  <c r="K473" i="7"/>
  <c r="L473" i="7"/>
  <c r="M473" i="7"/>
  <c r="N473" i="7"/>
  <c r="P473" i="7"/>
  <c r="Q473" i="7"/>
  <c r="T473" i="7"/>
  <c r="V473" i="7"/>
  <c r="B474" i="7"/>
  <c r="C474" i="7"/>
  <c r="D474" i="7"/>
  <c r="E474" i="7"/>
  <c r="G474" i="7"/>
  <c r="H474" i="7"/>
  <c r="I474" i="7"/>
  <c r="J474" i="7"/>
  <c r="K474" i="7"/>
  <c r="L474" i="7"/>
  <c r="M474" i="7"/>
  <c r="N474" i="7"/>
  <c r="P474" i="7"/>
  <c r="Q474" i="7"/>
  <c r="V474" i="7"/>
  <c r="B475" i="7"/>
  <c r="C475" i="7"/>
  <c r="D475" i="7"/>
  <c r="E475" i="7"/>
  <c r="G475" i="7"/>
  <c r="H475" i="7"/>
  <c r="I475" i="7"/>
  <c r="J475" i="7"/>
  <c r="K475" i="7"/>
  <c r="L475" i="7"/>
  <c r="M475" i="7"/>
  <c r="N475" i="7"/>
  <c r="P475" i="7"/>
  <c r="Q475" i="7"/>
  <c r="V475" i="7"/>
  <c r="B476" i="7"/>
  <c r="C476" i="7"/>
  <c r="D476" i="7"/>
  <c r="E476" i="7"/>
  <c r="G476" i="7"/>
  <c r="H476" i="7"/>
  <c r="I476" i="7"/>
  <c r="J476" i="7"/>
  <c r="K476" i="7"/>
  <c r="L476" i="7"/>
  <c r="M476" i="7"/>
  <c r="N476" i="7"/>
  <c r="P476" i="7"/>
  <c r="Q476" i="7"/>
  <c r="V476" i="7"/>
  <c r="B477" i="7"/>
  <c r="C477" i="7"/>
  <c r="D477" i="7"/>
  <c r="E477" i="7"/>
  <c r="G477" i="7"/>
  <c r="H477" i="7"/>
  <c r="I477" i="7"/>
  <c r="J477" i="7"/>
  <c r="K477" i="7"/>
  <c r="L477" i="7"/>
  <c r="M477" i="7"/>
  <c r="N477" i="7"/>
  <c r="P477" i="7"/>
  <c r="Q477" i="7"/>
  <c r="V477" i="7"/>
  <c r="B478" i="7"/>
  <c r="C478" i="7"/>
  <c r="D478" i="7"/>
  <c r="E478" i="7"/>
  <c r="G478" i="7"/>
  <c r="H478" i="7"/>
  <c r="I478" i="7"/>
  <c r="J478" i="7"/>
  <c r="K478" i="7"/>
  <c r="L478" i="7"/>
  <c r="M478" i="7"/>
  <c r="N478" i="7"/>
  <c r="P478" i="7"/>
  <c r="Q478" i="7"/>
  <c r="V478" i="7"/>
  <c r="B479" i="7"/>
  <c r="C479" i="7"/>
  <c r="D479" i="7"/>
  <c r="E479" i="7"/>
  <c r="G479" i="7"/>
  <c r="H479" i="7"/>
  <c r="I479" i="7"/>
  <c r="J479" i="7"/>
  <c r="K479" i="7"/>
  <c r="L479" i="7"/>
  <c r="M479" i="7"/>
  <c r="N479" i="7"/>
  <c r="P479" i="7"/>
  <c r="Q479" i="7"/>
  <c r="V479" i="7"/>
  <c r="B480" i="7"/>
  <c r="C480" i="7"/>
  <c r="D480" i="7"/>
  <c r="E480" i="7"/>
  <c r="G480" i="7"/>
  <c r="H480" i="7"/>
  <c r="I480" i="7"/>
  <c r="J480" i="7"/>
  <c r="K480" i="7"/>
  <c r="L480" i="7"/>
  <c r="M480" i="7"/>
  <c r="N480" i="7"/>
  <c r="P480" i="7"/>
  <c r="Q480" i="7"/>
  <c r="V480" i="7"/>
  <c r="B481" i="7"/>
  <c r="C481" i="7"/>
  <c r="D481" i="7"/>
  <c r="E481" i="7"/>
  <c r="G481" i="7"/>
  <c r="H481" i="7"/>
  <c r="I481" i="7"/>
  <c r="J481" i="7"/>
  <c r="K481" i="7"/>
  <c r="L481" i="7"/>
  <c r="M481" i="7"/>
  <c r="N481" i="7"/>
  <c r="P481" i="7"/>
  <c r="Q481" i="7"/>
  <c r="V481" i="7"/>
  <c r="A3" i="7"/>
  <c r="A4" i="7"/>
  <c r="A5" i="7"/>
  <c r="A6" i="7"/>
  <c r="A7" i="7"/>
  <c r="A8" i="7"/>
  <c r="A9" i="7"/>
  <c r="A10" i="7"/>
  <c r="A11" i="7"/>
  <c r="A13" i="7"/>
  <c r="A14" i="7"/>
  <c r="A15" i="7"/>
  <c r="A16" i="7"/>
  <c r="A17" i="7"/>
  <c r="A18" i="7"/>
  <c r="A19" i="7"/>
  <c r="A20" i="7"/>
  <c r="A21" i="7"/>
  <c r="A22" i="7"/>
  <c r="A23" i="7"/>
  <c r="A42" i="7"/>
  <c r="A43" i="7"/>
  <c r="A44" i="7"/>
  <c r="A45" i="7"/>
  <c r="A64" i="7"/>
  <c r="A65" i="7"/>
  <c r="A66" i="7"/>
  <c r="A67" i="7"/>
  <c r="A86" i="7"/>
  <c r="A87" i="7"/>
  <c r="A88" i="7"/>
  <c r="A89" i="7"/>
  <c r="A108" i="7"/>
  <c r="A109" i="7"/>
  <c r="A110" i="7"/>
  <c r="A111" i="7"/>
  <c r="A130" i="7"/>
  <c r="A131" i="7"/>
  <c r="A132" i="7"/>
  <c r="A133" i="7"/>
  <c r="A152" i="7"/>
  <c r="A153" i="7"/>
  <c r="A154" i="7"/>
  <c r="A155" i="7"/>
  <c r="A174" i="7"/>
  <c r="A175" i="7"/>
  <c r="A176" i="7"/>
  <c r="A177" i="7"/>
  <c r="A196" i="7"/>
  <c r="A197" i="7"/>
  <c r="A198" i="7"/>
  <c r="A199" i="7"/>
  <c r="A218" i="7"/>
  <c r="A219" i="7"/>
  <c r="A220" i="7"/>
  <c r="A221" i="7"/>
  <c r="A240" i="7"/>
  <c r="A241" i="7"/>
  <c r="A242" i="7"/>
  <c r="A243" i="7"/>
  <c r="A262" i="7"/>
  <c r="A263" i="7"/>
  <c r="A264" i="7"/>
  <c r="A265" i="7"/>
  <c r="A284" i="7"/>
  <c r="A285" i="7"/>
  <c r="A286" i="7"/>
  <c r="A287" i="7"/>
  <c r="A306" i="7"/>
  <c r="A307" i="7"/>
  <c r="A308" i="7"/>
  <c r="A309" i="7"/>
  <c r="A328" i="7"/>
  <c r="A329" i="7"/>
  <c r="A330" i="7"/>
  <c r="A331" i="7"/>
  <c r="A350" i="7"/>
  <c r="A351" i="7"/>
  <c r="A352" i="7"/>
  <c r="A353" i="7"/>
  <c r="A372" i="7"/>
  <c r="A373" i="7"/>
  <c r="A374" i="7"/>
  <c r="A375" i="7"/>
  <c r="A394" i="7"/>
  <c r="A395" i="7"/>
  <c r="A396" i="7"/>
  <c r="A397" i="7"/>
  <c r="A416" i="7"/>
  <c r="A417" i="7"/>
  <c r="A418" i="7"/>
  <c r="A419" i="7"/>
  <c r="A438" i="7"/>
  <c r="A439" i="7"/>
  <c r="A440" i="7"/>
  <c r="A441" i="7"/>
  <c r="A460" i="7"/>
  <c r="A461" i="7"/>
  <c r="A462" i="7"/>
  <c r="A463" i="7"/>
  <c r="A2" i="7"/>
  <c r="A1" i="7"/>
  <c r="AC382" i="1"/>
  <c r="F382" i="7"/>
  <c r="AC360" i="1"/>
  <c r="F360" i="7"/>
  <c r="AC314" i="1"/>
  <c r="F314" i="7"/>
  <c r="AC465" i="1"/>
  <c r="F465" i="7"/>
  <c r="AC443" i="1"/>
  <c r="F443" i="7"/>
  <c r="AC421" i="1"/>
  <c r="F421" i="7"/>
  <c r="AC399" i="1"/>
  <c r="F399" i="7"/>
  <c r="AC377" i="1"/>
  <c r="F377" i="7"/>
  <c r="AC355" i="1"/>
  <c r="F355" i="7"/>
  <c r="AC333" i="1"/>
  <c r="F333" i="7"/>
  <c r="AC311" i="1"/>
  <c r="F311" i="7"/>
  <c r="AC289" i="1"/>
  <c r="F289" i="7"/>
  <c r="AC267" i="1"/>
  <c r="F267" i="7"/>
  <c r="AC268" i="1"/>
  <c r="F268" i="7"/>
  <c r="AC245" i="1"/>
  <c r="F245" i="7"/>
  <c r="AC223" i="1"/>
  <c r="F223" i="7"/>
  <c r="AC201" i="1"/>
  <c r="F201" i="7"/>
  <c r="AC179" i="1"/>
  <c r="F179" i="7"/>
  <c r="AC157" i="1"/>
  <c r="F157" i="7"/>
  <c r="AC135" i="1"/>
  <c r="F135" i="7"/>
  <c r="AC113" i="1"/>
  <c r="F113" i="7"/>
  <c r="AC91" i="1"/>
  <c r="F91" i="7"/>
  <c r="AC69" i="1"/>
  <c r="F69" i="7"/>
  <c r="AC70" i="1"/>
  <c r="F70" i="7"/>
  <c r="AC47" i="1"/>
  <c r="F47" i="7"/>
  <c r="AC48" i="1"/>
  <c r="F48" i="7"/>
  <c r="AC25" i="1"/>
  <c r="F25" i="7"/>
  <c r="AC26" i="1"/>
  <c r="F26" i="7"/>
  <c r="AC27" i="1"/>
  <c r="F27" i="7"/>
  <c r="AC3" i="1"/>
  <c r="F3" i="7"/>
  <c r="AC4" i="1"/>
  <c r="F4" i="7"/>
  <c r="AC5" i="1"/>
  <c r="F5" i="7"/>
  <c r="A26" i="1"/>
  <c r="A48" i="1"/>
  <c r="A25" i="1"/>
  <c r="AC269" i="1"/>
  <c r="F269" i="7"/>
  <c r="AC270" i="1"/>
  <c r="F270" i="7"/>
  <c r="AC271" i="1"/>
  <c r="F271" i="7"/>
  <c r="AC272" i="1"/>
  <c r="F272" i="7"/>
  <c r="AC273" i="1"/>
  <c r="F273" i="7"/>
  <c r="AC274" i="1"/>
  <c r="F274" i="7"/>
  <c r="AC275" i="1"/>
  <c r="F275" i="7"/>
  <c r="AC276" i="1"/>
  <c r="F276" i="7"/>
  <c r="AC277" i="1"/>
  <c r="F277" i="7"/>
  <c r="F278" i="7"/>
  <c r="AC279" i="1"/>
  <c r="F279" i="7"/>
  <c r="AC280" i="1"/>
  <c r="F280" i="7"/>
  <c r="AC281" i="1"/>
  <c r="F281" i="7"/>
  <c r="AC282" i="1"/>
  <c r="F282" i="7"/>
  <c r="AC283" i="1"/>
  <c r="F283" i="7"/>
  <c r="AC288" i="1"/>
  <c r="F288" i="7"/>
  <c r="AC291" i="1"/>
  <c r="F291" i="7"/>
  <c r="AC292" i="1"/>
  <c r="F292" i="7"/>
  <c r="AC293" i="1"/>
  <c r="F293" i="7"/>
  <c r="AC294" i="1"/>
  <c r="F294" i="7"/>
  <c r="F295" i="7"/>
  <c r="AC296" i="1"/>
  <c r="F296" i="7"/>
  <c r="AC297" i="1"/>
  <c r="F297" i="7"/>
  <c r="AC298" i="1"/>
  <c r="F298" i="7"/>
  <c r="AC299" i="1"/>
  <c r="F299" i="7"/>
  <c r="AC300" i="1"/>
  <c r="F300" i="7"/>
  <c r="F301" i="7"/>
  <c r="AC302" i="1"/>
  <c r="F302" i="7"/>
  <c r="AC303" i="1"/>
  <c r="F303" i="7"/>
  <c r="AC304" i="1"/>
  <c r="F304" i="7"/>
  <c r="AC305" i="1"/>
  <c r="F305" i="7"/>
  <c r="AC310" i="1"/>
  <c r="F310" i="7"/>
  <c r="AC313" i="1"/>
  <c r="F313" i="7"/>
  <c r="AC312" i="1"/>
  <c r="F312" i="7"/>
  <c r="AC315" i="1"/>
  <c r="F315" i="7"/>
  <c r="AC317" i="1"/>
  <c r="F317" i="7"/>
  <c r="AC318" i="1"/>
  <c r="F318" i="7"/>
  <c r="F319" i="7"/>
  <c r="AC320" i="1"/>
  <c r="F320" i="7"/>
  <c r="AC321" i="1"/>
  <c r="F321" i="7"/>
  <c r="AC322" i="1"/>
  <c r="F322" i="7"/>
  <c r="AC324" i="1"/>
  <c r="F324" i="7"/>
  <c r="F325" i="7"/>
  <c r="AC326" i="1"/>
  <c r="F326" i="7"/>
  <c r="AC327" i="1"/>
  <c r="F327" i="7"/>
  <c r="AC332" i="1"/>
  <c r="F332" i="7"/>
  <c r="AC335" i="1"/>
  <c r="F335" i="7"/>
  <c r="AC334" i="1"/>
  <c r="F334" i="7"/>
  <c r="AC336" i="1"/>
  <c r="F336" i="7"/>
  <c r="AC337" i="1"/>
  <c r="F337" i="7"/>
  <c r="AC338" i="1"/>
  <c r="F338" i="7"/>
  <c r="AC339" i="1"/>
  <c r="F339" i="7"/>
  <c r="AC340" i="1"/>
  <c r="F340" i="7"/>
  <c r="AC341" i="1"/>
  <c r="F341" i="7"/>
  <c r="AC342" i="1"/>
  <c r="F342" i="7"/>
  <c r="AC343" i="1"/>
  <c r="F343" i="7"/>
  <c r="AC344" i="1"/>
  <c r="F344" i="7"/>
  <c r="AC345" i="1"/>
  <c r="F345" i="7"/>
  <c r="AC346" i="1"/>
  <c r="F346" i="7"/>
  <c r="AC347" i="1"/>
  <c r="F347" i="7"/>
  <c r="AC348" i="1"/>
  <c r="F348" i="7"/>
  <c r="AC349" i="1"/>
  <c r="F349" i="7"/>
  <c r="AC354" i="1"/>
  <c r="F354" i="7"/>
  <c r="AC357" i="1"/>
  <c r="F357" i="7"/>
  <c r="AC356" i="1"/>
  <c r="F356" i="7"/>
  <c r="AC358" i="1"/>
  <c r="F358" i="7"/>
  <c r="AC359" i="1"/>
  <c r="F359" i="7"/>
  <c r="AC361" i="1"/>
  <c r="F361" i="7"/>
  <c r="AC362" i="1"/>
  <c r="F362" i="7"/>
  <c r="AC363" i="1"/>
  <c r="F363" i="7"/>
  <c r="AC364" i="1"/>
  <c r="F364" i="7"/>
  <c r="AC365" i="1"/>
  <c r="F365" i="7"/>
  <c r="F366" i="7"/>
  <c r="F367" i="7"/>
  <c r="AC368" i="1"/>
  <c r="F368" i="7"/>
  <c r="AC369" i="1"/>
  <c r="F369" i="7"/>
  <c r="AC370" i="1"/>
  <c r="F370" i="7"/>
  <c r="AC371" i="1"/>
  <c r="F371" i="7"/>
  <c r="AC376" i="1"/>
  <c r="F376" i="7"/>
  <c r="AC379" i="1"/>
  <c r="F379" i="7"/>
  <c r="AC378" i="1"/>
  <c r="F378" i="7"/>
  <c r="AC380" i="1"/>
  <c r="F380" i="7"/>
  <c r="AC381" i="1"/>
  <c r="F381" i="7"/>
  <c r="AC383" i="1"/>
  <c r="F383" i="7"/>
  <c r="F384" i="7"/>
  <c r="AC385" i="1"/>
  <c r="F385" i="7"/>
  <c r="AC386" i="1"/>
  <c r="F386" i="7"/>
  <c r="AC387" i="1"/>
  <c r="F387" i="7"/>
  <c r="AC388" i="1"/>
  <c r="F388" i="7"/>
  <c r="F389" i="7"/>
  <c r="AC390" i="1"/>
  <c r="F390" i="7"/>
  <c r="AC391" i="1"/>
  <c r="F391" i="7"/>
  <c r="AC392" i="1"/>
  <c r="F392" i="7"/>
  <c r="AC393" i="1"/>
  <c r="F393" i="7"/>
  <c r="AC398" i="1"/>
  <c r="F398" i="7"/>
  <c r="AC401" i="1"/>
  <c r="F401" i="7"/>
  <c r="AC400" i="1"/>
  <c r="F400" i="7"/>
  <c r="AC402" i="1"/>
  <c r="F402" i="7"/>
  <c r="AC403" i="1"/>
  <c r="F403" i="7"/>
  <c r="AC404" i="1"/>
  <c r="F404" i="7"/>
  <c r="AC405" i="1"/>
  <c r="F405" i="7"/>
  <c r="AC406" i="1"/>
  <c r="F406" i="7"/>
  <c r="F407" i="7"/>
  <c r="AC408" i="1"/>
  <c r="F408" i="7"/>
  <c r="AC409" i="1"/>
  <c r="F409" i="7"/>
  <c r="F410" i="7"/>
  <c r="AC411" i="1"/>
  <c r="F411" i="7"/>
  <c r="AC412" i="1"/>
  <c r="F412" i="7"/>
  <c r="F413" i="7"/>
  <c r="AC414" i="1"/>
  <c r="F414" i="7"/>
  <c r="AC415" i="1"/>
  <c r="F415" i="7"/>
  <c r="AC420" i="1"/>
  <c r="F420" i="7"/>
  <c r="AC423" i="1"/>
  <c r="F423" i="7"/>
  <c r="AC422" i="1"/>
  <c r="F422" i="7"/>
  <c r="AC424" i="1"/>
  <c r="F424" i="7"/>
  <c r="AC426" i="1"/>
  <c r="F426" i="7"/>
  <c r="AC427" i="1"/>
  <c r="F427" i="7"/>
  <c r="AC428" i="1"/>
  <c r="F428" i="7"/>
  <c r="AC429" i="1"/>
  <c r="F429" i="7"/>
  <c r="AC430" i="1"/>
  <c r="F430" i="7"/>
  <c r="AC431" i="1"/>
  <c r="F431" i="7"/>
  <c r="AC432" i="1"/>
  <c r="F432" i="7"/>
  <c r="AC433" i="1"/>
  <c r="F433" i="7"/>
  <c r="AC434" i="1"/>
  <c r="F434" i="7"/>
  <c r="AC435" i="1"/>
  <c r="F435" i="7"/>
  <c r="AC436" i="1"/>
  <c r="F436" i="7"/>
  <c r="AC437" i="1"/>
  <c r="F437" i="7"/>
  <c r="AC442" i="1"/>
  <c r="F442" i="7"/>
  <c r="AC445" i="1"/>
  <c r="F445" i="7"/>
  <c r="AC444" i="1"/>
  <c r="F444" i="7"/>
  <c r="AC446" i="1"/>
  <c r="F446" i="7"/>
  <c r="AC447" i="1"/>
  <c r="F447" i="7"/>
  <c r="AC448" i="1"/>
  <c r="F448" i="7"/>
  <c r="AC449" i="1"/>
  <c r="F449" i="7"/>
  <c r="AC450" i="1"/>
  <c r="F450" i="7"/>
  <c r="AC451" i="1"/>
  <c r="F451" i="7"/>
  <c r="AC452" i="1"/>
  <c r="F452" i="7"/>
  <c r="AC453" i="1"/>
  <c r="F453" i="7"/>
  <c r="AC454" i="1"/>
  <c r="F454" i="7"/>
  <c r="AC455" i="1"/>
  <c r="F455" i="7"/>
  <c r="AC456" i="1"/>
  <c r="F456" i="7"/>
  <c r="AC457" i="1"/>
  <c r="F457" i="7"/>
  <c r="AC458" i="1"/>
  <c r="F458" i="7"/>
  <c r="AC459" i="1"/>
  <c r="F459" i="7"/>
  <c r="AC464" i="1"/>
  <c r="F464" i="7"/>
  <c r="AC467" i="1"/>
  <c r="F467" i="7"/>
  <c r="AC466" i="1"/>
  <c r="F466" i="7"/>
  <c r="AC468" i="1"/>
  <c r="F468" i="7"/>
  <c r="AC469" i="1"/>
  <c r="F469" i="7"/>
  <c r="AC470" i="1"/>
  <c r="F470" i="7"/>
  <c r="AC471" i="1"/>
  <c r="F471" i="7"/>
  <c r="AC472" i="1"/>
  <c r="F472" i="7"/>
  <c r="F473" i="7"/>
  <c r="AC474" i="1"/>
  <c r="F474" i="7"/>
  <c r="AC475" i="1"/>
  <c r="F475" i="7"/>
  <c r="AC476" i="1"/>
  <c r="F476" i="7"/>
  <c r="AC477" i="1"/>
  <c r="F477" i="7"/>
  <c r="AC478" i="1"/>
  <c r="F478" i="7"/>
  <c r="AC479" i="1"/>
  <c r="F479" i="7"/>
  <c r="AC480" i="1"/>
  <c r="F480" i="7"/>
  <c r="AC481" i="1"/>
  <c r="F481" i="7"/>
  <c r="AC266" i="1"/>
  <c r="F266" i="7"/>
  <c r="AC247" i="1"/>
  <c r="F247" i="7"/>
  <c r="AC246" i="1"/>
  <c r="F246" i="7"/>
  <c r="AC251" i="1"/>
  <c r="F251" i="7"/>
  <c r="AC252" i="1"/>
  <c r="F252" i="7"/>
  <c r="F253" i="7"/>
  <c r="AC254" i="1"/>
  <c r="F254" i="7"/>
  <c r="AC255" i="1"/>
  <c r="F255" i="7"/>
  <c r="AC256" i="1"/>
  <c r="F256" i="7"/>
  <c r="AC257" i="1"/>
  <c r="F257" i="7"/>
  <c r="AC258" i="1"/>
  <c r="F258" i="7"/>
  <c r="AC259" i="1"/>
  <c r="F259" i="7"/>
  <c r="AC260" i="1"/>
  <c r="F260" i="7"/>
  <c r="AC261" i="1"/>
  <c r="F261" i="7"/>
  <c r="AC244" i="1"/>
  <c r="F244" i="7"/>
  <c r="AC225" i="1"/>
  <c r="F225" i="7"/>
  <c r="AC224" i="1"/>
  <c r="F224" i="7"/>
  <c r="AC227" i="1"/>
  <c r="F227" i="7"/>
  <c r="AC228" i="1"/>
  <c r="F228" i="7"/>
  <c r="AC229" i="1"/>
  <c r="F229" i="7"/>
  <c r="AC230" i="1"/>
  <c r="F230" i="7"/>
  <c r="F231" i="7"/>
  <c r="AC232" i="1"/>
  <c r="F232" i="7"/>
  <c r="AC233" i="1"/>
  <c r="F233" i="7"/>
  <c r="AC234" i="1"/>
  <c r="F234" i="7"/>
  <c r="AC235" i="1"/>
  <c r="F235" i="7"/>
  <c r="AC236" i="1"/>
  <c r="F236" i="7"/>
  <c r="AC237" i="1"/>
  <c r="F237" i="7"/>
  <c r="AC238" i="1"/>
  <c r="F238" i="7"/>
  <c r="AC222" i="1"/>
  <c r="F222" i="7"/>
  <c r="AC202" i="1"/>
  <c r="F202" i="7"/>
  <c r="AC205" i="1"/>
  <c r="F205" i="7"/>
  <c r="AC207" i="1"/>
  <c r="F207" i="7"/>
  <c r="AC208" i="1"/>
  <c r="F208" i="7"/>
  <c r="AC209" i="1"/>
  <c r="F209" i="7"/>
  <c r="AC210" i="1"/>
  <c r="F210" i="7"/>
  <c r="AC211" i="1"/>
  <c r="F211" i="7"/>
  <c r="AC212" i="1"/>
  <c r="F212" i="7"/>
  <c r="AC213" i="1"/>
  <c r="F213" i="7"/>
  <c r="AC214" i="1"/>
  <c r="F214" i="7"/>
  <c r="AC215" i="1"/>
  <c r="F215" i="7"/>
  <c r="AC216" i="1"/>
  <c r="F216" i="7"/>
  <c r="AC217" i="1"/>
  <c r="F217" i="7"/>
  <c r="AC178" i="1"/>
  <c r="F178" i="7"/>
  <c r="AC180" i="1"/>
  <c r="F180" i="7"/>
  <c r="AC182" i="1"/>
  <c r="F182" i="7"/>
  <c r="AC183" i="1"/>
  <c r="F183" i="7"/>
  <c r="AC184" i="1"/>
  <c r="F184" i="7"/>
  <c r="AC185" i="1"/>
  <c r="F185" i="7"/>
  <c r="AC186" i="1"/>
  <c r="F186" i="7"/>
  <c r="AC187" i="1"/>
  <c r="F187" i="7"/>
  <c r="AC188" i="1"/>
  <c r="F188" i="7"/>
  <c r="AC189" i="1"/>
  <c r="F189" i="7"/>
  <c r="AC190" i="1"/>
  <c r="F190" i="7"/>
  <c r="AC191" i="1"/>
  <c r="F191" i="7"/>
  <c r="AC192" i="1"/>
  <c r="F192" i="7"/>
  <c r="AC193" i="1"/>
  <c r="F193" i="7"/>
  <c r="AC194" i="1"/>
  <c r="F194" i="7"/>
  <c r="F195" i="7"/>
  <c r="AC181" i="1"/>
  <c r="F181" i="7"/>
  <c r="AC156" i="1"/>
  <c r="F156" i="7"/>
  <c r="AC158" i="1"/>
  <c r="F158" i="7"/>
  <c r="AC160" i="1"/>
  <c r="F160" i="7"/>
  <c r="AC161" i="1"/>
  <c r="F161" i="7"/>
  <c r="AC162" i="1"/>
  <c r="F162" i="7"/>
  <c r="AC163" i="1"/>
  <c r="F163" i="7"/>
  <c r="AC164" i="1"/>
  <c r="F164" i="7"/>
  <c r="AC165" i="1"/>
  <c r="F165" i="7"/>
  <c r="AC166" i="1"/>
  <c r="F166" i="7"/>
  <c r="AC167" i="1"/>
  <c r="F167" i="7"/>
  <c r="AC168" i="1"/>
  <c r="F168" i="7"/>
  <c r="AC169" i="1"/>
  <c r="F169" i="7"/>
  <c r="AC170" i="1"/>
  <c r="F170" i="7"/>
  <c r="F171" i="7"/>
  <c r="AC172" i="1"/>
  <c r="F172" i="7"/>
  <c r="AC173" i="1"/>
  <c r="F173" i="7"/>
  <c r="AC159" i="1"/>
  <c r="F159" i="7"/>
  <c r="AC134" i="1"/>
  <c r="F134" i="7"/>
  <c r="AC136" i="1"/>
  <c r="F136" i="7"/>
  <c r="AC138" i="1"/>
  <c r="F138" i="7"/>
  <c r="AC139" i="1"/>
  <c r="F139" i="7"/>
  <c r="AC140" i="1"/>
  <c r="F140" i="7"/>
  <c r="AC141" i="1"/>
  <c r="F141" i="7"/>
  <c r="AC142" i="1"/>
  <c r="F142" i="7"/>
  <c r="AC143" i="1"/>
  <c r="F143" i="7"/>
  <c r="AC144" i="1"/>
  <c r="F144" i="7"/>
  <c r="AC145" i="1"/>
  <c r="F145" i="7"/>
  <c r="AC146" i="1"/>
  <c r="F146" i="7"/>
  <c r="AC147" i="1"/>
  <c r="F147" i="7"/>
  <c r="AC148" i="1"/>
  <c r="F148" i="7"/>
  <c r="AC149" i="1"/>
  <c r="F149" i="7"/>
  <c r="AC150" i="1"/>
  <c r="F150" i="7"/>
  <c r="AC151" i="1"/>
  <c r="F151" i="7"/>
  <c r="AC137" i="1"/>
  <c r="F137" i="7"/>
  <c r="AC112" i="1"/>
  <c r="F112" i="7"/>
  <c r="AC114" i="1"/>
  <c r="F114" i="7"/>
  <c r="AC116" i="1"/>
  <c r="F116" i="7"/>
  <c r="AC117" i="1"/>
  <c r="F117" i="7"/>
  <c r="AC118" i="1"/>
  <c r="F118" i="7"/>
  <c r="AC119" i="1"/>
  <c r="F119" i="7"/>
  <c r="AC120" i="1"/>
  <c r="F120" i="7"/>
  <c r="AC121" i="1"/>
  <c r="F121" i="7"/>
  <c r="AC122" i="1"/>
  <c r="F122" i="7"/>
  <c r="AC123" i="1"/>
  <c r="F123" i="7"/>
  <c r="AC124" i="1"/>
  <c r="F124" i="7"/>
  <c r="F125" i="7"/>
  <c r="AC126" i="1"/>
  <c r="F126" i="7"/>
  <c r="AC127" i="1"/>
  <c r="F127" i="7"/>
  <c r="AC128" i="1"/>
  <c r="F128" i="7"/>
  <c r="AC129" i="1"/>
  <c r="F129" i="7"/>
  <c r="AC115" i="1"/>
  <c r="F115" i="7"/>
  <c r="AC92" i="1"/>
  <c r="F92" i="7"/>
  <c r="AC94" i="1"/>
  <c r="F94" i="7"/>
  <c r="AC95" i="1"/>
  <c r="F95" i="7"/>
  <c r="AC96" i="1"/>
  <c r="F96" i="7"/>
  <c r="AC97" i="1"/>
  <c r="F97" i="7"/>
  <c r="F98" i="7"/>
  <c r="AC99" i="1"/>
  <c r="F99" i="7"/>
  <c r="AC100" i="1"/>
  <c r="F100" i="7"/>
  <c r="AC101" i="1"/>
  <c r="F101" i="7"/>
  <c r="AC102" i="1"/>
  <c r="F102" i="7"/>
  <c r="AC103" i="1"/>
  <c r="F103" i="7"/>
  <c r="AC104" i="1"/>
  <c r="F104" i="7"/>
  <c r="F105" i="7"/>
  <c r="AC106" i="1"/>
  <c r="F106" i="7"/>
  <c r="AC107" i="1"/>
  <c r="F107" i="7"/>
  <c r="AC90" i="1"/>
  <c r="F90" i="7"/>
  <c r="AC93" i="1"/>
  <c r="F93" i="7"/>
  <c r="AC68" i="1"/>
  <c r="F68" i="7"/>
  <c r="AC72" i="1"/>
  <c r="F72" i="7"/>
  <c r="AC73" i="1"/>
  <c r="F73" i="7"/>
  <c r="AC74" i="1"/>
  <c r="F74" i="7"/>
  <c r="AC75" i="1"/>
  <c r="F75" i="7"/>
  <c r="AC76" i="1"/>
  <c r="F76" i="7"/>
  <c r="AC77" i="1"/>
  <c r="F77" i="7"/>
  <c r="AC78" i="1"/>
  <c r="F78" i="7"/>
  <c r="AC79" i="1"/>
  <c r="F79" i="7"/>
  <c r="AC80" i="1"/>
  <c r="F80" i="7"/>
  <c r="AC81" i="1"/>
  <c r="F81" i="7"/>
  <c r="AC82" i="1"/>
  <c r="F82" i="7"/>
  <c r="AC83" i="1"/>
  <c r="F83" i="7"/>
  <c r="AC84" i="1"/>
  <c r="F84" i="7"/>
  <c r="AC85" i="1"/>
  <c r="F85" i="7"/>
  <c r="AC71" i="1"/>
  <c r="F71" i="7"/>
  <c r="AC46" i="1"/>
  <c r="F46" i="7"/>
  <c r="AC50" i="1"/>
  <c r="F50" i="7"/>
  <c r="AC51" i="1"/>
  <c r="F51" i="7"/>
  <c r="AC52" i="1"/>
  <c r="F52" i="7"/>
  <c r="AC53" i="1"/>
  <c r="F53" i="7"/>
  <c r="AC54" i="1"/>
  <c r="F54" i="7"/>
  <c r="AC55" i="1"/>
  <c r="F55" i="7"/>
  <c r="AC56" i="1"/>
  <c r="F56" i="7"/>
  <c r="AC57" i="1"/>
  <c r="F57" i="7"/>
  <c r="AC58" i="1"/>
  <c r="F58" i="7"/>
  <c r="AC59" i="1"/>
  <c r="F59" i="7"/>
  <c r="AC60" i="1"/>
  <c r="F60" i="7"/>
  <c r="AC61" i="1"/>
  <c r="F61" i="7"/>
  <c r="AC62" i="1"/>
  <c r="F62" i="7"/>
  <c r="AC63" i="1"/>
  <c r="F63" i="7"/>
  <c r="AC49" i="1"/>
  <c r="F49" i="7"/>
  <c r="AC24" i="1"/>
  <c r="F24" i="7"/>
  <c r="AC28" i="1"/>
  <c r="F28" i="7"/>
  <c r="AC29" i="1"/>
  <c r="F29" i="7"/>
  <c r="AC31" i="1"/>
  <c r="F31" i="7"/>
  <c r="AC32" i="1"/>
  <c r="F32" i="7"/>
  <c r="AC33" i="1"/>
  <c r="F33" i="7"/>
  <c r="AC34" i="1"/>
  <c r="F34" i="7"/>
  <c r="F35" i="7"/>
  <c r="F36" i="7"/>
  <c r="AC37" i="1"/>
  <c r="F37" i="7"/>
  <c r="AC38" i="1"/>
  <c r="F38" i="7"/>
  <c r="AC39" i="1"/>
  <c r="F39" i="7"/>
  <c r="AC40" i="1"/>
  <c r="F40" i="7"/>
  <c r="AC41" i="1"/>
  <c r="F41" i="7"/>
  <c r="AC2" i="1"/>
  <c r="F2" i="7"/>
  <c r="AC6" i="1"/>
  <c r="F6" i="7"/>
  <c r="AC7" i="1"/>
  <c r="F7" i="7"/>
  <c r="AC9" i="1"/>
  <c r="F9" i="7"/>
  <c r="AC10" i="1"/>
  <c r="F10" i="7"/>
  <c r="AC11" i="1"/>
  <c r="F11" i="7"/>
  <c r="AC12" i="1"/>
  <c r="F12" i="7"/>
  <c r="AC13" i="1"/>
  <c r="F13" i="7"/>
  <c r="AC14" i="1"/>
  <c r="F14" i="7"/>
  <c r="AC16" i="1"/>
  <c r="F16" i="7"/>
  <c r="F17" i="7"/>
  <c r="F18" i="7"/>
  <c r="AC19" i="1"/>
  <c r="F19" i="7"/>
  <c r="AC203" i="1"/>
  <c r="F203" i="7"/>
  <c r="A47" i="1"/>
  <c r="A25" i="7"/>
  <c r="B12" i="4"/>
  <c r="I27" i="13"/>
  <c r="I48" i="13"/>
  <c r="J51" i="13"/>
  <c r="I51" i="13"/>
  <c r="I50" i="13"/>
  <c r="J50" i="13"/>
  <c r="J49" i="13"/>
  <c r="I49" i="13"/>
  <c r="J48" i="13"/>
  <c r="J34" i="13"/>
  <c r="I34" i="13"/>
  <c r="J33" i="13"/>
  <c r="I32" i="13"/>
  <c r="I33" i="13"/>
  <c r="J32" i="13"/>
  <c r="J31" i="13"/>
  <c r="I31" i="13"/>
  <c r="J30" i="13"/>
  <c r="I30" i="13"/>
  <c r="J29" i="13"/>
  <c r="I29" i="13"/>
  <c r="J28" i="13"/>
  <c r="I28" i="13"/>
  <c r="J27" i="13"/>
  <c r="J26" i="13"/>
  <c r="I26" i="13"/>
  <c r="J12" i="13"/>
  <c r="I12" i="13"/>
  <c r="J11" i="13"/>
  <c r="I11" i="13"/>
  <c r="J10" i="13"/>
  <c r="I10" i="13"/>
  <c r="J9" i="13"/>
  <c r="I9" i="13"/>
  <c r="J8" i="13"/>
  <c r="I8" i="13"/>
  <c r="I6" i="13"/>
  <c r="J5" i="13"/>
  <c r="I5" i="13"/>
  <c r="J4" i="13"/>
  <c r="I4" i="13"/>
  <c r="B42" i="13"/>
  <c r="B64" i="13"/>
  <c r="B86" i="13"/>
  <c r="B108" i="13"/>
  <c r="B130" i="13"/>
  <c r="B152" i="13"/>
  <c r="B174" i="13"/>
  <c r="B196" i="13"/>
  <c r="B218" i="13"/>
  <c r="B240" i="13"/>
  <c r="B262" i="13"/>
  <c r="B284" i="13"/>
  <c r="B306" i="13"/>
  <c r="B328" i="13"/>
  <c r="B350" i="13"/>
  <c r="B372" i="13"/>
  <c r="B394" i="13"/>
  <c r="B416" i="13"/>
  <c r="B438" i="13"/>
  <c r="B460" i="13"/>
  <c r="B482" i="13"/>
  <c r="B41" i="13"/>
  <c r="B63" i="13"/>
  <c r="B85" i="13"/>
  <c r="B107" i="13"/>
  <c r="B129" i="13"/>
  <c r="B151" i="13"/>
  <c r="B173" i="13"/>
  <c r="B195" i="13"/>
  <c r="B217" i="13"/>
  <c r="B239" i="13"/>
  <c r="B261" i="13"/>
  <c r="B283" i="13"/>
  <c r="B305" i="13"/>
  <c r="B327" i="13"/>
  <c r="B349" i="13"/>
  <c r="B371" i="13"/>
  <c r="B393" i="13"/>
  <c r="B415" i="13"/>
  <c r="B437" i="13"/>
  <c r="B459" i="13"/>
  <c r="B481" i="13"/>
  <c r="B40" i="13"/>
  <c r="B62" i="13"/>
  <c r="B84" i="13"/>
  <c r="B106" i="13"/>
  <c r="B128" i="13"/>
  <c r="B150" i="13"/>
  <c r="B172" i="13"/>
  <c r="B194" i="13"/>
  <c r="B216" i="13"/>
  <c r="B238" i="13"/>
  <c r="B260" i="13"/>
  <c r="B282" i="13"/>
  <c r="B304" i="13"/>
  <c r="B326" i="13"/>
  <c r="B348" i="13"/>
  <c r="B370" i="13"/>
  <c r="B392" i="13"/>
  <c r="B414" i="13"/>
  <c r="B436" i="13"/>
  <c r="B458" i="13"/>
  <c r="B480" i="13"/>
  <c r="B39" i="13"/>
  <c r="B61" i="13"/>
  <c r="B83" i="13"/>
  <c r="B105" i="13"/>
  <c r="B127" i="13"/>
  <c r="B149" i="13"/>
  <c r="B171" i="13"/>
  <c r="B193" i="13"/>
  <c r="B215" i="13"/>
  <c r="B237" i="13"/>
  <c r="B259" i="13"/>
  <c r="B281" i="13"/>
  <c r="B303" i="13"/>
  <c r="B325" i="13"/>
  <c r="B347" i="13"/>
  <c r="B369" i="13"/>
  <c r="B391" i="13"/>
  <c r="B413" i="13"/>
  <c r="B435" i="13"/>
  <c r="B457" i="13"/>
  <c r="B479" i="13"/>
  <c r="B38" i="13"/>
  <c r="B60" i="13"/>
  <c r="B82" i="13"/>
  <c r="B104" i="13"/>
  <c r="B126" i="13"/>
  <c r="B148" i="13"/>
  <c r="B170" i="13"/>
  <c r="B192" i="13"/>
  <c r="B214" i="13"/>
  <c r="B236" i="13"/>
  <c r="B258" i="13"/>
  <c r="B280" i="13"/>
  <c r="B302" i="13"/>
  <c r="B324" i="13"/>
  <c r="B346" i="13"/>
  <c r="B368" i="13"/>
  <c r="B390" i="13"/>
  <c r="B412" i="13"/>
  <c r="B434" i="13"/>
  <c r="B456" i="13"/>
  <c r="B478" i="13"/>
  <c r="B37" i="13"/>
  <c r="B59" i="13"/>
  <c r="B81" i="13"/>
  <c r="B103" i="13"/>
  <c r="B125" i="13"/>
  <c r="B147" i="13"/>
  <c r="B169" i="13"/>
  <c r="B191" i="13"/>
  <c r="B213" i="13"/>
  <c r="B235" i="13"/>
  <c r="B257" i="13"/>
  <c r="B279" i="13"/>
  <c r="B301" i="13"/>
  <c r="B323" i="13"/>
  <c r="B345" i="13"/>
  <c r="B367" i="13"/>
  <c r="B389" i="13"/>
  <c r="B411" i="13"/>
  <c r="B433" i="13"/>
  <c r="B455" i="13"/>
  <c r="B477" i="13"/>
  <c r="B36" i="13"/>
  <c r="B58" i="13"/>
  <c r="B80" i="13"/>
  <c r="B102" i="13"/>
  <c r="B124" i="13"/>
  <c r="B146" i="13"/>
  <c r="B168" i="13"/>
  <c r="B190" i="13"/>
  <c r="B212" i="13"/>
  <c r="B234" i="13"/>
  <c r="B256" i="13"/>
  <c r="B278" i="13"/>
  <c r="B300" i="13"/>
  <c r="B322" i="13"/>
  <c r="B344" i="13"/>
  <c r="B366" i="13"/>
  <c r="B388" i="13"/>
  <c r="B410" i="13"/>
  <c r="B432" i="13"/>
  <c r="B454" i="13"/>
  <c r="B476" i="13"/>
  <c r="B35" i="13"/>
  <c r="B57" i="13"/>
  <c r="B79" i="13"/>
  <c r="B101" i="13"/>
  <c r="B123" i="13"/>
  <c r="B145" i="13"/>
  <c r="B167" i="13"/>
  <c r="B189" i="13"/>
  <c r="B211" i="13"/>
  <c r="B233" i="13"/>
  <c r="B255" i="13"/>
  <c r="B277" i="13"/>
  <c r="B299" i="13"/>
  <c r="B321" i="13"/>
  <c r="B343" i="13"/>
  <c r="B365" i="13"/>
  <c r="B387" i="13"/>
  <c r="B409" i="13"/>
  <c r="B431" i="13"/>
  <c r="B453" i="13"/>
  <c r="B475" i="13"/>
  <c r="B34" i="13"/>
  <c r="B56" i="13"/>
  <c r="B78" i="13"/>
  <c r="B100" i="13"/>
  <c r="B122" i="13"/>
  <c r="B144" i="13"/>
  <c r="B166" i="13"/>
  <c r="B188" i="13"/>
  <c r="B210" i="13"/>
  <c r="B232" i="13"/>
  <c r="B254" i="13"/>
  <c r="B276" i="13"/>
  <c r="B298" i="13"/>
  <c r="B320" i="13"/>
  <c r="B342" i="13"/>
  <c r="B364" i="13"/>
  <c r="B386" i="13"/>
  <c r="B408" i="13"/>
  <c r="B430" i="13"/>
  <c r="B452" i="13"/>
  <c r="B474" i="13"/>
  <c r="B33" i="13"/>
  <c r="B55" i="13"/>
  <c r="B77" i="13"/>
  <c r="B99" i="13"/>
  <c r="B121" i="13"/>
  <c r="B143" i="13"/>
  <c r="B165" i="13"/>
  <c r="B187" i="13"/>
  <c r="B209" i="13"/>
  <c r="B231" i="13"/>
  <c r="B253" i="13"/>
  <c r="B275" i="13"/>
  <c r="B297" i="13"/>
  <c r="B319" i="13"/>
  <c r="B341" i="13"/>
  <c r="B363" i="13"/>
  <c r="B385" i="13"/>
  <c r="B407" i="13"/>
  <c r="B429" i="13"/>
  <c r="B451" i="13"/>
  <c r="B473" i="13"/>
  <c r="B32" i="13"/>
  <c r="B54" i="13"/>
  <c r="B76" i="13"/>
  <c r="B98" i="13"/>
  <c r="B120" i="13"/>
  <c r="B142" i="13"/>
  <c r="B164" i="13"/>
  <c r="B186" i="13"/>
  <c r="B208" i="13"/>
  <c r="B230" i="13"/>
  <c r="B252" i="13"/>
  <c r="B274" i="13"/>
  <c r="B296" i="13"/>
  <c r="B318" i="13"/>
  <c r="B340" i="13"/>
  <c r="B362" i="13"/>
  <c r="B384" i="13"/>
  <c r="B406" i="13"/>
  <c r="B428" i="13"/>
  <c r="B450" i="13"/>
  <c r="B472" i="13"/>
  <c r="B31" i="13"/>
  <c r="B53" i="13"/>
  <c r="B75" i="13"/>
  <c r="B97" i="13"/>
  <c r="B119" i="13"/>
  <c r="B141" i="13"/>
  <c r="B163" i="13"/>
  <c r="B185" i="13"/>
  <c r="B207" i="13"/>
  <c r="B229" i="13"/>
  <c r="B251" i="13"/>
  <c r="B273" i="13"/>
  <c r="B295" i="13"/>
  <c r="B317" i="13"/>
  <c r="B339" i="13"/>
  <c r="B361" i="13"/>
  <c r="B383" i="13"/>
  <c r="B405" i="13"/>
  <c r="B427" i="13"/>
  <c r="B449" i="13"/>
  <c r="B471" i="13"/>
  <c r="B30" i="13"/>
  <c r="B52" i="13"/>
  <c r="B74" i="13"/>
  <c r="B96" i="13"/>
  <c r="B118" i="13"/>
  <c r="B140" i="13"/>
  <c r="B162" i="13"/>
  <c r="B184" i="13"/>
  <c r="B206" i="13"/>
  <c r="B228" i="13"/>
  <c r="B250" i="13"/>
  <c r="B272" i="13"/>
  <c r="B294" i="13"/>
  <c r="B316" i="13"/>
  <c r="B338" i="13"/>
  <c r="B360" i="13"/>
  <c r="B382" i="13"/>
  <c r="B404" i="13"/>
  <c r="B426" i="13"/>
  <c r="B448" i="13"/>
  <c r="B470" i="13"/>
  <c r="B29" i="13"/>
  <c r="B51" i="13"/>
  <c r="B28" i="13"/>
  <c r="B50" i="13"/>
  <c r="B27" i="13"/>
  <c r="B49" i="13"/>
  <c r="B26" i="13"/>
  <c r="B48" i="13"/>
  <c r="B25" i="13"/>
  <c r="B47" i="13"/>
  <c r="B72" i="13"/>
  <c r="B94" i="13"/>
  <c r="B116" i="13"/>
  <c r="B138" i="13"/>
  <c r="B160" i="13"/>
  <c r="B182" i="13"/>
  <c r="B204" i="13"/>
  <c r="B226" i="13"/>
  <c r="B248" i="13"/>
  <c r="B270" i="13"/>
  <c r="B292" i="13"/>
  <c r="B314" i="13"/>
  <c r="B336" i="13"/>
  <c r="B358" i="13"/>
  <c r="B380" i="13"/>
  <c r="B402" i="13"/>
  <c r="B424" i="13"/>
  <c r="B446" i="13"/>
  <c r="B468" i="13"/>
  <c r="B70" i="13"/>
  <c r="B92" i="13"/>
  <c r="B114" i="13"/>
  <c r="B136" i="13"/>
  <c r="B158" i="13"/>
  <c r="B180" i="13"/>
  <c r="B202" i="13"/>
  <c r="B224" i="13"/>
  <c r="B246" i="13"/>
  <c r="B268" i="13"/>
  <c r="B290" i="13"/>
  <c r="B312" i="13"/>
  <c r="B334" i="13"/>
  <c r="B356" i="13"/>
  <c r="B378" i="13"/>
  <c r="B400" i="13"/>
  <c r="B422" i="13"/>
  <c r="B444" i="13"/>
  <c r="B466" i="13"/>
  <c r="B8" i="10"/>
  <c r="C42" i="10"/>
  <c r="C25" i="10"/>
  <c r="B42" i="10"/>
  <c r="B59" i="10"/>
  <c r="S8" i="10"/>
  <c r="B25" i="10"/>
  <c r="C8" i="10"/>
  <c r="R8" i="10"/>
  <c r="Q8" i="10"/>
  <c r="E210" i="2"/>
  <c r="E323" i="2"/>
  <c r="E266" i="2"/>
  <c r="E247" i="2"/>
  <c r="E417" i="2"/>
  <c r="E360" i="2"/>
  <c r="E341" i="2"/>
  <c r="E246" i="2"/>
  <c r="E227" i="2"/>
  <c r="E379" i="2"/>
  <c r="E208" i="2"/>
  <c r="D8" i="10"/>
  <c r="P8" i="10"/>
  <c r="A15" i="12"/>
  <c r="A27" i="12"/>
  <c r="A39" i="12"/>
  <c r="A51" i="12"/>
  <c r="A63" i="12"/>
  <c r="A75" i="12"/>
  <c r="A87" i="12"/>
  <c r="A16" i="12"/>
  <c r="A28" i="12"/>
  <c r="A40" i="12"/>
  <c r="A52" i="12"/>
  <c r="A64" i="12"/>
  <c r="A76" i="12"/>
  <c r="A88" i="12"/>
  <c r="A17" i="12"/>
  <c r="A29" i="12"/>
  <c r="A41" i="12"/>
  <c r="A53" i="12"/>
  <c r="A65" i="12"/>
  <c r="A77" i="12"/>
  <c r="A89" i="12"/>
  <c r="A18" i="12"/>
  <c r="A30" i="12"/>
  <c r="A42" i="12"/>
  <c r="A54" i="12"/>
  <c r="A66" i="12"/>
  <c r="A78" i="12"/>
  <c r="A90" i="12"/>
  <c r="A19" i="12"/>
  <c r="A31" i="12"/>
  <c r="A43" i="12"/>
  <c r="A55" i="12"/>
  <c r="A67" i="12"/>
  <c r="A79" i="12"/>
  <c r="A91" i="12"/>
  <c r="A20" i="12"/>
  <c r="A32" i="12"/>
  <c r="A44" i="12"/>
  <c r="A56" i="12"/>
  <c r="A68" i="12"/>
  <c r="A80" i="12"/>
  <c r="A92" i="12"/>
  <c r="A21" i="12"/>
  <c r="A33" i="12"/>
  <c r="A45" i="12"/>
  <c r="A57" i="12"/>
  <c r="A69" i="12"/>
  <c r="A81" i="12"/>
  <c r="A93" i="12"/>
  <c r="A22" i="12"/>
  <c r="A34" i="12"/>
  <c r="A46" i="12"/>
  <c r="A58" i="12"/>
  <c r="A70" i="12"/>
  <c r="A82" i="12"/>
  <c r="A94" i="12"/>
  <c r="A23" i="12"/>
  <c r="A35" i="12"/>
  <c r="A47" i="12"/>
  <c r="A59" i="12"/>
  <c r="A71" i="12"/>
  <c r="A83" i="12"/>
  <c r="A95" i="12"/>
  <c r="A14" i="12"/>
  <c r="A26" i="12"/>
  <c r="A38" i="12"/>
  <c r="A50" i="12"/>
  <c r="A62" i="12"/>
  <c r="A74" i="12"/>
  <c r="A86" i="12"/>
  <c r="E321" i="2"/>
  <c r="E302" i="2"/>
  <c r="E245" i="2"/>
  <c r="M242" i="2"/>
  <c r="E188" i="2"/>
  <c r="A22" i="2"/>
  <c r="A41" i="2"/>
  <c r="A60" i="2"/>
  <c r="A84" i="2"/>
  <c r="A103" i="2"/>
  <c r="A122" i="2"/>
  <c r="A141" i="2"/>
  <c r="A160" i="2"/>
  <c r="A179" i="2"/>
  <c r="A198" i="2"/>
  <c r="A217" i="2"/>
  <c r="A236" i="2"/>
  <c r="A255" i="2"/>
  <c r="A274" i="2"/>
  <c r="A293" i="2"/>
  <c r="A312" i="2"/>
  <c r="A331" i="2"/>
  <c r="A350" i="2"/>
  <c r="A369" i="2"/>
  <c r="A388" i="2"/>
  <c r="A407" i="2"/>
  <c r="A23" i="2"/>
  <c r="A42" i="2"/>
  <c r="A61" i="2"/>
  <c r="A85" i="2"/>
  <c r="A104" i="2"/>
  <c r="A123" i="2"/>
  <c r="A142" i="2"/>
  <c r="A161" i="2"/>
  <c r="A180" i="2"/>
  <c r="A199" i="2"/>
  <c r="A218" i="2"/>
  <c r="A237" i="2"/>
  <c r="A256" i="2"/>
  <c r="A275" i="2"/>
  <c r="A294" i="2"/>
  <c r="A313" i="2"/>
  <c r="A332" i="2"/>
  <c r="A351" i="2"/>
  <c r="A370" i="2"/>
  <c r="A389" i="2"/>
  <c r="A408" i="2"/>
  <c r="A24" i="2"/>
  <c r="A43" i="2"/>
  <c r="A62" i="2"/>
  <c r="A86" i="2"/>
  <c r="A105" i="2"/>
  <c r="A124" i="2"/>
  <c r="A143" i="2"/>
  <c r="A162" i="2"/>
  <c r="A181" i="2"/>
  <c r="A200" i="2"/>
  <c r="A219" i="2"/>
  <c r="A238" i="2"/>
  <c r="A257" i="2"/>
  <c r="A276" i="2"/>
  <c r="A295" i="2"/>
  <c r="A314" i="2"/>
  <c r="A333" i="2"/>
  <c r="A352" i="2"/>
  <c r="A371" i="2"/>
  <c r="A390" i="2"/>
  <c r="A409" i="2"/>
  <c r="A25" i="2"/>
  <c r="A44" i="2"/>
  <c r="A63" i="2"/>
  <c r="A87" i="2"/>
  <c r="A106" i="2"/>
  <c r="A125" i="2"/>
  <c r="A144" i="2"/>
  <c r="A163" i="2"/>
  <c r="A182" i="2"/>
  <c r="A201" i="2"/>
  <c r="A220" i="2"/>
  <c r="A239" i="2"/>
  <c r="A258" i="2"/>
  <c r="A277" i="2"/>
  <c r="A296" i="2"/>
  <c r="A315" i="2"/>
  <c r="A334" i="2"/>
  <c r="A353" i="2"/>
  <c r="A372" i="2"/>
  <c r="A391" i="2"/>
  <c r="A410" i="2"/>
  <c r="A26" i="2"/>
  <c r="A45" i="2"/>
  <c r="A64" i="2"/>
  <c r="A88" i="2"/>
  <c r="A107" i="2"/>
  <c r="A126" i="2"/>
  <c r="A145" i="2"/>
  <c r="A164" i="2"/>
  <c r="A183" i="2"/>
  <c r="A202" i="2"/>
  <c r="A221" i="2"/>
  <c r="A240" i="2"/>
  <c r="A259" i="2"/>
  <c r="A278" i="2"/>
  <c r="A297" i="2"/>
  <c r="A316" i="2"/>
  <c r="A335" i="2"/>
  <c r="A354" i="2"/>
  <c r="A373" i="2"/>
  <c r="A392" i="2"/>
  <c r="A411" i="2"/>
  <c r="A27" i="2"/>
  <c r="A46" i="2"/>
  <c r="A65" i="2"/>
  <c r="A89" i="2"/>
  <c r="A108" i="2"/>
  <c r="A127" i="2"/>
  <c r="A146" i="2"/>
  <c r="A165" i="2"/>
  <c r="A184" i="2"/>
  <c r="A203" i="2"/>
  <c r="A222" i="2"/>
  <c r="A241" i="2"/>
  <c r="A260" i="2"/>
  <c r="A279" i="2"/>
  <c r="A298" i="2"/>
  <c r="A317" i="2"/>
  <c r="A336" i="2"/>
  <c r="A355" i="2"/>
  <c r="A374" i="2"/>
  <c r="A393" i="2"/>
  <c r="A412" i="2"/>
  <c r="A28" i="2"/>
  <c r="A47" i="2"/>
  <c r="A66" i="2"/>
  <c r="A90" i="2"/>
  <c r="A109" i="2"/>
  <c r="A128" i="2"/>
  <c r="A147" i="2"/>
  <c r="A166" i="2"/>
  <c r="A185" i="2"/>
  <c r="A204" i="2"/>
  <c r="A223" i="2"/>
  <c r="A242" i="2"/>
  <c r="A261" i="2"/>
  <c r="A280" i="2"/>
  <c r="A299" i="2"/>
  <c r="A318" i="2"/>
  <c r="A337" i="2"/>
  <c r="A356" i="2"/>
  <c r="A375" i="2"/>
  <c r="A394" i="2"/>
  <c r="A413" i="2"/>
  <c r="A29" i="2"/>
  <c r="A48" i="2"/>
  <c r="A67" i="2"/>
  <c r="A91" i="2"/>
  <c r="A110" i="2"/>
  <c r="A129" i="2"/>
  <c r="A148" i="2"/>
  <c r="A167" i="2"/>
  <c r="A186" i="2"/>
  <c r="A205" i="2"/>
  <c r="A224" i="2"/>
  <c r="A243" i="2"/>
  <c r="A262" i="2"/>
  <c r="A281" i="2"/>
  <c r="A300" i="2"/>
  <c r="A319" i="2"/>
  <c r="A338" i="2"/>
  <c r="A357" i="2"/>
  <c r="A376" i="2"/>
  <c r="A395" i="2"/>
  <c r="A414" i="2"/>
  <c r="A30" i="2"/>
  <c r="A49" i="2"/>
  <c r="A68" i="2"/>
  <c r="A92" i="2"/>
  <c r="A111" i="2"/>
  <c r="A130" i="2"/>
  <c r="A149" i="2"/>
  <c r="A168" i="2"/>
  <c r="A187" i="2"/>
  <c r="A206" i="2"/>
  <c r="A225" i="2"/>
  <c r="A244" i="2"/>
  <c r="A263" i="2"/>
  <c r="A282" i="2"/>
  <c r="A301" i="2"/>
  <c r="A320" i="2"/>
  <c r="A339" i="2"/>
  <c r="A358" i="2"/>
  <c r="A377" i="2"/>
  <c r="A396" i="2"/>
  <c r="A415" i="2"/>
  <c r="A31" i="2"/>
  <c r="A50" i="2"/>
  <c r="A69" i="2"/>
  <c r="A93" i="2"/>
  <c r="A112" i="2"/>
  <c r="A131" i="2"/>
  <c r="A150" i="2"/>
  <c r="A169" i="2"/>
  <c r="A188" i="2"/>
  <c r="A207" i="2"/>
  <c r="A226" i="2"/>
  <c r="A245" i="2"/>
  <c r="A264" i="2"/>
  <c r="A283" i="2"/>
  <c r="A302" i="2"/>
  <c r="A321" i="2"/>
  <c r="A340" i="2"/>
  <c r="A359" i="2"/>
  <c r="A378" i="2"/>
  <c r="A397" i="2"/>
  <c r="A416" i="2"/>
  <c r="A32" i="2"/>
  <c r="A51" i="2"/>
  <c r="A70" i="2"/>
  <c r="A94" i="2"/>
  <c r="A113" i="2"/>
  <c r="A132" i="2"/>
  <c r="A151" i="2"/>
  <c r="A170" i="2"/>
  <c r="A189" i="2"/>
  <c r="A208" i="2"/>
  <c r="A227" i="2"/>
  <c r="A246" i="2"/>
  <c r="A265" i="2"/>
  <c r="A284" i="2"/>
  <c r="A303" i="2"/>
  <c r="A322" i="2"/>
  <c r="A341" i="2"/>
  <c r="A360" i="2"/>
  <c r="A379" i="2"/>
  <c r="A398" i="2"/>
  <c r="A417" i="2"/>
  <c r="A33" i="2"/>
  <c r="A52" i="2"/>
  <c r="A71" i="2"/>
  <c r="A95" i="2"/>
  <c r="A114" i="2"/>
  <c r="A133" i="2"/>
  <c r="A152" i="2"/>
  <c r="A171" i="2"/>
  <c r="A190" i="2"/>
  <c r="A209" i="2"/>
  <c r="A228" i="2"/>
  <c r="A247" i="2"/>
  <c r="A266" i="2"/>
  <c r="A285" i="2"/>
  <c r="A304" i="2"/>
  <c r="A323" i="2"/>
  <c r="A342" i="2"/>
  <c r="A361" i="2"/>
  <c r="A380" i="2"/>
  <c r="A399" i="2"/>
  <c r="A418" i="2"/>
  <c r="A34" i="2"/>
  <c r="A53" i="2"/>
  <c r="A72" i="2"/>
  <c r="A96" i="2"/>
  <c r="A115" i="2"/>
  <c r="A134" i="2"/>
  <c r="A153" i="2"/>
  <c r="A172" i="2"/>
  <c r="A191" i="2"/>
  <c r="A210" i="2"/>
  <c r="A229" i="2"/>
  <c r="A248" i="2"/>
  <c r="A267" i="2"/>
  <c r="A286" i="2"/>
  <c r="A305" i="2"/>
  <c r="A324" i="2"/>
  <c r="A343" i="2"/>
  <c r="A362" i="2"/>
  <c r="A381" i="2"/>
  <c r="A400" i="2"/>
  <c r="A419" i="2"/>
  <c r="A35" i="2"/>
  <c r="A54" i="2"/>
  <c r="A73" i="2"/>
  <c r="A97" i="2"/>
  <c r="A116" i="2"/>
  <c r="A135" i="2"/>
  <c r="A154" i="2"/>
  <c r="A173" i="2"/>
  <c r="A192" i="2"/>
  <c r="A211" i="2"/>
  <c r="A230" i="2"/>
  <c r="A249" i="2"/>
  <c r="A268" i="2"/>
  <c r="A287" i="2"/>
  <c r="A306" i="2"/>
  <c r="A325" i="2"/>
  <c r="A344" i="2"/>
  <c r="A363" i="2"/>
  <c r="A382" i="2"/>
  <c r="A401" i="2"/>
  <c r="A420" i="2"/>
  <c r="A36" i="2"/>
  <c r="A55" i="2"/>
  <c r="A74" i="2"/>
  <c r="A98" i="2"/>
  <c r="A117" i="2"/>
  <c r="A136" i="2"/>
  <c r="A155" i="2"/>
  <c r="A174" i="2"/>
  <c r="A193" i="2"/>
  <c r="A212" i="2"/>
  <c r="A231" i="2"/>
  <c r="A250" i="2"/>
  <c r="A269" i="2"/>
  <c r="A288" i="2"/>
  <c r="A307" i="2"/>
  <c r="A326" i="2"/>
  <c r="A345" i="2"/>
  <c r="A364" i="2"/>
  <c r="A383" i="2"/>
  <c r="A402" i="2"/>
  <c r="A421" i="2"/>
  <c r="A37" i="2"/>
  <c r="A56" i="2"/>
  <c r="A75" i="2"/>
  <c r="A99" i="2"/>
  <c r="A118" i="2"/>
  <c r="A137" i="2"/>
  <c r="A156" i="2"/>
  <c r="A175" i="2"/>
  <c r="A194" i="2"/>
  <c r="A213" i="2"/>
  <c r="A232" i="2"/>
  <c r="A251" i="2"/>
  <c r="A270" i="2"/>
  <c r="A289" i="2"/>
  <c r="A308" i="2"/>
  <c r="A327" i="2"/>
  <c r="A346" i="2"/>
  <c r="A365" i="2"/>
  <c r="A384" i="2"/>
  <c r="A403" i="2"/>
  <c r="A422" i="2"/>
  <c r="A38" i="2"/>
  <c r="A57" i="2"/>
  <c r="A76" i="2"/>
  <c r="A100" i="2"/>
  <c r="A119" i="2"/>
  <c r="A138" i="2"/>
  <c r="A157" i="2"/>
  <c r="A176" i="2"/>
  <c r="A195" i="2"/>
  <c r="A214" i="2"/>
  <c r="A233" i="2"/>
  <c r="A252" i="2"/>
  <c r="A271" i="2"/>
  <c r="A290" i="2"/>
  <c r="A309" i="2"/>
  <c r="A328" i="2"/>
  <c r="A347" i="2"/>
  <c r="A366" i="2"/>
  <c r="A385" i="2"/>
  <c r="A404" i="2"/>
  <c r="A423" i="2"/>
  <c r="A21" i="2"/>
  <c r="A40" i="2"/>
  <c r="A59" i="2"/>
  <c r="A83" i="2"/>
  <c r="A102" i="2"/>
  <c r="A121" i="2"/>
  <c r="A140" i="2"/>
  <c r="A159" i="2"/>
  <c r="A178" i="2"/>
  <c r="A197" i="2"/>
  <c r="A216" i="2"/>
  <c r="A235" i="2"/>
  <c r="A254" i="2"/>
  <c r="A273" i="2"/>
  <c r="A292" i="2"/>
  <c r="A311" i="2"/>
  <c r="A330" i="2"/>
  <c r="A349" i="2"/>
  <c r="A368" i="2"/>
  <c r="A387" i="2"/>
  <c r="A406" i="2"/>
  <c r="N491" i="1"/>
  <c r="E180" i="2"/>
  <c r="AF24" i="7"/>
  <c r="AA8" i="7"/>
  <c r="A27" i="1"/>
  <c r="A27" i="7"/>
  <c r="A28" i="1"/>
  <c r="A29" i="1"/>
  <c r="A51" i="1"/>
  <c r="A30" i="1"/>
  <c r="A52" i="1"/>
  <c r="A74" i="1"/>
  <c r="A31" i="1"/>
  <c r="A31" i="7"/>
  <c r="A32" i="1"/>
  <c r="A54" i="1"/>
  <c r="A33" i="1"/>
  <c r="A33" i="7"/>
  <c r="A36" i="1"/>
  <c r="A58" i="1"/>
  <c r="A37" i="1"/>
  <c r="A59" i="1"/>
  <c r="A81" i="1"/>
  <c r="A39" i="1"/>
  <c r="A40" i="1"/>
  <c r="A41" i="1"/>
  <c r="A60" i="1"/>
  <c r="A82" i="1"/>
  <c r="A82" i="7"/>
  <c r="A38" i="7"/>
  <c r="A34" i="7"/>
  <c r="A57" i="1"/>
  <c r="A57" i="7"/>
  <c r="A35" i="7"/>
  <c r="A24" i="1"/>
  <c r="A46" i="1"/>
  <c r="C11" i="4"/>
  <c r="N489" i="1"/>
  <c r="E325" i="2"/>
  <c r="E249" i="2"/>
  <c r="E209" i="2"/>
  <c r="C23" i="10"/>
  <c r="C22" i="10"/>
  <c r="B22" i="10"/>
  <c r="Q5" i="10"/>
  <c r="C21" i="10"/>
  <c r="C20" i="10"/>
  <c r="B40" i="10"/>
  <c r="B39" i="10"/>
  <c r="C7" i="10"/>
  <c r="C6" i="10"/>
  <c r="AX5" i="3"/>
  <c r="B6" i="10"/>
  <c r="B5" i="10"/>
  <c r="B4" i="10"/>
  <c r="E412" i="2"/>
  <c r="E413" i="2"/>
  <c r="M411" i="2"/>
  <c r="AF467" i="7"/>
  <c r="AX55" i="3"/>
  <c r="E355" i="2"/>
  <c r="E317" i="2"/>
  <c r="E280" i="2"/>
  <c r="E241" i="2"/>
  <c r="E220" i="2"/>
  <c r="E167" i="2"/>
  <c r="D4" i="10"/>
  <c r="B54" i="10"/>
  <c r="S3" i="10"/>
  <c r="B20" i="10"/>
  <c r="D3" i="10"/>
  <c r="C3" i="10"/>
  <c r="E389" i="2"/>
  <c r="E390" i="2"/>
  <c r="M390" i="2"/>
  <c r="E218" i="2"/>
  <c r="AF200" i="7"/>
  <c r="L54" i="3"/>
  <c r="AF112" i="7"/>
  <c r="I54" i="3"/>
  <c r="AF91" i="7"/>
  <c r="C10" i="4"/>
  <c r="C9" i="4"/>
  <c r="C8" i="4"/>
  <c r="C7" i="4"/>
  <c r="C6" i="4"/>
  <c r="C5" i="4"/>
  <c r="C4" i="4"/>
  <c r="C3" i="4"/>
  <c r="B24" i="10"/>
  <c r="D7" i="10"/>
  <c r="D6" i="10"/>
  <c r="D5" i="10"/>
  <c r="B7" i="10"/>
  <c r="B23" i="10"/>
  <c r="B58" i="10"/>
  <c r="S7" i="10"/>
  <c r="B57" i="10"/>
  <c r="S6" i="10"/>
  <c r="B56" i="10"/>
  <c r="S5" i="10"/>
  <c r="B41" i="10"/>
  <c r="C24" i="10"/>
  <c r="Q7" i="10"/>
  <c r="C41" i="10"/>
  <c r="C40" i="10"/>
  <c r="C4" i="10"/>
  <c r="AX7" i="3"/>
  <c r="AU7" i="3"/>
  <c r="AU10" i="3"/>
  <c r="AU11" i="3"/>
  <c r="AU23" i="3"/>
  <c r="AT23" i="3"/>
  <c r="AS11" i="3"/>
  <c r="AR11" i="3"/>
  <c r="J12" i="3"/>
  <c r="I12" i="3"/>
  <c r="Z23" i="3"/>
  <c r="G12" i="3"/>
  <c r="E12" i="3"/>
  <c r="E219" i="2"/>
  <c r="E318" i="2"/>
  <c r="AF118" i="7"/>
  <c r="I60" i="3"/>
  <c r="AW72" i="3"/>
  <c r="BM72" i="3"/>
  <c r="AF230" i="7"/>
  <c r="BK60" i="3"/>
  <c r="E211" i="2"/>
  <c r="I72" i="3"/>
  <c r="AF274" i="7"/>
  <c r="BM60" i="3"/>
  <c r="E382" i="2"/>
  <c r="E268" i="2"/>
  <c r="E267" i="2"/>
  <c r="M262" i="2"/>
  <c r="E229" i="2"/>
  <c r="E230" i="2"/>
  <c r="M224" i="2"/>
  <c r="E259" i="2"/>
  <c r="E332" i="2"/>
  <c r="E333" i="2"/>
  <c r="M333" i="2"/>
  <c r="AF377" i="7"/>
  <c r="E199" i="2"/>
  <c r="E399" i="2"/>
  <c r="E342" i="2"/>
  <c r="E203" i="2"/>
  <c r="E204" i="2"/>
  <c r="E205" i="2"/>
  <c r="E206" i="2"/>
  <c r="E207" i="2"/>
  <c r="M204" i="2"/>
  <c r="AF227" i="7"/>
  <c r="BK57" i="3"/>
  <c r="E201" i="2"/>
  <c r="M201" i="2"/>
  <c r="E200" i="2"/>
  <c r="E240" i="2"/>
  <c r="E242" i="2"/>
  <c r="E162" i="2"/>
  <c r="AC72" i="3"/>
  <c r="E401" i="2"/>
  <c r="AF450" i="7"/>
  <c r="AC60" i="3"/>
  <c r="E248" i="2"/>
  <c r="M243" i="2"/>
  <c r="AF50" i="7"/>
  <c r="E324" i="2"/>
  <c r="M318" i="2"/>
  <c r="AF360" i="7"/>
  <c r="AT58" i="3"/>
  <c r="AT70" i="3"/>
  <c r="E225" i="2"/>
  <c r="E226" i="2"/>
  <c r="E228" i="2"/>
  <c r="E371" i="2"/>
  <c r="E258" i="2"/>
  <c r="M258" i="2"/>
  <c r="AF290" i="7"/>
  <c r="E147" i="2"/>
  <c r="C39" i="10"/>
  <c r="C5" i="10"/>
  <c r="Z72" i="3"/>
  <c r="AF98" i="7"/>
  <c r="Z60" i="3"/>
  <c r="AD60" i="3"/>
  <c r="AX72" i="3"/>
  <c r="E420" i="2"/>
  <c r="AV72" i="3"/>
  <c r="AF406" i="7"/>
  <c r="AV60" i="3"/>
  <c r="K74" i="3"/>
  <c r="E363" i="2"/>
  <c r="E344" i="2"/>
  <c r="E306" i="2"/>
  <c r="E287" i="2"/>
  <c r="E192" i="2"/>
  <c r="E154" i="2"/>
  <c r="AV7" i="3"/>
  <c r="L12" i="3"/>
  <c r="AF428" i="7"/>
  <c r="AW60" i="3"/>
  <c r="E400" i="2"/>
  <c r="M395" i="2"/>
  <c r="AF448" i="7"/>
  <c r="AC58" i="3"/>
  <c r="E381" i="2"/>
  <c r="E343" i="2"/>
  <c r="E305" i="2"/>
  <c r="E191" i="2"/>
  <c r="M186" i="2"/>
  <c r="E172" i="2"/>
  <c r="M167" i="2"/>
  <c r="E153" i="2"/>
  <c r="M148" i="2"/>
  <c r="AF162" i="7"/>
  <c r="J60" i="3"/>
  <c r="AA70" i="3"/>
  <c r="E418" i="2"/>
  <c r="E380" i="2"/>
  <c r="E361" i="2"/>
  <c r="AT69" i="3"/>
  <c r="E304" i="2"/>
  <c r="E286" i="2"/>
  <c r="E285" i="2"/>
  <c r="E190" i="2"/>
  <c r="E322" i="2"/>
  <c r="E303" i="2"/>
  <c r="E284" i="2"/>
  <c r="AF271" i="7"/>
  <c r="BM57" i="3"/>
  <c r="E189" i="2"/>
  <c r="E170" i="2"/>
  <c r="AA69" i="3"/>
  <c r="E416" i="2"/>
  <c r="M413" i="2"/>
  <c r="AF469" i="7"/>
  <c r="AX57" i="3"/>
  <c r="E378" i="2"/>
  <c r="M375" i="2"/>
  <c r="AF425" i="7"/>
  <c r="AW57" i="3"/>
  <c r="E359" i="2"/>
  <c r="M356" i="2"/>
  <c r="AF403" i="7"/>
  <c r="AV57" i="3"/>
  <c r="E340" i="2"/>
  <c r="M337" i="2"/>
  <c r="AF381" i="7"/>
  <c r="AU57" i="3"/>
  <c r="E283" i="2"/>
  <c r="E169" i="2"/>
  <c r="E415" i="2"/>
  <c r="E377" i="2"/>
  <c r="E376" i="2"/>
  <c r="M374" i="2"/>
  <c r="AF424" i="7"/>
  <c r="AW56" i="3"/>
  <c r="E358" i="2"/>
  <c r="E301" i="2"/>
  <c r="E300" i="2"/>
  <c r="M298" i="2"/>
  <c r="AF336" i="7"/>
  <c r="AS56" i="3"/>
  <c r="E282" i="2"/>
  <c r="E243" i="2"/>
  <c r="M241" i="2"/>
  <c r="E187" i="2"/>
  <c r="E168" i="2"/>
  <c r="E152" i="2"/>
  <c r="M147" i="2"/>
  <c r="E414" i="2"/>
  <c r="M412" i="2"/>
  <c r="AF468" i="7"/>
  <c r="AX56" i="3"/>
  <c r="E398" i="2"/>
  <c r="E357" i="2"/>
  <c r="E319" i="2"/>
  <c r="M316" i="2"/>
  <c r="AF358" i="7"/>
  <c r="AT56" i="3"/>
  <c r="E281" i="2"/>
  <c r="M279" i="2"/>
  <c r="E265" i="2"/>
  <c r="E186" i="2"/>
  <c r="M184" i="2"/>
  <c r="AF204" i="7"/>
  <c r="L58" i="3"/>
  <c r="I66" i="3"/>
  <c r="E257" i="2"/>
  <c r="M257" i="2"/>
  <c r="E260" i="2"/>
  <c r="M259" i="2"/>
  <c r="E263" i="2"/>
  <c r="E142" i="2"/>
  <c r="E143" i="2"/>
  <c r="E144" i="2"/>
  <c r="E145" i="2"/>
  <c r="E146" i="2"/>
  <c r="M145" i="2"/>
  <c r="AF159" i="7"/>
  <c r="J57" i="3"/>
  <c r="E148" i="2"/>
  <c r="E149" i="2"/>
  <c r="M146" i="2"/>
  <c r="E393" i="2"/>
  <c r="M392" i="2"/>
  <c r="E396" i="2"/>
  <c r="E397" i="2"/>
  <c r="E370" i="2"/>
  <c r="M371" i="2"/>
  <c r="AF421" i="7"/>
  <c r="AW53" i="3"/>
  <c r="E372" i="2"/>
  <c r="E373" i="2"/>
  <c r="E374" i="2"/>
  <c r="E375" i="2"/>
  <c r="M373" i="2"/>
  <c r="E334" i="2"/>
  <c r="E335" i="2"/>
  <c r="M334" i="2"/>
  <c r="E336" i="2"/>
  <c r="E337" i="2"/>
  <c r="M335" i="2"/>
  <c r="AF379" i="7"/>
  <c r="AU55" i="3"/>
  <c r="E313" i="2"/>
  <c r="E314" i="2"/>
  <c r="M313" i="2"/>
  <c r="AF355" i="7"/>
  <c r="AT53" i="3"/>
  <c r="E315" i="2"/>
  <c r="E316" i="2"/>
  <c r="E223" i="2"/>
  <c r="E221" i="2"/>
  <c r="E222" i="2"/>
  <c r="M221" i="2"/>
  <c r="E182" i="2"/>
  <c r="E183" i="2"/>
  <c r="M182" i="2"/>
  <c r="AF202" i="7"/>
  <c r="L56" i="3"/>
  <c r="E181" i="2"/>
  <c r="E184" i="2"/>
  <c r="E185" i="2"/>
  <c r="E163" i="2"/>
  <c r="E164" i="2"/>
  <c r="M163" i="2"/>
  <c r="AF180" i="7"/>
  <c r="K56" i="3"/>
  <c r="E165" i="2"/>
  <c r="M164" i="2"/>
  <c r="J66" i="3"/>
  <c r="AF90" i="7"/>
  <c r="Z52" i="3"/>
  <c r="AF46" i="7"/>
  <c r="AF47" i="7"/>
  <c r="F55" i="3"/>
  <c r="E5" i="2"/>
  <c r="E4" i="2"/>
  <c r="M4" i="2"/>
  <c r="AF3" i="7"/>
  <c r="D55" i="3"/>
  <c r="E3" i="2"/>
  <c r="M3" i="2"/>
  <c r="E237" i="2"/>
  <c r="E238" i="2"/>
  <c r="E239" i="2"/>
  <c r="M239" i="2"/>
  <c r="AF268" i="7"/>
  <c r="BM54" i="3"/>
  <c r="E275" i="2"/>
  <c r="E276" i="2"/>
  <c r="E277" i="2"/>
  <c r="E278" i="2"/>
  <c r="M277" i="2"/>
  <c r="E279" i="2"/>
  <c r="M278" i="2"/>
  <c r="E294" i="2"/>
  <c r="E295" i="2"/>
  <c r="E296" i="2"/>
  <c r="E297" i="2"/>
  <c r="E298" i="2"/>
  <c r="E299" i="2"/>
  <c r="M297" i="2"/>
  <c r="E351" i="2"/>
  <c r="E352" i="2"/>
  <c r="E353" i="2"/>
  <c r="E354" i="2"/>
  <c r="E356" i="2"/>
  <c r="AW64" i="3"/>
  <c r="E408" i="2"/>
  <c r="E409" i="2"/>
  <c r="M409" i="2"/>
  <c r="AF465" i="7"/>
  <c r="E410" i="2"/>
  <c r="E411" i="2"/>
  <c r="B38" i="10"/>
  <c r="B21" i="10"/>
  <c r="B55" i="10"/>
  <c r="S4" i="10"/>
  <c r="S10" i="10"/>
  <c r="C38" i="10"/>
  <c r="AF137" i="7"/>
  <c r="AA55" i="3"/>
  <c r="AF92" i="7"/>
  <c r="Z54" i="3"/>
  <c r="AF423" i="7"/>
  <c r="AW55" i="3"/>
  <c r="AF27" i="7"/>
  <c r="E57" i="3"/>
  <c r="AF7" i="7"/>
  <c r="D59" i="3"/>
  <c r="AW67" i="3"/>
  <c r="AF289" i="7"/>
  <c r="AB53" i="3"/>
  <c r="AF136" i="7"/>
  <c r="AA54" i="3"/>
  <c r="AR68" i="3"/>
  <c r="E68" i="3"/>
  <c r="G69" i="3"/>
  <c r="Z64" i="3"/>
  <c r="AB64" i="3"/>
  <c r="CA67" i="3"/>
  <c r="AF25" i="7"/>
  <c r="E55" i="3"/>
  <c r="AX70" i="3"/>
  <c r="AF70" i="7"/>
  <c r="G56" i="3"/>
  <c r="AF4" i="7"/>
  <c r="D56" i="3"/>
  <c r="D67" i="3"/>
  <c r="D70" i="3"/>
  <c r="F67" i="3"/>
  <c r="AF288" i="7"/>
  <c r="AF48" i="7"/>
  <c r="F56" i="3"/>
  <c r="AF378" i="7"/>
  <c r="AU54" i="3"/>
  <c r="AU65" i="3"/>
  <c r="AF6" i="7"/>
  <c r="D58" i="3"/>
  <c r="AF313" i="7"/>
  <c r="AR55" i="3"/>
  <c r="AF114" i="7"/>
  <c r="I56" i="3"/>
  <c r="AF5" i="7"/>
  <c r="D57" i="3"/>
  <c r="AF472" i="7"/>
  <c r="AX60" i="3"/>
  <c r="F72" i="3"/>
  <c r="AF224" i="7"/>
  <c r="BK54" i="3"/>
  <c r="AU64" i="3"/>
  <c r="AF310" i="7"/>
  <c r="AR52" i="3"/>
  <c r="AF26" i="7"/>
  <c r="E56" i="3"/>
  <c r="D68" i="3"/>
  <c r="E69" i="3"/>
  <c r="I68" i="3"/>
  <c r="AF376" i="7"/>
  <c r="AU52" i="3"/>
  <c r="AF49" i="7"/>
  <c r="F57" i="3"/>
  <c r="P4" i="10"/>
  <c r="BM66" i="3"/>
  <c r="AW66" i="3"/>
  <c r="AA67" i="3"/>
  <c r="Z67" i="3"/>
  <c r="AB67" i="3"/>
  <c r="AC67" i="3"/>
  <c r="CA70" i="3"/>
  <c r="AC66" i="3"/>
  <c r="AS66" i="3"/>
  <c r="F68" i="3"/>
  <c r="AF444" i="7"/>
  <c r="AC54" i="3"/>
  <c r="AV66" i="3"/>
  <c r="AF116" i="7"/>
  <c r="I58" i="3"/>
  <c r="AR67" i="3"/>
  <c r="AF294" i="7"/>
  <c r="AB58" i="3"/>
  <c r="L68" i="3"/>
  <c r="AT67" i="3"/>
  <c r="AF140" i="7"/>
  <c r="AA58" i="3"/>
  <c r="AF30" i="7"/>
  <c r="E60" i="3"/>
  <c r="AF52" i="7"/>
  <c r="F60" i="3"/>
  <c r="AF74" i="7"/>
  <c r="G60" i="3"/>
  <c r="AF184" i="7"/>
  <c r="K60" i="3"/>
  <c r="AF206" i="7"/>
  <c r="L60" i="3"/>
  <c r="M60" i="3"/>
  <c r="G68" i="3"/>
  <c r="BM67" i="3"/>
  <c r="BL66" i="3"/>
  <c r="B3" i="10"/>
  <c r="P3" i="10"/>
  <c r="P7" i="10"/>
  <c r="Q3" i="10"/>
  <c r="BK72" i="3"/>
  <c r="R5" i="10"/>
  <c r="AU70" i="3"/>
  <c r="AR70" i="3"/>
  <c r="J71" i="3"/>
  <c r="AF51" i="7"/>
  <c r="F59" i="3"/>
  <c r="Q6" i="10"/>
  <c r="R6" i="10"/>
  <c r="P6" i="10"/>
  <c r="AV68" i="3"/>
  <c r="P5" i="10"/>
  <c r="R4" i="10"/>
  <c r="C37" i="10"/>
  <c r="Q4" i="10"/>
  <c r="B37" i="10"/>
  <c r="R3" i="10"/>
  <c r="AF272" i="7"/>
  <c r="BM58" i="3"/>
  <c r="AF178" i="7"/>
  <c r="K54" i="3"/>
  <c r="K67" i="3"/>
  <c r="AF160" i="7"/>
  <c r="J58" i="3"/>
  <c r="AF161" i="7"/>
  <c r="J59" i="3"/>
  <c r="I70" i="3"/>
  <c r="AF314" i="7"/>
  <c r="AR56" i="3"/>
  <c r="K72" i="3"/>
  <c r="G72" i="3"/>
  <c r="AF68" i="7"/>
  <c r="G54" i="3"/>
  <c r="AF96" i="7"/>
  <c r="Z58" i="3"/>
  <c r="AF335" i="7"/>
  <c r="AS55" i="3"/>
  <c r="AF181" i="7"/>
  <c r="K57" i="3"/>
  <c r="J70" i="3"/>
  <c r="AB68" i="3"/>
  <c r="AC69" i="3"/>
  <c r="AU69" i="3"/>
  <c r="AF69" i="7"/>
  <c r="G55" i="3"/>
  <c r="AF247" i="7"/>
  <c r="BL55" i="3"/>
  <c r="AU68" i="3"/>
  <c r="Z69" i="3"/>
  <c r="G70" i="3"/>
  <c r="AF73" i="7"/>
  <c r="G59" i="3"/>
  <c r="I71" i="3"/>
  <c r="D66" i="3"/>
  <c r="Z68" i="3"/>
  <c r="AF2" i="7"/>
  <c r="D54" i="3"/>
  <c r="E54" i="3"/>
  <c r="F54" i="3"/>
  <c r="AF94" i="7"/>
  <c r="Z56" i="3"/>
  <c r="AF93" i="7"/>
  <c r="Z55" i="3"/>
  <c r="AF291" i="7"/>
  <c r="AB55" i="3"/>
  <c r="AF445" i="7"/>
  <c r="AC55" i="3"/>
  <c r="AD55" i="3"/>
  <c r="J54" i="3"/>
  <c r="K69" i="3"/>
  <c r="AB65" i="3"/>
  <c r="AF72" i="7"/>
  <c r="G58" i="3"/>
  <c r="AF28" i="7"/>
  <c r="AF117" i="7"/>
  <c r="I59" i="3"/>
  <c r="AF139" i="7"/>
  <c r="AA57" i="3"/>
  <c r="G71" i="3"/>
  <c r="AV69" i="3"/>
  <c r="AS70" i="3"/>
  <c r="AB69" i="3"/>
  <c r="AF250" i="7"/>
  <c r="BL58" i="3"/>
  <c r="AB70" i="3"/>
  <c r="AF222" i="7"/>
  <c r="BK52" i="3"/>
  <c r="K66" i="3"/>
  <c r="G66" i="3"/>
  <c r="AX68" i="3"/>
  <c r="AF380" i="7"/>
  <c r="AU56" i="3"/>
  <c r="AF270" i="7"/>
  <c r="BM56" i="3"/>
  <c r="K70" i="3"/>
  <c r="AF312" i="7"/>
  <c r="AR54" i="3"/>
  <c r="AF266" i="7"/>
  <c r="AF398" i="7"/>
  <c r="AS67" i="3"/>
  <c r="BL67" i="3"/>
  <c r="I67" i="3"/>
  <c r="AX65" i="3"/>
  <c r="AV65" i="3"/>
  <c r="AT64" i="3"/>
  <c r="AS65" i="3"/>
  <c r="AR65" i="3"/>
  <c r="AS64" i="3"/>
  <c r="AU66" i="3"/>
  <c r="J67" i="3"/>
  <c r="AF135" i="7"/>
  <c r="AA53" i="3"/>
  <c r="AF115" i="7"/>
  <c r="I57" i="3"/>
  <c r="AF113" i="7"/>
  <c r="I55" i="3"/>
  <c r="AF71" i="7"/>
  <c r="G57" i="3"/>
  <c r="F58" i="3"/>
  <c r="F70" i="3"/>
  <c r="Z53" i="3"/>
  <c r="Z65" i="3"/>
  <c r="AD59" i="3"/>
  <c r="AB52" i="3"/>
  <c r="E67" i="3"/>
  <c r="M62" i="3"/>
  <c r="AG49" i="7"/>
  <c r="F69" i="3"/>
  <c r="F71" i="3"/>
  <c r="E70" i="3"/>
  <c r="M74" i="3"/>
  <c r="E72" i="3"/>
  <c r="P10" i="10"/>
  <c r="BK66" i="3"/>
  <c r="CC69" i="3"/>
  <c r="AF443" i="7"/>
  <c r="AC53" i="3"/>
  <c r="AW69" i="3"/>
  <c r="D69" i="3"/>
  <c r="E58" i="3"/>
  <c r="CA72" i="3"/>
  <c r="AV64" i="3"/>
  <c r="AB66" i="3"/>
  <c r="BM52" i="3"/>
  <c r="AV52" i="3"/>
  <c r="AF77" i="7"/>
  <c r="AF55" i="7"/>
  <c r="M61" i="3"/>
  <c r="M73" i="3"/>
  <c r="F66" i="3"/>
  <c r="E66" i="3"/>
  <c r="A458" i="7"/>
  <c r="A459" i="7"/>
  <c r="A481" i="1"/>
  <c r="A481" i="7"/>
  <c r="A480" i="1"/>
  <c r="A480" i="7"/>
  <c r="F323" i="7"/>
  <c r="AB3" i="7"/>
  <c r="D5" i="3"/>
  <c r="AD49" i="7"/>
  <c r="F31" i="3" s="1"/>
  <c r="AE50" i="7"/>
  <c r="F46" i="3" s="1"/>
  <c r="AD72" i="7"/>
  <c r="G32" i="3" s="1"/>
  <c r="AE69" i="7"/>
  <c r="G43" i="3"/>
  <c r="AA92" i="7"/>
  <c r="AC97" i="7"/>
  <c r="Z22" i="3"/>
  <c r="AA118" i="7"/>
  <c r="AE246" i="7"/>
  <c r="BL43" i="3" s="1"/>
  <c r="AE288" i="7"/>
  <c r="AB41" i="3" s="1"/>
  <c r="AD465" i="7"/>
  <c r="AX28" i="3" s="1"/>
  <c r="AD74" i="7"/>
  <c r="G34" i="3" s="1"/>
  <c r="AA4" i="7"/>
  <c r="AA9" i="7"/>
  <c r="AA3" i="7"/>
  <c r="AA2" i="7"/>
  <c r="AB46" i="7"/>
  <c r="F4" i="3" s="1"/>
  <c r="AE68" i="7"/>
  <c r="G42" i="3" s="1"/>
  <c r="AC112" i="7"/>
  <c r="I16" i="3" s="1"/>
  <c r="AB157" i="7"/>
  <c r="J5" i="3" s="1"/>
  <c r="AA383" i="7"/>
  <c r="AE443" i="7"/>
  <c r="AC42" i="3"/>
  <c r="AC4" i="7"/>
  <c r="D18" i="3"/>
  <c r="AD5" i="7"/>
  <c r="AB141" i="7"/>
  <c r="AA10" i="3" s="1"/>
  <c r="AD162" i="7"/>
  <c r="J34" i="3" s="1"/>
  <c r="AE427" i="7"/>
  <c r="AW48" i="3" s="1"/>
  <c r="AC200" i="1"/>
  <c r="F200" i="7"/>
  <c r="AC113" i="7"/>
  <c r="I17" i="3" s="1"/>
  <c r="AE115" i="7"/>
  <c r="I45" i="3" s="1"/>
  <c r="AD137" i="7"/>
  <c r="AC295" i="7"/>
  <c r="AB22" i="3" s="1"/>
  <c r="AB338" i="7"/>
  <c r="AS9" i="3" s="1"/>
  <c r="AA339" i="7"/>
  <c r="AA360" i="7"/>
  <c r="AA68" i="7"/>
  <c r="AE203" i="7"/>
  <c r="L45" i="3" s="1"/>
  <c r="AE226" i="7"/>
  <c r="BK45" i="3"/>
  <c r="AE314" i="7"/>
  <c r="AR45" i="3" s="1"/>
  <c r="AB2" i="7"/>
  <c r="D4" i="3" s="1"/>
  <c r="AE24" i="7"/>
  <c r="E42" i="3" s="1"/>
  <c r="AA47" i="7"/>
  <c r="AD134" i="7"/>
  <c r="AA27" i="3" s="1"/>
  <c r="CA27" i="3" s="1"/>
  <c r="AC75" i="7"/>
  <c r="G23" i="3"/>
  <c r="AE119" i="7"/>
  <c r="I49" i="3"/>
  <c r="AD141" i="7"/>
  <c r="AA34" i="3"/>
  <c r="AE6" i="7"/>
  <c r="D46" i="3" s="1"/>
  <c r="AE163" i="7"/>
  <c r="AC2" i="7"/>
  <c r="D16" i="3" s="1"/>
  <c r="AA97" i="7"/>
  <c r="AC118" i="7"/>
  <c r="I22" i="3"/>
  <c r="AE162" i="7"/>
  <c r="J48" i="3" s="1"/>
  <c r="AE179" i="7"/>
  <c r="AC288" i="7"/>
  <c r="AB15" i="3" s="1"/>
  <c r="AA290" i="7"/>
  <c r="AD291" i="7"/>
  <c r="AE47" i="7"/>
  <c r="F43" i="3"/>
  <c r="AC68" i="7"/>
  <c r="G16" i="3"/>
  <c r="AE182" i="7"/>
  <c r="K46" i="3" s="1"/>
  <c r="AE178" i="7"/>
  <c r="K42" i="3" s="1"/>
  <c r="AD75" i="7"/>
  <c r="G35" i="3"/>
  <c r="AC136" i="7"/>
  <c r="AA17" i="3"/>
  <c r="AE360" i="7"/>
  <c r="AT47" i="3" s="1"/>
  <c r="AA399" i="7"/>
  <c r="AB422" i="7"/>
  <c r="AW5" i="3" s="1"/>
  <c r="AC423" i="7"/>
  <c r="AW18" i="3" s="1"/>
  <c r="AD424" i="7"/>
  <c r="AW31" i="3" s="1"/>
  <c r="AC449" i="7"/>
  <c r="AC22" i="3"/>
  <c r="AC442" i="7"/>
  <c r="AC15" i="3" s="1"/>
  <c r="A26" i="7"/>
  <c r="AB339" i="7"/>
  <c r="AS10" i="3"/>
  <c r="AD28" i="7"/>
  <c r="E32" i="3" s="1"/>
  <c r="AC73" i="7"/>
  <c r="G21" i="3" s="1"/>
  <c r="AA136" i="7"/>
  <c r="AA182" i="7"/>
  <c r="AA178" i="7"/>
  <c r="AB200" i="7"/>
  <c r="L4" i="3" s="1"/>
  <c r="AD3" i="7"/>
  <c r="D29" i="3" s="1"/>
  <c r="AA27" i="7"/>
  <c r="AC25" i="7"/>
  <c r="E17" i="3"/>
  <c r="AC71" i="7"/>
  <c r="G19" i="3" s="1"/>
  <c r="AA96" i="7"/>
  <c r="AA119" i="7"/>
  <c r="AD178" i="7"/>
  <c r="K28" i="3" s="1"/>
  <c r="AC207" i="7"/>
  <c r="L23" i="3"/>
  <c r="AE92" i="7"/>
  <c r="Z43" i="3" s="1"/>
  <c r="AD200" i="7"/>
  <c r="L28" i="3" s="1"/>
  <c r="BZ27" i="3" s="1"/>
  <c r="AD376" i="7"/>
  <c r="AU27" i="3" s="1"/>
  <c r="A55" i="1"/>
  <c r="AD140" i="7"/>
  <c r="AA33" i="3" s="1"/>
  <c r="AC159" i="7"/>
  <c r="J19" i="3"/>
  <c r="AE204" i="7"/>
  <c r="L46" i="3" s="1"/>
  <c r="AC269" i="7"/>
  <c r="BM18" i="3" s="1"/>
  <c r="AB317" i="7"/>
  <c r="AR10" i="3" s="1"/>
  <c r="AA467" i="7"/>
  <c r="AD468" i="7"/>
  <c r="AX31" i="3" s="1"/>
  <c r="AE114" i="7"/>
  <c r="I44" i="3" s="1"/>
  <c r="AC135" i="7"/>
  <c r="AA16" i="3"/>
  <c r="AE137" i="7"/>
  <c r="AA44" i="3" s="1"/>
  <c r="AA273" i="7"/>
  <c r="AE273" i="7"/>
  <c r="BM48" i="3" s="1"/>
  <c r="CC48" i="3" s="1"/>
  <c r="AA294" i="7"/>
  <c r="AE294" i="7"/>
  <c r="AB47" i="3"/>
  <c r="AD310" i="7"/>
  <c r="AR27" i="3" s="1"/>
  <c r="AB312" i="7"/>
  <c r="AR5" i="3" s="1"/>
  <c r="AA313" i="7"/>
  <c r="AE313" i="7"/>
  <c r="AR44" i="3" s="1"/>
  <c r="AD314" i="7"/>
  <c r="AR31" i="3" s="1"/>
  <c r="CB31" i="3" s="1"/>
  <c r="AB333" i="7"/>
  <c r="AS4" i="3"/>
  <c r="AA334" i="7"/>
  <c r="AE334" i="7"/>
  <c r="AS43" i="3" s="1"/>
  <c r="AB379" i="7"/>
  <c r="AU6" i="3" s="1"/>
  <c r="AE465" i="7"/>
  <c r="AX42" i="3" s="1"/>
  <c r="A60" i="7"/>
  <c r="AB203" i="7"/>
  <c r="L7" i="3" s="1"/>
  <c r="BZ6" i="3" s="1"/>
  <c r="AB222" i="7"/>
  <c r="BK3" i="3"/>
  <c r="AE225" i="7"/>
  <c r="BK44" i="3" s="1"/>
  <c r="AA401" i="7"/>
  <c r="AD422" i="7"/>
  <c r="AE423" i="7"/>
  <c r="AW44" i="3" s="1"/>
  <c r="AB49" i="7"/>
  <c r="F7" i="3" s="1"/>
  <c r="AD51" i="7"/>
  <c r="F33" i="3" s="1"/>
  <c r="AA71" i="7"/>
  <c r="AE224" i="7"/>
  <c r="BK43" i="3" s="1"/>
  <c r="AB244" i="7"/>
  <c r="BL3" i="3" s="1"/>
  <c r="AA245" i="7"/>
  <c r="AE245" i="7"/>
  <c r="BL42" i="3" s="1"/>
  <c r="AC247" i="7"/>
  <c r="BL18" i="3"/>
  <c r="AC268" i="7"/>
  <c r="BM17" i="3" s="1"/>
  <c r="CC17" i="3" s="1"/>
  <c r="AA270" i="7"/>
  <c r="AE270" i="7"/>
  <c r="BM45" i="3" s="1"/>
  <c r="AE399" i="7"/>
  <c r="AV42" i="3"/>
  <c r="AB423" i="7"/>
  <c r="AW6" i="3" s="1"/>
  <c r="AC424" i="7"/>
  <c r="AW19" i="3" s="1"/>
  <c r="AD31" i="7"/>
  <c r="E35" i="3" s="1"/>
  <c r="AE75" i="7"/>
  <c r="G49" i="3"/>
  <c r="AD113" i="7"/>
  <c r="I29" i="3" s="1"/>
  <c r="AD163" i="7"/>
  <c r="AB332" i="7"/>
  <c r="AS3" i="3"/>
  <c r="AD355" i="7"/>
  <c r="AT28" i="3" s="1"/>
  <c r="AC356" i="7"/>
  <c r="AT17" i="3" s="1"/>
  <c r="AB357" i="7"/>
  <c r="AT6" i="3" s="1"/>
  <c r="CB6" i="3" s="1"/>
  <c r="AE379" i="7"/>
  <c r="AU44" i="3" s="1"/>
  <c r="AE382" i="7"/>
  <c r="AU47" i="3" s="1"/>
  <c r="AE31" i="7"/>
  <c r="E49" i="3" s="1"/>
  <c r="AA117" i="7"/>
  <c r="AA156" i="7"/>
  <c r="AD361" i="7"/>
  <c r="AT34" i="3" s="1"/>
  <c r="AD26" i="7"/>
  <c r="E30" i="3" s="1"/>
  <c r="AD92" i="7"/>
  <c r="Z29" i="3" s="1"/>
  <c r="CA29" i="3" s="1"/>
  <c r="AE93" i="7"/>
  <c r="Z44" i="3" s="1"/>
  <c r="AB160" i="7"/>
  <c r="J8" i="3" s="1"/>
  <c r="AC161" i="7"/>
  <c r="J21" i="3" s="1"/>
  <c r="AC157" i="7"/>
  <c r="J17" i="3"/>
  <c r="AA226" i="7"/>
  <c r="A49" i="1"/>
  <c r="A49" i="7"/>
  <c r="AC74" i="7"/>
  <c r="G22" i="3"/>
  <c r="AA162" i="7"/>
  <c r="AA181" i="7"/>
  <c r="AA310" i="7"/>
  <c r="AE310" i="7"/>
  <c r="AR41" i="3" s="1"/>
  <c r="AC448" i="7"/>
  <c r="AC21" i="3" s="1"/>
  <c r="AD442" i="7"/>
  <c r="AA52" i="7"/>
  <c r="AE52" i="7"/>
  <c r="F48" i="3"/>
  <c r="AC140" i="7"/>
  <c r="AA21" i="3" s="1"/>
  <c r="AD204" i="7"/>
  <c r="L32" i="3" s="1"/>
  <c r="AB226" i="7"/>
  <c r="BK7" i="3" s="1"/>
  <c r="AE228" i="7"/>
  <c r="BK47" i="3"/>
  <c r="AD317" i="7"/>
  <c r="AR34" i="3" s="1"/>
  <c r="AD354" i="7"/>
  <c r="AT27" i="3" s="1"/>
  <c r="AE357" i="7"/>
  <c r="AT44" i="3" s="1"/>
  <c r="AE400" i="7"/>
  <c r="AV43" i="3"/>
  <c r="AB7" i="7"/>
  <c r="D9" i="3" s="1"/>
  <c r="AB30" i="7"/>
  <c r="E10" i="3" s="1"/>
  <c r="AC47" i="7"/>
  <c r="F17" i="3" s="1"/>
  <c r="BZ16" i="3" s="1"/>
  <c r="AE113" i="7"/>
  <c r="I43" i="3"/>
  <c r="AA272" i="7"/>
  <c r="AD288" i="7"/>
  <c r="AB27" i="3"/>
  <c r="AC289" i="7"/>
  <c r="AB16" i="3"/>
  <c r="AE291" i="7"/>
  <c r="AB44" i="3"/>
  <c r="AD292" i="7"/>
  <c r="AB31" i="3"/>
  <c r="AD338" i="7"/>
  <c r="AS33" i="3"/>
  <c r="AA356" i="7"/>
  <c r="AE356" i="7"/>
  <c r="AT43" i="3" s="1"/>
  <c r="AA377" i="7"/>
  <c r="AE377" i="7"/>
  <c r="AU42" i="3" s="1"/>
  <c r="AD378" i="7"/>
  <c r="AA398" i="7"/>
  <c r="AB398" i="7"/>
  <c r="AV3" i="3"/>
  <c r="AC399" i="7"/>
  <c r="AV16" i="3"/>
  <c r="AD400" i="7"/>
  <c r="AE401" i="7"/>
  <c r="AV44" i="3" s="1"/>
  <c r="AE444" i="7"/>
  <c r="AC43" i="3" s="1"/>
  <c r="AC468" i="7"/>
  <c r="AX19" i="3" s="1"/>
  <c r="AC464" i="7"/>
  <c r="AD47" i="7"/>
  <c r="F29" i="3" s="1"/>
  <c r="AB93" i="7"/>
  <c r="AC94" i="7"/>
  <c r="Z19" i="3" s="1"/>
  <c r="AB140" i="7"/>
  <c r="AA9" i="3" s="1"/>
  <c r="CA9" i="3" s="1"/>
  <c r="AC183" i="7"/>
  <c r="K21" i="3"/>
  <c r="AD180" i="7"/>
  <c r="AE181" i="7"/>
  <c r="AA200" i="7"/>
  <c r="AA224" i="7"/>
  <c r="AD244" i="7"/>
  <c r="BL27" i="3" s="1"/>
  <c r="AB246" i="7"/>
  <c r="BL5" i="3" s="1"/>
  <c r="CC5" i="3" s="1"/>
  <c r="AA247" i="7"/>
  <c r="AB266" i="7"/>
  <c r="AA267" i="7"/>
  <c r="AD333" i="7"/>
  <c r="AS28" i="3"/>
  <c r="AE336" i="7"/>
  <c r="AS45" i="3"/>
  <c r="AC380" i="7"/>
  <c r="AU19" i="3" s="1"/>
  <c r="CB19" i="3" s="1"/>
  <c r="AA405" i="7"/>
  <c r="AB401" i="7"/>
  <c r="AV6" i="3" s="1"/>
  <c r="AC250" i="7"/>
  <c r="BL21" i="3" s="1"/>
  <c r="AC310" i="7"/>
  <c r="AR15" i="3" s="1"/>
  <c r="AE378" i="7"/>
  <c r="AU43" i="3" s="1"/>
  <c r="AB4" i="7"/>
  <c r="D6" i="3" s="1"/>
  <c r="AC9" i="7"/>
  <c r="D23" i="3" s="1"/>
  <c r="AE3" i="7"/>
  <c r="D43" i="3" s="1"/>
  <c r="BZ42" i="3" s="1"/>
  <c r="AA28" i="7"/>
  <c r="AA24" i="7"/>
  <c r="AB25" i="7"/>
  <c r="E5" i="3" s="1"/>
  <c r="AC26" i="7"/>
  <c r="E18" i="3" s="1"/>
  <c r="AD27" i="7"/>
  <c r="E31" i="3" s="1"/>
  <c r="AB52" i="7"/>
  <c r="F10" i="3" s="1"/>
  <c r="AD46" i="7"/>
  <c r="F28" i="3" s="1"/>
  <c r="AB92" i="7"/>
  <c r="Z5" i="3" s="1"/>
  <c r="CA5" i="3" s="1"/>
  <c r="AC93" i="7"/>
  <c r="Z18" i="3" s="1"/>
  <c r="AE91" i="7"/>
  <c r="Z42" i="3" s="1"/>
  <c r="AA158" i="7"/>
  <c r="AB163" i="7"/>
  <c r="AA203" i="7"/>
  <c r="AB204" i="7"/>
  <c r="L8" i="3"/>
  <c r="AD206" i="7"/>
  <c r="L34" i="3"/>
  <c r="AE207" i="7"/>
  <c r="L49" i="3"/>
  <c r="AD223" i="7"/>
  <c r="BK28" i="3"/>
  <c r="AE244" i="7"/>
  <c r="BL41" i="3"/>
  <c r="AB267" i="7"/>
  <c r="BM4" i="3"/>
  <c r="AA268" i="7"/>
  <c r="AC405" i="7"/>
  <c r="AV22" i="3" s="1"/>
  <c r="AD445" i="7"/>
  <c r="AC30" i="3" s="1"/>
  <c r="CA30" i="3" s="1"/>
  <c r="AE446" i="7"/>
  <c r="AC45" i="3" s="1"/>
  <c r="AC470" i="7"/>
  <c r="AX21" i="3"/>
  <c r="AA31" i="7"/>
  <c r="AC52" i="7"/>
  <c r="F22" i="3"/>
  <c r="AD405" i="7"/>
  <c r="AV34" i="3" s="1"/>
  <c r="AE27" i="7"/>
  <c r="E45" i="3" s="1"/>
  <c r="AC115" i="7"/>
  <c r="I19" i="3" s="1"/>
  <c r="AA157" i="7"/>
  <c r="AB181" i="7"/>
  <c r="AC204" i="7"/>
  <c r="L20" i="3"/>
  <c r="AD335" i="7"/>
  <c r="AS30" i="3" s="1"/>
  <c r="AE376" i="7"/>
  <c r="AU41" i="3" s="1"/>
  <c r="AC420" i="7"/>
  <c r="AW15" i="3" s="1"/>
  <c r="AD421" i="7"/>
  <c r="AW28" i="3"/>
  <c r="AE422" i="7"/>
  <c r="AW43" i="3" s="1"/>
  <c r="AD448" i="7"/>
  <c r="AC33" i="3" s="1"/>
  <c r="CA33" i="3" s="1"/>
  <c r="AE442" i="7"/>
  <c r="AC41" i="3" s="1"/>
  <c r="AB464" i="7"/>
  <c r="AE30" i="7"/>
  <c r="E48" i="3"/>
  <c r="AC48" i="7"/>
  <c r="F18" i="3"/>
  <c r="AE117" i="7"/>
  <c r="I47" i="3"/>
  <c r="AC162" i="7"/>
  <c r="J22" i="3"/>
  <c r="AE157" i="7"/>
  <c r="J43" i="3"/>
  <c r="AE223" i="7"/>
  <c r="BK42" i="3"/>
  <c r="AA361" i="7"/>
  <c r="AD401" i="7"/>
  <c r="AV30" i="3" s="1"/>
  <c r="AA464" i="7"/>
  <c r="AA5" i="7"/>
  <c r="AD2" i="7"/>
  <c r="D28" i="3" s="1"/>
  <c r="AA30" i="7"/>
  <c r="AC53" i="7"/>
  <c r="F23" i="3"/>
  <c r="AC50" i="7"/>
  <c r="F20" i="3"/>
  <c r="AD97" i="7"/>
  <c r="Z34" i="3"/>
  <c r="AD114" i="7"/>
  <c r="AB136" i="7"/>
  <c r="AA5" i="3" s="1"/>
  <c r="AD139" i="7"/>
  <c r="AA32" i="3" s="1"/>
  <c r="AE140" i="7"/>
  <c r="AA47" i="3" s="1"/>
  <c r="AD157" i="7"/>
  <c r="J29" i="3" s="1"/>
  <c r="AB205" i="7"/>
  <c r="L9" i="3" s="1"/>
  <c r="AE227" i="7"/>
  <c r="BK46" i="3"/>
  <c r="AD251" i="7"/>
  <c r="BL34" i="3"/>
  <c r="AC270" i="7"/>
  <c r="BM19" i="3"/>
  <c r="AD271" i="7"/>
  <c r="BM32" i="3"/>
  <c r="AC290" i="7"/>
  <c r="AB17" i="3" s="1"/>
  <c r="AB291" i="7"/>
  <c r="AA292" i="7"/>
  <c r="AE292" i="7"/>
  <c r="AB45" i="3"/>
  <c r="AD294" i="7"/>
  <c r="AB33" i="3"/>
  <c r="AD312" i="7"/>
  <c r="AB314" i="7"/>
  <c r="AR7" i="3"/>
  <c r="AC338" i="7"/>
  <c r="AS21" i="3" s="1"/>
  <c r="AD356" i="7"/>
  <c r="AA376" i="7"/>
  <c r="AE380" i="7"/>
  <c r="AU45" i="3" s="1"/>
  <c r="AA400" i="7"/>
  <c r="AB424" i="7"/>
  <c r="AW7" i="3" s="1"/>
  <c r="CB7" i="3" s="1"/>
  <c r="AB420" i="7"/>
  <c r="AW3" i="3"/>
  <c r="AA446" i="7"/>
  <c r="AB447" i="7"/>
  <c r="AC8" i="3" s="1"/>
  <c r="AC444" i="7"/>
  <c r="AC17" i="3" s="1"/>
  <c r="AC471" i="7"/>
  <c r="AX22" i="3" s="1"/>
  <c r="AD6" i="7"/>
  <c r="D32" i="3"/>
  <c r="AB27" i="7"/>
  <c r="E7" i="3"/>
  <c r="AB48" i="7"/>
  <c r="F6" i="3"/>
  <c r="AA75" i="7"/>
  <c r="AB90" i="7"/>
  <c r="Z3" i="3" s="1"/>
  <c r="AC92" i="7"/>
  <c r="Z17" i="3" s="1"/>
  <c r="AC119" i="7"/>
  <c r="I23" i="3" s="1"/>
  <c r="BZ22" i="3" s="1"/>
  <c r="AE118" i="7"/>
  <c r="I48" i="3"/>
  <c r="AB139" i="7"/>
  <c r="AA8" i="3" s="1"/>
  <c r="AB185" i="7"/>
  <c r="K11" i="3" s="1"/>
  <c r="AA207" i="7"/>
  <c r="AC206" i="7"/>
  <c r="L22" i="3"/>
  <c r="AA225" i="7"/>
  <c r="AB248" i="7"/>
  <c r="BL7" i="3" s="1"/>
  <c r="AA266" i="7"/>
  <c r="AE266" i="7"/>
  <c r="BM41" i="3" s="1"/>
  <c r="AA269" i="7"/>
  <c r="AA317" i="7"/>
  <c r="AC333" i="7"/>
  <c r="AS16" i="3" s="1"/>
  <c r="AB334" i="7"/>
  <c r="AS5" i="3" s="1"/>
  <c r="AE335" i="7"/>
  <c r="AS44" i="3" s="1"/>
  <c r="AD336" i="7"/>
  <c r="AS31" i="3" s="1"/>
  <c r="AB337" i="7"/>
  <c r="AS8" i="3" s="1"/>
  <c r="AB360" i="7"/>
  <c r="AT9" i="3" s="1"/>
  <c r="AE361" i="7"/>
  <c r="AT48" i="3" s="1"/>
  <c r="AB376" i="7"/>
  <c r="AA382" i="7"/>
  <c r="AB404" i="7"/>
  <c r="AV9" i="3" s="1"/>
  <c r="AE426" i="7"/>
  <c r="AW47" i="3" s="1"/>
  <c r="AA449" i="7"/>
  <c r="AD469" i="7"/>
  <c r="AX32" i="3"/>
  <c r="AD8" i="7"/>
  <c r="D34" i="3"/>
  <c r="AA50" i="7"/>
  <c r="AE48" i="7"/>
  <c r="F44" i="3" s="1"/>
  <c r="AC91" i="7"/>
  <c r="Z16" i="3"/>
  <c r="AA113" i="7"/>
  <c r="AC158" i="7"/>
  <c r="J18" i="3"/>
  <c r="AD160" i="7"/>
  <c r="J32" i="3" s="1"/>
  <c r="AC227" i="7"/>
  <c r="BK20" i="3" s="1"/>
  <c r="AD228" i="7"/>
  <c r="BK33" i="3" s="1"/>
  <c r="AD249" i="7"/>
  <c r="BL32" i="3" s="1"/>
  <c r="CC32" i="3" s="1"/>
  <c r="AE251" i="7"/>
  <c r="BL48" i="3" s="1"/>
  <c r="AD270" i="7"/>
  <c r="BM31" i="3" s="1"/>
  <c r="AD313" i="7"/>
  <c r="AR30" i="3" s="1"/>
  <c r="AC314" i="7"/>
  <c r="AR19" i="3" s="1"/>
  <c r="AB335" i="7"/>
  <c r="AS6" i="3" s="1"/>
  <c r="A32" i="7"/>
  <c r="AD25" i="7"/>
  <c r="E29" i="3"/>
  <c r="AA53" i="7"/>
  <c r="AB47" i="7"/>
  <c r="AC69" i="7"/>
  <c r="G17" i="3" s="1"/>
  <c r="AA140" i="7"/>
  <c r="AB134" i="7"/>
  <c r="AA3" i="3" s="1"/>
  <c r="AB294" i="7"/>
  <c r="AB9" i="3" s="1"/>
  <c r="AA381" i="7"/>
  <c r="AB382" i="7"/>
  <c r="AU9" i="3" s="1"/>
  <c r="AA402" i="7"/>
  <c r="AA425" i="7"/>
  <c r="AB426" i="7"/>
  <c r="AW9" i="3" s="1"/>
  <c r="AC446" i="7"/>
  <c r="AC19" i="3"/>
  <c r="AC469" i="7"/>
  <c r="AX20" i="3" s="1"/>
  <c r="AB8" i="7"/>
  <c r="D10" i="3"/>
  <c r="AE5" i="7"/>
  <c r="D45" i="3" s="1"/>
  <c r="AD70" i="7"/>
  <c r="G30" i="3"/>
  <c r="AE96" i="7"/>
  <c r="Z47" i="3" s="1"/>
  <c r="AA112" i="7"/>
  <c r="AB113" i="7"/>
  <c r="I5" i="3" s="1"/>
  <c r="AE156" i="7"/>
  <c r="AA179" i="7"/>
  <c r="AC205" i="7"/>
  <c r="L21" i="3" s="1"/>
  <c r="AC201" i="7"/>
  <c r="L17" i="3"/>
  <c r="AD202" i="7"/>
  <c r="AB228" i="7"/>
  <c r="BK9" i="3" s="1"/>
  <c r="AB251" i="7"/>
  <c r="BL10" i="3"/>
  <c r="AA333" i="7"/>
  <c r="AA338" i="7"/>
  <c r="AA7" i="7"/>
  <c r="AC29" i="7"/>
  <c r="E21" i="3" s="1"/>
  <c r="AD95" i="7"/>
  <c r="Z32" i="3"/>
  <c r="AE138" i="7"/>
  <c r="AA45" i="3" s="1"/>
  <c r="AE247" i="7"/>
  <c r="BL44" i="3"/>
  <c r="AA295" i="7"/>
  <c r="AC361" i="7"/>
  <c r="AT22" i="3" s="1"/>
  <c r="AE448" i="7"/>
  <c r="AC47" i="3" s="1"/>
  <c r="AE29" i="7"/>
  <c r="E47" i="3" s="1"/>
  <c r="AD48" i="7"/>
  <c r="F30" i="3"/>
  <c r="CA35" i="3"/>
  <c r="AB119" i="7"/>
  <c r="I11" i="3"/>
  <c r="AD115" i="7"/>
  <c r="AB137" i="7"/>
  <c r="AE141" i="7"/>
  <c r="AA48" i="3"/>
  <c r="AB162" i="7"/>
  <c r="J10" i="3" s="1"/>
  <c r="AD158" i="7"/>
  <c r="AE159" i="7"/>
  <c r="J45" i="3" s="1"/>
  <c r="AE184" i="7"/>
  <c r="K48" i="3" s="1"/>
  <c r="AD226" i="7"/>
  <c r="BK31" i="3"/>
  <c r="AD222" i="7"/>
  <c r="BK27" i="3" s="1"/>
  <c r="AE268" i="7"/>
  <c r="BM43" i="3" s="1"/>
  <c r="AA288" i="7"/>
  <c r="AA379" i="7"/>
  <c r="AA423" i="7"/>
  <c r="AE424" i="7"/>
  <c r="AW45" i="3" s="1"/>
  <c r="AE420" i="7"/>
  <c r="AW41" i="3"/>
  <c r="AA443" i="7"/>
  <c r="AE471" i="7"/>
  <c r="AX48" i="3" s="1"/>
  <c r="A61" i="1"/>
  <c r="A61" i="7"/>
  <c r="A39" i="7"/>
  <c r="A50" i="1"/>
  <c r="A72" i="1"/>
  <c r="A94" i="1"/>
  <c r="A28" i="7"/>
  <c r="A77" i="1"/>
  <c r="A77" i="7"/>
  <c r="A55" i="7"/>
  <c r="A37" i="7"/>
  <c r="AB5" i="7"/>
  <c r="AD4" i="7"/>
  <c r="AA25" i="7"/>
  <c r="AB26" i="7"/>
  <c r="E6" i="3" s="1"/>
  <c r="AC31" i="7"/>
  <c r="E23" i="3"/>
  <c r="AE25" i="7"/>
  <c r="E43" i="3" s="1"/>
  <c r="AA49" i="7"/>
  <c r="AC46" i="7"/>
  <c r="F16" i="3"/>
  <c r="AA94" i="7"/>
  <c r="AA115" i="7"/>
  <c r="AC114" i="7"/>
  <c r="I18" i="3" s="1"/>
  <c r="AA135" i="7"/>
  <c r="AD135" i="7"/>
  <c r="AA28" i="3" s="1"/>
  <c r="AA163" i="7"/>
  <c r="AB183" i="7"/>
  <c r="K9" i="3"/>
  <c r="AB180" i="7"/>
  <c r="K6" i="3" s="1"/>
  <c r="AA202" i="7"/>
  <c r="AB245" i="7"/>
  <c r="BL4" i="3" s="1"/>
  <c r="AD246" i="7"/>
  <c r="AD248" i="7"/>
  <c r="BL31" i="3"/>
  <c r="AA289" i="7"/>
  <c r="AE289" i="7"/>
  <c r="AB42" i="3" s="1"/>
  <c r="AC293" i="7"/>
  <c r="AC317" i="7"/>
  <c r="AR22" i="3"/>
  <c r="AE333" i="7"/>
  <c r="AS42" i="3"/>
  <c r="AD334" i="7"/>
  <c r="AB336" i="7"/>
  <c r="AE338" i="7"/>
  <c r="AS47" i="3"/>
  <c r="AD339" i="7"/>
  <c r="AS34" i="3"/>
  <c r="AB356" i="7"/>
  <c r="AT5" i="3"/>
  <c r="AB359" i="7"/>
  <c r="AT8" i="3" s="1"/>
  <c r="CB8" i="3" s="1"/>
  <c r="AB361" i="7"/>
  <c r="AT10" i="3" s="1"/>
  <c r="AD377" i="7"/>
  <c r="AU28" i="3" s="1"/>
  <c r="AC378" i="7"/>
  <c r="AU17" i="3"/>
  <c r="AC382" i="7"/>
  <c r="AU21" i="3" s="1"/>
  <c r="AC404" i="7"/>
  <c r="AV21" i="3" s="1"/>
  <c r="AC401" i="7"/>
  <c r="AV18" i="3" s="1"/>
  <c r="AD398" i="7"/>
  <c r="AV27" i="3"/>
  <c r="AA427" i="7"/>
  <c r="AB421" i="7"/>
  <c r="AW4" i="3"/>
  <c r="AD427" i="7"/>
  <c r="AW34" i="3"/>
  <c r="AD420" i="7"/>
  <c r="AW27" i="3"/>
  <c r="AA448" i="7"/>
  <c r="AB446" i="7"/>
  <c r="AC7" i="3" s="1"/>
  <c r="AB442" i="7"/>
  <c r="AC3" i="3" s="1"/>
  <c r="AA468" i="7"/>
  <c r="AE467" i="7"/>
  <c r="AX44" i="3"/>
  <c r="AC49" i="7"/>
  <c r="F19" i="3" s="1"/>
  <c r="AA70" i="7"/>
  <c r="AD96" i="7"/>
  <c r="Z33" i="3" s="1"/>
  <c r="AE94" i="7"/>
  <c r="Z45" i="3" s="1"/>
  <c r="AB116" i="7"/>
  <c r="I8" i="3"/>
  <c r="AC117" i="7"/>
  <c r="I21" i="3" s="1"/>
  <c r="AD119" i="7"/>
  <c r="I35" i="3" s="1"/>
  <c r="AA138" i="7"/>
  <c r="AE136" i="7"/>
  <c r="AA43" i="3"/>
  <c r="AB158" i="7"/>
  <c r="J6" i="3" s="1"/>
  <c r="AC163" i="7"/>
  <c r="AD159" i="7"/>
  <c r="AA184" i="7"/>
  <c r="AC180" i="7"/>
  <c r="K18" i="3" s="1"/>
  <c r="AA205" i="7"/>
  <c r="AB207" i="7"/>
  <c r="L11" i="3" s="1"/>
  <c r="BZ10" i="3" s="1"/>
  <c r="AB224" i="7"/>
  <c r="BK5" i="3"/>
  <c r="AC229" i="7"/>
  <c r="AC226" i="7"/>
  <c r="BK19" i="3" s="1"/>
  <c r="AD224" i="7"/>
  <c r="AE229" i="7"/>
  <c r="AA246" i="7"/>
  <c r="AC251" i="7"/>
  <c r="BL22" i="3"/>
  <c r="AE271" i="7"/>
  <c r="BM46" i="3"/>
  <c r="AC273" i="7"/>
  <c r="BM22" i="3"/>
  <c r="AD290" i="7"/>
  <c r="AC291" i="7"/>
  <c r="AB18" i="3" s="1"/>
  <c r="AB292" i="7"/>
  <c r="AB7" i="3" s="1"/>
  <c r="AC312" i="7"/>
  <c r="AR17" i="3" s="1"/>
  <c r="AA314" i="7"/>
  <c r="AC332" i="7"/>
  <c r="AS15" i="3" s="1"/>
  <c r="AC336" i="7"/>
  <c r="AS19" i="3"/>
  <c r="AE339" i="7"/>
  <c r="AS48" i="3"/>
  <c r="AA354" i="7"/>
  <c r="AD360" i="7"/>
  <c r="AT33" i="3"/>
  <c r="AE381" i="7"/>
  <c r="AU46" i="3" s="1"/>
  <c r="AA404" i="7"/>
  <c r="AD423" i="7"/>
  <c r="AW30" i="3"/>
  <c r="AB449" i="7"/>
  <c r="AC10" i="3"/>
  <c r="AB445" i="7"/>
  <c r="AC6" i="3" s="1"/>
  <c r="CA6" i="3" s="1"/>
  <c r="AA471" i="7"/>
  <c r="AC30" i="7"/>
  <c r="E22" i="3" s="1"/>
  <c r="AC27" i="7"/>
  <c r="E19" i="3"/>
  <c r="AA48" i="7"/>
  <c r="AA73" i="7"/>
  <c r="AB71" i="7"/>
  <c r="G7" i="3"/>
  <c r="AE73" i="7"/>
  <c r="G47" i="3" s="1"/>
  <c r="AE97" i="7"/>
  <c r="Z48" i="3"/>
  <c r="AA141" i="7"/>
  <c r="AA159" i="7"/>
  <c r="AC156" i="7"/>
  <c r="AE161" i="7"/>
  <c r="J47" i="3"/>
  <c r="AA201" i="7"/>
  <c r="AB227" i="7"/>
  <c r="BK8" i="3"/>
  <c r="AC225" i="7"/>
  <c r="BK18" i="3" s="1"/>
  <c r="AC245" i="7"/>
  <c r="BL16" i="3"/>
  <c r="AC271" i="7"/>
  <c r="BM20" i="3" s="1"/>
  <c r="AE358" i="7"/>
  <c r="AT45" i="3"/>
  <c r="AC381" i="7"/>
  <c r="AU20" i="3" s="1"/>
  <c r="AD382" i="7"/>
  <c r="AU33" i="3"/>
  <c r="AC425" i="7"/>
  <c r="AW20" i="3" s="1"/>
  <c r="AD426" i="7"/>
  <c r="AW33" i="3"/>
  <c r="AA444" i="7"/>
  <c r="AD471" i="7"/>
  <c r="AX34" i="3"/>
  <c r="AB91" i="7"/>
  <c r="Z4" i="3"/>
  <c r="AC138" i="7"/>
  <c r="AA19" i="3"/>
  <c r="AE135" i="7"/>
  <c r="AA42" i="3" s="1"/>
  <c r="AB182" i="7"/>
  <c r="K8" i="3"/>
  <c r="AD227" i="7"/>
  <c r="BK32" i="3" s="1"/>
  <c r="AA244" i="7"/>
  <c r="AB270" i="7"/>
  <c r="BM7" i="3"/>
  <c r="AE355" i="7"/>
  <c r="AT42" i="3" s="1"/>
  <c r="AE402" i="7"/>
  <c r="AV45" i="3"/>
  <c r="AA422" i="7"/>
  <c r="AD444" i="7"/>
  <c r="AB471" i="7"/>
  <c r="AX10" i="3"/>
  <c r="AB467" i="7"/>
  <c r="AX6" i="3" s="1"/>
  <c r="AD464" i="7"/>
  <c r="AA6" i="7"/>
  <c r="AC7" i="7"/>
  <c r="D21" i="3" s="1"/>
  <c r="AB70" i="7"/>
  <c r="G6" i="3"/>
  <c r="AB97" i="7"/>
  <c r="Z10" i="3" s="1"/>
  <c r="AC141" i="7"/>
  <c r="AA22" i="3"/>
  <c r="AD183" i="7"/>
  <c r="K33" i="3" s="1"/>
  <c r="AB202" i="7"/>
  <c r="L6" i="3"/>
  <c r="AE201" i="7"/>
  <c r="L43" i="3" s="1"/>
  <c r="AB229" i="7"/>
  <c r="AB250" i="7"/>
  <c r="BL9" i="3"/>
  <c r="AB272" i="7"/>
  <c r="BM9" i="3"/>
  <c r="AA312" i="7"/>
  <c r="AB377" i="7"/>
  <c r="AC379" i="7"/>
  <c r="AU18" i="3"/>
  <c r="AA403" i="7"/>
  <c r="AB444" i="7"/>
  <c r="AC5" i="3" s="1"/>
  <c r="AD91" i="7"/>
  <c r="Z28" i="3"/>
  <c r="AC178" i="7"/>
  <c r="K16" i="3"/>
  <c r="AD229" i="7"/>
  <c r="AD315" i="7"/>
  <c r="AR32" i="3" s="1"/>
  <c r="AA332" i="7"/>
  <c r="AA466" i="7"/>
  <c r="AE468" i="7"/>
  <c r="AX45" i="3" s="1"/>
  <c r="AB51" i="7"/>
  <c r="F9" i="3"/>
  <c r="AD52" i="7"/>
  <c r="F34" i="3" s="1"/>
  <c r="AA74" i="7"/>
  <c r="AE74" i="7"/>
  <c r="G48" i="3" s="1"/>
  <c r="AA91" i="7"/>
  <c r="AD90" i="7"/>
  <c r="Z27" i="3"/>
  <c r="AE112" i="7"/>
  <c r="I42" i="3" s="1"/>
  <c r="AD136" i="7"/>
  <c r="AA161" i="7"/>
  <c r="AC181" i="7"/>
  <c r="K19" i="3" s="1"/>
  <c r="AA206" i="7"/>
  <c r="AC203" i="7"/>
  <c r="L19" i="3"/>
  <c r="AC200" i="7"/>
  <c r="L16" i="3"/>
  <c r="AD201" i="7"/>
  <c r="L29" i="3" s="1"/>
  <c r="BZ28" i="3" s="1"/>
  <c r="AE200" i="7"/>
  <c r="L42" i="3"/>
  <c r="AA227" i="7"/>
  <c r="AB225" i="7"/>
  <c r="BK6" i="3" s="1"/>
  <c r="AC246" i="7"/>
  <c r="BL17" i="3"/>
  <c r="AC272" i="7"/>
  <c r="BM21" i="3" s="1"/>
  <c r="AB288" i="7"/>
  <c r="AB3" i="3"/>
  <c r="AD289" i="7"/>
  <c r="AB28" i="3" s="1"/>
  <c r="AE293" i="7"/>
  <c r="AB46" i="3"/>
  <c r="AB295" i="7"/>
  <c r="AB10" i="3" s="1"/>
  <c r="AC311" i="7"/>
  <c r="AR16" i="3"/>
  <c r="AC316" i="7"/>
  <c r="AR21" i="3" s="1"/>
  <c r="CB21" i="3" s="1"/>
  <c r="AC358" i="7"/>
  <c r="AT19" i="3" s="1"/>
  <c r="AD359" i="7"/>
  <c r="AT32" i="3" s="1"/>
  <c r="AB378" i="7"/>
  <c r="AU5" i="3"/>
  <c r="AD403" i="7"/>
  <c r="AV32" i="3" s="1"/>
  <c r="AE404" i="7"/>
  <c r="AV47" i="3" s="1"/>
  <c r="AA420" i="7"/>
  <c r="AA469" i="7"/>
  <c r="A68" i="1"/>
  <c r="A46" i="7"/>
  <c r="AE7" i="7"/>
  <c r="D47" i="3" s="1"/>
  <c r="AB72" i="7"/>
  <c r="G8" i="3" s="1"/>
  <c r="A79" i="1"/>
  <c r="AD9" i="7"/>
  <c r="D35" i="3"/>
  <c r="AC24" i="7"/>
  <c r="E16" i="3" s="1"/>
  <c r="BZ15" i="3" s="1"/>
  <c r="AB53" i="7"/>
  <c r="F11" i="3"/>
  <c r="AE53" i="7"/>
  <c r="F49" i="3" s="1"/>
  <c r="AB75" i="7"/>
  <c r="G11" i="3"/>
  <c r="A40" i="7"/>
  <c r="A62" i="1"/>
  <c r="A24" i="7"/>
  <c r="A59" i="7"/>
  <c r="A70" i="1"/>
  <c r="A92" i="1"/>
  <c r="A92" i="7"/>
  <c r="A48" i="7"/>
  <c r="AE8" i="7"/>
  <c r="D48" i="3" s="1"/>
  <c r="A69" i="1"/>
  <c r="A47" i="7"/>
  <c r="A56" i="7"/>
  <c r="A78" i="1"/>
  <c r="AB28" i="7"/>
  <c r="E8" i="3" s="1"/>
  <c r="A63" i="1"/>
  <c r="A41" i="7"/>
  <c r="AA29" i="7"/>
  <c r="A30" i="7"/>
  <c r="AB9" i="7"/>
  <c r="D11" i="3"/>
  <c r="AA26" i="7"/>
  <c r="AE26" i="7"/>
  <c r="E44" i="3"/>
  <c r="AB69" i="7"/>
  <c r="G5" i="3" s="1"/>
  <c r="AC8" i="7"/>
  <c r="D22" i="3"/>
  <c r="AC5" i="7"/>
  <c r="AB31" i="7"/>
  <c r="E11" i="3" s="1"/>
  <c r="AD53" i="7"/>
  <c r="F35" i="3" s="1"/>
  <c r="AD71" i="7"/>
  <c r="G31" i="3" s="1"/>
  <c r="AE70" i="7"/>
  <c r="G44" i="3"/>
  <c r="AB135" i="7"/>
  <c r="AA4" i="3" s="1"/>
  <c r="AE183" i="7"/>
  <c r="K47" i="3" s="1"/>
  <c r="AE180" i="7"/>
  <c r="K44" i="3" s="1"/>
  <c r="AE205" i="7"/>
  <c r="L47" i="3"/>
  <c r="AA248" i="7"/>
  <c r="AC266" i="7"/>
  <c r="AB315" i="7"/>
  <c r="AR8" i="3" s="1"/>
  <c r="AD380" i="7"/>
  <c r="AU31" i="3" s="1"/>
  <c r="AC465" i="7"/>
  <c r="AX16" i="3"/>
  <c r="AE4" i="7"/>
  <c r="D44" i="3"/>
  <c r="AE9" i="7"/>
  <c r="D49" i="3" s="1"/>
  <c r="AA72" i="7"/>
  <c r="AA69" i="7"/>
  <c r="AB74" i="7"/>
  <c r="G10" i="3"/>
  <c r="AB95" i="7"/>
  <c r="Z8" i="3"/>
  <c r="AD93" i="7"/>
  <c r="AD116" i="7"/>
  <c r="I32" i="3" s="1"/>
  <c r="AD182" i="7"/>
  <c r="K32" i="3"/>
  <c r="AA355" i="7"/>
  <c r="AB358" i="7"/>
  <c r="AT7" i="3"/>
  <c r="AA424" i="7"/>
  <c r="AD447" i="7"/>
  <c r="AC32" i="3" s="1"/>
  <c r="AD185" i="7"/>
  <c r="K35" i="3"/>
  <c r="AB465" i="7"/>
  <c r="AX4" i="3" s="1"/>
  <c r="AD7" i="7"/>
  <c r="AE2" i="7"/>
  <c r="AE49" i="7"/>
  <c r="F45" i="3" s="1"/>
  <c r="BZ44" i="3" s="1"/>
  <c r="AC70" i="7"/>
  <c r="G18" i="3"/>
  <c r="AC96" i="7"/>
  <c r="Z21" i="3" s="1"/>
  <c r="AE158" i="7"/>
  <c r="J44" i="3" s="1"/>
  <c r="AD205" i="7"/>
  <c r="L33" i="3" s="1"/>
  <c r="AA223" i="7"/>
  <c r="AE272" i="7"/>
  <c r="BM47" i="3"/>
  <c r="AC292" i="7"/>
  <c r="AA293" i="7"/>
  <c r="AC354" i="7"/>
  <c r="AT15" i="3" s="1"/>
  <c r="AD357" i="7"/>
  <c r="AD383" i="7"/>
  <c r="AU34" i="3"/>
  <c r="AC400" i="7"/>
  <c r="AV17" i="3" s="1"/>
  <c r="AE425" i="7"/>
  <c r="AW46" i="3" s="1"/>
  <c r="AB470" i="7"/>
  <c r="AX9" i="3" s="1"/>
  <c r="AC3" i="7"/>
  <c r="D17" i="3"/>
  <c r="AD30" i="7"/>
  <c r="E34" i="3"/>
  <c r="AD69" i="7"/>
  <c r="G29" i="3" s="1"/>
  <c r="AB427" i="7"/>
  <c r="AW10" i="3"/>
  <c r="AB6" i="7"/>
  <c r="D8" i="3" s="1"/>
  <c r="AC6" i="7"/>
  <c r="D20" i="3"/>
  <c r="AA95" i="7"/>
  <c r="AB96" i="7"/>
  <c r="Z9" i="3"/>
  <c r="AB114" i="7"/>
  <c r="I6" i="3" s="1"/>
  <c r="AE202" i="7"/>
  <c r="L44" i="3"/>
  <c r="AB223" i="7"/>
  <c r="BK4" i="3" s="1"/>
  <c r="AE249" i="7"/>
  <c r="BL46" i="3"/>
  <c r="AB290" i="7"/>
  <c r="AB5" i="3" s="1"/>
  <c r="AA291" i="7"/>
  <c r="AA335" i="7"/>
  <c r="AD381" i="7"/>
  <c r="AU32" i="3" s="1"/>
  <c r="AB400" i="7"/>
  <c r="AV5" i="3"/>
  <c r="AE405" i="7"/>
  <c r="AV48" i="3" s="1"/>
  <c r="AC95" i="7"/>
  <c r="Z20" i="3"/>
  <c r="AE95" i="7"/>
  <c r="Z46" i="3" s="1"/>
  <c r="AB159" i="7"/>
  <c r="AB156" i="7"/>
  <c r="AC185" i="7"/>
  <c r="K23" i="3" s="1"/>
  <c r="AC182" i="7"/>
  <c r="K20" i="3"/>
  <c r="AE185" i="7"/>
  <c r="K49" i="3" s="1"/>
  <c r="AA204" i="7"/>
  <c r="AB206" i="7"/>
  <c r="L10" i="3"/>
  <c r="AA228" i="7"/>
  <c r="AE222" i="7"/>
  <c r="BK41" i="3"/>
  <c r="AD247" i="7"/>
  <c r="AC248" i="7"/>
  <c r="BL19" i="3"/>
  <c r="AA249" i="7"/>
  <c r="AA250" i="7"/>
  <c r="AE250" i="7"/>
  <c r="BL47" i="3" s="1"/>
  <c r="CC47" i="3" s="1"/>
  <c r="AC267" i="7"/>
  <c r="BM16" i="3" s="1"/>
  <c r="AB268" i="7"/>
  <c r="BM5" i="3"/>
  <c r="AB273" i="7"/>
  <c r="BM10" i="3"/>
  <c r="AB289" i="7"/>
  <c r="AB293" i="7"/>
  <c r="AB8" i="3"/>
  <c r="AD295" i="7"/>
  <c r="AB34" i="3" s="1"/>
  <c r="AA311" i="7"/>
  <c r="AA316" i="7"/>
  <c r="AA359" i="7"/>
  <c r="AA380" i="7"/>
  <c r="AB403" i="7"/>
  <c r="AV8" i="3"/>
  <c r="AE398" i="7"/>
  <c r="AV41" i="3" s="1"/>
  <c r="AC422" i="7"/>
  <c r="AW17" i="3"/>
  <c r="AC443" i="7"/>
  <c r="AC16" i="3" s="1"/>
  <c r="AA139" i="7"/>
  <c r="AC139" i="7"/>
  <c r="AA20" i="3" s="1"/>
  <c r="AB118" i="7"/>
  <c r="I10" i="3"/>
  <c r="AB115" i="7"/>
  <c r="AC184" i="7"/>
  <c r="K22" i="3" s="1"/>
  <c r="AD203" i="7"/>
  <c r="L31" i="3"/>
  <c r="AC224" i="7"/>
  <c r="BK17" i="3" s="1"/>
  <c r="AB247" i="7"/>
  <c r="AA251" i="7"/>
  <c r="AD267" i="7"/>
  <c r="BM28" i="3" s="1"/>
  <c r="AD269" i="7"/>
  <c r="BM30" i="3" s="1"/>
  <c r="CC30" i="3" s="1"/>
  <c r="AD272" i="7"/>
  <c r="BM33" i="3" s="1"/>
  <c r="AE290" i="7"/>
  <c r="AC294" i="7"/>
  <c r="AB21" i="3"/>
  <c r="AE295" i="7"/>
  <c r="AB48" i="3" s="1"/>
  <c r="AB311" i="7"/>
  <c r="AR4" i="3" s="1"/>
  <c r="AB313" i="7"/>
  <c r="AR6" i="3"/>
  <c r="AB316" i="7"/>
  <c r="AR9" i="3" s="1"/>
  <c r="CB9" i="3" s="1"/>
  <c r="AC335" i="7"/>
  <c r="AS18" i="3" s="1"/>
  <c r="AB354" i="7"/>
  <c r="AE354" i="7"/>
  <c r="AC357" i="7"/>
  <c r="AT18" i="3"/>
  <c r="AA358" i="7"/>
  <c r="AD358" i="7"/>
  <c r="AT31" i="3"/>
  <c r="AC383" i="7"/>
  <c r="AU22" i="3"/>
  <c r="AC427" i="7"/>
  <c r="AW22" i="3"/>
  <c r="AC466" i="7"/>
  <c r="AX17" i="3" s="1"/>
  <c r="CB17" i="3" s="1"/>
  <c r="AE469" i="7"/>
  <c r="AX46" i="3"/>
  <c r="AE466" i="7"/>
  <c r="AX43" i="3"/>
  <c r="AA183" i="7"/>
  <c r="AB179" i="7"/>
  <c r="AC202" i="7"/>
  <c r="L18" i="3" s="1"/>
  <c r="BZ17" i="3" s="1"/>
  <c r="AC223" i="7"/>
  <c r="BK16" i="3"/>
  <c r="AB249" i="7"/>
  <c r="BL8" i="3"/>
  <c r="AE267" i="7"/>
  <c r="AE269" i="7"/>
  <c r="BM44" i="3"/>
  <c r="CC44" i="3" s="1"/>
  <c r="AA271" i="7"/>
  <c r="AC445" i="7"/>
  <c r="AC18" i="3"/>
  <c r="AA93" i="7"/>
  <c r="AA114" i="7"/>
  <c r="AD118" i="7"/>
  <c r="I34" i="3"/>
  <c r="AA137" i="7"/>
  <c r="AC137" i="7"/>
  <c r="AA18" i="3" s="1"/>
  <c r="CA18" i="3" s="1"/>
  <c r="AB184" i="7"/>
  <c r="K10" i="3"/>
  <c r="AB178" i="7"/>
  <c r="AC179" i="7"/>
  <c r="K17" i="3"/>
  <c r="AD184" i="7"/>
  <c r="K34" i="3" s="1"/>
  <c r="BZ33" i="3" s="1"/>
  <c r="AD181" i="7"/>
  <c r="AB201" i="7"/>
  <c r="AD207" i="7"/>
  <c r="L35" i="3"/>
  <c r="AA229" i="7"/>
  <c r="AA222" i="7"/>
  <c r="AC228" i="7"/>
  <c r="BK21" i="3" s="1"/>
  <c r="CC21" i="3" s="1"/>
  <c r="AD225" i="7"/>
  <c r="BK30" i="3"/>
  <c r="AC244" i="7"/>
  <c r="AC249" i="7"/>
  <c r="BL20" i="3" s="1"/>
  <c r="CC20" i="3" s="1"/>
  <c r="AD266" i="7"/>
  <c r="AD268" i="7"/>
  <c r="AD275" i="7" s="1"/>
  <c r="AB269" i="7"/>
  <c r="BM6" i="3" s="1"/>
  <c r="CC6" i="3" s="1"/>
  <c r="AD273" i="7"/>
  <c r="BM34" i="3"/>
  <c r="AD311" i="7"/>
  <c r="AE312" i="7"/>
  <c r="AR43" i="3"/>
  <c r="AD316" i="7"/>
  <c r="AR33" i="3" s="1"/>
  <c r="AE317" i="7"/>
  <c r="AR48" i="3"/>
  <c r="AD332" i="7"/>
  <c r="AB355" i="7"/>
  <c r="AT4" i="3" s="1"/>
  <c r="AE359" i="7"/>
  <c r="AT46" i="3"/>
  <c r="AC377" i="7"/>
  <c r="AU16" i="3" s="1"/>
  <c r="AB381" i="7"/>
  <c r="AU8" i="3"/>
  <c r="AE383" i="7"/>
  <c r="AU48" i="3" s="1"/>
  <c r="CB48" i="3" s="1"/>
  <c r="AD402" i="7"/>
  <c r="AV31" i="3"/>
  <c r="CA49" i="3"/>
  <c r="AB271" i="7"/>
  <c r="BM8" i="3"/>
  <c r="AD293" i="7"/>
  <c r="AD337" i="7"/>
  <c r="AS32" i="3" s="1"/>
  <c r="CB32" i="3" s="1"/>
  <c r="AC359" i="7"/>
  <c r="AT20" i="3"/>
  <c r="AA445" i="7"/>
  <c r="AA442" i="7"/>
  <c r="AD449" i="7"/>
  <c r="AC34" i="3"/>
  <c r="AD446" i="7"/>
  <c r="AC31" i="3" s="1"/>
  <c r="AE445" i="7"/>
  <c r="AC44" i="3"/>
  <c r="CA44" i="3" s="1"/>
  <c r="AC467" i="7"/>
  <c r="AX18" i="3" s="1"/>
  <c r="AD470" i="7"/>
  <c r="AX33" i="3"/>
  <c r="AE464" i="7"/>
  <c r="AE473" i="7" s="1"/>
  <c r="AB54" i="3"/>
  <c r="AD54" i="3"/>
  <c r="CA56" i="3"/>
  <c r="AU53" i="3"/>
  <c r="Q10" i="10"/>
  <c r="M338" i="2"/>
  <c r="AF382" i="7"/>
  <c r="AU58" i="3"/>
  <c r="AU61" i="3"/>
  <c r="AX53" i="3"/>
  <c r="CA60" i="3"/>
  <c r="AD58" i="3"/>
  <c r="M165" i="2"/>
  <c r="AF182" i="7"/>
  <c r="K58" i="3"/>
  <c r="BZ58" i="3"/>
  <c r="F63" i="3"/>
  <c r="D63" i="3"/>
  <c r="BZ54" i="3"/>
  <c r="M54" i="3"/>
  <c r="AD53" i="3"/>
  <c r="N107" i="2"/>
  <c r="AG115" i="7"/>
  <c r="I69" i="3"/>
  <c r="N145" i="2"/>
  <c r="AG159" i="7"/>
  <c r="J69" i="3"/>
  <c r="N183" i="2"/>
  <c r="AG203" i="7"/>
  <c r="L69" i="3"/>
  <c r="M69" i="3"/>
  <c r="CA55" i="3"/>
  <c r="G63" i="3"/>
  <c r="F75" i="3"/>
  <c r="I75" i="3"/>
  <c r="I63" i="3"/>
  <c r="M276" i="2"/>
  <c r="AF311" i="7"/>
  <c r="M372" i="2"/>
  <c r="AF422" i="7"/>
  <c r="AW54" i="3"/>
  <c r="M27" i="2"/>
  <c r="AF29" i="7"/>
  <c r="AF33" i="7"/>
  <c r="M296" i="2"/>
  <c r="AF334" i="7"/>
  <c r="AS54" i="3"/>
  <c r="M314" i="2"/>
  <c r="AF356" i="7"/>
  <c r="AT54" i="3"/>
  <c r="M353" i="2"/>
  <c r="AF400" i="7"/>
  <c r="AV54" i="3"/>
  <c r="M410" i="2"/>
  <c r="AF466" i="7"/>
  <c r="AX54" i="3"/>
  <c r="CB56" i="3"/>
  <c r="M183" i="2"/>
  <c r="AF203" i="7"/>
  <c r="L57" i="3"/>
  <c r="BZ57" i="3"/>
  <c r="M144" i="2"/>
  <c r="AF158" i="7"/>
  <c r="J56" i="3"/>
  <c r="BZ56" i="3"/>
  <c r="M281" i="2"/>
  <c r="AF316" i="7"/>
  <c r="AR58" i="3"/>
  <c r="M203" i="2"/>
  <c r="AF226" i="7"/>
  <c r="BK56" i="3"/>
  <c r="M222" i="2"/>
  <c r="AF248" i="7"/>
  <c r="BL56" i="3"/>
  <c r="CC58" i="3"/>
  <c r="A104" i="1"/>
  <c r="A73" i="1"/>
  <c r="A51" i="7"/>
  <c r="M394" i="2"/>
  <c r="AF447" i="7"/>
  <c r="AC57" i="3"/>
  <c r="M393" i="2"/>
  <c r="AF446" i="7"/>
  <c r="AC56" i="3"/>
  <c r="AC61" i="3"/>
  <c r="A81" i="7"/>
  <c r="A103" i="1"/>
  <c r="AF121" i="7"/>
  <c r="M295" i="2"/>
  <c r="AF333" i="7"/>
  <c r="AS53" i="3"/>
  <c r="M238" i="2"/>
  <c r="AF267" i="7"/>
  <c r="BM53" i="3"/>
  <c r="M143" i="2"/>
  <c r="AF157" i="7"/>
  <c r="M202" i="2"/>
  <c r="AF225" i="7"/>
  <c r="BK55" i="3"/>
  <c r="M240" i="2"/>
  <c r="AF269" i="7"/>
  <c r="BM55" i="3"/>
  <c r="CA57" i="3"/>
  <c r="M300" i="2"/>
  <c r="AF338" i="7"/>
  <c r="AS58" i="3"/>
  <c r="A58" i="7"/>
  <c r="A80" i="1"/>
  <c r="M352" i="2"/>
  <c r="AF399" i="7"/>
  <c r="AV53" i="3"/>
  <c r="M354" i="2"/>
  <c r="AF401" i="7"/>
  <c r="AV55" i="3"/>
  <c r="M355" i="2"/>
  <c r="AF402" i="7"/>
  <c r="AV56" i="3"/>
  <c r="M357" i="2"/>
  <c r="AF404" i="7"/>
  <c r="AV58" i="3"/>
  <c r="AV61" i="3"/>
  <c r="M166" i="2"/>
  <c r="AF183" i="7"/>
  <c r="K59" i="3"/>
  <c r="E59" i="3"/>
  <c r="M185" i="2"/>
  <c r="AF205" i="7"/>
  <c r="L59" i="3"/>
  <c r="M59" i="3"/>
  <c r="M223" i="2"/>
  <c r="AF249" i="7"/>
  <c r="BL57" i="3"/>
  <c r="CC59" i="3"/>
  <c r="M315" i="2"/>
  <c r="AF357" i="7"/>
  <c r="AT55" i="3"/>
  <c r="A74" i="7"/>
  <c r="A96" i="1"/>
  <c r="AF11" i="7"/>
  <c r="CB58" i="3"/>
  <c r="M280" i="2"/>
  <c r="AF315" i="7"/>
  <c r="AR57" i="3"/>
  <c r="M376" i="2"/>
  <c r="AF426" i="7"/>
  <c r="AW58" i="3"/>
  <c r="M200" i="2"/>
  <c r="AF223" i="7"/>
  <c r="R7" i="10"/>
  <c r="R10" i="10"/>
  <c r="CB57" i="3"/>
  <c r="A54" i="7"/>
  <c r="A76" i="1"/>
  <c r="A53" i="1"/>
  <c r="I55" i="13"/>
  <c r="I53" i="13"/>
  <c r="B69" i="13"/>
  <c r="J52" i="13"/>
  <c r="I52" i="13"/>
  <c r="I56" i="13"/>
  <c r="I54" i="13"/>
  <c r="A36" i="7"/>
  <c r="A29" i="7"/>
  <c r="J53" i="13"/>
  <c r="B71" i="13"/>
  <c r="B93" i="13"/>
  <c r="B115" i="13"/>
  <c r="B137" i="13"/>
  <c r="B159" i="13"/>
  <c r="B181" i="13"/>
  <c r="B203" i="13"/>
  <c r="B225" i="13"/>
  <c r="B247" i="13"/>
  <c r="B269" i="13"/>
  <c r="B291" i="13"/>
  <c r="B313" i="13"/>
  <c r="B335" i="13"/>
  <c r="B357" i="13"/>
  <c r="B379" i="13"/>
  <c r="B401" i="13"/>
  <c r="B423" i="13"/>
  <c r="B445" i="13"/>
  <c r="B467" i="13"/>
  <c r="J54" i="13"/>
  <c r="A52" i="7"/>
  <c r="M317" i="2"/>
  <c r="AF359" i="7"/>
  <c r="AT57" i="3"/>
  <c r="M219" i="2"/>
  <c r="AF245" i="7"/>
  <c r="BL53" i="3"/>
  <c r="M58" i="3"/>
  <c r="M181" i="2"/>
  <c r="AF201" i="7"/>
  <c r="M220" i="2"/>
  <c r="AF246" i="7"/>
  <c r="BL54" i="3"/>
  <c r="CC56" i="3"/>
  <c r="J56" i="13"/>
  <c r="J55" i="13"/>
  <c r="B73" i="13"/>
  <c r="B95" i="13"/>
  <c r="B117" i="13"/>
  <c r="B139" i="13"/>
  <c r="B161" i="13"/>
  <c r="B183" i="13"/>
  <c r="B205" i="13"/>
  <c r="B227" i="13"/>
  <c r="B249" i="13"/>
  <c r="B271" i="13"/>
  <c r="B293" i="13"/>
  <c r="B315" i="13"/>
  <c r="B337" i="13"/>
  <c r="B359" i="13"/>
  <c r="B381" i="13"/>
  <c r="B403" i="13"/>
  <c r="B425" i="13"/>
  <c r="B447" i="13"/>
  <c r="B469" i="13"/>
  <c r="M260" i="2"/>
  <c r="AF292" i="7"/>
  <c r="AB56" i="3"/>
  <c r="M261" i="2"/>
  <c r="AF293" i="7"/>
  <c r="AB57" i="3"/>
  <c r="AB61" i="3"/>
  <c r="N87" i="2"/>
  <c r="AG92" i="7"/>
  <c r="N91" i="2"/>
  <c r="AG96" i="7"/>
  <c r="AG99" i="7"/>
  <c r="M299" i="2"/>
  <c r="AF337" i="7"/>
  <c r="AS57" i="3"/>
  <c r="M205" i="2"/>
  <c r="AF228" i="7"/>
  <c r="BK58" i="3"/>
  <c r="CC60" i="3"/>
  <c r="AG121" i="7"/>
  <c r="N144" i="2"/>
  <c r="AG158" i="7"/>
  <c r="J68" i="3"/>
  <c r="N218" i="2"/>
  <c r="AG244" i="7"/>
  <c r="N237" i="2"/>
  <c r="AG266" i="7"/>
  <c r="AG297" i="7"/>
  <c r="N277" i="2"/>
  <c r="AG312" i="7"/>
  <c r="AR66" i="3"/>
  <c r="N314" i="2"/>
  <c r="AG356" i="7"/>
  <c r="AT66" i="3"/>
  <c r="N410" i="2"/>
  <c r="AG466" i="7"/>
  <c r="AX66" i="3"/>
  <c r="CB69" i="3"/>
  <c r="N390" i="2"/>
  <c r="AG443" i="7"/>
  <c r="BZ60" i="3"/>
  <c r="CB75" i="3"/>
  <c r="M218" i="2"/>
  <c r="AF244" i="7"/>
  <c r="M370" i="2"/>
  <c r="AF420" i="7"/>
  <c r="M162" i="2"/>
  <c r="AF179" i="7"/>
  <c r="N180" i="2"/>
  <c r="AG200" i="7"/>
  <c r="N202" i="2"/>
  <c r="AG225" i="7"/>
  <c r="BK67" i="3"/>
  <c r="CC70" i="3"/>
  <c r="N199" i="2"/>
  <c r="AG222" i="7"/>
  <c r="N280" i="2"/>
  <c r="AG315" i="7"/>
  <c r="AR69" i="3"/>
  <c r="N299" i="2"/>
  <c r="AG337" i="7"/>
  <c r="AS69" i="3"/>
  <c r="N413" i="2"/>
  <c r="AG469" i="7"/>
  <c r="AX69" i="3"/>
  <c r="CB72" i="3"/>
  <c r="N313" i="2"/>
  <c r="AG355" i="7"/>
  <c r="N357" i="2"/>
  <c r="AG404" i="7"/>
  <c r="AV70" i="3"/>
  <c r="N393" i="2"/>
  <c r="AG446" i="7"/>
  <c r="AC68" i="3"/>
  <c r="N8" i="2"/>
  <c r="AG7" i="7"/>
  <c r="D71" i="3"/>
  <c r="BZ62" i="3"/>
  <c r="CB62" i="3"/>
  <c r="M414" i="2"/>
  <c r="AF470" i="7"/>
  <c r="AX58" i="3"/>
  <c r="N223" i="2"/>
  <c r="AG249" i="7"/>
  <c r="BL69" i="3"/>
  <c r="N242" i="2"/>
  <c r="AG271" i="7"/>
  <c r="BM69" i="3"/>
  <c r="N316" i="2"/>
  <c r="AG358" i="7"/>
  <c r="AT68" i="3"/>
  <c r="N354" i="2"/>
  <c r="AG401" i="7"/>
  <c r="AV67" i="3"/>
  <c r="N395" i="2"/>
  <c r="AG448" i="7"/>
  <c r="AC70" i="3"/>
  <c r="N148" i="2"/>
  <c r="AG162" i="7"/>
  <c r="J72" i="3"/>
  <c r="N186" i="2"/>
  <c r="AG206" i="7"/>
  <c r="L72" i="3"/>
  <c r="BZ73" i="3"/>
  <c r="E63" i="3"/>
  <c r="N185" i="2"/>
  <c r="AG205" i="7"/>
  <c r="L71" i="3"/>
  <c r="N204" i="2"/>
  <c r="AG227" i="7"/>
  <c r="BK69" i="3"/>
  <c r="CC72" i="3"/>
  <c r="BZ75" i="3"/>
  <c r="CA75" i="3"/>
  <c r="N166" i="2"/>
  <c r="AG183" i="7"/>
  <c r="K71" i="3"/>
  <c r="N163" i="2"/>
  <c r="AG180" i="7"/>
  <c r="K68" i="3"/>
  <c r="K75" i="3"/>
  <c r="N275" i="2"/>
  <c r="AG310" i="7"/>
  <c r="N371" i="2"/>
  <c r="AG421" i="7"/>
  <c r="AW65" i="3"/>
  <c r="N61" i="2"/>
  <c r="AG69" i="7"/>
  <c r="M123" i="2"/>
  <c r="AF134" i="7"/>
  <c r="N149" i="2"/>
  <c r="M142" i="2"/>
  <c r="M294" i="2"/>
  <c r="AF332" i="7"/>
  <c r="N389" i="2"/>
  <c r="AG442" i="7"/>
  <c r="M72" i="3"/>
  <c r="N224" i="2"/>
  <c r="AG250" i="7"/>
  <c r="BL70" i="3"/>
  <c r="N222" i="2"/>
  <c r="AG248" i="7"/>
  <c r="BL68" i="3"/>
  <c r="N219" i="2"/>
  <c r="AG245" i="7"/>
  <c r="BL65" i="3"/>
  <c r="N243" i="2"/>
  <c r="AG272" i="7"/>
  <c r="BM70" i="3"/>
  <c r="N241" i="2"/>
  <c r="AG270" i="7"/>
  <c r="BM68" i="3"/>
  <c r="N238" i="2"/>
  <c r="AG267" i="7"/>
  <c r="BM65" i="3"/>
  <c r="N374" i="2"/>
  <c r="AG424" i="7"/>
  <c r="AW68" i="3"/>
  <c r="N27" i="2"/>
  <c r="AG29" i="7"/>
  <c r="E71" i="3"/>
  <c r="E75" i="3"/>
  <c r="M127" i="2"/>
  <c r="AF138" i="7"/>
  <c r="AA56" i="3"/>
  <c r="Z70" i="3"/>
  <c r="M90" i="2"/>
  <c r="AF95" i="7"/>
  <c r="Z66" i="3"/>
  <c r="CA69" i="3"/>
  <c r="CB61" i="3"/>
  <c r="CC74" i="3"/>
  <c r="M312" i="2"/>
  <c r="AF354" i="7"/>
  <c r="N408" i="2"/>
  <c r="AG464" i="7"/>
  <c r="BZ70" i="3"/>
  <c r="N184" i="2"/>
  <c r="AG204" i="7"/>
  <c r="L70" i="3"/>
  <c r="BZ71" i="3"/>
  <c r="N181" i="2"/>
  <c r="AG201" i="7"/>
  <c r="L67" i="3"/>
  <c r="N205" i="2"/>
  <c r="AG228" i="7"/>
  <c r="BK70" i="3"/>
  <c r="N203" i="2"/>
  <c r="AG226" i="7"/>
  <c r="BK68" i="3"/>
  <c r="CC71" i="3"/>
  <c r="N200" i="2"/>
  <c r="AG223" i="7"/>
  <c r="BK65" i="3"/>
  <c r="N298" i="2"/>
  <c r="AG336" i="7"/>
  <c r="AS68" i="3"/>
  <c r="N335" i="2"/>
  <c r="AG379" i="7"/>
  <c r="AU67" i="3"/>
  <c r="N376" i="2"/>
  <c r="AG426" i="7"/>
  <c r="AW70" i="3"/>
  <c r="N411" i="2"/>
  <c r="AG467" i="7"/>
  <c r="AX67" i="3"/>
  <c r="BZ61" i="3"/>
  <c r="CB74" i="3"/>
  <c r="AB24" i="7"/>
  <c r="AE46" i="7"/>
  <c r="AA116" i="7"/>
  <c r="AB112" i="7"/>
  <c r="AD156" i="7"/>
  <c r="AA51" i="7"/>
  <c r="AB68" i="7"/>
  <c r="AD94" i="7"/>
  <c r="Z31" i="3" s="1"/>
  <c r="CA31" i="3" s="1"/>
  <c r="AD117" i="7"/>
  <c r="I33" i="3"/>
  <c r="AE139" i="7"/>
  <c r="AA46" i="3"/>
  <c r="CA46" i="3" s="1"/>
  <c r="AD29" i="7"/>
  <c r="E33" i="3"/>
  <c r="AC51" i="7"/>
  <c r="F21" i="3" s="1"/>
  <c r="BZ20" i="3" s="1"/>
  <c r="AD73" i="7"/>
  <c r="G33" i="3"/>
  <c r="AB94" i="7"/>
  <c r="Z7" i="3"/>
  <c r="AB161" i="7"/>
  <c r="J9" i="3"/>
  <c r="AA180" i="7"/>
  <c r="AE51" i="7"/>
  <c r="F47" i="3" s="1"/>
  <c r="BZ46" i="3" s="1"/>
  <c r="AE72" i="7"/>
  <c r="G46" i="3" s="1"/>
  <c r="AC90" i="7"/>
  <c r="AE90" i="7"/>
  <c r="AE116" i="7"/>
  <c r="I46" i="3"/>
  <c r="AB138" i="7"/>
  <c r="AA7" i="3" s="1"/>
  <c r="CA7" i="3" s="1"/>
  <c r="AD138" i="7"/>
  <c r="AA31" i="3" s="1"/>
  <c r="AD161" i="7"/>
  <c r="J33" i="3" s="1"/>
  <c r="AB29" i="7"/>
  <c r="E9" i="3"/>
  <c r="AE28" i="7"/>
  <c r="AB50" i="7"/>
  <c r="F8" i="3"/>
  <c r="AB73" i="7"/>
  <c r="G9" i="3"/>
  <c r="AA90" i="7"/>
  <c r="AB117" i="7"/>
  <c r="I9" i="3"/>
  <c r="AA160" i="7"/>
  <c r="AA185" i="7"/>
  <c r="AA46" i="7"/>
  <c r="AD50" i="7"/>
  <c r="AC116" i="7"/>
  <c r="I20" i="3" s="1"/>
  <c r="AD112" i="7"/>
  <c r="AA134" i="7"/>
  <c r="AC134" i="7"/>
  <c r="AC160" i="7"/>
  <c r="J20" i="3"/>
  <c r="AC28" i="7"/>
  <c r="E20" i="3"/>
  <c r="AD24" i="7"/>
  <c r="AC72" i="7"/>
  <c r="G20" i="3"/>
  <c r="BZ19" i="3" s="1"/>
  <c r="AD68" i="7"/>
  <c r="AE134" i="7"/>
  <c r="AE160" i="7"/>
  <c r="J46" i="3" s="1"/>
  <c r="N127" i="2"/>
  <c r="AG138" i="7"/>
  <c r="AA68" i="3"/>
  <c r="CA71" i="3"/>
  <c r="AD179" i="7"/>
  <c r="AD379" i="7"/>
  <c r="AB405" i="7"/>
  <c r="AV10" i="3" s="1"/>
  <c r="AE403" i="7"/>
  <c r="AE407" i="7" s="1"/>
  <c r="AB425" i="7"/>
  <c r="AW8" i="3"/>
  <c r="AC421" i="7"/>
  <c r="AB443" i="7"/>
  <c r="AE337" i="7"/>
  <c r="AS46" i="3" s="1"/>
  <c r="AA447" i="7"/>
  <c r="AE447" i="7"/>
  <c r="AC46" i="3"/>
  <c r="AA465" i="7"/>
  <c r="AA473" i="7" s="1"/>
  <c r="AC313" i="7"/>
  <c r="AE315" i="7"/>
  <c r="AR46" i="3"/>
  <c r="AC334" i="7"/>
  <c r="AA357" i="7"/>
  <c r="AA363" i="7" s="1"/>
  <c r="AC403" i="7"/>
  <c r="AV20" i="3"/>
  <c r="H34" i="12"/>
  <c r="H106" i="12"/>
  <c r="AD245" i="7"/>
  <c r="AE248" i="7"/>
  <c r="AD250" i="7"/>
  <c r="BL33" i="3"/>
  <c r="CC33" i="3" s="1"/>
  <c r="AB310" i="7"/>
  <c r="AC337" i="7"/>
  <c r="AS20" i="3"/>
  <c r="CB20" i="3" s="1"/>
  <c r="AC360" i="7"/>
  <c r="AT21" i="3" s="1"/>
  <c r="AA378" i="7"/>
  <c r="AD399" i="7"/>
  <c r="AA421" i="7"/>
  <c r="AA429" i="7" s="1"/>
  <c r="AC426" i="7"/>
  <c r="AW21" i="3"/>
  <c r="AB448" i="7"/>
  <c r="AC9" i="3" s="1"/>
  <c r="AC315" i="7"/>
  <c r="AR20" i="3"/>
  <c r="AA337" i="7"/>
  <c r="AE421" i="7"/>
  <c r="AW42" i="3" s="1"/>
  <c r="AD443" i="7"/>
  <c r="AA470" i="7"/>
  <c r="AA315" i="7"/>
  <c r="AA319" i="7" s="1"/>
  <c r="AE332" i="7"/>
  <c r="AC339" i="7"/>
  <c r="AS22" i="3"/>
  <c r="AC376" i="7"/>
  <c r="AB399" i="7"/>
  <c r="AV4" i="3" s="1"/>
  <c r="AA426" i="7"/>
  <c r="AD425" i="7"/>
  <c r="AW32" i="3" s="1"/>
  <c r="AC447" i="7"/>
  <c r="AC20" i="3"/>
  <c r="AE311" i="7"/>
  <c r="AE316" i="7"/>
  <c r="AE319" i="7" s="1"/>
  <c r="AA336" i="7"/>
  <c r="AC355" i="7"/>
  <c r="AC363" i="7" s="1"/>
  <c r="AD404" i="7"/>
  <c r="AV33" i="3" s="1"/>
  <c r="AB469" i="7"/>
  <c r="AX8" i="3"/>
  <c r="AD467" i="7"/>
  <c r="AD473" i="7" s="1"/>
  <c r="A50" i="7"/>
  <c r="AA11" i="7"/>
  <c r="A72" i="7"/>
  <c r="A99" i="1"/>
  <c r="CA22" i="3"/>
  <c r="CA3" i="3"/>
  <c r="BZ30" i="3"/>
  <c r="A71" i="1"/>
  <c r="A71" i="7"/>
  <c r="CC43" i="3"/>
  <c r="CC3" i="3"/>
  <c r="CC7" i="3"/>
  <c r="CB44" i="3"/>
  <c r="A83" i="1"/>
  <c r="A105" i="1"/>
  <c r="CC4" i="3"/>
  <c r="CB45" i="3"/>
  <c r="CA47" i="3"/>
  <c r="BZ29" i="3"/>
  <c r="CC19" i="3"/>
  <c r="A114" i="1"/>
  <c r="A136" i="1"/>
  <c r="BZ47" i="3"/>
  <c r="CA42" i="3"/>
  <c r="CA51" i="3" s="1"/>
  <c r="AA33" i="7"/>
  <c r="CA45" i="3"/>
  <c r="AA407" i="7"/>
  <c r="CC10" i="3"/>
  <c r="CC41" i="3"/>
  <c r="CC18" i="3"/>
  <c r="AA121" i="7"/>
  <c r="CB34" i="3"/>
  <c r="AD231" i="7"/>
  <c r="CB5" i="3"/>
  <c r="AA165" i="7"/>
  <c r="AA275" i="7"/>
  <c r="AA209" i="7"/>
  <c r="AA451" i="7"/>
  <c r="AA143" i="7"/>
  <c r="CA16" i="3"/>
  <c r="CA48" i="3"/>
  <c r="CC31" i="3"/>
  <c r="AA55" i="7"/>
  <c r="CC34" i="3"/>
  <c r="BZ4" i="3"/>
  <c r="AE165" i="7"/>
  <c r="CC9" i="3"/>
  <c r="CB22" i="3"/>
  <c r="BZ7" i="3"/>
  <c r="CC16" i="3"/>
  <c r="BZ5" i="3"/>
  <c r="AC231" i="7"/>
  <c r="AB253" i="7"/>
  <c r="CA34" i="3"/>
  <c r="AB11" i="7"/>
  <c r="AA187" i="7"/>
  <c r="AA253" i="7"/>
  <c r="CA10" i="3"/>
  <c r="AB341" i="7"/>
  <c r="AS7" i="3"/>
  <c r="AB231" i="7"/>
  <c r="AD209" i="7"/>
  <c r="AC407" i="7"/>
  <c r="AC33" i="7"/>
  <c r="AA231" i="7"/>
  <c r="BZ48" i="3"/>
  <c r="CA20" i="3"/>
  <c r="AB209" i="7"/>
  <c r="AE187" i="7"/>
  <c r="CC46" i="3"/>
  <c r="CC22" i="3"/>
  <c r="AC297" i="7"/>
  <c r="AB19" i="3"/>
  <c r="CA19" i="3" s="1"/>
  <c r="D42" i="3"/>
  <c r="AE11" i="7"/>
  <c r="AC11" i="7"/>
  <c r="D19" i="3"/>
  <c r="BZ18" i="3"/>
  <c r="A91" i="1"/>
  <c r="A69" i="7"/>
  <c r="AT3" i="3"/>
  <c r="AB363" i="7"/>
  <c r="AA341" i="7"/>
  <c r="AB429" i="7"/>
  <c r="AE209" i="7"/>
  <c r="AD143" i="7"/>
  <c r="AB99" i="7"/>
  <c r="AB32" i="3"/>
  <c r="CA32" i="3"/>
  <c r="AD297" i="7"/>
  <c r="AE275" i="7"/>
  <c r="BM42" i="3"/>
  <c r="CC42" i="3"/>
  <c r="D33" i="3"/>
  <c r="AD11" i="7"/>
  <c r="BZ43" i="3"/>
  <c r="BZ21" i="3"/>
  <c r="AE363" i="7"/>
  <c r="AT41" i="3"/>
  <c r="AS27" i="3"/>
  <c r="AD341" i="7"/>
  <c r="BM27" i="3"/>
  <c r="CC27" i="3" s="1"/>
  <c r="CC8" i="3"/>
  <c r="AA99" i="7"/>
  <c r="AC187" i="7"/>
  <c r="AC451" i="7"/>
  <c r="A70" i="7"/>
  <c r="AE385" i="7"/>
  <c r="A63" i="7"/>
  <c r="A85" i="1"/>
  <c r="BZ34" i="3"/>
  <c r="A68" i="7"/>
  <c r="A90" i="1"/>
  <c r="A101" i="1"/>
  <c r="A79" i="7"/>
  <c r="AB385" i="7"/>
  <c r="AA385" i="7"/>
  <c r="CB43" i="3"/>
  <c r="CA8" i="3"/>
  <c r="AT30" i="3"/>
  <c r="AD363" i="7"/>
  <c r="CA21" i="3"/>
  <c r="BZ9" i="3"/>
  <c r="A100" i="1"/>
  <c r="A78" i="7"/>
  <c r="A62" i="7"/>
  <c r="A84" i="1"/>
  <c r="AB275" i="7"/>
  <c r="AB43" i="3"/>
  <c r="CA43" i="3"/>
  <c r="AE297" i="7"/>
  <c r="AE231" i="7"/>
  <c r="BL15" i="3"/>
  <c r="CC15" i="3"/>
  <c r="AC253" i="7"/>
  <c r="AE451" i="7"/>
  <c r="BZ8" i="3"/>
  <c r="AR28" i="3"/>
  <c r="AB187" i="7"/>
  <c r="K4" i="3"/>
  <c r="AB297" i="7"/>
  <c r="AB4" i="3"/>
  <c r="CA4" i="3" s="1"/>
  <c r="AA297" i="7"/>
  <c r="AA77" i="7"/>
  <c r="AC275" i="7"/>
  <c r="A104" i="7"/>
  <c r="A126" i="1"/>
  <c r="AE429" i="7"/>
  <c r="A96" i="7"/>
  <c r="A118" i="1"/>
  <c r="CC57" i="3"/>
  <c r="AG77" i="7"/>
  <c r="G67" i="3"/>
  <c r="AF253" i="7"/>
  <c r="BL52" i="3"/>
  <c r="CC54" i="3"/>
  <c r="AC4" i="3"/>
  <c r="CC73" i="3"/>
  <c r="AF451" i="7"/>
  <c r="J55" i="3"/>
  <c r="AF165" i="7"/>
  <c r="CB60" i="3"/>
  <c r="BZ59" i="3"/>
  <c r="AX61" i="3"/>
  <c r="M56" i="3"/>
  <c r="AD55" i="7"/>
  <c r="F32" i="3"/>
  <c r="BZ31" i="3" s="1"/>
  <c r="AG231" i="7"/>
  <c r="BK64" i="3"/>
  <c r="BL64" i="3"/>
  <c r="BM64" i="3"/>
  <c r="CC67" i="3"/>
  <c r="AC429" i="7"/>
  <c r="AW16" i="3"/>
  <c r="AF209" i="7"/>
  <c r="L55" i="3"/>
  <c r="L63" i="3"/>
  <c r="AE33" i="7"/>
  <c r="E46" i="3"/>
  <c r="AE121" i="7"/>
  <c r="AE55" i="7"/>
  <c r="F42" i="3"/>
  <c r="AG319" i="7"/>
  <c r="AR64" i="3"/>
  <c r="CB67" i="3"/>
  <c r="BZ72" i="3"/>
  <c r="M71" i="3"/>
  <c r="AG209" i="7"/>
  <c r="L66" i="3"/>
  <c r="AG253" i="7"/>
  <c r="AG385" i="7"/>
  <c r="A83" i="7"/>
  <c r="B91" i="13"/>
  <c r="J75" i="13"/>
  <c r="I74" i="13"/>
  <c r="I77" i="13"/>
  <c r="J71" i="13"/>
  <c r="I70" i="13"/>
  <c r="I73" i="13"/>
  <c r="I75" i="13"/>
  <c r="J73" i="13"/>
  <c r="J77" i="13"/>
  <c r="I71" i="13"/>
  <c r="J76" i="13"/>
  <c r="J78" i="13"/>
  <c r="J72" i="13"/>
  <c r="J74" i="13"/>
  <c r="I76" i="13"/>
  <c r="J70" i="13"/>
  <c r="I72" i="13"/>
  <c r="I78" i="13"/>
  <c r="AF231" i="7"/>
  <c r="BK53" i="3"/>
  <c r="CC55" i="3"/>
  <c r="A73" i="7"/>
  <c r="A95" i="1"/>
  <c r="AF473" i="7"/>
  <c r="M57" i="3"/>
  <c r="AF319" i="7"/>
  <c r="AR53" i="3"/>
  <c r="M70" i="3"/>
  <c r="D75" i="3"/>
  <c r="AF407" i="7"/>
  <c r="AB319" i="7"/>
  <c r="AR3" i="3"/>
  <c r="AG275" i="7"/>
  <c r="AB33" i="7"/>
  <c r="E4" i="3"/>
  <c r="BZ3" i="3" s="1"/>
  <c r="AG187" i="7"/>
  <c r="A114" i="7"/>
  <c r="AC341" i="7"/>
  <c r="AS17" i="3"/>
  <c r="AE143" i="7"/>
  <c r="AA41" i="3"/>
  <c r="AE77" i="7"/>
  <c r="AB55" i="7"/>
  <c r="CB59" i="3"/>
  <c r="A99" i="7"/>
  <c r="A121" i="1"/>
  <c r="A116" i="1"/>
  <c r="A94" i="7"/>
  <c r="K29" i="3"/>
  <c r="AC77" i="7"/>
  <c r="AB121" i="7"/>
  <c r="I4" i="3"/>
  <c r="AG341" i="7"/>
  <c r="AR42" i="3"/>
  <c r="AE99" i="7"/>
  <c r="Z41" i="3"/>
  <c r="AE253" i="7"/>
  <c r="BL45" i="3"/>
  <c r="CC45" i="3" s="1"/>
  <c r="AC165" i="7"/>
  <c r="AS52" i="3"/>
  <c r="AF341" i="7"/>
  <c r="J75" i="3"/>
  <c r="BZ69" i="3"/>
  <c r="M68" i="3"/>
  <c r="AC385" i="7"/>
  <c r="AU15" i="3"/>
  <c r="CB15" i="3"/>
  <c r="AB77" i="7"/>
  <c r="G4" i="3"/>
  <c r="AF99" i="7"/>
  <c r="Z57" i="3"/>
  <c r="AD407" i="7"/>
  <c r="AV28" i="3"/>
  <c r="AU30" i="3"/>
  <c r="AD385" i="7"/>
  <c r="CB71" i="3"/>
  <c r="AG473" i="7"/>
  <c r="CA73" i="3"/>
  <c r="CB73" i="3"/>
  <c r="AF187" i="7"/>
  <c r="K55" i="3"/>
  <c r="K63" i="3"/>
  <c r="AG451" i="7"/>
  <c r="AC65" i="3"/>
  <c r="CA68" i="3"/>
  <c r="AG33" i="7"/>
  <c r="AG11" i="7"/>
  <c r="A75" i="1"/>
  <c r="A53" i="7"/>
  <c r="A80" i="7"/>
  <c r="A102" i="1"/>
  <c r="AD56" i="3"/>
  <c r="CA58" i="3"/>
  <c r="AD33" i="7"/>
  <c r="E28" i="3"/>
  <c r="AB143" i="7"/>
  <c r="AC99" i="7"/>
  <c r="Z15" i="3"/>
  <c r="CA15" i="3" s="1"/>
  <c r="CB70" i="3"/>
  <c r="AG143" i="7"/>
  <c r="AB473" i="7"/>
  <c r="AD253" i="7"/>
  <c r="BL28" i="3"/>
  <c r="CC28" i="3"/>
  <c r="AC143" i="7"/>
  <c r="AA15" i="3"/>
  <c r="AB165" i="7"/>
  <c r="AE341" i="7"/>
  <c r="AS41" i="3"/>
  <c r="AD451" i="7"/>
  <c r="AC28" i="3"/>
  <c r="CA28" i="3"/>
  <c r="AC319" i="7"/>
  <c r="AR18" i="3"/>
  <c r="AD429" i="7"/>
  <c r="AD77" i="7"/>
  <c r="G28" i="3"/>
  <c r="AD121" i="7"/>
  <c r="I28" i="3"/>
  <c r="AD165" i="7"/>
  <c r="CC68" i="3"/>
  <c r="AT52" i="3"/>
  <c r="AT61" i="3"/>
  <c r="AF363" i="7"/>
  <c r="AA52" i="3"/>
  <c r="AF143" i="7"/>
  <c r="AG363" i="7"/>
  <c r="AT65" i="3"/>
  <c r="CB68" i="3"/>
  <c r="AW52" i="3"/>
  <c r="AW61" i="3"/>
  <c r="AF429" i="7"/>
  <c r="AG407" i="7"/>
  <c r="AG165" i="7"/>
  <c r="AG429" i="7"/>
  <c r="A98" i="1"/>
  <c r="A76" i="7"/>
  <c r="A103" i="7"/>
  <c r="A125" i="1"/>
  <c r="AF275" i="7"/>
  <c r="AF385" i="7"/>
  <c r="AF297" i="7"/>
  <c r="A93" i="1"/>
  <c r="A115" i="1"/>
  <c r="A115" i="7"/>
  <c r="CB3" i="3"/>
  <c r="BZ41" i="3"/>
  <c r="A113" i="1"/>
  <c r="A91" i="7"/>
  <c r="A123" i="1"/>
  <c r="A101" i="7"/>
  <c r="A84" i="7"/>
  <c r="A106" i="1"/>
  <c r="A90" i="7"/>
  <c r="A112" i="1"/>
  <c r="CB28" i="3"/>
  <c r="A122" i="1"/>
  <c r="A100" i="7"/>
  <c r="A107" i="1"/>
  <c r="A85" i="7"/>
  <c r="AD57" i="3"/>
  <c r="CA59" i="3"/>
  <c r="Z61" i="3"/>
  <c r="AA61" i="3"/>
  <c r="AD62" i="3"/>
  <c r="A95" i="7"/>
  <c r="A117" i="1"/>
  <c r="CC77" i="3"/>
  <c r="CC76" i="3"/>
  <c r="BZ68" i="3"/>
  <c r="G75" i="3"/>
  <c r="M67" i="3"/>
  <c r="A116" i="7"/>
  <c r="A138" i="1"/>
  <c r="L75" i="3"/>
  <c r="BZ67" i="3"/>
  <c r="M66" i="3"/>
  <c r="A105" i="7"/>
  <c r="A127" i="1"/>
  <c r="J63" i="3"/>
  <c r="M55" i="3"/>
  <c r="M63" i="3"/>
  <c r="BZ55" i="3"/>
  <c r="AD52" i="3"/>
  <c r="AD61" i="3"/>
  <c r="CA54" i="3"/>
  <c r="CB76" i="3"/>
  <c r="CB77" i="3"/>
  <c r="A140" i="1"/>
  <c r="A118" i="7"/>
  <c r="AS61" i="3"/>
  <c r="CB54" i="3"/>
  <c r="I95" i="13"/>
  <c r="J100" i="13"/>
  <c r="I96" i="13"/>
  <c r="I99" i="13"/>
  <c r="J97" i="13"/>
  <c r="J94" i="13"/>
  <c r="I97" i="13"/>
  <c r="J98" i="13"/>
  <c r="I93" i="13"/>
  <c r="I94" i="13"/>
  <c r="J95" i="13"/>
  <c r="I100" i="13"/>
  <c r="J92" i="13"/>
  <c r="B113" i="13"/>
  <c r="I98" i="13"/>
  <c r="J96" i="13"/>
  <c r="J99" i="13"/>
  <c r="J93" i="13"/>
  <c r="I92" i="13"/>
  <c r="A102" i="7"/>
  <c r="A124" i="1"/>
  <c r="CC63" i="3"/>
  <c r="CC64" i="3"/>
  <c r="CA77" i="3"/>
  <c r="CA76" i="3"/>
  <c r="A126" i="7"/>
  <c r="A148" i="1"/>
  <c r="A147" i="1"/>
  <c r="A125" i="7"/>
  <c r="A98" i="7"/>
  <c r="A120" i="1"/>
  <c r="A121" i="7"/>
  <c r="A143" i="1"/>
  <c r="CB55" i="3"/>
  <c r="AR61" i="3"/>
  <c r="AY61" i="3"/>
  <c r="A97" i="1"/>
  <c r="A75" i="7"/>
  <c r="CA41" i="3"/>
  <c r="A136" i="7"/>
  <c r="A158" i="1"/>
  <c r="A93" i="7"/>
  <c r="A137" i="1"/>
  <c r="A107" i="7"/>
  <c r="A129" i="1"/>
  <c r="A106" i="7"/>
  <c r="A128" i="1"/>
  <c r="A134" i="1"/>
  <c r="A112" i="7"/>
  <c r="A144" i="1"/>
  <c r="A122" i="7"/>
  <c r="A123" i="7"/>
  <c r="A145" i="1"/>
  <c r="A113" i="7"/>
  <c r="A135" i="1"/>
  <c r="A143" i="7"/>
  <c r="A165" i="1"/>
  <c r="A142" i="1"/>
  <c r="A120" i="7"/>
  <c r="CB64" i="3"/>
  <c r="CB63" i="3"/>
  <c r="A127" i="7"/>
  <c r="A149" i="1"/>
  <c r="BZ64" i="3"/>
  <c r="BZ63" i="3"/>
  <c r="M75" i="3"/>
  <c r="CA64" i="3"/>
  <c r="CA63" i="3"/>
  <c r="A148" i="7"/>
  <c r="A170" i="1"/>
  <c r="BZ77" i="3"/>
  <c r="BZ76" i="3"/>
  <c r="A138" i="7"/>
  <c r="A160" i="1"/>
  <c r="A180" i="1"/>
  <c r="A158" i="7"/>
  <c r="A147" i="7"/>
  <c r="A169" i="1"/>
  <c r="A97" i="7"/>
  <c r="A119" i="1"/>
  <c r="I120" i="13"/>
  <c r="J114" i="13"/>
  <c r="J115" i="13"/>
  <c r="J119" i="13"/>
  <c r="I114" i="13"/>
  <c r="I118" i="13"/>
  <c r="I119" i="13"/>
  <c r="I122" i="13"/>
  <c r="I115" i="13"/>
  <c r="J121" i="13"/>
  <c r="J120" i="13"/>
  <c r="I117" i="13"/>
  <c r="J122" i="13"/>
  <c r="I116" i="13"/>
  <c r="B135" i="13"/>
  <c r="J118" i="13"/>
  <c r="I121" i="13"/>
  <c r="A137" i="7"/>
  <c r="A159" i="1"/>
  <c r="A124" i="7"/>
  <c r="A146" i="1"/>
  <c r="A140" i="7"/>
  <c r="A162" i="1"/>
  <c r="A117" i="7"/>
  <c r="A139" i="1"/>
  <c r="A156" i="1"/>
  <c r="A134" i="7"/>
  <c r="A166" i="1"/>
  <c r="A144" i="7"/>
  <c r="A157" i="1"/>
  <c r="A135" i="7"/>
  <c r="A128" i="7"/>
  <c r="A150" i="1"/>
  <c r="A145" i="7"/>
  <c r="A167" i="1"/>
  <c r="A129" i="7"/>
  <c r="A151" i="1"/>
  <c r="A180" i="7"/>
  <c r="A202" i="1"/>
  <c r="A162" i="7"/>
  <c r="A184" i="1"/>
  <c r="A141" i="1"/>
  <c r="A119" i="7"/>
  <c r="A170" i="7"/>
  <c r="A192" i="1"/>
  <c r="A171" i="1"/>
  <c r="A149" i="7"/>
  <c r="A168" i="1"/>
  <c r="A146" i="7"/>
  <c r="J136" i="13"/>
  <c r="J141" i="13"/>
  <c r="J143" i="13"/>
  <c r="J137" i="13"/>
  <c r="I143" i="13"/>
  <c r="I141" i="13"/>
  <c r="I139" i="13"/>
  <c r="I137" i="13"/>
  <c r="B157" i="13"/>
  <c r="J140" i="13"/>
  <c r="J144" i="13"/>
  <c r="I144" i="13"/>
  <c r="J142" i="13"/>
  <c r="I140" i="13"/>
  <c r="I142" i="13"/>
  <c r="I136" i="13"/>
  <c r="I138" i="13"/>
  <c r="A187" i="1"/>
  <c r="A165" i="7"/>
  <c r="A169" i="7"/>
  <c r="A191" i="1"/>
  <c r="A160" i="7"/>
  <c r="A182" i="1"/>
  <c r="A164" i="1"/>
  <c r="A142" i="7"/>
  <c r="A161" i="1"/>
  <c r="A139" i="7"/>
  <c r="A159" i="7"/>
  <c r="A181" i="1"/>
  <c r="A151" i="7"/>
  <c r="A173" i="1"/>
  <c r="A172" i="1"/>
  <c r="A150" i="7"/>
  <c r="A179" i="1"/>
  <c r="A157" i="7"/>
  <c r="A188" i="1"/>
  <c r="A166" i="7"/>
  <c r="A167" i="7"/>
  <c r="A189" i="1"/>
  <c r="A178" i="1"/>
  <c r="A156" i="7"/>
  <c r="A191" i="7"/>
  <c r="A213" i="1"/>
  <c r="J164" i="13"/>
  <c r="J161" i="13"/>
  <c r="I164" i="13"/>
  <c r="I160" i="13"/>
  <c r="J162" i="13"/>
  <c r="J163" i="13"/>
  <c r="I166" i="13"/>
  <c r="J159" i="13"/>
  <c r="I162" i="13"/>
  <c r="I165" i="13"/>
  <c r="I163" i="13"/>
  <c r="I161" i="13"/>
  <c r="I159" i="13"/>
  <c r="J165" i="13"/>
  <c r="J166" i="13"/>
  <c r="B179" i="13"/>
  <c r="A193" i="1"/>
  <c r="A171" i="7"/>
  <c r="A192" i="7"/>
  <c r="A214" i="1"/>
  <c r="A224" i="1"/>
  <c r="A202" i="7"/>
  <c r="A206" i="1"/>
  <c r="A184" i="7"/>
  <c r="A181" i="7"/>
  <c r="A203" i="1"/>
  <c r="A161" i="7"/>
  <c r="A183" i="1"/>
  <c r="A209" i="1"/>
  <c r="A187" i="7"/>
  <c r="A164" i="7"/>
  <c r="A186" i="1"/>
  <c r="A204" i="1"/>
  <c r="A182" i="7"/>
  <c r="A190" i="1"/>
  <c r="A168" i="7"/>
  <c r="A141" i="7"/>
  <c r="A163" i="1"/>
  <c r="A179" i="7"/>
  <c r="A201" i="1"/>
  <c r="A178" i="7"/>
  <c r="A200" i="1"/>
  <c r="A194" i="1"/>
  <c r="A172" i="7"/>
  <c r="A211" i="1"/>
  <c r="A189" i="7"/>
  <c r="A173" i="7"/>
  <c r="A195" i="1"/>
  <c r="A210" i="1"/>
  <c r="A188" i="7"/>
  <c r="A214" i="7"/>
  <c r="A236" i="1"/>
  <c r="A215" i="1"/>
  <c r="A193" i="7"/>
  <c r="A203" i="7"/>
  <c r="A225" i="1"/>
  <c r="A186" i="7"/>
  <c r="A208" i="1"/>
  <c r="J180" i="13"/>
  <c r="B201" i="13"/>
  <c r="I188" i="13"/>
  <c r="I186" i="13"/>
  <c r="I184" i="13"/>
  <c r="I182" i="13"/>
  <c r="I180" i="13"/>
  <c r="J185" i="13"/>
  <c r="J187" i="13"/>
  <c r="J181" i="13"/>
  <c r="J186" i="13"/>
  <c r="I185" i="13"/>
  <c r="I187" i="13"/>
  <c r="J184" i="13"/>
  <c r="I183" i="13"/>
  <c r="A190" i="7"/>
  <c r="A212" i="1"/>
  <c r="A204" i="7"/>
  <c r="A226" i="1"/>
  <c r="A209" i="7"/>
  <c r="A231" i="1"/>
  <c r="A206" i="7"/>
  <c r="A228" i="1"/>
  <c r="A183" i="7"/>
  <c r="A205" i="1"/>
  <c r="A185" i="1"/>
  <c r="A163" i="7"/>
  <c r="A235" i="1"/>
  <c r="A213" i="7"/>
  <c r="A224" i="7"/>
  <c r="A246" i="1"/>
  <c r="A211" i="7"/>
  <c r="A233" i="1"/>
  <c r="A216" i="1"/>
  <c r="A194" i="7"/>
  <c r="A200" i="7"/>
  <c r="A222" i="1"/>
  <c r="A232" i="1"/>
  <c r="A210" i="7"/>
  <c r="A217" i="1"/>
  <c r="A195" i="7"/>
  <c r="A223" i="1"/>
  <c r="A201" i="7"/>
  <c r="A247" i="1"/>
  <c r="A225" i="7"/>
  <c r="A257" i="1"/>
  <c r="A235" i="7"/>
  <c r="A208" i="7"/>
  <c r="A230" i="1"/>
  <c r="A248" i="1"/>
  <c r="A226" i="7"/>
  <c r="A207" i="1"/>
  <c r="A185" i="7"/>
  <c r="A253" i="1"/>
  <c r="A231" i="7"/>
  <c r="J203" i="13"/>
  <c r="J210" i="13"/>
  <c r="J208" i="13"/>
  <c r="I206" i="13"/>
  <c r="I207" i="13"/>
  <c r="I210" i="13"/>
  <c r="J202" i="13"/>
  <c r="J205" i="13"/>
  <c r="B223" i="13"/>
  <c r="I209" i="13"/>
  <c r="J209" i="13"/>
  <c r="I208" i="13"/>
  <c r="I203" i="13"/>
  <c r="I205" i="13"/>
  <c r="I204" i="13"/>
  <c r="J206" i="13"/>
  <c r="J207" i="13"/>
  <c r="I202" i="13"/>
  <c r="A236" i="7"/>
  <c r="A258" i="1"/>
  <c r="A227" i="1"/>
  <c r="A205" i="7"/>
  <c r="A215" i="7"/>
  <c r="A237" i="1"/>
  <c r="A268" i="1"/>
  <c r="A246" i="7"/>
  <c r="A228" i="7"/>
  <c r="A250" i="1"/>
  <c r="A212" i="7"/>
  <c r="A234" i="1"/>
  <c r="A222" i="7"/>
  <c r="A244" i="1"/>
  <c r="A254" i="1"/>
  <c r="A232" i="7"/>
  <c r="A245" i="1"/>
  <c r="A223" i="7"/>
  <c r="A238" i="1"/>
  <c r="A216" i="7"/>
  <c r="A233" i="7"/>
  <c r="A255" i="1"/>
  <c r="A239" i="1"/>
  <c r="A217" i="7"/>
  <c r="A290" i="1"/>
  <c r="A268" i="7"/>
  <c r="A227" i="7"/>
  <c r="A249" i="1"/>
  <c r="A252" i="1"/>
  <c r="A230" i="7"/>
  <c r="A279" i="1"/>
  <c r="A257" i="7"/>
  <c r="A253" i="7"/>
  <c r="A275" i="1"/>
  <c r="A207" i="7"/>
  <c r="A229" i="1"/>
  <c r="A256" i="1"/>
  <c r="A234" i="7"/>
  <c r="A237" i="7"/>
  <c r="A259" i="1"/>
  <c r="A258" i="7"/>
  <c r="A280" i="1"/>
  <c r="A272" i="1"/>
  <c r="A250" i="7"/>
  <c r="I227" i="13"/>
  <c r="I229" i="13"/>
  <c r="B245" i="13"/>
  <c r="J230" i="13"/>
  <c r="I225" i="13"/>
  <c r="I232" i="13"/>
  <c r="J232" i="13"/>
  <c r="J224" i="13"/>
  <c r="I228" i="13"/>
  <c r="I230" i="13"/>
  <c r="I224" i="13"/>
  <c r="I226" i="13"/>
  <c r="J231" i="13"/>
  <c r="J228" i="13"/>
  <c r="J227" i="13"/>
  <c r="J229" i="13"/>
  <c r="I231" i="13"/>
  <c r="J225" i="13"/>
  <c r="A270" i="1"/>
  <c r="A248" i="7"/>
  <c r="A247" i="7"/>
  <c r="A269" i="1"/>
  <c r="A245" i="7"/>
  <c r="A267" i="1"/>
  <c r="A238" i="7"/>
  <c r="A260" i="1"/>
  <c r="A276" i="1"/>
  <c r="A254" i="7"/>
  <c r="A239" i="7"/>
  <c r="A261" i="1"/>
  <c r="A266" i="1"/>
  <c r="A244" i="7"/>
  <c r="A255" i="7"/>
  <c r="A277" i="1"/>
  <c r="A256" i="7"/>
  <c r="A278" i="1"/>
  <c r="A291" i="1"/>
  <c r="A269" i="7"/>
  <c r="A252" i="7"/>
  <c r="A274" i="1"/>
  <c r="A279" i="7"/>
  <c r="A301" i="1"/>
  <c r="A290" i="7"/>
  <c r="A312" i="1"/>
  <c r="A271" i="1"/>
  <c r="A249" i="7"/>
  <c r="A251" i="1"/>
  <c r="A229" i="7"/>
  <c r="A302" i="1"/>
  <c r="A280" i="7"/>
  <c r="A259" i="7"/>
  <c r="A281" i="1"/>
  <c r="A275" i="7"/>
  <c r="A297" i="1"/>
  <c r="A294" i="1"/>
  <c r="A272" i="7"/>
  <c r="A270" i="7"/>
  <c r="A292" i="1"/>
  <c r="J252" i="13"/>
  <c r="J250" i="13"/>
  <c r="J253" i="13"/>
  <c r="J246" i="13"/>
  <c r="I252" i="13"/>
  <c r="J249" i="13"/>
  <c r="I248" i="13"/>
  <c r="I250" i="13"/>
  <c r="J251" i="13"/>
  <c r="I246" i="13"/>
  <c r="B267" i="13"/>
  <c r="J247" i="13"/>
  <c r="I253" i="13"/>
  <c r="I251" i="13"/>
  <c r="I249" i="13"/>
  <c r="I247" i="13"/>
  <c r="A298" i="1"/>
  <c r="A276" i="7"/>
  <c r="A261" i="7"/>
  <c r="A283" i="1"/>
  <c r="A277" i="7"/>
  <c r="A299" i="1"/>
  <c r="A282" i="1"/>
  <c r="A260" i="7"/>
  <c r="A267" i="7"/>
  <c r="A289" i="1"/>
  <c r="A288" i="1"/>
  <c r="A266" i="7"/>
  <c r="A296" i="1"/>
  <c r="A274" i="7"/>
  <c r="A314" i="1"/>
  <c r="A292" i="7"/>
  <c r="A271" i="7"/>
  <c r="A293" i="1"/>
  <c r="A291" i="7"/>
  <c r="A313" i="1"/>
  <c r="A312" i="7"/>
  <c r="A334" i="1"/>
  <c r="A300" i="1"/>
  <c r="A278" i="7"/>
  <c r="A281" i="7"/>
  <c r="A303" i="1"/>
  <c r="A273" i="1"/>
  <c r="A251" i="7"/>
  <c r="A316" i="1"/>
  <c r="A294" i="7"/>
  <c r="A319" i="1"/>
  <c r="A297" i="7"/>
  <c r="A301" i="7"/>
  <c r="A323" i="1"/>
  <c r="I274" i="13"/>
  <c r="J272" i="13"/>
  <c r="I271" i="13"/>
  <c r="I270" i="13"/>
  <c r="J268" i="13"/>
  <c r="J273" i="13"/>
  <c r="I276" i="13"/>
  <c r="J269" i="13"/>
  <c r="I272" i="13"/>
  <c r="I273" i="13"/>
  <c r="I268" i="13"/>
  <c r="I269" i="13"/>
  <c r="J275" i="13"/>
  <c r="J274" i="13"/>
  <c r="J271" i="13"/>
  <c r="B289" i="13"/>
  <c r="J276" i="13"/>
  <c r="I275" i="13"/>
  <c r="A302" i="7"/>
  <c r="A324" i="1"/>
  <c r="A305" i="1"/>
  <c r="A283" i="7"/>
  <c r="A310" i="1"/>
  <c r="A288" i="7"/>
  <c r="A304" i="1"/>
  <c r="A282" i="7"/>
  <c r="A299" i="7"/>
  <c r="A321" i="1"/>
  <c r="A311" i="1"/>
  <c r="A289" i="7"/>
  <c r="A320" i="1"/>
  <c r="A298" i="7"/>
  <c r="A345" i="1"/>
  <c r="A323" i="7"/>
  <c r="A316" i="7"/>
  <c r="A338" i="1"/>
  <c r="A322" i="1"/>
  <c r="A300" i="7"/>
  <c r="A334" i="7"/>
  <c r="A356" i="1"/>
  <c r="A324" i="7"/>
  <c r="A346" i="1"/>
  <c r="A341" i="1"/>
  <c r="A319" i="7"/>
  <c r="A295" i="1"/>
  <c r="A273" i="7"/>
  <c r="A336" i="1"/>
  <c r="A314" i="7"/>
  <c r="B311" i="13"/>
  <c r="J293" i="13"/>
  <c r="I295" i="13"/>
  <c r="I297" i="13"/>
  <c r="I291" i="13"/>
  <c r="I293" i="13"/>
  <c r="J294" i="13"/>
  <c r="J291" i="13"/>
  <c r="J290" i="13"/>
  <c r="J296" i="13"/>
  <c r="I294" i="13"/>
  <c r="I296" i="13"/>
  <c r="I290" i="13"/>
  <c r="I292" i="13"/>
  <c r="J297" i="13"/>
  <c r="J295" i="13"/>
  <c r="A293" i="7"/>
  <c r="A315" i="1"/>
  <c r="A303" i="7"/>
  <c r="A325" i="1"/>
  <c r="A313" i="7"/>
  <c r="A335" i="1"/>
  <c r="A296" i="7"/>
  <c r="A318" i="1"/>
  <c r="A326" i="1"/>
  <c r="A304" i="7"/>
  <c r="A343" i="1"/>
  <c r="A321" i="7"/>
  <c r="A342" i="1"/>
  <c r="A320" i="7"/>
  <c r="A310" i="7"/>
  <c r="A332" i="1"/>
  <c r="A311" i="7"/>
  <c r="A333" i="1"/>
  <c r="A305" i="7"/>
  <c r="A327" i="1"/>
  <c r="A357" i="1"/>
  <c r="A335" i="7"/>
  <c r="A346" i="7"/>
  <c r="A368" i="1"/>
  <c r="A338" i="7"/>
  <c r="A360" i="1"/>
  <c r="I312" i="13"/>
  <c r="I318" i="13"/>
  <c r="J319" i="13"/>
  <c r="I314" i="13"/>
  <c r="J315" i="13"/>
  <c r="J317" i="13"/>
  <c r="J316" i="13"/>
  <c r="J313" i="13"/>
  <c r="I319" i="13"/>
  <c r="J320" i="13"/>
  <c r="B333" i="13"/>
  <c r="I315" i="13"/>
  <c r="I317" i="13"/>
  <c r="I320" i="13"/>
  <c r="J318" i="13"/>
  <c r="I313" i="13"/>
  <c r="I316" i="13"/>
  <c r="J312" i="13"/>
  <c r="A336" i="7"/>
  <c r="A358" i="1"/>
  <c r="A347" i="1"/>
  <c r="A325" i="7"/>
  <c r="A295" i="7"/>
  <c r="A317" i="1"/>
  <c r="A318" i="7"/>
  <c r="A340" i="1"/>
  <c r="A337" i="1"/>
  <c r="A315" i="7"/>
  <c r="A378" i="1"/>
  <c r="A356" i="7"/>
  <c r="A341" i="7"/>
  <c r="A363" i="1"/>
  <c r="A344" i="1"/>
  <c r="A322" i="7"/>
  <c r="A345" i="7"/>
  <c r="A367" i="1"/>
  <c r="A364" i="1"/>
  <c r="A342" i="7"/>
  <c r="A354" i="1"/>
  <c r="A332" i="7"/>
  <c r="A327" i="7"/>
  <c r="A349" i="1"/>
  <c r="A365" i="1"/>
  <c r="A343" i="7"/>
  <c r="A355" i="1"/>
  <c r="A333" i="7"/>
  <c r="A326" i="7"/>
  <c r="A348" i="1"/>
  <c r="A385" i="1"/>
  <c r="A363" i="7"/>
  <c r="A362" i="1"/>
  <c r="A340" i="7"/>
  <c r="A359" i="1"/>
  <c r="A337" i="7"/>
  <c r="A360" i="7"/>
  <c r="A382" i="1"/>
  <c r="A389" i="1"/>
  <c r="A367" i="7"/>
  <c r="A317" i="7"/>
  <c r="A339" i="1"/>
  <c r="A380" i="1"/>
  <c r="A358" i="7"/>
  <c r="A368" i="7"/>
  <c r="A390" i="1"/>
  <c r="A378" i="7"/>
  <c r="A400" i="1"/>
  <c r="A344" i="7"/>
  <c r="A366" i="1"/>
  <c r="A347" i="7"/>
  <c r="A369" i="1"/>
  <c r="J337" i="13"/>
  <c r="I335" i="13"/>
  <c r="J340" i="13"/>
  <c r="J342" i="13"/>
  <c r="I340" i="13"/>
  <c r="J338" i="13"/>
  <c r="I336" i="13"/>
  <c r="J334" i="13"/>
  <c r="J341" i="13"/>
  <c r="I342" i="13"/>
  <c r="B355" i="13"/>
  <c r="J339" i="13"/>
  <c r="I338" i="13"/>
  <c r="I341" i="13"/>
  <c r="J335" i="13"/>
  <c r="I334" i="13"/>
  <c r="I337" i="13"/>
  <c r="I339" i="13"/>
  <c r="A379" i="1"/>
  <c r="A357" i="7"/>
  <c r="A371" i="1"/>
  <c r="A349" i="7"/>
  <c r="A348" i="7"/>
  <c r="A370" i="1"/>
  <c r="A354" i="7"/>
  <c r="A376" i="1"/>
  <c r="A365" i="7"/>
  <c r="A387" i="1"/>
  <c r="A355" i="7"/>
  <c r="A377" i="1"/>
  <c r="A386" i="1"/>
  <c r="A364" i="7"/>
  <c r="A411" i="1"/>
  <c r="A389" i="7"/>
  <c r="A422" i="1"/>
  <c r="A400" i="7"/>
  <c r="A384" i="1"/>
  <c r="A362" i="7"/>
  <c r="A380" i="7"/>
  <c r="A402" i="1"/>
  <c r="A385" i="7"/>
  <c r="A407" i="1"/>
  <c r="A369" i="7"/>
  <c r="A391" i="1"/>
  <c r="A390" i="7"/>
  <c r="A412" i="1"/>
  <c r="A366" i="7"/>
  <c r="A388" i="1"/>
  <c r="A339" i="7"/>
  <c r="A361" i="1"/>
  <c r="A382" i="7"/>
  <c r="A404" i="1"/>
  <c r="A379" i="7"/>
  <c r="A401" i="1"/>
  <c r="B377" i="13"/>
  <c r="I361" i="13"/>
  <c r="I359" i="13"/>
  <c r="I363" i="13"/>
  <c r="J356" i="13"/>
  <c r="J363" i="13"/>
  <c r="I358" i="13"/>
  <c r="J362" i="13"/>
  <c r="I362" i="13"/>
  <c r="J360" i="13"/>
  <c r="J357" i="13"/>
  <c r="I356" i="13"/>
  <c r="J361" i="13"/>
  <c r="J364" i="13"/>
  <c r="I357" i="13"/>
  <c r="J359" i="13"/>
  <c r="I364" i="13"/>
  <c r="I360" i="13"/>
  <c r="A359" i="7"/>
  <c r="A381" i="1"/>
  <c r="A398" i="1"/>
  <c r="A376" i="7"/>
  <c r="A370" i="7"/>
  <c r="A392" i="1"/>
  <c r="A408" i="1"/>
  <c r="A386" i="7"/>
  <c r="A387" i="7"/>
  <c r="A409" i="1"/>
  <c r="A399" i="1"/>
  <c r="A377" i="7"/>
  <c r="A371" i="7"/>
  <c r="A393" i="1"/>
  <c r="A401" i="7"/>
  <c r="A423" i="1"/>
  <c r="A410" i="1"/>
  <c r="A388" i="7"/>
  <c r="A402" i="7"/>
  <c r="A424" i="1"/>
  <c r="A404" i="7"/>
  <c r="A426" i="1"/>
  <c r="A412" i="7"/>
  <c r="A434" i="1"/>
  <c r="A383" i="1"/>
  <c r="A361" i="7"/>
  <c r="A407" i="7"/>
  <c r="A429" i="1"/>
  <c r="I383" i="13"/>
  <c r="I378" i="13"/>
  <c r="I380" i="13"/>
  <c r="I379" i="13"/>
  <c r="J385" i="13"/>
  <c r="J386" i="13"/>
  <c r="J381" i="13"/>
  <c r="J382" i="13"/>
  <c r="J379" i="13"/>
  <c r="J383" i="13"/>
  <c r="I381" i="13"/>
  <c r="I386" i="13"/>
  <c r="J384" i="13"/>
  <c r="I382" i="13"/>
  <c r="I385" i="13"/>
  <c r="I384" i="13"/>
  <c r="B399" i="13"/>
  <c r="J378" i="13"/>
  <c r="A413" i="1"/>
  <c r="A391" i="7"/>
  <c r="A444" i="1"/>
  <c r="A422" i="7"/>
  <c r="A403" i="1"/>
  <c r="A381" i="7"/>
  <c r="A384" i="7"/>
  <c r="A406" i="1"/>
  <c r="A411" i="7"/>
  <c r="A433" i="1"/>
  <c r="A393" i="7"/>
  <c r="A415" i="1"/>
  <c r="A392" i="7"/>
  <c r="A414" i="1"/>
  <c r="A431" i="1"/>
  <c r="A409" i="7"/>
  <c r="A430" i="1"/>
  <c r="A408" i="7"/>
  <c r="A421" i="1"/>
  <c r="A399" i="7"/>
  <c r="A398" i="7"/>
  <c r="A420" i="1"/>
  <c r="A426" i="7"/>
  <c r="A448" i="1"/>
  <c r="A403" i="7"/>
  <c r="A425" i="1"/>
  <c r="A451" i="1"/>
  <c r="A429" i="7"/>
  <c r="A433" i="7"/>
  <c r="A455" i="1"/>
  <c r="A444" i="7"/>
  <c r="A466" i="1"/>
  <c r="A466" i="7"/>
  <c r="A383" i="7"/>
  <c r="A405" i="1"/>
  <c r="A410" i="7"/>
  <c r="A432" i="1"/>
  <c r="A428" i="1"/>
  <c r="A406" i="7"/>
  <c r="A456" i="1"/>
  <c r="A434" i="7"/>
  <c r="A423" i="7"/>
  <c r="A445" i="1"/>
  <c r="A424" i="7"/>
  <c r="A446" i="1"/>
  <c r="A413" i="7"/>
  <c r="A435" i="1"/>
  <c r="I404" i="13"/>
  <c r="J402" i="13"/>
  <c r="J404" i="13"/>
  <c r="I406" i="13"/>
  <c r="J407" i="13"/>
  <c r="I402" i="13"/>
  <c r="J403" i="13"/>
  <c r="J405" i="13"/>
  <c r="I403" i="13"/>
  <c r="J401" i="13"/>
  <c r="I405" i="13"/>
  <c r="I401" i="13"/>
  <c r="B421" i="13"/>
  <c r="I408" i="13"/>
  <c r="I407" i="13"/>
  <c r="J408" i="13"/>
  <c r="J406" i="13"/>
  <c r="A452" i="1"/>
  <c r="A430" i="7"/>
  <c r="A431" i="7"/>
  <c r="A453" i="1"/>
  <c r="A436" i="1"/>
  <c r="A436" i="7"/>
  <c r="A414" i="7"/>
  <c r="A437" i="1"/>
  <c r="A437" i="7"/>
  <c r="A415" i="7"/>
  <c r="A420" i="7"/>
  <c r="A442" i="1"/>
  <c r="A421" i="7"/>
  <c r="A443" i="1"/>
  <c r="A405" i="7"/>
  <c r="A427" i="1"/>
  <c r="A425" i="7"/>
  <c r="A447" i="1"/>
  <c r="A435" i="7"/>
  <c r="A457" i="1"/>
  <c r="A448" i="7"/>
  <c r="A470" i="1"/>
  <c r="A470" i="7"/>
  <c r="A445" i="7"/>
  <c r="A467" i="1"/>
  <c r="A467" i="7"/>
  <c r="A432" i="7"/>
  <c r="A454" i="1"/>
  <c r="A446" i="7"/>
  <c r="A468" i="1"/>
  <c r="A468" i="7"/>
  <c r="A477" i="1"/>
  <c r="A477" i="7"/>
  <c r="A455" i="7"/>
  <c r="A473" i="1"/>
  <c r="A473" i="7"/>
  <c r="A451" i="7"/>
  <c r="A456" i="7"/>
  <c r="A478" i="1"/>
  <c r="A478" i="7"/>
  <c r="A450" i="1"/>
  <c r="A428" i="7"/>
  <c r="B443" i="13"/>
  <c r="J423" i="13"/>
  <c r="I426" i="13"/>
  <c r="I429" i="13"/>
  <c r="I427" i="13"/>
  <c r="I422" i="13"/>
  <c r="I425" i="13"/>
  <c r="I423" i="13"/>
  <c r="J428" i="13"/>
  <c r="J429" i="13"/>
  <c r="J430" i="13"/>
  <c r="J426" i="13"/>
  <c r="J422" i="13"/>
  <c r="I430" i="13"/>
  <c r="J424" i="13"/>
  <c r="J425" i="13"/>
  <c r="I428" i="13"/>
  <c r="I424" i="13"/>
  <c r="J427" i="13"/>
  <c r="A453" i="7"/>
  <c r="A475" i="1"/>
  <c r="A475" i="7"/>
  <c r="A464" i="1"/>
  <c r="A464" i="7"/>
  <c r="A442" i="7"/>
  <c r="A443" i="7"/>
  <c r="A465" i="1"/>
  <c r="A465" i="7"/>
  <c r="A474" i="1"/>
  <c r="A474" i="7"/>
  <c r="A452" i="7"/>
  <c r="A454" i="7"/>
  <c r="A476" i="1"/>
  <c r="A476" i="7"/>
  <c r="A447" i="7"/>
  <c r="A469" i="1"/>
  <c r="A469" i="7"/>
  <c r="J449" i="13"/>
  <c r="J446" i="13"/>
  <c r="J445" i="13"/>
  <c r="I452" i="13"/>
  <c r="I449" i="13"/>
  <c r="I444" i="13"/>
  <c r="J448" i="13"/>
  <c r="J444" i="13"/>
  <c r="B465" i="13"/>
  <c r="I448" i="13"/>
  <c r="I450" i="13"/>
  <c r="J451" i="13"/>
  <c r="I446" i="13"/>
  <c r="J447" i="13"/>
  <c r="J450" i="13"/>
  <c r="I451" i="13"/>
  <c r="I445" i="13"/>
  <c r="I447" i="13"/>
  <c r="J452" i="13"/>
  <c r="A450" i="7"/>
  <c r="A472" i="1"/>
  <c r="A472" i="7"/>
  <c r="A427" i="7"/>
  <c r="A449" i="1"/>
  <c r="A479" i="1"/>
  <c r="A479" i="7"/>
  <c r="A457" i="7"/>
  <c r="J469" i="13"/>
  <c r="I472" i="13"/>
  <c r="J471" i="13"/>
  <c r="J473" i="13"/>
  <c r="I470" i="13"/>
  <c r="J467" i="13"/>
  <c r="I471" i="13"/>
  <c r="J472" i="13"/>
  <c r="J474" i="13"/>
  <c r="I468" i="13"/>
  <c r="J470" i="13"/>
  <c r="I474" i="13"/>
  <c r="I469" i="13"/>
  <c r="I473" i="13"/>
  <c r="I467" i="13"/>
  <c r="J468" i="13"/>
  <c r="A471" i="1"/>
  <c r="A471" i="7"/>
  <c r="A449" i="7"/>
  <c r="BZ51" i="3" l="1"/>
  <c r="CB10" i="3"/>
  <c r="CA37" i="3"/>
  <c r="CA36" i="3"/>
  <c r="CB33" i="3"/>
  <c r="BZ45" i="3"/>
  <c r="BZ50" i="3"/>
  <c r="CC50" i="3"/>
  <c r="CC51" i="3"/>
  <c r="CB30" i="3"/>
  <c r="CB37" i="3" s="1"/>
  <c r="CB4" i="3"/>
  <c r="CB42" i="3"/>
  <c r="CB18" i="3"/>
  <c r="CC37" i="3"/>
  <c r="CC36" i="3"/>
  <c r="BZ32" i="3"/>
  <c r="BZ36" i="3" s="1"/>
  <c r="AB407" i="7"/>
  <c r="AC121" i="7"/>
  <c r="CA17" i="3"/>
  <c r="BZ35" i="3"/>
  <c r="AX30" i="3"/>
  <c r="AR47" i="3"/>
  <c r="CB47" i="3" s="1"/>
  <c r="AV46" i="3"/>
  <c r="CB46" i="3" s="1"/>
  <c r="CA50" i="3"/>
  <c r="AT16" i="3"/>
  <c r="CB16" i="3" s="1"/>
  <c r="AC209" i="7"/>
  <c r="CB11" i="3"/>
  <c r="AD319" i="7"/>
  <c r="AC55" i="7"/>
  <c r="AB451" i="7"/>
  <c r="AC473" i="7"/>
  <c r="AD187" i="7"/>
  <c r="AD99" i="7"/>
  <c r="CB49" i="3"/>
  <c r="CB50" i="3" l="1"/>
  <c r="CB51" i="3"/>
  <c r="BZ37" i="3"/>
  <c r="CB36" i="3"/>
</calcChain>
</file>

<file path=xl/sharedStrings.xml><?xml version="1.0" encoding="utf-8"?>
<sst xmlns="http://schemas.openxmlformats.org/spreadsheetml/2006/main" count="1823" uniqueCount="329">
  <si>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</si>
  <si>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</si>
  <si>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</si>
  <si>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</si>
  <si>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</si>
  <si>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</si>
  <si>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</si>
  <si>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</si>
  <si>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</si>
  <si>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</si>
  <si>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</si>
  <si>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</si>
  <si>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</si>
  <si>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</si>
  <si>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</si>
  <si>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</si>
  <si>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</si>
  <si>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</si>
  <si>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</si>
  <si>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</si>
  <si>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</si>
  <si>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</si>
  <si>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</si>
  <si>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</si>
  <si>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</si>
  <si>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</si>
  <si>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</si>
  <si>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</si>
  <si>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</si>
  <si>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</si>
  <si>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</si>
  <si>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</si>
  <si>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Site 3</t>
  </si>
  <si>
    <t>Mid Johnson</t>
  </si>
  <si>
    <t>Mat Tilghman</t>
  </si>
  <si>
    <t>Site 5</t>
  </si>
  <si>
    <t>Parker Pond</t>
  </si>
  <si>
    <t>Site 6</t>
  </si>
  <si>
    <t>Schumaker Pond East</t>
  </si>
  <si>
    <t>Site 8</t>
  </si>
  <si>
    <t>East Branch Downtown</t>
  </si>
  <si>
    <t>Site 9</t>
  </si>
  <si>
    <t>Mitchell Pond West</t>
  </si>
  <si>
    <t>Site 11</t>
  </si>
  <si>
    <t>Sharps Point</t>
  </si>
  <si>
    <t>Peter Bozick</t>
  </si>
  <si>
    <t>Site 12</t>
  </si>
  <si>
    <t>Coulbourne Mill Pond</t>
  </si>
  <si>
    <t>Site 13</t>
  </si>
  <si>
    <t>Morris Mill Pond</t>
  </si>
  <si>
    <t>Site 15</t>
  </si>
  <si>
    <t>Tony Tank Pond</t>
  </si>
  <si>
    <t>Site 17</t>
  </si>
  <si>
    <t>Wikander</t>
  </si>
  <si>
    <t>Kathy Cordrey</t>
  </si>
  <si>
    <t>Site 18</t>
  </si>
  <si>
    <t>Yacht Club</t>
  </si>
  <si>
    <t>Site 19</t>
  </si>
  <si>
    <t>City East Side</t>
  </si>
  <si>
    <t>Site 21</t>
  </si>
  <si>
    <t>Northwest Wicomico</t>
  </si>
  <si>
    <t>Site 22</t>
  </si>
  <si>
    <t>Green Hill</t>
  </si>
  <si>
    <t>Peggy Buchness</t>
  </si>
  <si>
    <t>Site 23</t>
  </si>
  <si>
    <t>Site 24</t>
  </si>
  <si>
    <t>Mount Vernon</t>
  </si>
  <si>
    <t>Site 25</t>
  </si>
  <si>
    <t>Shiles Creek</t>
  </si>
  <si>
    <t xml:space="preserve">Site 26 </t>
  </si>
  <si>
    <t>Rockawalkin</t>
  </si>
  <si>
    <t>Site 27</t>
  </si>
  <si>
    <t>River Wharf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</si>
  <si>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</si>
  <si>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</si>
  <si>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</si>
  <si>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</si>
  <si>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</si>
  <si>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</si>
  <si>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</si>
  <si>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</si>
  <si>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</si>
  <si>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</si>
  <si>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</si>
  <si>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</si>
  <si>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</si>
  <si>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</si>
  <si>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</si>
  <si>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</si>
  <si>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</si>
  <si>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</si>
  <si>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</si>
  <si>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</si>
  <si>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Lower Wicomico</t>
  </si>
  <si>
    <t xml:space="preserve">March </t>
  </si>
  <si>
    <t>Meters</t>
  </si>
  <si>
    <t xml:space="preserve"> </t>
  </si>
  <si>
    <t>Sample Date</t>
  </si>
  <si>
    <t>Location</t>
  </si>
  <si>
    <t>Leonard's Mill</t>
  </si>
  <si>
    <t>Month</t>
  </si>
  <si>
    <t>Average MPN/ 100 mL</t>
  </si>
  <si>
    <t>No Sample</t>
  </si>
  <si>
    <t xml:space="preserve">Site 8 </t>
  </si>
  <si>
    <t xml:space="preserve">Site 9 </t>
  </si>
  <si>
    <t xml:space="preserve">Site 12 </t>
  </si>
  <si>
    <t xml:space="preserve">Site 13 </t>
  </si>
  <si>
    <t xml:space="preserve">Site 15 </t>
  </si>
  <si>
    <t xml:space="preserve">Site 18 </t>
  </si>
  <si>
    <t>weather underground-history salisbury</t>
  </si>
  <si>
    <t>Normal (Inches)</t>
  </si>
  <si>
    <t>Upper Wicomico</t>
  </si>
  <si>
    <t>Averages</t>
  </si>
  <si>
    <t>Threshold</t>
  </si>
  <si>
    <t>Annual mean</t>
  </si>
  <si>
    <t>Monthly total  (Inches)</t>
  </si>
  <si>
    <t>Weather .com for normal</t>
  </si>
  <si>
    <t>Note: this is PO4, not PO4-P; to covert, multiply by 0.3263</t>
  </si>
  <si>
    <t>Chuck Wojciechowski</t>
  </si>
  <si>
    <t>John Groutt</t>
  </si>
  <si>
    <t>Bill Day</t>
  </si>
  <si>
    <t>Ponds (3)</t>
  </si>
  <si>
    <t>Upper (2)</t>
  </si>
  <si>
    <t>Lower (2)</t>
  </si>
  <si>
    <t>Wicomico Cr (1)</t>
  </si>
  <si>
    <t xml:space="preserve">ave </t>
  </si>
  <si>
    <t>Stuart Wikander</t>
  </si>
  <si>
    <t>MPN/100mL (original sample diluted 1/10)-Average of Duplicates</t>
  </si>
  <si>
    <t>Lower Cooper</t>
  </si>
  <si>
    <t>Allen Pond</t>
  </si>
  <si>
    <t>Site 16</t>
  </si>
  <si>
    <t>Tami Ransom</t>
  </si>
  <si>
    <t>Nyquist</t>
  </si>
  <si>
    <t>Tom Mace</t>
  </si>
  <si>
    <t>year</t>
  </si>
  <si>
    <t>Yearly Avg</t>
  </si>
  <si>
    <t xml:space="preserve">Johnson's Pond </t>
  </si>
  <si>
    <t>secchi (m)</t>
  </si>
  <si>
    <t>NO SAMPLE</t>
  </si>
  <si>
    <t>Michael Omps</t>
  </si>
  <si>
    <t>Richard and Elizabeth Rose</t>
  </si>
  <si>
    <t>Clint &amp; Romona Bradway</t>
  </si>
  <si>
    <t>Bob &amp; Winona Hocutt</t>
  </si>
  <si>
    <t>Bill &amp; Judy Wyatt</t>
  </si>
  <si>
    <t>Dave Eccleston</t>
  </si>
  <si>
    <t>Reddish</t>
  </si>
  <si>
    <t>Katherine</t>
  </si>
  <si>
    <t>S. Clark</t>
  </si>
  <si>
    <t>Ryan Mello</t>
  </si>
  <si>
    <t>No Name</t>
  </si>
  <si>
    <t>NO3****</t>
  </si>
  <si>
    <t>% below 104 MPN</t>
  </si>
  <si>
    <t>L. Peverly</t>
  </si>
  <si>
    <t>Note: this is NO3, not NO3-N; to convert, multiply by 0.2258</t>
  </si>
  <si>
    <t>***Also, HP data are for NOx-N, so need to convert to NO3.</t>
  </si>
  <si>
    <t>our units (ppm NO3)</t>
  </si>
  <si>
    <t>Sample: Horn Point value (uM N)</t>
  </si>
  <si>
    <t>Ray Vorus</t>
  </si>
  <si>
    <t>Mike &amp; Cassy Lewis</t>
  </si>
  <si>
    <t>Mike Lewis</t>
  </si>
  <si>
    <t>Paul Mysak</t>
  </si>
  <si>
    <t>Linda Prestileo</t>
  </si>
  <si>
    <t>John Haffner</t>
  </si>
  <si>
    <t>geese</t>
  </si>
  <si>
    <t>Simon/ Mike Lewis</t>
  </si>
  <si>
    <t>D Van de Pol, A Danko</t>
  </si>
  <si>
    <t>Missing</t>
  </si>
  <si>
    <t>Not found</t>
  </si>
  <si>
    <t>?</t>
  </si>
  <si>
    <t>*not included on the original client SS</t>
  </si>
  <si>
    <t>Not found: no record in the HP report sheet</t>
  </si>
  <si>
    <t>Missing: in the report, but noted as missing</t>
  </si>
  <si>
    <t>Tom &amp; Nancy Mace</t>
  </si>
  <si>
    <t>Trash in area as typical</t>
  </si>
  <si>
    <t>Geese in the water nearby</t>
  </si>
  <si>
    <t>A lot of alga on the water surface</t>
  </si>
  <si>
    <r>
      <t>***When you receive NO</t>
    </r>
    <r>
      <rPr>
        <vertAlign val="subscript"/>
        <sz val="20"/>
        <color rgb="FFFF0000"/>
        <rFont val="Times New Roman"/>
        <family val="1"/>
      </rPr>
      <t xml:space="preserve">X </t>
    </r>
    <r>
      <rPr>
        <sz val="20"/>
        <color rgb="FFFF0000"/>
        <rFont val="Times New Roman"/>
        <family val="1"/>
      </rPr>
      <t>report from Horn Point, make sure to change result from µM to ppm!!!</t>
    </r>
  </si>
  <si>
    <t>Peverly, M</t>
  </si>
  <si>
    <t xml:space="preserve">If there are two numbers that aren’t drastically different, average them. </t>
  </si>
  <si>
    <t>If they are drastically different, use the one whose value is closest to the values surrounding it.</t>
  </si>
  <si>
    <t>Water covered with algae 100ft around spillway collection area (lost thermometer in pond)</t>
  </si>
  <si>
    <t>Higher than normal tides last few days with storm Hermine</t>
  </si>
  <si>
    <t>Torrential downpour yesterday, still raining today</t>
  </si>
  <si>
    <t>NO PAPER</t>
  </si>
  <si>
    <t>Mike/Cassy/ Kara Lewis</t>
  </si>
  <si>
    <t>F/W</t>
  </si>
  <si>
    <t>Recent use of small rec. boats by dock</t>
  </si>
  <si>
    <t>John Wright</t>
  </si>
  <si>
    <t>Water depth over dam sill = 8cm pH = 6.76 t = 16.1 C</t>
  </si>
  <si>
    <t>Judy Burns</t>
  </si>
  <si>
    <t>Updated 11/7/2016</t>
  </si>
  <si>
    <t>Monthly averages</t>
  </si>
  <si>
    <t xml:space="preserve">June </t>
  </si>
  <si>
    <t>Secchi</t>
  </si>
  <si>
    <t>Ch-a</t>
  </si>
  <si>
    <t>mean</t>
  </si>
  <si>
    <t>st err</t>
  </si>
  <si>
    <t>upper  worse</t>
  </si>
  <si>
    <t>lower worse or same</t>
  </si>
  <si>
    <t>ponds worse</t>
  </si>
  <si>
    <t>wc better</t>
  </si>
  <si>
    <t>NOTE: NO3 has to be converted to mg/L from uM/L in HP data sheet when importing those samples sent to them</t>
  </si>
  <si>
    <t>NOTE: blank cells need to be re-linked by copying cells next year from adjacent formulas</t>
  </si>
  <si>
    <t>Unable to use dock due to flooding</t>
  </si>
  <si>
    <t>Very tubid, strong current, lots of floating dead vegetation</t>
  </si>
  <si>
    <t>Linda Peverly</t>
  </si>
  <si>
    <t>Storm last night</t>
  </si>
  <si>
    <t>Very high and low tides</t>
  </si>
  <si>
    <t>Secchi 40-45 hard to read due to heavy chop</t>
  </si>
  <si>
    <t>Deborah &amp; John Finkbeixer</t>
  </si>
  <si>
    <t>Nor'easter</t>
  </si>
  <si>
    <t>Heavy rain last night, windy, nor'easter</t>
  </si>
  <si>
    <t>Deborah Finkbeener</t>
  </si>
  <si>
    <t>David Eccleston</t>
  </si>
  <si>
    <t>Rain off and on for the past two days, wet goose poop on the dock</t>
  </si>
  <si>
    <t>LOST</t>
  </si>
  <si>
    <t>Gains Hawkins</t>
  </si>
  <si>
    <t>Sample Dist. (ft)</t>
  </si>
  <si>
    <t>Sample Dist (m)</t>
  </si>
  <si>
    <t>Very low tide, water looks very churned up</t>
  </si>
  <si>
    <t>Bob Heim</t>
  </si>
  <si>
    <t>Rain, tide very low, shoreline very close to the edge of the dock</t>
  </si>
  <si>
    <t>Small group of floating algae present,</t>
  </si>
  <si>
    <t>Neil Stegman</t>
  </si>
  <si>
    <t>One fisherman on pond</t>
  </si>
  <si>
    <t>Cindy Rodas</t>
  </si>
  <si>
    <t>Richard Reddish</t>
  </si>
  <si>
    <t>Geese</t>
  </si>
  <si>
    <t>BonTempo</t>
  </si>
  <si>
    <t>Lots of pollen</t>
  </si>
  <si>
    <t>David Buchanan</t>
  </si>
  <si>
    <t>Algae and pollen</t>
  </si>
  <si>
    <t>Pollen</t>
  </si>
  <si>
    <t>Deborah Finkbeexu</t>
  </si>
  <si>
    <t>Deborah Finkbeenis</t>
  </si>
  <si>
    <t xml:space="preserve">tugboats with people fishing offshore. </t>
  </si>
  <si>
    <t>unusual amount of foam on the water surface</t>
  </si>
  <si>
    <t>Dave and Sue Buchanan</t>
  </si>
  <si>
    <t>John Wright, Gains Hawkins</t>
  </si>
  <si>
    <t>water 6cm over spillway</t>
  </si>
  <si>
    <t>deeper right under dock but very shallow on either side due to low tide</t>
  </si>
  <si>
    <t>Judy Burns, George Tavaglione</t>
  </si>
  <si>
    <t>F and S Bontempo</t>
  </si>
  <si>
    <t>geese and ducks</t>
  </si>
  <si>
    <t>samples taken on non-tidal side of Tony Tank near dam</t>
  </si>
  <si>
    <t>Chuck Wojciechowski and Judith Hearthway</t>
  </si>
  <si>
    <t>Deborah Finkbeinch</t>
  </si>
  <si>
    <t>large barge passing disturbed initial secchi disk test</t>
  </si>
  <si>
    <t>Jim and Amy Isaacs, Bob and Winona Hocutt</t>
  </si>
  <si>
    <t>mostly covered with water plants</t>
  </si>
  <si>
    <t>water depth over spillway = 8.5 cm</t>
  </si>
  <si>
    <t>Judith Hearthway</t>
  </si>
  <si>
    <t>Beth Wolff</t>
  </si>
  <si>
    <t>Deborah Finkbeines</t>
  </si>
  <si>
    <t>Sample was collected 3 hrs later than usual. Ample goose feces</t>
  </si>
  <si>
    <t>Not able to get totally clean samples- duckweed</t>
  </si>
  <si>
    <t>Lots of mallards</t>
  </si>
  <si>
    <t>Water level over spillway = 9cm pH= 8.71 t= 28.6°C</t>
  </si>
  <si>
    <t>heavy rains and wind last night after a dry week of 90+ heat</t>
  </si>
  <si>
    <t>1.15" rain Mon evening to Tues morning</t>
  </si>
  <si>
    <t>Mike and Simon Lewis</t>
  </si>
  <si>
    <t>water level low- barely trickling over spillway</t>
  </si>
  <si>
    <t>Water level over spillway = 6cm pH= 9.00 t=31.1°C</t>
  </si>
  <si>
    <t xml:space="preserve">lots of tug boats over 4th of july on river. Lots of geese. </t>
  </si>
  <si>
    <t>boat ramp used a lot. Tide low, dock has water around but 15 ft away = mud flats = even with end of dock (sic).</t>
  </si>
  <si>
    <t>Sam Frost and Deborah Finkbeinis</t>
  </si>
  <si>
    <t>NOTE: Data for 7/18 TN/TP, site 8, should be moved to 7/5 instead.  Bottle was held over from that date. (other data for 7/18 are no good and should be deleted from raw data)</t>
  </si>
  <si>
    <t>224.5</t>
  </si>
  <si>
    <t>221.5</t>
  </si>
  <si>
    <t>Creston &amp; Ellie Long</t>
  </si>
  <si>
    <t>ducks present</t>
  </si>
  <si>
    <t>Jim Isaacs</t>
  </si>
  <si>
    <r>
      <t>Water depth over sill= 7cm, pH= 8.81 t= 32.3°</t>
    </r>
    <r>
      <rPr>
        <sz val="10.199999999999999"/>
        <color indexed="8"/>
        <rFont val="Times New Roman"/>
        <family val="1"/>
      </rPr>
      <t>C. 2-3 cm of pond scum at waters edge</t>
    </r>
  </si>
  <si>
    <t>water very scummy on top at dead high tide- no water movement at all!</t>
  </si>
  <si>
    <t>Keota Silaphone</t>
  </si>
  <si>
    <t>Dave &amp; Sue Buchanan</t>
  </si>
  <si>
    <t xml:space="preserve">Geese and ducks present </t>
  </si>
  <si>
    <t xml:space="preserve">heavy rain last weekend </t>
  </si>
  <si>
    <t>water looked scummy and foamy</t>
  </si>
  <si>
    <t>n/a</t>
  </si>
  <si>
    <t>quite a bit of floating debris like pollen on surface</t>
  </si>
  <si>
    <t>No sample possible</t>
  </si>
  <si>
    <t>Water level over spillway = 8.5 cm</t>
  </si>
  <si>
    <t xml:space="preserve">4.0 inches of rain three days ago </t>
  </si>
  <si>
    <t>a tiny whiff of air from the west came through but then all was calm again. Water looked murky near the top, not as clear as usual but water was at a standstill.</t>
  </si>
  <si>
    <t xml:space="preserve">goose poop on dock and algae flowing by on surface of water (don't usually see) </t>
  </si>
  <si>
    <t>geese in large quantity. 72 hours previously had 6" rainfaill</t>
  </si>
  <si>
    <t>very fast moving water out of the dam. Secchi disk reading innacurate b/c line pulled at an angle</t>
  </si>
  <si>
    <t>13 cm over spillway</t>
  </si>
  <si>
    <t>flooding</t>
  </si>
  <si>
    <t>5 inches of rain previous weekend</t>
  </si>
  <si>
    <t>lots of oil around dock today, no current</t>
  </si>
  <si>
    <t>5.347/5.353</t>
  </si>
  <si>
    <t>7.692/7.568</t>
  </si>
  <si>
    <t>No sample</t>
  </si>
  <si>
    <t xml:space="preserve">lots of water run off fro sides, current very fast </t>
  </si>
  <si>
    <t xml:space="preserve">most of surface covered with algae and duck weed </t>
  </si>
  <si>
    <t>dark brown/reddish hue to water today</t>
  </si>
  <si>
    <t>water coffee colored</t>
  </si>
  <si>
    <t>Judy Bruns, Deborah Finkbeexu, Linda Bysrak</t>
  </si>
  <si>
    <t xml:space="preserve">Most of pond is covered in vegetation </t>
  </si>
  <si>
    <t xml:space="preserve">pond covered in thick algae </t>
  </si>
  <si>
    <t>8.5 cm over spillway, small amounts of pond scum decaying weed/ algae around banks of pond</t>
  </si>
  <si>
    <t>extremely clear-accurate secchi disk</t>
  </si>
  <si>
    <t xml:space="preserve">goose poo on dock, but only a few geese around at this time </t>
  </si>
  <si>
    <t>floating algae</t>
  </si>
  <si>
    <t>8.5 cm over spillway, heavy pond scum decaying algae around banks of pond</t>
  </si>
  <si>
    <t>water clean, experienced very high tides all week. Clean water may have come in from the Bay</t>
  </si>
  <si>
    <t xml:space="preserve">Did not receive sample </t>
  </si>
  <si>
    <t xml:space="preserve">extremely clear water </t>
  </si>
  <si>
    <t xml:space="preserve">total depth at site 50 cm, shalllow water looked dirty </t>
  </si>
  <si>
    <t>water depth over spillway=9.5 cm ph=7.26 t=26.4 C. heavy pond scum around perimeter of pond</t>
  </si>
  <si>
    <t xml:space="preserve">barely any wind today/strong current </t>
  </si>
  <si>
    <t xml:space="preserve">lost bottle, recovered by local fisherman </t>
  </si>
  <si>
    <t xml:space="preserve">1/2" moderate rain -lots of geese present </t>
  </si>
  <si>
    <t>Water depth over spillway = 10.5 pH =7.98 t= 22.1 C</t>
  </si>
  <si>
    <t xml:space="preserve">   </t>
  </si>
  <si>
    <t xml:space="preserve">Very overcase &amp; dim - artificially lower secchi disc reading </t>
  </si>
  <si>
    <t>12 geese ~ 20-30 ft away in river</t>
  </si>
  <si>
    <t>greater than 17.5</t>
  </si>
  <si>
    <t>Not sent</t>
  </si>
  <si>
    <t xml:space="preserve">Missed reagent additon. </t>
  </si>
  <si>
    <t>this means salinity &gt; 5 and missing</t>
  </si>
  <si>
    <t>2016 % below</t>
  </si>
  <si>
    <t>2017/2016</t>
  </si>
  <si>
    <t>2016 yearly averages</t>
  </si>
  <si>
    <t>Bacteria</t>
  </si>
  <si>
    <t>air temp (C)</t>
  </si>
  <si>
    <t>h2o 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</si>
</sst>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"/>
  </numFmts>
  <fonts count="5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u/>
      <sz val="11"/>
      <color indexed="8"/>
      <name val="Times New Roman"/>
      <family val="1"/>
    </font>
    <font>
      <b/>
      <u/>
      <sz val="12"/>
      <color theme="1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sz val="20"/>
      <color rgb="FFFF0000"/>
      <name val="Times New Roman"/>
      <family val="1"/>
    </font>
    <font>
      <vertAlign val="subscript"/>
      <sz val="20"/>
      <color rgb="FFFF0000"/>
      <name val="Times New Roman"/>
      <family val="1"/>
    </font>
    <font>
      <sz val="12"/>
      <name val="Courier"/>
    </font>
    <font>
      <sz val="10.199999999999999"/>
      <color indexed="8"/>
      <name val="Times New Roman"/>
      <family val="1"/>
    </font>
    <font>
      <sz val="12"/>
      <color theme="5"/>
      <name val="Times New Roman"/>
      <family val="1"/>
    </font>
    <font>
      <sz val="12"/>
      <color rgb="FFC00000"/>
      <name val="Times New Roman"/>
      <family val="1"/>
    </font>
    <font>
      <sz val="12"/>
      <color theme="3"/>
      <name val="Times New Roman"/>
      <family val="1"/>
    </font>
    <font>
      <sz val="14"/>
      <color theme="8"/>
      <name val="Times New Roman"/>
      <family val="1"/>
    </font>
    <font>
      <sz val="12"/>
      <color indexed="8"/>
      <name val="Times"/>
    </font>
    <font>
      <sz val="12"/>
      <name val="Times"/>
    </font>
    <font>
      <b/>
      <sz val="12"/>
      <name val="Times"/>
    </font>
    <font>
      <sz val="12"/>
      <color theme="1"/>
      <name val="Time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</borders>
  <cellStyleXfs count="10">
    <xf numFmtId="0" fontId="0" fillId="0" borderId="0"/>
    <xf numFmtId="0" fontId="10" fillId="0" borderId="1" applyNumberFormat="0" applyFill="0" applyAlignment="0" applyProtection="0"/>
    <xf numFmtId="0" fontId="2" fillId="0" borderId="0"/>
    <xf numFmtId="0" fontId="11" fillId="0" borderId="0"/>
    <xf numFmtId="0" fontId="32" fillId="0" borderId="0"/>
    <xf numFmtId="43" fontId="11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40" fillId="0" borderId="0"/>
  </cellStyleXfs>
  <cellXfs count="19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0" xfId="0"/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12" fillId="0" borderId="0" xfId="0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/>
    </xf>
    <xf numFmtId="1" fontId="14" fillId="0" borderId="0" xfId="0" quotePrefix="1" applyNumberFormat="1" applyFont="1" applyFill="1" applyBorder="1" applyAlignment="1">
      <alignment horizontal="center"/>
    </xf>
    <xf numFmtId="165" fontId="14" fillId="0" borderId="0" xfId="0" quotePrefix="1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4" fillId="0" borderId="0" xfId="0" quotePrefix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/>
    <xf numFmtId="0" fontId="10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0" fontId="23" fillId="0" borderId="0" xfId="0" applyFont="1"/>
    <xf numFmtId="0" fontId="17" fillId="0" borderId="0" xfId="0" applyFont="1"/>
    <xf numFmtId="2" fontId="17" fillId="0" borderId="0" xfId="0" applyNumberFormat="1" applyFont="1"/>
    <xf numFmtId="0" fontId="17" fillId="0" borderId="0" xfId="0" applyFont="1" applyFill="1"/>
    <xf numFmtId="0" fontId="12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4" fillId="0" borderId="0" xfId="0" applyFont="1"/>
    <xf numFmtId="0" fontId="13" fillId="0" borderId="2" xfId="0" applyFont="1" applyBorder="1"/>
    <xf numFmtId="165" fontId="13" fillId="0" borderId="2" xfId="0" applyNumberFormat="1" applyFont="1" applyBorder="1"/>
    <xf numFmtId="0" fontId="25" fillId="0" borderId="2" xfId="0" applyFont="1" applyBorder="1"/>
    <xf numFmtId="0" fontId="23" fillId="0" borderId="2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0" applyFont="1"/>
    <xf numFmtId="164" fontId="22" fillId="0" borderId="0" xfId="0" applyNumberFormat="1" applyFont="1"/>
    <xf numFmtId="0" fontId="15" fillId="0" borderId="0" xfId="0" applyFont="1"/>
    <xf numFmtId="165" fontId="14" fillId="0" borderId="0" xfId="0" applyNumberFormat="1" applyFont="1"/>
    <xf numFmtId="0" fontId="30" fillId="0" borderId="0" xfId="0" applyFont="1"/>
    <xf numFmtId="2" fontId="22" fillId="0" borderId="0" xfId="0" applyNumberFormat="1" applyFont="1"/>
    <xf numFmtId="0" fontId="31" fillId="0" borderId="0" xfId="0" applyFont="1"/>
    <xf numFmtId="0" fontId="1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10" fillId="0" borderId="1" xfId="1"/>
    <xf numFmtId="14" fontId="0" fillId="0" borderId="0" xfId="0" applyNumberFormat="1"/>
    <xf numFmtId="0" fontId="0" fillId="0" borderId="0" xfId="0" applyAlignment="1">
      <alignment wrapText="1"/>
    </xf>
    <xf numFmtId="164" fontId="35" fillId="2" borderId="0" xfId="0" applyNumberFormat="1" applyFont="1" applyFill="1"/>
    <xf numFmtId="0" fontId="12" fillId="0" borderId="0" xfId="0" applyFont="1" applyAlignment="1">
      <alignment horizontal="center"/>
    </xf>
    <xf numFmtId="14" fontId="17" fillId="4" borderId="0" xfId="0" applyNumberFormat="1" applyFont="1" applyFill="1"/>
    <xf numFmtId="2" fontId="14" fillId="0" borderId="0" xfId="0" applyNumberFormat="1" applyFont="1"/>
    <xf numFmtId="1" fontId="12" fillId="0" borderId="0" xfId="0" applyNumberFormat="1" applyFont="1" applyAlignment="1">
      <alignment horizontal="left"/>
    </xf>
    <xf numFmtId="14" fontId="0" fillId="4" borderId="0" xfId="0" applyNumberFormat="1" applyFill="1"/>
    <xf numFmtId="0" fontId="0" fillId="4" borderId="0" xfId="0" applyFill="1"/>
    <xf numFmtId="0" fontId="17" fillId="3" borderId="0" xfId="0" applyFont="1" applyFill="1"/>
    <xf numFmtId="0" fontId="36" fillId="0" borderId="0" xfId="0" applyFont="1"/>
    <xf numFmtId="2" fontId="14" fillId="0" borderId="0" xfId="0" applyNumberFormat="1" applyFont="1" applyAlignment="1">
      <alignment horizontal="center"/>
    </xf>
    <xf numFmtId="2" fontId="23" fillId="0" borderId="0" xfId="0" applyNumberFormat="1" applyFont="1"/>
    <xf numFmtId="164" fontId="23" fillId="0" borderId="0" xfId="0" applyNumberFormat="1" applyFont="1"/>
    <xf numFmtId="2" fontId="37" fillId="0" borderId="0" xfId="0" applyNumberFormat="1" applyFont="1"/>
    <xf numFmtId="0" fontId="38" fillId="0" borderId="0" xfId="0" applyFont="1"/>
    <xf numFmtId="0" fontId="10" fillId="0" borderId="0" xfId="0" quotePrefix="1" applyFont="1" applyFill="1"/>
    <xf numFmtId="165" fontId="10" fillId="0" borderId="0" xfId="0" applyNumberFormat="1" applyFont="1" applyFill="1"/>
    <xf numFmtId="0" fontId="0" fillId="0" borderId="3" xfId="0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Alignment="1">
      <alignment horizontal="center"/>
    </xf>
    <xf numFmtId="14" fontId="12" fillId="0" borderId="0" xfId="0" applyNumberFormat="1" applyFont="1" applyFill="1" applyBorder="1" applyAlignment="1">
      <alignment horizontal="center" wrapText="1"/>
    </xf>
    <xf numFmtId="164" fontId="28" fillId="3" borderId="0" xfId="0" applyNumberFormat="1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/>
    <xf numFmtId="0" fontId="17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166" fontId="17" fillId="0" borderId="0" xfId="0" applyNumberFormat="1" applyFont="1" applyFill="1"/>
    <xf numFmtId="1" fontId="17" fillId="0" borderId="0" xfId="0" applyNumberFormat="1" applyFont="1" applyFill="1"/>
    <xf numFmtId="0" fontId="0" fillId="0" borderId="0" xfId="0" applyAlignment="1">
      <alignment horizontal="right"/>
    </xf>
    <xf numFmtId="0" fontId="42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9" applyFont="1" applyFill="1" applyBorder="1" applyAlignment="1">
      <alignment horizontal="center"/>
    </xf>
    <xf numFmtId="0" fontId="14" fillId="0" borderId="0" xfId="0" applyFont="1" applyFill="1"/>
    <xf numFmtId="14" fontId="12" fillId="0" borderId="0" xfId="0" applyNumberFormat="1" applyFont="1" applyFill="1" applyAlignment="1">
      <alignment horizontal="left"/>
    </xf>
    <xf numFmtId="14" fontId="14" fillId="0" borderId="0" xfId="0" applyNumberFormat="1" applyFont="1" applyFill="1" applyBorder="1" applyAlignment="1">
      <alignment horizontal="right"/>
    </xf>
    <xf numFmtId="14" fontId="17" fillId="0" borderId="0" xfId="0" applyNumberFormat="1" applyFont="1" applyFill="1" applyBorder="1" applyAlignment="1">
      <alignment horizontal="right"/>
    </xf>
    <xf numFmtId="14" fontId="17" fillId="0" borderId="0" xfId="0" applyNumberFormat="1" applyFont="1" applyFill="1" applyAlignment="1">
      <alignment horizontal="right"/>
    </xf>
    <xf numFmtId="14" fontId="14" fillId="0" borderId="0" xfId="0" applyNumberFormat="1" applyFont="1" applyFill="1" applyAlignment="1">
      <alignment horizontal="left"/>
    </xf>
    <xf numFmtId="0" fontId="43" fillId="0" borderId="0" xfId="0" applyFont="1" applyAlignment="1">
      <alignment horizontal="left"/>
    </xf>
    <xf numFmtId="165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44" fillId="0" borderId="0" xfId="0" applyFont="1" applyAlignment="1">
      <alignment horizontal="left"/>
    </xf>
    <xf numFmtId="0" fontId="45" fillId="0" borderId="0" xfId="0" applyFont="1"/>
    <xf numFmtId="0" fontId="35" fillId="0" borderId="0" xfId="0" applyFon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Fill="1"/>
    <xf numFmtId="0" fontId="0" fillId="2" borderId="0" xfId="0" applyFill="1"/>
    <xf numFmtId="0" fontId="0" fillId="5" borderId="0" xfId="0" applyFill="1"/>
    <xf numFmtId="0" fontId="35" fillId="6" borderId="0" xfId="0" applyFont="1" applyFill="1"/>
    <xf numFmtId="0" fontId="0" fillId="7" borderId="0" xfId="0" applyFill="1"/>
    <xf numFmtId="0" fontId="0" fillId="6" borderId="0" xfId="0" applyFill="1"/>
    <xf numFmtId="167" fontId="0" fillId="0" borderId="0" xfId="0" applyNumberFormat="1"/>
    <xf numFmtId="167" fontId="4" fillId="0" borderId="0" xfId="0" applyNumberFormat="1" applyFont="1"/>
    <xf numFmtId="0" fontId="12" fillId="2" borderId="0" xfId="0" applyFont="1" applyFill="1"/>
    <xf numFmtId="164" fontId="14" fillId="0" borderId="0" xfId="0" applyNumberFormat="1" applyFont="1"/>
    <xf numFmtId="164" fontId="45" fillId="0" borderId="0" xfId="0" applyNumberFormat="1" applyFont="1"/>
    <xf numFmtId="164" fontId="28" fillId="0" borderId="0" xfId="0" applyNumberFormat="1" applyFont="1"/>
    <xf numFmtId="0" fontId="17" fillId="8" borderId="0" xfId="0" applyFont="1" applyFill="1"/>
    <xf numFmtId="14" fontId="14" fillId="0" borderId="0" xfId="0" applyNumberFormat="1" applyFont="1" applyFill="1"/>
    <xf numFmtId="0" fontId="14" fillId="8" borderId="0" xfId="0" applyFont="1" applyFill="1"/>
    <xf numFmtId="14" fontId="13" fillId="0" borderId="2" xfId="0" applyNumberFormat="1" applyFont="1" applyBorder="1"/>
    <xf numFmtId="14" fontId="23" fillId="0" borderId="0" xfId="0" applyNumberFormat="1" applyFont="1"/>
    <xf numFmtId="0" fontId="13" fillId="0" borderId="2" xfId="0" applyNumberFormat="1" applyFont="1" applyFill="1" applyBorder="1"/>
    <xf numFmtId="0" fontId="17" fillId="0" borderId="0" xfId="0" applyNumberFormat="1" applyFont="1" applyFill="1"/>
    <xf numFmtId="0" fontId="23" fillId="0" borderId="0" xfId="0" applyNumberFormat="1" applyFont="1" applyFill="1"/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2" fontId="46" fillId="0" borderId="0" xfId="0" applyNumberFormat="1" applyFont="1" applyFill="1" applyBorder="1" applyAlignment="1" applyProtection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quotePrefix="1" applyFont="1" applyBorder="1" applyAlignment="1">
      <alignment horizontal="center"/>
    </xf>
    <xf numFmtId="2" fontId="47" fillId="0" borderId="0" xfId="0" applyNumberFormat="1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1" fontId="46" fillId="0" borderId="0" xfId="0" applyNumberFormat="1" applyFont="1" applyFill="1" applyBorder="1" applyAlignment="1" applyProtection="1">
      <alignment horizontal="center"/>
    </xf>
    <xf numFmtId="49" fontId="46" fillId="0" borderId="0" xfId="0" applyNumberFormat="1" applyFont="1" applyFill="1" applyBorder="1" applyAlignment="1" applyProtection="1">
      <alignment horizontal="center"/>
    </xf>
    <xf numFmtId="1" fontId="47" fillId="0" borderId="0" xfId="0" applyNumberFormat="1" applyFont="1" applyBorder="1" applyAlignment="1">
      <alignment horizontal="center"/>
    </xf>
    <xf numFmtId="165" fontId="47" fillId="0" borderId="0" xfId="0" applyNumberFormat="1" applyFont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165" fontId="47" fillId="0" borderId="0" xfId="0" applyNumberFormat="1" applyFont="1" applyFill="1" applyBorder="1" applyAlignment="1">
      <alignment horizontal="center"/>
    </xf>
    <xf numFmtId="2" fontId="47" fillId="0" borderId="0" xfId="0" quotePrefix="1" applyNumberFormat="1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2" fontId="48" fillId="0" borderId="0" xfId="0" applyNumberFormat="1" applyFont="1" applyBorder="1" applyAlignment="1">
      <alignment horizontal="center"/>
    </xf>
    <xf numFmtId="49" fontId="47" fillId="0" borderId="0" xfId="0" applyNumberFormat="1" applyFont="1" applyBorder="1" applyAlignment="1">
      <alignment horizontal="center"/>
    </xf>
    <xf numFmtId="1" fontId="47" fillId="0" borderId="0" xfId="0" quotePrefix="1" applyNumberFormat="1" applyFont="1" applyBorder="1" applyAlignment="1">
      <alignment horizontal="center"/>
    </xf>
    <xf numFmtId="1" fontId="47" fillId="0" borderId="0" xfId="0" quotePrefix="1" applyNumberFormat="1" applyFont="1" applyFill="1" applyBorder="1" applyAlignment="1">
      <alignment horizontal="center"/>
    </xf>
    <xf numFmtId="165" fontId="46" fillId="0" borderId="0" xfId="0" applyNumberFormat="1" applyFont="1" applyFill="1" applyBorder="1" applyAlignment="1" applyProtection="1">
      <alignment horizontal="center"/>
    </xf>
    <xf numFmtId="165" fontId="47" fillId="0" borderId="0" xfId="0" quotePrefix="1" applyNumberFormat="1" applyFont="1" applyFill="1" applyBorder="1" applyAlignment="1">
      <alignment horizontal="center"/>
    </xf>
    <xf numFmtId="2" fontId="17" fillId="2" borderId="0" xfId="0" applyNumberFormat="1" applyFont="1" applyFill="1"/>
    <xf numFmtId="0" fontId="14" fillId="2" borderId="0" xfId="0" applyFont="1" applyFill="1"/>
    <xf numFmtId="0" fontId="17" fillId="9" borderId="0" xfId="0" applyFont="1" applyFill="1"/>
    <xf numFmtId="0" fontId="28" fillId="9" borderId="0" xfId="0" applyFont="1" applyFill="1"/>
    <xf numFmtId="2" fontId="17" fillId="9" borderId="0" xfId="0" applyNumberFormat="1" applyFont="1" applyFill="1"/>
    <xf numFmtId="2" fontId="14" fillId="2" borderId="0" xfId="0" applyNumberFormat="1" applyFont="1" applyFill="1" applyBorder="1" applyAlignment="1">
      <alignment horizontal="center"/>
    </xf>
    <xf numFmtId="166" fontId="17" fillId="2" borderId="0" xfId="0" applyNumberFormat="1" applyFont="1" applyFill="1" applyAlignment="1">
      <alignment horizontal="right"/>
    </xf>
    <xf numFmtId="14" fontId="17" fillId="10" borderId="0" xfId="0" applyNumberFormat="1" applyFont="1" applyFill="1"/>
    <xf numFmtId="0" fontId="17" fillId="10" borderId="0" xfId="0" applyNumberFormat="1" applyFont="1" applyFill="1"/>
    <xf numFmtId="164" fontId="17" fillId="2" borderId="0" xfId="0" applyNumberFormat="1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164" fontId="4" fillId="2" borderId="0" xfId="0" applyNumberFormat="1" applyFont="1" applyFill="1"/>
    <xf numFmtId="0" fontId="0" fillId="0" borderId="0" xfId="0" applyBorder="1"/>
    <xf numFmtId="0" fontId="0" fillId="0" borderId="0" xfId="0" applyFill="1" applyBorder="1"/>
    <xf numFmtId="0" fontId="14" fillId="5" borderId="0" xfId="0" applyFont="1" applyFill="1" applyAlignment="1">
      <alignment horizontal="left"/>
    </xf>
    <xf numFmtId="0" fontId="1" fillId="0" borderId="0" xfId="0" applyFont="1"/>
  </cellXfs>
  <cellStyles count="10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Normal 6" xfId="9" xr:uid="{00000000-0005-0000-0000-000008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1"/>
          <c:order val="0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4.2670000000000003</c:v>
                </c:pt>
                <c:pt idx="1">
                  <c:v>1.5549999999999999</c:v>
                </c:pt>
                <c:pt idx="2">
                  <c:v>1.2849999999999999</c:v>
                </c:pt>
                <c:pt idx="4">
                  <c:v>1.28</c:v>
                </c:pt>
                <c:pt idx="5">
                  <c:v>0.84366666666666668</c:v>
                </c:pt>
                <c:pt idx="6">
                  <c:v>0.65850000000000009</c:v>
                </c:pt>
                <c:pt idx="7">
                  <c:v>0.89100000000000001</c:v>
                </c:pt>
                <c:pt idx="8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7-42F5-BC59-85672974B6EC}"/>
            </c:ext>
          </c:extLst>
        </c:ser>
        <c:ser>
          <c:idx val="2"/>
          <c:order val="1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8.0525000000000002</c:v>
                </c:pt>
                <c:pt idx="1">
                  <c:v>3.9849999999999999</c:v>
                </c:pt>
                <c:pt idx="2">
                  <c:v>3.95</c:v>
                </c:pt>
                <c:pt idx="3">
                  <c:v>3.95</c:v>
                </c:pt>
                <c:pt idx="4">
                  <c:v>2.17</c:v>
                </c:pt>
                <c:pt idx="5">
                  <c:v>2.0266666666666668</c:v>
                </c:pt>
                <c:pt idx="6">
                  <c:v>2.84</c:v>
                </c:pt>
                <c:pt idx="7">
                  <c:v>4.2699999999999996</c:v>
                </c:pt>
                <c:pt idx="8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42F5-BC59-85672974B6EC}"/>
            </c:ext>
          </c:extLst>
        </c:ser>
        <c:ser>
          <c:idx val="3"/>
          <c:order val="2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7.5605000000000002</c:v>
                </c:pt>
                <c:pt idx="2">
                  <c:v>1.675</c:v>
                </c:pt>
                <c:pt idx="3">
                  <c:v>4.5949999999999998</c:v>
                </c:pt>
                <c:pt idx="4">
                  <c:v>1.25</c:v>
                </c:pt>
                <c:pt idx="5">
                  <c:v>2.0649999999999999</c:v>
                </c:pt>
                <c:pt idx="6">
                  <c:v>2.2800000000000002</c:v>
                </c:pt>
                <c:pt idx="7">
                  <c:v>2.96</c:v>
                </c:pt>
                <c:pt idx="8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7-42F5-BC59-85672974B6EC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6.633</c:v>
                </c:pt>
                <c:pt idx="1">
                  <c:v>2.895</c:v>
                </c:pt>
                <c:pt idx="2">
                  <c:v>1.91</c:v>
                </c:pt>
                <c:pt idx="3">
                  <c:v>4.5</c:v>
                </c:pt>
                <c:pt idx="4">
                  <c:v>1.26</c:v>
                </c:pt>
                <c:pt idx="5">
                  <c:v>1.9666666666666668</c:v>
                </c:pt>
                <c:pt idx="6">
                  <c:v>1.8149999999999999</c:v>
                </c:pt>
                <c:pt idx="7">
                  <c:v>3.1399999999999997</c:v>
                </c:pt>
                <c:pt idx="8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7-42F5-BC59-85672974B6EC}"/>
            </c:ext>
          </c:extLst>
        </c:ser>
        <c:ser>
          <c:idx val="5"/>
          <c:order val="4"/>
          <c:tx>
            <c:strRef>
              <c:f>Graphs!$H$3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7-42F5-BC59-85672974B6EC}"/>
            </c:ext>
          </c:extLst>
        </c:ser>
        <c:ser>
          <c:idx val="6"/>
          <c:order val="5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7.2560000000000002</c:v>
                </c:pt>
                <c:pt idx="1">
                  <c:v>2.48</c:v>
                </c:pt>
                <c:pt idx="2">
                  <c:v>1.7949999999999999</c:v>
                </c:pt>
                <c:pt idx="4">
                  <c:v>1.58</c:v>
                </c:pt>
                <c:pt idx="5">
                  <c:v>2.8233333333333328</c:v>
                </c:pt>
                <c:pt idx="6">
                  <c:v>2.1745000000000001</c:v>
                </c:pt>
                <c:pt idx="7">
                  <c:v>3.04</c:v>
                </c:pt>
                <c:pt idx="8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7-42F5-BC59-85672974B6EC}"/>
            </c:ext>
          </c:extLst>
        </c:ser>
        <c:ser>
          <c:idx val="7"/>
          <c:order val="6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1">
                  <c:v>4.1550000000000002</c:v>
                </c:pt>
                <c:pt idx="2">
                  <c:v>3.6900000000000004</c:v>
                </c:pt>
                <c:pt idx="4">
                  <c:v>2.1</c:v>
                </c:pt>
                <c:pt idx="5">
                  <c:v>4.24</c:v>
                </c:pt>
                <c:pt idx="6">
                  <c:v>3.335</c:v>
                </c:pt>
                <c:pt idx="8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7-42F5-BC59-85672974B6EC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1.32</c:v>
                </c:pt>
                <c:pt idx="2">
                  <c:v>1.4350000000000001</c:v>
                </c:pt>
                <c:pt idx="4">
                  <c:v>9.6999999999999993</c:v>
                </c:pt>
                <c:pt idx="5">
                  <c:v>1.5866666666666667</c:v>
                </c:pt>
                <c:pt idx="6">
                  <c:v>0.81</c:v>
                </c:pt>
                <c:pt idx="7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7-42F5-BC59-85672974B6EC}"/>
            </c:ext>
          </c:extLst>
        </c:ser>
        <c:ser>
          <c:idx val="9"/>
          <c:order val="8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5.2015000000000002</c:v>
                </c:pt>
                <c:pt idx="2">
                  <c:v>1.345</c:v>
                </c:pt>
                <c:pt idx="3">
                  <c:v>3.07</c:v>
                </c:pt>
                <c:pt idx="4">
                  <c:v>0.81499999999999995</c:v>
                </c:pt>
                <c:pt idx="5">
                  <c:v>1.4666666666666668</c:v>
                </c:pt>
                <c:pt idx="6">
                  <c:v>1.78</c:v>
                </c:pt>
                <c:pt idx="7">
                  <c:v>1.6850000000000001</c:v>
                </c:pt>
                <c:pt idx="8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7-42F5-BC59-85672974B6EC}"/>
            </c:ext>
          </c:extLst>
        </c:ser>
        <c:ser>
          <c:idx val="10"/>
          <c:order val="9"/>
          <c:tx>
            <c:strRef>
              <c:f>Graphs!$M$3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07-42F5-BC59-85672974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90944"/>
        <c:axId val="1723961632"/>
      </c:lineChart>
      <c:catAx>
        <c:axId val="16321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961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396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219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6033229491201"/>
          <c:y val="7.1898463945488697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3.1469999999999998</c:v>
                </c:pt>
                <c:pt idx="1">
                  <c:v>1.0225</c:v>
                </c:pt>
                <c:pt idx="2">
                  <c:v>1.0649999999999999</c:v>
                </c:pt>
                <c:pt idx="3">
                  <c:v>2.7685</c:v>
                </c:pt>
                <c:pt idx="4">
                  <c:v>0.91500000000000004</c:v>
                </c:pt>
                <c:pt idx="5">
                  <c:v>1.3716666666666668</c:v>
                </c:pt>
                <c:pt idx="6">
                  <c:v>0.45155000000000001</c:v>
                </c:pt>
                <c:pt idx="8">
                  <c:v>0.79700000000000004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724-BEC2-41CF14261FD4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5.1549999999999994</c:v>
                </c:pt>
                <c:pt idx="1">
                  <c:v>5.74</c:v>
                </c:pt>
                <c:pt idx="2">
                  <c:v>5.5150000000000006</c:v>
                </c:pt>
                <c:pt idx="4">
                  <c:v>6.38</c:v>
                </c:pt>
                <c:pt idx="5">
                  <c:v>2.4700000000000002</c:v>
                </c:pt>
                <c:pt idx="6">
                  <c:v>2.34</c:v>
                </c:pt>
                <c:pt idx="7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724-BEC2-41CF14261FD4}"/>
            </c:ext>
          </c:extLst>
        </c:ser>
        <c:ser>
          <c:idx val="2"/>
          <c:order val="2"/>
          <c:tx>
            <c:strRef>
              <c:f>Graphs!$BM$2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Graphs!$BM$3:$BM$11</c:f>
              <c:numCache>
                <c:formatCode>General</c:formatCode>
                <c:ptCount val="9"/>
                <c:pt idx="1">
                  <c:v>13.649999999999999</c:v>
                </c:pt>
                <c:pt idx="2">
                  <c:v>1.923</c:v>
                </c:pt>
                <c:pt idx="3">
                  <c:v>10.346</c:v>
                </c:pt>
                <c:pt idx="4">
                  <c:v>5.98</c:v>
                </c:pt>
                <c:pt idx="5">
                  <c:v>3.2566666666666664</c:v>
                </c:pt>
                <c:pt idx="6">
                  <c:v>4.8599999999999994</c:v>
                </c:pt>
                <c:pt idx="7">
                  <c:v>1.3460000000000001</c:v>
                </c:pt>
                <c:pt idx="8">
                  <c:v>2.2269999999999999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724-BEC2-41CF1426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87696"/>
        <c:axId val="2065573040"/>
      </c:lineChart>
      <c:catAx>
        <c:axId val="167708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5730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557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087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8.9979231568016599E-2"/>
          <c:h val="0.101449052851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0.1095</c:v>
                </c:pt>
                <c:pt idx="1">
                  <c:v>0.14350000000000002</c:v>
                </c:pt>
                <c:pt idx="2">
                  <c:v>0.20400000000000001</c:v>
                </c:pt>
                <c:pt idx="3">
                  <c:v>0.1295</c:v>
                </c:pt>
                <c:pt idx="4">
                  <c:v>0.27150000000000002</c:v>
                </c:pt>
                <c:pt idx="5">
                  <c:v>0.25433333333333336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AFA-A8B0-DC97006EFA54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0.14399999999999999</c:v>
                </c:pt>
                <c:pt idx="1">
                  <c:v>9.9000000000000005E-2</c:v>
                </c:pt>
                <c:pt idx="2">
                  <c:v>0.108</c:v>
                </c:pt>
                <c:pt idx="3">
                  <c:v>0.128</c:v>
                </c:pt>
                <c:pt idx="4">
                  <c:v>9.4500000000000001E-2</c:v>
                </c:pt>
                <c:pt idx="5">
                  <c:v>0.19766666666666666</c:v>
                </c:pt>
                <c:pt idx="6">
                  <c:v>2.3E-2</c:v>
                </c:pt>
                <c:pt idx="7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C-4AFA-A8B0-DC97006EFA54}"/>
            </c:ext>
          </c:extLst>
        </c:ser>
        <c:ser>
          <c:idx val="2"/>
          <c:order val="2"/>
          <c:tx>
            <c:strRef>
              <c:f>Graphs!$BM$14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Graphs!$BM$15:$BM$23</c:f>
              <c:numCache>
                <c:formatCode>General</c:formatCode>
                <c:ptCount val="9"/>
                <c:pt idx="1">
                  <c:v>0.10050000000000001</c:v>
                </c:pt>
                <c:pt idx="2">
                  <c:v>6.8500000000000005E-2</c:v>
                </c:pt>
                <c:pt idx="3">
                  <c:v>0.21199999999999999</c:v>
                </c:pt>
                <c:pt idx="4">
                  <c:v>0.13150000000000001</c:v>
                </c:pt>
                <c:pt idx="5">
                  <c:v>0.21266666666666667</c:v>
                </c:pt>
                <c:pt idx="6">
                  <c:v>0.109</c:v>
                </c:pt>
                <c:pt idx="7">
                  <c:v>4.9000000000000002E-2</c:v>
                </c:pt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C-4AFA-A8B0-DC97006E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43312"/>
        <c:axId val="1728096464"/>
      </c:lineChart>
      <c:catAx>
        <c:axId val="16767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8096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809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7433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8.9839294971487793E-2"/>
          <c:h val="9.562840966868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5.6999999999999993</c:v>
                </c:pt>
                <c:pt idx="1">
                  <c:v>3.2</c:v>
                </c:pt>
                <c:pt idx="3">
                  <c:v>6.5</c:v>
                </c:pt>
                <c:pt idx="4">
                  <c:v>10.45</c:v>
                </c:pt>
                <c:pt idx="5">
                  <c:v>7</c:v>
                </c:pt>
                <c:pt idx="6">
                  <c:v>87.8</c:v>
                </c:pt>
                <c:pt idx="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F-4EC7-8408-4BF3BDC0F14A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27.45</c:v>
                </c:pt>
                <c:pt idx="1">
                  <c:v>35.549999999999997</c:v>
                </c:pt>
                <c:pt idx="4">
                  <c:v>17.399999999999999</c:v>
                </c:pt>
                <c:pt idx="5">
                  <c:v>18.3</c:v>
                </c:pt>
                <c:pt idx="6">
                  <c:v>23.95</c:v>
                </c:pt>
                <c:pt idx="7">
                  <c:v>103.6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F-4EC7-8408-4BF3BDC0F14A}"/>
            </c:ext>
          </c:extLst>
        </c:ser>
        <c:ser>
          <c:idx val="2"/>
          <c:order val="2"/>
          <c:tx>
            <c:strRef>
              <c:f>Graphs!$BM$26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Graphs!$BM$27:$BM$35</c:f>
              <c:numCache>
                <c:formatCode>General</c:formatCode>
                <c:ptCount val="9"/>
                <c:pt idx="0">
                  <c:v>12.2</c:v>
                </c:pt>
                <c:pt idx="1">
                  <c:v>15.799999999999999</c:v>
                </c:pt>
                <c:pt idx="3">
                  <c:v>7.15</c:v>
                </c:pt>
                <c:pt idx="4">
                  <c:v>15</c:v>
                </c:pt>
                <c:pt idx="5">
                  <c:v>15.966666666666667</c:v>
                </c:pt>
                <c:pt idx="6">
                  <c:v>13.6</c:v>
                </c:pt>
                <c:pt idx="7">
                  <c:v>88.050000000000011</c:v>
                </c:pt>
                <c:pt idx="8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F-4EC7-8408-4BF3BDC0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94576"/>
        <c:axId val="1671654912"/>
      </c:lineChart>
      <c:catAx>
        <c:axId val="212169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1654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16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69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9.1985138004246306E-2"/>
          <c:h val="9.9715241074317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0.000</c:formatCode>
                <c:ptCount val="9"/>
                <c:pt idx="0">
                  <c:v>3.0395190000000003</c:v>
                </c:pt>
                <c:pt idx="1">
                  <c:v>2.6018002500000001</c:v>
                </c:pt>
                <c:pt idx="2">
                  <c:v>2.3881934999999999</c:v>
                </c:pt>
                <c:pt idx="3">
                  <c:v>1.848924</c:v>
                </c:pt>
                <c:pt idx="4">
                  <c:v>2.4652319999999999</c:v>
                </c:pt>
                <c:pt idx="5">
                  <c:v>1.9049519999999998</c:v>
                </c:pt>
                <c:pt idx="6">
                  <c:v>3.0535259999999997</c:v>
                </c:pt>
                <c:pt idx="7">
                  <c:v>3.487743</c:v>
                </c:pt>
                <c:pt idx="8">
                  <c:v>3.0395189999999999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8-4325-AC9E-55B0F030422D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0.000</c:formatCode>
                <c:ptCount val="9"/>
                <c:pt idx="0">
                  <c:v>3.6978480000000005</c:v>
                </c:pt>
                <c:pt idx="1">
                  <c:v>3.1865925000000002</c:v>
                </c:pt>
                <c:pt idx="2">
                  <c:v>2.5982985000000003</c:v>
                </c:pt>
                <c:pt idx="3">
                  <c:v>2.1500745000000001</c:v>
                </c:pt>
                <c:pt idx="4">
                  <c:v>1.8699344999999998</c:v>
                </c:pt>
                <c:pt idx="5">
                  <c:v>1.456728</c:v>
                </c:pt>
                <c:pt idx="6">
                  <c:v>2.7733860000000004</c:v>
                </c:pt>
                <c:pt idx="7">
                  <c:v>3.5157569999999998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8-4325-AC9E-55B0F030422D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0.000</c:formatCode>
                <c:ptCount val="9"/>
                <c:pt idx="0">
                  <c:v>4.5452715000000001</c:v>
                </c:pt>
                <c:pt idx="1">
                  <c:v>4.2721350000000005</c:v>
                </c:pt>
                <c:pt idx="2">
                  <c:v>3.6208095</c:v>
                </c:pt>
                <c:pt idx="3">
                  <c:v>3.8379180000000002</c:v>
                </c:pt>
                <c:pt idx="4">
                  <c:v>2.8574280000000001</c:v>
                </c:pt>
                <c:pt idx="5">
                  <c:v>2.4652320000000003</c:v>
                </c:pt>
                <c:pt idx="6">
                  <c:v>4.6083029999999994</c:v>
                </c:pt>
                <c:pt idx="7">
                  <c:v>4.2301140000000004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8-4325-AC9E-55B0F030422D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0.000</c:formatCode>
                <c:ptCount val="9"/>
                <c:pt idx="1">
                  <c:v>3.3616799999999998</c:v>
                </c:pt>
                <c:pt idx="2">
                  <c:v>2.3811900000000001</c:v>
                </c:pt>
                <c:pt idx="3">
                  <c:v>2.3111549999999998</c:v>
                </c:pt>
                <c:pt idx="4">
                  <c:v>2.1640815</c:v>
                </c:pt>
                <c:pt idx="5">
                  <c:v>2.0044016999999998</c:v>
                </c:pt>
                <c:pt idx="6">
                  <c:v>3.2076030000000002</c:v>
                </c:pt>
                <c:pt idx="7">
                  <c:v>4.3841910000000004</c:v>
                </c:pt>
                <c:pt idx="8">
                  <c:v>3.0115050000000001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8-4325-AC9E-55B0F030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49984"/>
        <c:axId val="2106649776"/>
      </c:lineChart>
      <c:catAx>
        <c:axId val="16775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6497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664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549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0.000</c:formatCode>
                <c:ptCount val="9"/>
                <c:pt idx="0">
                  <c:v>3.9177050000000005E-2</c:v>
                </c:pt>
                <c:pt idx="1">
                  <c:v>3.9486750000000001E-2</c:v>
                </c:pt>
                <c:pt idx="2">
                  <c:v>5.9926950000000007E-2</c:v>
                </c:pt>
                <c:pt idx="3">
                  <c:v>6.0701199999999997E-2</c:v>
                </c:pt>
                <c:pt idx="4">
                  <c:v>5.5746000000000004E-2</c:v>
                </c:pt>
                <c:pt idx="5">
                  <c:v>0.13100310000000001</c:v>
                </c:pt>
                <c:pt idx="6">
                  <c:v>3.2363649999999994E-2</c:v>
                </c:pt>
                <c:pt idx="7">
                  <c:v>3.4531550000000001E-2</c:v>
                </c:pt>
                <c:pt idx="8">
                  <c:v>5.2958700000000004E-2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7-4C9A-A3FD-1B55BF64D597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0.000</c:formatCode>
                <c:ptCount val="9"/>
                <c:pt idx="0">
                  <c:v>9.9413699999999994E-2</c:v>
                </c:pt>
                <c:pt idx="1">
                  <c:v>6.705005E-2</c:v>
                </c:pt>
                <c:pt idx="2">
                  <c:v>8.3154449999999991E-2</c:v>
                </c:pt>
                <c:pt idx="3">
                  <c:v>9.0742100000000006E-2</c:v>
                </c:pt>
                <c:pt idx="4">
                  <c:v>0.13487435</c:v>
                </c:pt>
                <c:pt idx="5">
                  <c:v>9.652316666666666E-2</c:v>
                </c:pt>
                <c:pt idx="6">
                  <c:v>7.1076150000000005E-2</c:v>
                </c:pt>
                <c:pt idx="7">
                  <c:v>6.6740350000000004E-2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C9A-A3FD-1B55BF64D597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0.000</c:formatCode>
                <c:ptCount val="9"/>
                <c:pt idx="0">
                  <c:v>7.6031349999999998E-2</c:v>
                </c:pt>
                <c:pt idx="1">
                  <c:v>9.260030000000001E-2</c:v>
                </c:pt>
                <c:pt idx="2">
                  <c:v>8.2070500000000005E-2</c:v>
                </c:pt>
                <c:pt idx="3">
                  <c:v>8.1141400000000002E-2</c:v>
                </c:pt>
                <c:pt idx="4">
                  <c:v>0.10947895000000001</c:v>
                </c:pt>
                <c:pt idx="5">
                  <c:v>0.13957146666666667</c:v>
                </c:pt>
                <c:pt idx="6">
                  <c:v>6.2094849999999993E-2</c:v>
                </c:pt>
                <c:pt idx="7">
                  <c:v>5.6365399999999996E-2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7-4C9A-A3FD-1B55BF64D597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0.000</c:formatCode>
                <c:ptCount val="9"/>
                <c:pt idx="1">
                  <c:v>5.8843000000000006E-2</c:v>
                </c:pt>
                <c:pt idx="2">
                  <c:v>6.1630299999999999E-2</c:v>
                </c:pt>
                <c:pt idx="3">
                  <c:v>6.5811250000000002E-2</c:v>
                </c:pt>
                <c:pt idx="4">
                  <c:v>9.3684249999999997E-2</c:v>
                </c:pt>
                <c:pt idx="5">
                  <c:v>0.13172573333333334</c:v>
                </c:pt>
                <c:pt idx="6">
                  <c:v>4.4751649999999997E-2</c:v>
                </c:pt>
                <c:pt idx="7">
                  <c:v>5.6520249999999994E-2</c:v>
                </c:pt>
                <c:pt idx="8">
                  <c:v>6.10109E-2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7-4C9A-A3FD-1B55BF64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62032"/>
        <c:axId val="1672161872"/>
      </c:lineChart>
      <c:catAx>
        <c:axId val="210626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2161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216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262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3.3826905000000003</c:v>
                </c:pt>
                <c:pt idx="1">
                  <c:v>2.5807897500000001</c:v>
                </c:pt>
                <c:pt idx="2">
                  <c:v>1.932966</c:v>
                </c:pt>
                <c:pt idx="3">
                  <c:v>1.4728360500000002</c:v>
                </c:pt>
                <c:pt idx="4">
                  <c:v>0.97138545000000009</c:v>
                </c:pt>
                <c:pt idx="5">
                  <c:v>1.6757041000000001</c:v>
                </c:pt>
                <c:pt idx="6">
                  <c:v>2.0800394999999998</c:v>
                </c:pt>
                <c:pt idx="7">
                  <c:v>2.2061025000000001</c:v>
                </c:pt>
                <c:pt idx="8">
                  <c:v>2.6333159999999998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18A-AFCB-0E9AEEADD56B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2.9344665000000001</c:v>
                </c:pt>
                <c:pt idx="1">
                  <c:v>1.9259624999999998</c:v>
                </c:pt>
                <c:pt idx="2">
                  <c:v>1.6808399999999999</c:v>
                </c:pt>
                <c:pt idx="3">
                  <c:v>1.3474734000000002</c:v>
                </c:pt>
                <c:pt idx="4">
                  <c:v>0.87473715000000007</c:v>
                </c:pt>
                <c:pt idx="5">
                  <c:v>1.1989992</c:v>
                </c:pt>
                <c:pt idx="6">
                  <c:v>1.4434213499999999</c:v>
                </c:pt>
                <c:pt idx="7">
                  <c:v>1.3838915999999999</c:v>
                </c:pt>
                <c:pt idx="8">
                  <c:v>1.8629310000000001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418A-AFCB-0E9AEEADD56B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2.7173579999999999</c:v>
                </c:pt>
                <c:pt idx="1">
                  <c:v>1.39019475</c:v>
                </c:pt>
                <c:pt idx="2">
                  <c:v>1.2893443499999999</c:v>
                </c:pt>
                <c:pt idx="3">
                  <c:v>1.0792393499999999</c:v>
                </c:pt>
                <c:pt idx="4" formatCode="0.00">
                  <c:v>0.98189070000000012</c:v>
                </c:pt>
                <c:pt idx="5">
                  <c:v>1.3656825000000001</c:v>
                </c:pt>
                <c:pt idx="6">
                  <c:v>1.8909449999999999</c:v>
                </c:pt>
                <c:pt idx="7">
                  <c:v>1.9189590000000001</c:v>
                </c:pt>
                <c:pt idx="8">
                  <c:v>2.1990990000000004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418A-AFCB-0E9AEEADD56B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0">
                  <c:v>0.95072512500000006</c:v>
                </c:pt>
                <c:pt idx="1">
                  <c:v>0.60090029999999994</c:v>
                </c:pt>
                <c:pt idx="2">
                  <c:v>0.43036507499999999</c:v>
                </c:pt>
                <c:pt idx="3">
                  <c:v>0.41110544999999998</c:v>
                </c:pt>
                <c:pt idx="4">
                  <c:v>0.39219599999999999</c:v>
                </c:pt>
                <c:pt idx="5">
                  <c:v>0.62984810000000002</c:v>
                </c:pt>
                <c:pt idx="6">
                  <c:v>0.68984475000000001</c:v>
                </c:pt>
                <c:pt idx="7">
                  <c:v>0.72556259999999995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418A-AFCB-0E9AEEADD56B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0.74657309999999999</c:v>
                </c:pt>
                <c:pt idx="1">
                  <c:v>0.63801884999999992</c:v>
                </c:pt>
                <c:pt idx="2">
                  <c:v>0.51405689999999993</c:v>
                </c:pt>
                <c:pt idx="3">
                  <c:v>0.4790394</c:v>
                </c:pt>
                <c:pt idx="4">
                  <c:v>0.56378174999999997</c:v>
                </c:pt>
                <c:pt idx="5">
                  <c:v>0.93146549999999995</c:v>
                </c:pt>
                <c:pt idx="6">
                  <c:v>0.68424194999999999</c:v>
                </c:pt>
                <c:pt idx="7">
                  <c:v>0.71015490000000003</c:v>
                </c:pt>
                <c:pt idx="8">
                  <c:v>0.6275136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C-418A-AFCB-0E9AEEADD56B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3.0815399999999999</c:v>
                </c:pt>
                <c:pt idx="1">
                  <c:v>2.8084034999999998</c:v>
                </c:pt>
                <c:pt idx="2">
                  <c:v>2.2761374999999999</c:v>
                </c:pt>
                <c:pt idx="3">
                  <c:v>2.2061025000000001</c:v>
                </c:pt>
                <c:pt idx="4">
                  <c:v>1.4987490000000001</c:v>
                </c:pt>
                <c:pt idx="5">
                  <c:v>1.5916621</c:v>
                </c:pt>
                <c:pt idx="6">
                  <c:v>2.59479675</c:v>
                </c:pt>
                <c:pt idx="7">
                  <c:v>2.5912949999999997</c:v>
                </c:pt>
                <c:pt idx="8">
                  <c:v>2.7873930000000002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C-418A-AFCB-0E9AEEADD56B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1">
                  <c:v>1.0099046999999999</c:v>
                </c:pt>
                <c:pt idx="2">
                  <c:v>0.67093530000000001</c:v>
                </c:pt>
                <c:pt idx="3">
                  <c:v>0.51055514999999996</c:v>
                </c:pt>
                <c:pt idx="4">
                  <c:v>0.43701840000000003</c:v>
                </c:pt>
                <c:pt idx="5">
                  <c:v>0.77832230000000002</c:v>
                </c:pt>
                <c:pt idx="6">
                  <c:v>0.75882922499999994</c:v>
                </c:pt>
                <c:pt idx="7">
                  <c:v>0.77528744999999999</c:v>
                </c:pt>
                <c:pt idx="8">
                  <c:v>0.84322140000000001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C-418A-AFCB-0E9AEEAD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411856"/>
        <c:axId val="2111004000"/>
      </c:lineChart>
      <c:catAx>
        <c:axId val="172841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10040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100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8411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8.5632050000000001E-2</c:v>
                </c:pt>
                <c:pt idx="1">
                  <c:v>6.0933475000000001E-2</c:v>
                </c:pt>
                <c:pt idx="2">
                  <c:v>6.5656400000000004E-2</c:v>
                </c:pt>
                <c:pt idx="3">
                  <c:v>6.3488500000000003E-2</c:v>
                </c:pt>
                <c:pt idx="4">
                  <c:v>7.0147049999999989E-2</c:v>
                </c:pt>
                <c:pt idx="5">
                  <c:v>0.130074</c:v>
                </c:pt>
                <c:pt idx="6">
                  <c:v>6.3178800000000007E-2</c:v>
                </c:pt>
                <c:pt idx="7">
                  <c:v>4.4287099999999996E-2</c:v>
                </c:pt>
                <c:pt idx="8">
                  <c:v>3.6234899999999994E-2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2B3-8317-FC77DFA54B55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5.4662050000000004E-2</c:v>
                </c:pt>
                <c:pt idx="1">
                  <c:v>5.3423249999999992E-2</c:v>
                </c:pt>
                <c:pt idx="2">
                  <c:v>5.7449349999999996E-2</c:v>
                </c:pt>
                <c:pt idx="3">
                  <c:v>5.8688149999999994E-2</c:v>
                </c:pt>
                <c:pt idx="4">
                  <c:v>6.4107899999999995E-2</c:v>
                </c:pt>
                <c:pt idx="5">
                  <c:v>0.10756913333333333</c:v>
                </c:pt>
                <c:pt idx="6">
                  <c:v>6.1785150000000004E-2</c:v>
                </c:pt>
                <c:pt idx="7">
                  <c:v>4.3048299999999998E-2</c:v>
                </c:pt>
                <c:pt idx="8">
                  <c:v>3.7783400000000002E-2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2B3-8317-FC77DFA54B55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5.713965E-2</c:v>
                </c:pt>
                <c:pt idx="1">
                  <c:v>4.6764699999999999E-2</c:v>
                </c:pt>
                <c:pt idx="2">
                  <c:v>5.3113549999999995E-2</c:v>
                </c:pt>
                <c:pt idx="3">
                  <c:v>5.1719899999999999E-2</c:v>
                </c:pt>
                <c:pt idx="4">
                  <c:v>6.7204900000000012E-2</c:v>
                </c:pt>
                <c:pt idx="5">
                  <c:v>0.11076936666666666</c:v>
                </c:pt>
                <c:pt idx="6">
                  <c:v>5.0790799999999997E-2</c:v>
                </c:pt>
                <c:pt idx="7">
                  <c:v>4.4287099999999996E-2</c:v>
                </c:pt>
                <c:pt idx="8">
                  <c:v>5.4197499999999996E-2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2B3-8317-FC77DFA54B55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0">
                  <c:v>4.6454999999999996E-2</c:v>
                </c:pt>
                <c:pt idx="1">
                  <c:v>3.0660300000000001E-2</c:v>
                </c:pt>
                <c:pt idx="2">
                  <c:v>3.1744250000000002E-2</c:v>
                </c:pt>
                <c:pt idx="3">
                  <c:v>4.5525900000000001E-2</c:v>
                </c:pt>
                <c:pt idx="4">
                  <c:v>4.8313200000000001E-2</c:v>
                </c:pt>
                <c:pt idx="5">
                  <c:v>6.2043233333333336E-2</c:v>
                </c:pt>
                <c:pt idx="6">
                  <c:v>5.2958699999999997E-2</c:v>
                </c:pt>
                <c:pt idx="7">
                  <c:v>5.5436299999999994E-2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F-42B3-8317-FC77DFA54B55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0.12991914999999998</c:v>
                </c:pt>
                <c:pt idx="1">
                  <c:v>4.5835599999999997E-2</c:v>
                </c:pt>
                <c:pt idx="2">
                  <c:v>4.6609849999999994E-2</c:v>
                </c:pt>
                <c:pt idx="3">
                  <c:v>4.89326E-2</c:v>
                </c:pt>
                <c:pt idx="4">
                  <c:v>6.3178800000000007E-2</c:v>
                </c:pt>
                <c:pt idx="5">
                  <c:v>0.1294546</c:v>
                </c:pt>
                <c:pt idx="6">
                  <c:v>6.5501549999999992E-2</c:v>
                </c:pt>
                <c:pt idx="7">
                  <c:v>5.1100500000000007E-2</c:v>
                </c:pt>
                <c:pt idx="8">
                  <c:v>4.0261000000000005E-2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8F-42B3-8317-FC77DFA54B55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6.6585499999999992E-2</c:v>
                </c:pt>
                <c:pt idx="1">
                  <c:v>6.7359749999999996E-2</c:v>
                </c:pt>
                <c:pt idx="2">
                  <c:v>7.0611599999999997E-2</c:v>
                </c:pt>
                <c:pt idx="3">
                  <c:v>0.120783</c:v>
                </c:pt>
                <c:pt idx="4">
                  <c:v>9.6626400000000001E-2</c:v>
                </c:pt>
                <c:pt idx="5">
                  <c:v>0.1241897</c:v>
                </c:pt>
                <c:pt idx="6">
                  <c:v>6.6508075E-2</c:v>
                </c:pt>
                <c:pt idx="7">
                  <c:v>4.5680750000000006E-2</c:v>
                </c:pt>
                <c:pt idx="8">
                  <c:v>4.0261000000000005E-2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8F-42B3-8317-FC77DFA54B55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1">
                  <c:v>4.1499800000000003E-2</c:v>
                </c:pt>
                <c:pt idx="2">
                  <c:v>4.2274050000000001E-2</c:v>
                </c:pt>
                <c:pt idx="3">
                  <c:v>3.7009149999999998E-2</c:v>
                </c:pt>
                <c:pt idx="4">
                  <c:v>4.8003500000000004E-2</c:v>
                </c:pt>
                <c:pt idx="5">
                  <c:v>6.9063100000000002E-2</c:v>
                </c:pt>
                <c:pt idx="6">
                  <c:v>4.5680749999999992E-2</c:v>
                </c:pt>
                <c:pt idx="7">
                  <c:v>4.0570700000000001E-2</c:v>
                </c:pt>
                <c:pt idx="8">
                  <c:v>3.7163999999999996E-2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8F-42B3-8317-FC77DFA5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160944"/>
        <c:axId val="2064988304"/>
      </c:lineChart>
      <c:catAx>
        <c:axId val="206816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4988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498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816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1.2459226499999998</c:v>
                </c:pt>
                <c:pt idx="1">
                  <c:v>1.0757376000000001</c:v>
                </c:pt>
                <c:pt idx="2">
                  <c:v>1.0884139349999999</c:v>
                </c:pt>
                <c:pt idx="3">
                  <c:v>0.67303634999999995</c:v>
                </c:pt>
                <c:pt idx="4">
                  <c:v>0.71505734999999992</c:v>
                </c:pt>
                <c:pt idx="5">
                  <c:v>1.2606299999999999</c:v>
                </c:pt>
                <c:pt idx="6">
                  <c:v>0.83481720000000004</c:v>
                </c:pt>
                <c:pt idx="8">
                  <c:v>1.0365180000000001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E-42D1-B448-053D0FA4E44B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1.5617805</c:v>
                </c:pt>
                <c:pt idx="1">
                  <c:v>0.9426711000000001</c:v>
                </c:pt>
                <c:pt idx="2">
                  <c:v>0.89644800000000002</c:v>
                </c:pt>
                <c:pt idx="3">
                  <c:v>1.0519257</c:v>
                </c:pt>
                <c:pt idx="4">
                  <c:v>0.73186574999999998</c:v>
                </c:pt>
                <c:pt idx="5">
                  <c:v>0.91395674999999998</c:v>
                </c:pt>
                <c:pt idx="6">
                  <c:v>1.4966479499999998</c:v>
                </c:pt>
                <c:pt idx="7">
                  <c:v>1.2144069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E-42D1-B448-053D0FA4E44B}"/>
            </c:ext>
          </c:extLst>
        </c:ser>
        <c:ser>
          <c:idx val="2"/>
          <c:order val="2"/>
          <c:tx>
            <c:strRef>
              <c:f>Graphs!$BM$51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Graphs!$BM$52:$BM$60</c:f>
              <c:numCache>
                <c:formatCode>General</c:formatCode>
                <c:ptCount val="9"/>
                <c:pt idx="0">
                  <c:v>2.1500744999999997</c:v>
                </c:pt>
                <c:pt idx="1">
                  <c:v>0.97278615000000002</c:v>
                </c:pt>
                <c:pt idx="2">
                  <c:v>0.9146571</c:v>
                </c:pt>
                <c:pt idx="3">
                  <c:v>0.81380669999999999</c:v>
                </c:pt>
                <c:pt idx="4">
                  <c:v>0.56238104999999994</c:v>
                </c:pt>
                <c:pt idx="5">
                  <c:v>0.94874079999999983</c:v>
                </c:pt>
                <c:pt idx="6">
                  <c:v>1.0477236000000001</c:v>
                </c:pt>
                <c:pt idx="7">
                  <c:v>0.90905429999999998</c:v>
                </c:pt>
                <c:pt idx="8">
                  <c:v>1.1723859000000001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E-42D1-B448-053D0FA4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59504"/>
        <c:axId val="2109778176"/>
      </c:lineChart>
      <c:catAx>
        <c:axId val="174555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778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97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5559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08355205599299"/>
          <c:h val="0.10404636920385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9.0742100000000006E-2</c:v>
                </c:pt>
                <c:pt idx="1">
                  <c:v>5.5281449999999996E-2</c:v>
                </c:pt>
                <c:pt idx="2">
                  <c:v>7.8663800000000006E-2</c:v>
                </c:pt>
                <c:pt idx="3">
                  <c:v>7.4947399999999997E-2</c:v>
                </c:pt>
                <c:pt idx="4">
                  <c:v>8.2535049999999999E-2</c:v>
                </c:pt>
                <c:pt idx="5">
                  <c:v>9.1051800000000002E-2</c:v>
                </c:pt>
                <c:pt idx="6">
                  <c:v>6.9527649999999996E-2</c:v>
                </c:pt>
                <c:pt idx="8">
                  <c:v>5.9462399999999999E-2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9-4BE1-A54F-AFF9CB24A0FF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5.5436299999999994E-2</c:v>
                </c:pt>
                <c:pt idx="1">
                  <c:v>5.6055699999999993E-2</c:v>
                </c:pt>
                <c:pt idx="2">
                  <c:v>6.1940000000000002E-2</c:v>
                </c:pt>
                <c:pt idx="3">
                  <c:v>7.0301900000000001E-2</c:v>
                </c:pt>
                <c:pt idx="4">
                  <c:v>8.4702949999999999E-2</c:v>
                </c:pt>
                <c:pt idx="5">
                  <c:v>9.1051800000000016E-2</c:v>
                </c:pt>
                <c:pt idx="6">
                  <c:v>6.9992200000000004E-2</c:v>
                </c:pt>
                <c:pt idx="7">
                  <c:v>6.4107899999999995E-2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9-4BE1-A54F-AFF9CB24A0FF}"/>
            </c:ext>
          </c:extLst>
        </c:ser>
        <c:ser>
          <c:idx val="2"/>
          <c:order val="2"/>
          <c:tx>
            <c:strRef>
              <c:f>Graphs!$BM$63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Graphs!$BM$64:$BM$72</c:f>
              <c:numCache>
                <c:formatCode>General</c:formatCode>
                <c:ptCount val="9"/>
                <c:pt idx="0">
                  <c:v>7.8508949999999994E-2</c:v>
                </c:pt>
                <c:pt idx="1">
                  <c:v>3.8093099999999991E-2</c:v>
                </c:pt>
                <c:pt idx="2">
                  <c:v>4.8468049999999999E-2</c:v>
                </c:pt>
                <c:pt idx="3">
                  <c:v>4.7538950000000003E-2</c:v>
                </c:pt>
                <c:pt idx="4">
                  <c:v>6.1010900000000007E-2</c:v>
                </c:pt>
                <c:pt idx="5">
                  <c:v>9.146473333333334E-2</c:v>
                </c:pt>
                <c:pt idx="6">
                  <c:v>5.8533300000000003E-2</c:v>
                </c:pt>
                <c:pt idx="7">
                  <c:v>4.6454999999999996E-2</c:v>
                </c:pt>
                <c:pt idx="8">
                  <c:v>4.5835599999999997E-2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BE1-A54F-AFF9CB24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870224"/>
        <c:axId val="2110819504"/>
      </c:lineChart>
      <c:catAx>
        <c:axId val="172387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819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081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870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11504055737599"/>
          <c:h val="0.1040463417459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0.00</c:formatCode>
                <c:ptCount val="9"/>
                <c:pt idx="0">
                  <c:v>0.98</c:v>
                </c:pt>
                <c:pt idx="1">
                  <c:v>1.1000000000000001</c:v>
                </c:pt>
                <c:pt idx="2">
                  <c:v>1.2650000000000001</c:v>
                </c:pt>
                <c:pt idx="3">
                  <c:v>1.4</c:v>
                </c:pt>
                <c:pt idx="4">
                  <c:v>1.72</c:v>
                </c:pt>
                <c:pt idx="5">
                  <c:v>0.94666666666666666</c:v>
                </c:pt>
                <c:pt idx="6">
                  <c:v>0.19400000000000001</c:v>
                </c:pt>
                <c:pt idx="7">
                  <c:v>2.2749999999999999</c:v>
                </c:pt>
                <c:pt idx="8" formatCode="General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879-9EAE-ADE9A7295E0D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0.00</c:formatCode>
                <c:ptCount val="9"/>
                <c:pt idx="0">
                  <c:v>0.33499999999999996</c:v>
                </c:pt>
                <c:pt idx="1">
                  <c:v>0.435</c:v>
                </c:pt>
                <c:pt idx="2">
                  <c:v>0.36</c:v>
                </c:pt>
                <c:pt idx="3">
                  <c:v>0.31</c:v>
                </c:pt>
                <c:pt idx="4">
                  <c:v>0.33499999999999996</c:v>
                </c:pt>
                <c:pt idx="5">
                  <c:v>0.41333333333333333</c:v>
                </c:pt>
                <c:pt idx="6">
                  <c:v>0.35</c:v>
                </c:pt>
                <c:pt idx="7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2-4879-9EAE-ADE9A7295E0D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0.00</c:formatCode>
                <c:ptCount val="9"/>
                <c:pt idx="0">
                  <c:v>0.41299999999999998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0.70720000000000005</c:v>
                </c:pt>
                <c:pt idx="5">
                  <c:v>0.44</c:v>
                </c:pt>
                <c:pt idx="6">
                  <c:v>1.85</c:v>
                </c:pt>
                <c:pt idx="7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2-4879-9EAE-ADE9A7295E0D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0.00</c:formatCode>
                <c:ptCount val="9"/>
                <c:pt idx="0">
                  <c:v>0.52</c:v>
                </c:pt>
                <c:pt idx="1">
                  <c:v>0.67999999999999994</c:v>
                </c:pt>
                <c:pt idx="2">
                  <c:v>0.55000000000000004</c:v>
                </c:pt>
                <c:pt idx="3">
                  <c:v>0.6</c:v>
                </c:pt>
                <c:pt idx="4">
                  <c:v>0.5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0.9</c:v>
                </c:pt>
                <c:pt idx="8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2-4879-9EAE-ADE9A729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47920"/>
        <c:axId val="1614999168"/>
      </c:lineChart>
      <c:catAx>
        <c:axId val="206514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49991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149991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1479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0.2215</c:v>
                </c:pt>
                <c:pt idx="1">
                  <c:v>0.28250000000000003</c:v>
                </c:pt>
                <c:pt idx="2">
                  <c:v>0.27549999999999997</c:v>
                </c:pt>
                <c:pt idx="3">
                  <c:v>0.16049999999999998</c:v>
                </c:pt>
                <c:pt idx="4">
                  <c:v>1.8170000000000002</c:v>
                </c:pt>
                <c:pt idx="5">
                  <c:v>0.33499999999999996</c:v>
                </c:pt>
                <c:pt idx="6">
                  <c:v>0.28950000000000004</c:v>
                </c:pt>
                <c:pt idx="7">
                  <c:v>0.30299999999999999</c:v>
                </c:pt>
                <c:pt idx="8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03B-8ECD-6DB5EDF1F7C8}"/>
            </c:ext>
          </c:extLst>
        </c:ser>
        <c:ser>
          <c:idx val="2"/>
          <c:order val="1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0.26850000000000002</c:v>
                </c:pt>
                <c:pt idx="1">
                  <c:v>0.13250000000000001</c:v>
                </c:pt>
                <c:pt idx="2">
                  <c:v>0.125</c:v>
                </c:pt>
                <c:pt idx="3">
                  <c:v>0.13200000000000001</c:v>
                </c:pt>
                <c:pt idx="4">
                  <c:v>0.47499999999999998</c:v>
                </c:pt>
                <c:pt idx="5">
                  <c:v>0.30633333333333335</c:v>
                </c:pt>
                <c:pt idx="6">
                  <c:v>9.0499999999999997E-2</c:v>
                </c:pt>
                <c:pt idx="7">
                  <c:v>0.1265</c:v>
                </c:pt>
                <c:pt idx="8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03B-8ECD-6DB5EDF1F7C8}"/>
            </c:ext>
          </c:extLst>
        </c:ser>
        <c:ser>
          <c:idx val="3"/>
          <c:order val="2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0.10050000000000001</c:v>
                </c:pt>
                <c:pt idx="2">
                  <c:v>0.245</c:v>
                </c:pt>
                <c:pt idx="3">
                  <c:v>1.8134999999999999</c:v>
                </c:pt>
                <c:pt idx="4">
                  <c:v>0.16599999999999998</c:v>
                </c:pt>
                <c:pt idx="5">
                  <c:v>0.21049999999999999</c:v>
                </c:pt>
                <c:pt idx="6">
                  <c:v>0.24450000000000002</c:v>
                </c:pt>
                <c:pt idx="7">
                  <c:v>0.13949999999999999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9-403B-8ECD-6DB5EDF1F7C8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0.1595</c:v>
                </c:pt>
                <c:pt idx="1">
                  <c:v>0.14100000000000001</c:v>
                </c:pt>
                <c:pt idx="2">
                  <c:v>0.156</c:v>
                </c:pt>
                <c:pt idx="3">
                  <c:v>0.121</c:v>
                </c:pt>
                <c:pt idx="4">
                  <c:v>0.121</c:v>
                </c:pt>
                <c:pt idx="5">
                  <c:v>0.32933333333333331</c:v>
                </c:pt>
                <c:pt idx="6">
                  <c:v>0.16650000000000001</c:v>
                </c:pt>
                <c:pt idx="7">
                  <c:v>0.1295</c:v>
                </c:pt>
                <c:pt idx="8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9-403B-8ECD-6DB5EDF1F7C8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9-403B-8ECD-6DB5EDF1F7C8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0.1915</c:v>
                </c:pt>
                <c:pt idx="1">
                  <c:v>0.105</c:v>
                </c:pt>
                <c:pt idx="2">
                  <c:v>8.9499999999999996E-2</c:v>
                </c:pt>
                <c:pt idx="3">
                  <c:v>5.5500000000000001E-2</c:v>
                </c:pt>
                <c:pt idx="4">
                  <c:v>0.28899999999999998</c:v>
                </c:pt>
                <c:pt idx="5">
                  <c:v>0.19433333333333333</c:v>
                </c:pt>
                <c:pt idx="6">
                  <c:v>4.2999999999999997E-2</c:v>
                </c:pt>
                <c:pt idx="7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9-403B-8ECD-6DB5EDF1F7C8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1">
                  <c:v>0.50700000000000001</c:v>
                </c:pt>
                <c:pt idx="2">
                  <c:v>0.11799999999999999</c:v>
                </c:pt>
                <c:pt idx="3">
                  <c:v>5.1000000000000004E-2</c:v>
                </c:pt>
                <c:pt idx="4">
                  <c:v>0.10799999999999998</c:v>
                </c:pt>
                <c:pt idx="5">
                  <c:v>0.05</c:v>
                </c:pt>
                <c:pt idx="6">
                  <c:v>0.1125</c:v>
                </c:pt>
                <c:pt idx="8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9-403B-8ECD-6DB5EDF1F7C8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0.13650000000000001</c:v>
                </c:pt>
                <c:pt idx="1">
                  <c:v>0.15100000000000002</c:v>
                </c:pt>
                <c:pt idx="2">
                  <c:v>0.251</c:v>
                </c:pt>
                <c:pt idx="3">
                  <c:v>0.252</c:v>
                </c:pt>
                <c:pt idx="4">
                  <c:v>0.129</c:v>
                </c:pt>
                <c:pt idx="5">
                  <c:v>0.2543333333333333</c:v>
                </c:pt>
                <c:pt idx="6">
                  <c:v>0.23899999999999999</c:v>
                </c:pt>
                <c:pt idx="7">
                  <c:v>7.5499999999999998E-2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9-403B-8ECD-6DB5EDF1F7C8}"/>
            </c:ext>
          </c:extLst>
        </c:ser>
        <c:ser>
          <c:idx val="9"/>
          <c:order val="8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0.13150000000000001</c:v>
                </c:pt>
                <c:pt idx="1">
                  <c:v>8.7999999999999995E-2</c:v>
                </c:pt>
                <c:pt idx="2">
                  <c:v>0.1615</c:v>
                </c:pt>
                <c:pt idx="3">
                  <c:v>0.14449999999999999</c:v>
                </c:pt>
                <c:pt idx="4">
                  <c:v>0.1305</c:v>
                </c:pt>
                <c:pt idx="5">
                  <c:v>0.2503333333333333</c:v>
                </c:pt>
                <c:pt idx="6">
                  <c:v>6.9500000000000006E-2</c:v>
                </c:pt>
                <c:pt idx="7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9-403B-8ECD-6DB5EDF1F7C8}"/>
            </c:ext>
          </c:extLst>
        </c:ser>
        <c:ser>
          <c:idx val="10"/>
          <c:order val="9"/>
          <c:tx>
            <c:strRef>
              <c:f>Graphs!$M$15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9-403B-8ECD-6DB5EDF1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90928"/>
        <c:axId val="1681557376"/>
      </c:lineChart>
      <c:catAx>
        <c:axId val="174519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1557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155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5190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0.3</c:v>
                </c:pt>
                <c:pt idx="1">
                  <c:v>0.32499999999999996</c:v>
                </c:pt>
                <c:pt idx="2">
                  <c:v>0.35</c:v>
                </c:pt>
                <c:pt idx="3">
                  <c:v>0.36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4CA-B75D-84F6768A68F9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0.36499999999999999</c:v>
                </c:pt>
                <c:pt idx="1">
                  <c:v>0.4</c:v>
                </c:pt>
                <c:pt idx="2">
                  <c:v>0.42500000000000004</c:v>
                </c:pt>
                <c:pt idx="3">
                  <c:v>0.47499999999999998</c:v>
                </c:pt>
                <c:pt idx="4">
                  <c:v>0.48499999999999999</c:v>
                </c:pt>
                <c:pt idx="5">
                  <c:v>0.45999999999999996</c:v>
                </c:pt>
                <c:pt idx="6">
                  <c:v>0.52499999999999991</c:v>
                </c:pt>
                <c:pt idx="7">
                  <c:v>0.7350000000000001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4CA-B75D-84F6768A68F9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0.25</c:v>
                </c:pt>
                <c:pt idx="1">
                  <c:v>0.35</c:v>
                </c:pt>
                <c:pt idx="2">
                  <c:v>0.4</c:v>
                </c:pt>
                <c:pt idx="3">
                  <c:v>0.375</c:v>
                </c:pt>
                <c:pt idx="4">
                  <c:v>0.42500000000000004</c:v>
                </c:pt>
                <c:pt idx="5">
                  <c:v>0.43333333333333335</c:v>
                </c:pt>
                <c:pt idx="6">
                  <c:v>0.55000000000000004</c:v>
                </c:pt>
                <c:pt idx="7">
                  <c:v>0.64999999999999991</c:v>
                </c:pt>
                <c:pt idx="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7-44CA-B75D-84F6768A68F9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0">
                  <c:v>0.13250000000000001</c:v>
                </c:pt>
                <c:pt idx="1">
                  <c:v>5.1000000000000004E-2</c:v>
                </c:pt>
                <c:pt idx="2">
                  <c:v>8.7499999999999994E-2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0.65</c:v>
                </c:pt>
                <c:pt idx="6">
                  <c:v>0.33499999999999996</c:v>
                </c:pt>
                <c:pt idx="7">
                  <c:v>0.11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7-44CA-B75D-84F6768A68F9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0.3</c:v>
                </c:pt>
                <c:pt idx="1">
                  <c:v>0.47499999999999998</c:v>
                </c:pt>
                <c:pt idx="2">
                  <c:v>0.65</c:v>
                </c:pt>
                <c:pt idx="3">
                  <c:v>0.75</c:v>
                </c:pt>
                <c:pt idx="4">
                  <c:v>0.7</c:v>
                </c:pt>
                <c:pt idx="5">
                  <c:v>0.44333333333333336</c:v>
                </c:pt>
                <c:pt idx="6">
                  <c:v>0.6</c:v>
                </c:pt>
                <c:pt idx="7">
                  <c:v>1</c:v>
                </c:pt>
                <c:pt idx="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7-44CA-B75D-84F6768A68F9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0.35</c:v>
                </c:pt>
                <c:pt idx="1">
                  <c:v>0.28500000000000003</c:v>
                </c:pt>
                <c:pt idx="2">
                  <c:v>0.30000000000000004</c:v>
                </c:pt>
                <c:pt idx="3">
                  <c:v>0.35</c:v>
                </c:pt>
                <c:pt idx="4">
                  <c:v>0.3785</c:v>
                </c:pt>
                <c:pt idx="5">
                  <c:v>0.51666666666666672</c:v>
                </c:pt>
                <c:pt idx="6">
                  <c:v>0.55000000000000004</c:v>
                </c:pt>
                <c:pt idx="7">
                  <c:v>0.60000000000000009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7-44CA-B75D-84F6768A68F9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1">
                  <c:v>0.32499999999999996</c:v>
                </c:pt>
                <c:pt idx="2">
                  <c:v>0.45</c:v>
                </c:pt>
                <c:pt idx="3">
                  <c:v>0.5</c:v>
                </c:pt>
                <c:pt idx="4">
                  <c:v>0.47499999999999998</c:v>
                </c:pt>
                <c:pt idx="5">
                  <c:v>0.43333333333333335</c:v>
                </c:pt>
                <c:pt idx="6">
                  <c:v>0.52500000000000002</c:v>
                </c:pt>
                <c:pt idx="7">
                  <c:v>0.85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7-44CA-B75D-84F6768A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23872"/>
        <c:axId val="1995484816"/>
      </c:lineChart>
      <c:catAx>
        <c:axId val="20655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54848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9548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523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Graphs!$BL$40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0.32499999999999996</c:v>
                </c:pt>
                <c:pt idx="1">
                  <c:v>0.36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0.32499999999999996</c:v>
                </c:pt>
                <c:pt idx="5">
                  <c:v>0.33333333333333331</c:v>
                </c:pt>
                <c:pt idx="6">
                  <c:v>0.22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F7E-9F02-23186879A18A}"/>
            </c:ext>
          </c:extLst>
        </c:ser>
        <c:ser>
          <c:idx val="1"/>
          <c:order val="1"/>
          <c:tx>
            <c:strRef>
              <c:f>Graphs!$BM$40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Graphs!$BM$41:$BM$49</c:f>
              <c:numCache>
                <c:formatCode>General</c:formatCode>
                <c:ptCount val="9"/>
                <c:pt idx="0">
                  <c:v>0.25</c:v>
                </c:pt>
                <c:pt idx="1">
                  <c:v>0.375</c:v>
                </c:pt>
                <c:pt idx="2">
                  <c:v>0.4</c:v>
                </c:pt>
                <c:pt idx="3">
                  <c:v>0.42499999999999999</c:v>
                </c:pt>
                <c:pt idx="4">
                  <c:v>0.45</c:v>
                </c:pt>
                <c:pt idx="5">
                  <c:v>0.375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F7E-9F02-23186879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041552"/>
        <c:axId val="2071070960"/>
      </c:lineChart>
      <c:catAx>
        <c:axId val="20710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0709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71070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041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5.7557857142857154</c:v>
                </c:pt>
                <c:pt idx="1">
                  <c:v>3.0140000000000002</c:v>
                </c:pt>
                <c:pt idx="2">
                  <c:v>2.1356250000000001</c:v>
                </c:pt>
                <c:pt idx="3">
                  <c:v>4.0287499999999996</c:v>
                </c:pt>
                <c:pt idx="4">
                  <c:v>2.5193750000000001</c:v>
                </c:pt>
                <c:pt idx="5">
                  <c:v>2.1273333333333335</c:v>
                </c:pt>
                <c:pt idx="6">
                  <c:v>1.9616250000000002</c:v>
                </c:pt>
                <c:pt idx="7">
                  <c:v>2.5094285714285713</c:v>
                </c:pt>
                <c:pt idx="8">
                  <c:v>2.6614285714285719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11A-937C-626FB429EE25}"/>
            </c:ext>
          </c:extLst>
        </c:ser>
        <c:ser>
          <c:idx val="1"/>
          <c:order val="1"/>
          <c:tx>
            <c:strRef>
              <c:f>Graphs!$CA$2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9.0373750000000008</c:v>
                </c:pt>
                <c:pt idx="1">
                  <c:v>3.4699999999999998</c:v>
                </c:pt>
                <c:pt idx="2">
                  <c:v>2.448375</c:v>
                </c:pt>
                <c:pt idx="3">
                  <c:v>6.3450000000000006</c:v>
                </c:pt>
                <c:pt idx="4">
                  <c:v>2.0175000000000001</c:v>
                </c:pt>
                <c:pt idx="5">
                  <c:v>2.1350000000000002</c:v>
                </c:pt>
                <c:pt idx="6">
                  <c:v>2.5298750000000001</c:v>
                </c:pt>
                <c:pt idx="7">
                  <c:v>3.2323750000000002</c:v>
                </c:pt>
                <c:pt idx="8">
                  <c:v>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411A-937C-626FB429EE25}"/>
            </c:ext>
          </c:extLst>
        </c:ser>
        <c:ser>
          <c:idx val="2"/>
          <c:order val="2"/>
          <c:tx>
            <c:strRef>
              <c:f>Graphs!$CB$2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8.3856000000000002</c:v>
                </c:pt>
                <c:pt idx="1">
                  <c:v>6.7932500000000005</c:v>
                </c:pt>
                <c:pt idx="2">
                  <c:v>2.0829999999999997</c:v>
                </c:pt>
                <c:pt idx="3">
                  <c:v>5.2798571428571437</c:v>
                </c:pt>
                <c:pt idx="4">
                  <c:v>1.6999999999999997</c:v>
                </c:pt>
                <c:pt idx="5">
                  <c:v>2.3622380952380952</c:v>
                </c:pt>
                <c:pt idx="6">
                  <c:v>2.0845714285714285</c:v>
                </c:pt>
                <c:pt idx="7">
                  <c:v>2.1672857142857143</c:v>
                </c:pt>
                <c:pt idx="8">
                  <c:v>2.7495714285714286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411A-937C-626FB429EE25}"/>
            </c:ext>
          </c:extLst>
        </c:ser>
        <c:ser>
          <c:idx val="3"/>
          <c:order val="3"/>
          <c:tx>
            <c:strRef>
              <c:f>Graphs!$CC$2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AA73-411A-937C-626FB429EE25}"/>
              </c:ext>
            </c:extLst>
          </c:dPt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Graphs!$CC$3:$CC$11</c:f>
              <c:numCache>
                <c:formatCode>0.00</c:formatCode>
                <c:ptCount val="9"/>
                <c:pt idx="0">
                  <c:v>4.1509999999999998</c:v>
                </c:pt>
                <c:pt idx="1">
                  <c:v>6.8041666666666663</c:v>
                </c:pt>
                <c:pt idx="2">
                  <c:v>2.8343333333333334</c:v>
                </c:pt>
                <c:pt idx="3">
                  <c:v>6.5572499999999998</c:v>
                </c:pt>
                <c:pt idx="4">
                  <c:v>4.4249999999999998</c:v>
                </c:pt>
                <c:pt idx="5">
                  <c:v>2.3661111111111111</c:v>
                </c:pt>
                <c:pt idx="6">
                  <c:v>2.5505166666666663</c:v>
                </c:pt>
                <c:pt idx="7">
                  <c:v>3.0380000000000003</c:v>
                </c:pt>
                <c:pt idx="8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411A-937C-626FB429EE25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Graphs!$CE$3:$CE$11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411A-937C-626FB429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79424"/>
        <c:axId val="2106367456"/>
      </c:lineChart>
      <c:catAx>
        <c:axId val="21103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3674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636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379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0.193</c:v>
                </c:pt>
                <c:pt idx="1">
                  <c:v>0.18843750000000001</c:v>
                </c:pt>
                <c:pt idx="2">
                  <c:v>0.17768749999999997</c:v>
                </c:pt>
                <c:pt idx="3">
                  <c:v>0.34124999999999994</c:v>
                </c:pt>
                <c:pt idx="4">
                  <c:v>0.40443750000000006</c:v>
                </c:pt>
                <c:pt idx="5">
                  <c:v>0.24127083333333332</c:v>
                </c:pt>
                <c:pt idx="6">
                  <c:v>0.15687500000000004</c:v>
                </c:pt>
                <c:pt idx="7">
                  <c:v>0.12585714285714283</c:v>
                </c:pt>
                <c:pt idx="8">
                  <c:v>0.1295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E-4BBA-A9C2-E972FEAA72D2}"/>
            </c:ext>
          </c:extLst>
        </c:ser>
        <c:ser>
          <c:idx val="1"/>
          <c:order val="1"/>
          <c:tx>
            <c:strRef>
              <c:f>Graphs!$CA$14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0.16462499999999999</c:v>
                </c:pt>
                <c:pt idx="1">
                  <c:v>0.11737500000000001</c:v>
                </c:pt>
                <c:pt idx="2">
                  <c:v>0.14000000000000001</c:v>
                </c:pt>
                <c:pt idx="3">
                  <c:v>0.1235</c:v>
                </c:pt>
                <c:pt idx="4">
                  <c:v>0.19887500000000002</c:v>
                </c:pt>
                <c:pt idx="5">
                  <c:v>0.35233333333333333</c:v>
                </c:pt>
                <c:pt idx="6">
                  <c:v>0.107</c:v>
                </c:pt>
                <c:pt idx="7">
                  <c:v>0.106875</c:v>
                </c:pt>
                <c:pt idx="8">
                  <c:v>0.14050000000000001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E-4BBA-A9C2-E972FEAA72D2}"/>
            </c:ext>
          </c:extLst>
        </c:ser>
        <c:ser>
          <c:idx val="2"/>
          <c:order val="2"/>
          <c:tx>
            <c:strRef>
              <c:f>Graphs!$CB$14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0.1521666666666667</c:v>
                </c:pt>
                <c:pt idx="1">
                  <c:v>0.12078571428571429</c:v>
                </c:pt>
                <c:pt idx="2">
                  <c:v>0.10842857142857142</c:v>
                </c:pt>
                <c:pt idx="3">
                  <c:v>0.13821428571428571</c:v>
                </c:pt>
                <c:pt idx="4">
                  <c:v>0.18328571428571427</c:v>
                </c:pt>
                <c:pt idx="5">
                  <c:v>0.21633333333333332</c:v>
                </c:pt>
                <c:pt idx="6">
                  <c:v>0.1187142857142857</c:v>
                </c:pt>
                <c:pt idx="7">
                  <c:v>0.13599999999999998</c:v>
                </c:pt>
                <c:pt idx="8">
                  <c:v>9.0249999999999997E-2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E-4BBA-A9C2-E972FEAA72D2}"/>
            </c:ext>
          </c:extLst>
        </c:ser>
        <c:ser>
          <c:idx val="3"/>
          <c:order val="3"/>
          <c:tx>
            <c:strRef>
              <c:f>Graphs!$CC$14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Graphs!$CC$15:$CC$23</c:f>
              <c:numCache>
                <c:formatCode>0.000</c:formatCode>
                <c:ptCount val="9"/>
                <c:pt idx="0">
                  <c:v>0.12675</c:v>
                </c:pt>
                <c:pt idx="1">
                  <c:v>0.11433333333333334</c:v>
                </c:pt>
                <c:pt idx="2">
                  <c:v>0.12683333333333333</c:v>
                </c:pt>
                <c:pt idx="3">
                  <c:v>0.1565</c:v>
                </c:pt>
                <c:pt idx="4">
                  <c:v>0.16583333333333333</c:v>
                </c:pt>
                <c:pt idx="5">
                  <c:v>0.22155555555555559</c:v>
                </c:pt>
                <c:pt idx="6">
                  <c:v>6.7333333333333342E-2</c:v>
                </c:pt>
                <c:pt idx="7">
                  <c:v>4.2500000000000003E-2</c:v>
                </c:pt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E-4BBA-A9C2-E972FEAA72D2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Graphs!$CE$15:$CE$23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E-4BBA-A9C2-E972FEAA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1904"/>
        <c:axId val="2110523616"/>
      </c:lineChart>
      <c:catAx>
        <c:axId val="21105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523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052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551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7.7</c:v>
                </c:pt>
                <c:pt idx="1">
                  <c:v>24.587500000000002</c:v>
                </c:pt>
                <c:pt idx="2">
                  <c:v>9.9666666666666668</c:v>
                </c:pt>
                <c:pt idx="3">
                  <c:v>14.762499999999999</c:v>
                </c:pt>
                <c:pt idx="4">
                  <c:v>13.956250000000001</c:v>
                </c:pt>
                <c:pt idx="5">
                  <c:v>14.21875</c:v>
                </c:pt>
                <c:pt idx="6">
                  <c:v>14.42375</c:v>
                </c:pt>
                <c:pt idx="7">
                  <c:v>15.957142857142856</c:v>
                </c:pt>
                <c:pt idx="8">
                  <c:v>9.2142857142857135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E-44B9-9AEC-70422BE4E9BA}"/>
            </c:ext>
          </c:extLst>
        </c:ser>
        <c:ser>
          <c:idx val="1"/>
          <c:order val="1"/>
          <c:tx>
            <c:strRef>
              <c:f>Graphs!$CA$26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12.733333333333334</c:v>
                </c:pt>
                <c:pt idx="1">
                  <c:v>13.175000000000001</c:v>
                </c:pt>
                <c:pt idx="2">
                  <c:v>4.05</c:v>
                </c:pt>
                <c:pt idx="3">
                  <c:v>27</c:v>
                </c:pt>
                <c:pt idx="4">
                  <c:v>15.475000000000001</c:v>
                </c:pt>
                <c:pt idx="5">
                  <c:v>15.816666666666666</c:v>
                </c:pt>
                <c:pt idx="6">
                  <c:v>15.950000000000001</c:v>
                </c:pt>
                <c:pt idx="7">
                  <c:v>20.607500000000002</c:v>
                </c:pt>
                <c:pt idx="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E-44B9-9AEC-70422BE4E9BA}"/>
            </c:ext>
          </c:extLst>
        </c:ser>
        <c:ser>
          <c:idx val="2"/>
          <c:order val="2"/>
          <c:tx>
            <c:strRef>
              <c:f>Graphs!$CB$26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1">
                  <c:v>12.87857142857143</c:v>
                </c:pt>
                <c:pt idx="3">
                  <c:v>12.35</c:v>
                </c:pt>
                <c:pt idx="4">
                  <c:v>12.828571428571427</c:v>
                </c:pt>
                <c:pt idx="5">
                  <c:v>16.285714285714285</c:v>
                </c:pt>
                <c:pt idx="6">
                  <c:v>19.24285714285714</c:v>
                </c:pt>
                <c:pt idx="7">
                  <c:v>31.792857142857141</c:v>
                </c:pt>
                <c:pt idx="8">
                  <c:v>4.3285714285714283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E-44B9-9AEC-70422BE4E9BA}"/>
            </c:ext>
          </c:extLst>
        </c:ser>
        <c:ser>
          <c:idx val="3"/>
          <c:order val="3"/>
          <c:tx>
            <c:strRef>
              <c:f>Graphs!$CC$26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15.116666666666665</c:v>
                </c:pt>
                <c:pt idx="1">
                  <c:v>18.183333333333334</c:v>
                </c:pt>
                <c:pt idx="3">
                  <c:v>6.8250000000000002</c:v>
                </c:pt>
                <c:pt idx="4">
                  <c:v>14.283333333333331</c:v>
                </c:pt>
                <c:pt idx="5">
                  <c:v>13.755555555555555</c:v>
                </c:pt>
                <c:pt idx="6">
                  <c:v>41.783333333333331</c:v>
                </c:pt>
                <c:pt idx="7">
                  <c:v>95.825000000000003</c:v>
                </c:pt>
                <c:pt idx="8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E-44B9-9AEC-70422BE4E9BA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E-44B9-9AEC-70422BE4E9BA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Graphs!$CE$27:$CE$35</c:f>
              <c:numCache>
                <c:formatCode>0.0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E-44B9-9AEC-70422BE4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12896"/>
        <c:axId val="1996379152"/>
      </c:lineChart>
      <c:catAx>
        <c:axId val="20716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63791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9637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612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Graphs!$BZ$40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Graphs!$BZ$41:$BZ$49</c:f>
              <c:numCache>
                <c:formatCode>0.00</c:formatCode>
                <c:ptCount val="9"/>
                <c:pt idx="0">
                  <c:v>0.78928571428571426</c:v>
                </c:pt>
                <c:pt idx="1">
                  <c:v>0.8035714285714286</c:v>
                </c:pt>
                <c:pt idx="2">
                  <c:v>0.75743749999999999</c:v>
                </c:pt>
                <c:pt idx="3">
                  <c:v>0.68428571428571427</c:v>
                </c:pt>
                <c:pt idx="4">
                  <c:v>0.68643750000000003</c:v>
                </c:pt>
                <c:pt idx="5">
                  <c:v>0.53445833333333326</c:v>
                </c:pt>
                <c:pt idx="6">
                  <c:v>0.60512500000000002</c:v>
                </c:pt>
                <c:pt idx="7">
                  <c:v>0.99364285714285694</c:v>
                </c:pt>
                <c:pt idx="8">
                  <c:v>0.82500000000000018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9-4314-8B87-98DAF363D109}"/>
            </c:ext>
          </c:extLst>
        </c:ser>
        <c:ser>
          <c:idx val="1"/>
          <c:order val="1"/>
          <c:tx>
            <c:strRef>
              <c:f>Graphs!$CA$40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Graphs!$CA$41:$CA$49</c:f>
              <c:numCache>
                <c:formatCode>0.00</c:formatCode>
                <c:ptCount val="9"/>
                <c:pt idx="0">
                  <c:v>0.56200000000000006</c:v>
                </c:pt>
                <c:pt idx="1">
                  <c:v>0.60375000000000001</c:v>
                </c:pt>
                <c:pt idx="2">
                  <c:v>0.66874999999999996</c:v>
                </c:pt>
                <c:pt idx="3">
                  <c:v>0.72750000000000004</c:v>
                </c:pt>
                <c:pt idx="4">
                  <c:v>0.81555</c:v>
                </c:pt>
                <c:pt idx="5">
                  <c:v>0.61666666666666659</c:v>
                </c:pt>
                <c:pt idx="6">
                  <c:v>0.78600000000000003</c:v>
                </c:pt>
                <c:pt idx="7">
                  <c:v>0.96749999999999992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9-4314-8B87-98DAF363D109}"/>
            </c:ext>
          </c:extLst>
        </c:ser>
        <c:ser>
          <c:idx val="2"/>
          <c:order val="2"/>
          <c:tx>
            <c:strRef>
              <c:f>Graphs!$CB$40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Graphs!$CB$41:$CB$49</c:f>
              <c:numCache>
                <c:formatCode>0.00</c:formatCode>
                <c:ptCount val="9"/>
                <c:pt idx="1">
                  <c:v>0.31585714285714289</c:v>
                </c:pt>
                <c:pt idx="2">
                  <c:v>0.38035714285714295</c:v>
                </c:pt>
                <c:pt idx="3">
                  <c:v>0.4107142857142857</c:v>
                </c:pt>
                <c:pt idx="4">
                  <c:v>0.41907142857142859</c:v>
                </c:pt>
                <c:pt idx="5">
                  <c:v>0.46714285714285708</c:v>
                </c:pt>
                <c:pt idx="6">
                  <c:v>0.49785714285714283</c:v>
                </c:pt>
                <c:pt idx="7">
                  <c:v>0.63500000000000001</c:v>
                </c:pt>
                <c:pt idx="8">
                  <c:v>0.5742857142857144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9-4314-8B87-98DAF363D109}"/>
            </c:ext>
          </c:extLst>
        </c:ser>
        <c:ser>
          <c:idx val="3"/>
          <c:order val="3"/>
          <c:tx>
            <c:strRef>
              <c:f>Graphs!$CC$40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Graphs!$CC$41:$CC$49</c:f>
              <c:numCache>
                <c:formatCode>0.00</c:formatCode>
                <c:ptCount val="9"/>
                <c:pt idx="0">
                  <c:v>0.35333333333333333</c:v>
                </c:pt>
                <c:pt idx="1">
                  <c:v>0.44166666666666665</c:v>
                </c:pt>
                <c:pt idx="2">
                  <c:v>0.36433333333333334</c:v>
                </c:pt>
                <c:pt idx="3">
                  <c:v>0.35666666666666669</c:v>
                </c:pt>
                <c:pt idx="4">
                  <c:v>0.44966666666666666</c:v>
                </c:pt>
                <c:pt idx="5">
                  <c:v>0.44166666666666665</c:v>
                </c:pt>
                <c:pt idx="6">
                  <c:v>0.48500000000000004</c:v>
                </c:pt>
                <c:pt idx="7">
                  <c:v>0.32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9-4314-8B87-98DAF363D109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Graphs!$CE$41:$CE$49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9-4314-8B87-98DAF363D109}"/>
            </c:ext>
          </c:extLst>
        </c:ser>
        <c:ser>
          <c:idx val="5"/>
          <c:order val="5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Graphs!$CD$41:$CD$49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9-4314-8B87-98DAF363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970064"/>
        <c:axId val="1798974416"/>
      </c:lineChart>
      <c:catAx>
        <c:axId val="179897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89744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897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8970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Graphs!$BZ$53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Graphs!$BZ$54:$BZ$62</c:f>
              <c:numCache>
                <c:formatCode>0.00</c:formatCode>
                <c:ptCount val="9"/>
                <c:pt idx="0">
                  <c:v>2.1829034062500003</c:v>
                </c:pt>
                <c:pt idx="1">
                  <c:v>2.4436962374999998</c:v>
                </c:pt>
                <c:pt idx="2">
                  <c:v>2.313606225</c:v>
                </c:pt>
                <c:pt idx="3">
                  <c:v>1.9336663499999998</c:v>
                </c:pt>
                <c:pt idx="4">
                  <c:v>1.294378115625</c:v>
                </c:pt>
                <c:pt idx="5">
                  <c:v>2.0666453062500003</c:v>
                </c:pt>
                <c:pt idx="6">
                  <c:v>2.6477607187499999</c:v>
                </c:pt>
                <c:pt idx="7">
                  <c:v>2.7883935000000002</c:v>
                </c:pt>
                <c:pt idx="8">
                  <c:v>2.7527756999999999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8FC-BD3B-7E5D74017850}"/>
            </c:ext>
          </c:extLst>
        </c:ser>
        <c:ser>
          <c:idx val="1"/>
          <c:order val="1"/>
          <c:tx>
            <c:strRef>
              <c:f>Graphs!$CA$53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Graphs!$CA$54:$CA$62</c:f>
              <c:numCache>
                <c:formatCode>0.00</c:formatCode>
                <c:ptCount val="9"/>
                <c:pt idx="0">
                  <c:v>3.7608795000000002</c:v>
                </c:pt>
                <c:pt idx="1">
                  <c:v>3.3555519375</c:v>
                </c:pt>
                <c:pt idx="2">
                  <c:v>2.7471228750000001</c:v>
                </c:pt>
                <c:pt idx="3">
                  <c:v>2.5370178750000001</c:v>
                </c:pt>
                <c:pt idx="4">
                  <c:v>2.3391690000000001</c:v>
                </c:pt>
                <c:pt idx="5">
                  <c:v>1.957828425</c:v>
                </c:pt>
                <c:pt idx="6">
                  <c:v>3.4107045</c:v>
                </c:pt>
                <c:pt idx="7">
                  <c:v>3.9044512500000002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8FC-BD3B-7E5D74017850}"/>
            </c:ext>
          </c:extLst>
        </c:ser>
        <c:ser>
          <c:idx val="2"/>
          <c:order val="2"/>
          <c:tx>
            <c:strRef>
              <c:f>Graphs!$CB$53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Graphs!$CB$54:$CB$62</c:f>
              <c:numCache>
                <c:formatCode>0.00</c:formatCode>
                <c:ptCount val="9"/>
                <c:pt idx="0">
                  <c:v>2.3022255375</c:v>
                </c:pt>
                <c:pt idx="1">
                  <c:v>1.5648820499999998</c:v>
                </c:pt>
                <c:pt idx="2">
                  <c:v>1.2563778749999999</c:v>
                </c:pt>
                <c:pt idx="3">
                  <c:v>1.0723359000000001</c:v>
                </c:pt>
                <c:pt idx="4">
                  <c:v>0.81710835000000015</c:v>
                </c:pt>
                <c:pt idx="5">
                  <c:v>1.1673834000000001</c:v>
                </c:pt>
                <c:pt idx="6">
                  <c:v>1.4488740749999998</c:v>
                </c:pt>
                <c:pt idx="7">
                  <c:v>1.4730361500000002</c:v>
                </c:pt>
                <c:pt idx="8">
                  <c:v>1.5647819999999999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0-48FC-BD3B-7E5D74017850}"/>
            </c:ext>
          </c:extLst>
        </c:ser>
        <c:ser>
          <c:idx val="3"/>
          <c:order val="3"/>
          <c:tx>
            <c:strRef>
              <c:f>Graphs!$CC$53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Graphs!$CC$54:$CC$62</c:f>
              <c:numCache>
                <c:formatCode>0.00</c:formatCode>
                <c:ptCount val="9"/>
                <c:pt idx="0">
                  <c:v>1.6525925499999998</c:v>
                </c:pt>
                <c:pt idx="1">
                  <c:v>0.99706495000000006</c:v>
                </c:pt>
                <c:pt idx="2">
                  <c:v>0.96650634499999999</c:v>
                </c:pt>
                <c:pt idx="3">
                  <c:v>0.84625625000000004</c:v>
                </c:pt>
                <c:pt idx="4">
                  <c:v>0.66976804999999995</c:v>
                </c:pt>
                <c:pt idx="5">
                  <c:v>1.0411091833333332</c:v>
                </c:pt>
                <c:pt idx="6">
                  <c:v>1.12639625</c:v>
                </c:pt>
                <c:pt idx="7">
                  <c:v>1.0617306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0-48FC-BD3B-7E5D74017850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Graphs!$CD$54:$CD$62</c:f>
              <c:numCache>
                <c:formatCode>0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0-48FC-BD3B-7E5D74017850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Graphs!$CE$54:$CE$62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0-48FC-BD3B-7E5D7401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3344"/>
        <c:axId val="1799077776"/>
      </c:lineChart>
      <c:catAx>
        <c:axId val="17990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90777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907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9073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Graphs!$BZ$66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Graphs!$BZ$67:$BZ$75</c:f>
              <c:numCache>
                <c:formatCode>0.000</c:formatCode>
                <c:ptCount val="9"/>
                <c:pt idx="0">
                  <c:v>3.2866912499999998E-2</c:v>
                </c:pt>
                <c:pt idx="1">
                  <c:v>4.9300368749999997E-2</c:v>
                </c:pt>
                <c:pt idx="2">
                  <c:v>9.3413262499999997E-2</c:v>
                </c:pt>
                <c:pt idx="3">
                  <c:v>6.3217512500000003E-2</c:v>
                </c:pt>
                <c:pt idx="4">
                  <c:v>6.4630518750000004E-2</c:v>
                </c:pt>
                <c:pt idx="5">
                  <c:v>0.10866598749999999</c:v>
                </c:pt>
                <c:pt idx="6">
                  <c:v>4.9203587500000007E-2</c:v>
                </c:pt>
                <c:pt idx="7">
                  <c:v>4.2782842857142858E-2</c:v>
                </c:pt>
                <c:pt idx="8">
                  <c:v>4.0802974999999998E-2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878-89CD-94FE24FEBF31}"/>
            </c:ext>
          </c:extLst>
        </c:ser>
        <c:ser>
          <c:idx val="1"/>
          <c:order val="1"/>
          <c:tx>
            <c:strRef>
              <c:f>Graphs!$CA$66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Graphs!$CA$67:$CA$75</c:f>
              <c:numCache>
                <c:formatCode>0.000</c:formatCode>
                <c:ptCount val="9"/>
                <c:pt idx="0">
                  <c:v>7.1540699999999999E-2</c:v>
                </c:pt>
                <c:pt idx="1">
                  <c:v>6.4495025000000011E-2</c:v>
                </c:pt>
                <c:pt idx="2">
                  <c:v>7.1695549999999997E-2</c:v>
                </c:pt>
                <c:pt idx="3">
                  <c:v>7.4598987500000005E-2</c:v>
                </c:pt>
                <c:pt idx="4">
                  <c:v>9.8445887499999996E-2</c:v>
                </c:pt>
                <c:pt idx="5">
                  <c:v>0.12470586666666666</c:v>
                </c:pt>
                <c:pt idx="6">
                  <c:v>5.2571575000000002E-2</c:v>
                </c:pt>
                <c:pt idx="7">
                  <c:v>5.3539387499999994E-2</c:v>
                </c:pt>
                <c:pt idx="8">
                  <c:v>4.0802974999999998E-2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9-4878-89CD-94FE24FEBF31}"/>
            </c:ext>
          </c:extLst>
        </c:ser>
        <c:ser>
          <c:idx val="2"/>
          <c:order val="2"/>
          <c:tx>
            <c:strRef>
              <c:f>Graphs!$CB$66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Graphs!$CB$67:$CB$75</c:f>
              <c:numCache>
                <c:formatCode>0.000</c:formatCode>
                <c:ptCount val="9"/>
                <c:pt idx="0">
                  <c:v>7.3398899999999989E-2</c:v>
                </c:pt>
                <c:pt idx="1">
                  <c:v>4.9496696428571428E-2</c:v>
                </c:pt>
                <c:pt idx="2">
                  <c:v>5.2494150000000003E-2</c:v>
                </c:pt>
                <c:pt idx="3">
                  <c:v>6.087817142857143E-2</c:v>
                </c:pt>
                <c:pt idx="4">
                  <c:v>6.5368821428571436E-2</c:v>
                </c:pt>
                <c:pt idx="5">
                  <c:v>0.10473759047619047</c:v>
                </c:pt>
                <c:pt idx="6">
                  <c:v>5.8057689285714288E-2</c:v>
                </c:pt>
                <c:pt idx="7">
                  <c:v>4.6344392857142855E-2</c:v>
                </c:pt>
                <c:pt idx="8">
                  <c:v>3.5128828571428565E-2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9-4878-89CD-94FE24FEBF31}"/>
            </c:ext>
          </c:extLst>
        </c:ser>
        <c:ser>
          <c:idx val="3"/>
          <c:order val="3"/>
          <c:tx>
            <c:strRef>
              <c:f>Graphs!$CC$66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Graphs!$CC$67:$CC$75</c:f>
              <c:numCache>
                <c:formatCode>0.000</c:formatCode>
                <c:ptCount val="9"/>
                <c:pt idx="0">
                  <c:v>7.4895783333333327E-2</c:v>
                </c:pt>
                <c:pt idx="1">
                  <c:v>4.9810083333333331E-2</c:v>
                </c:pt>
                <c:pt idx="2">
                  <c:v>6.3023949999999995E-2</c:v>
                </c:pt>
                <c:pt idx="3">
                  <c:v>6.4262749999999993E-2</c:v>
                </c:pt>
                <c:pt idx="4">
                  <c:v>7.6082966666666668E-2</c:v>
                </c:pt>
                <c:pt idx="5">
                  <c:v>9.1189444444444448E-2</c:v>
                </c:pt>
                <c:pt idx="6">
                  <c:v>6.601771666666667E-2</c:v>
                </c:pt>
                <c:pt idx="7">
                  <c:v>5.5281449999999996E-2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9-4878-89CD-94FE24FEBF31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Graphs!$CD$67:$CD$75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9-4878-89CD-94FE24FEBF31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Graphs!$BY$67:$BY$75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Graphs!$CE$67:$CE$75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9-4878-89CD-94FE24FE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82304"/>
        <c:axId val="1799186768"/>
      </c:lineChart>
      <c:catAx>
        <c:axId val="17991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91867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918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9182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376-87B3-6D0C5434133B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1.05</c:v>
                </c:pt>
                <c:pt idx="1">
                  <c:v>0.75</c:v>
                </c:pt>
                <c:pt idx="2" formatCode="0.00">
                  <c:v>0.52500000000000002</c:v>
                </c:pt>
                <c:pt idx="3">
                  <c:v>0.27500000000000002</c:v>
                </c:pt>
                <c:pt idx="4">
                  <c:v>0.8</c:v>
                </c:pt>
                <c:pt idx="5">
                  <c:v>0.5</c:v>
                </c:pt>
                <c:pt idx="6">
                  <c:v>0.65</c:v>
                </c:pt>
                <c:pt idx="7">
                  <c:v>1.1499999999999999</c:v>
                </c:pt>
                <c:pt idx="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7-4376-87B3-6D0C5434133B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0.75</c:v>
                </c:pt>
                <c:pt idx="2" formatCode="0.00">
                  <c:v>0.75</c:v>
                </c:pt>
                <c:pt idx="3">
                  <c:v>0.7</c:v>
                </c:pt>
                <c:pt idx="4">
                  <c:v>0.55000000000000004</c:v>
                </c:pt>
                <c:pt idx="5">
                  <c:v>0.63333333333333341</c:v>
                </c:pt>
                <c:pt idx="6">
                  <c:v>0.75</c:v>
                </c:pt>
                <c:pt idx="7">
                  <c:v>0.97499999999999998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7-4376-87B3-6D0C5434133B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0.39999999999999997</c:v>
                </c:pt>
                <c:pt idx="1">
                  <c:v>0.95</c:v>
                </c:pt>
                <c:pt idx="2" formatCode="0.00">
                  <c:v>0.9</c:v>
                </c:pt>
                <c:pt idx="3">
                  <c:v>0.8</c:v>
                </c:pt>
                <c:pt idx="4">
                  <c:v>0.95</c:v>
                </c:pt>
                <c:pt idx="5">
                  <c:v>0.7</c:v>
                </c:pt>
                <c:pt idx="6">
                  <c:v>0.8</c:v>
                </c:pt>
                <c:pt idx="7">
                  <c:v>1.1499999999999999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7-4376-87B3-6D0C5434133B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0.89999999999999991</c:v>
                </c:pt>
                <c:pt idx="1">
                  <c:v>1</c:v>
                </c:pt>
                <c:pt idx="2" formatCode="0.00">
                  <c:v>1.075</c:v>
                </c:pt>
                <c:pt idx="3">
                  <c:v>0.99</c:v>
                </c:pt>
                <c:pt idx="4">
                  <c:v>0.92</c:v>
                </c:pt>
                <c:pt idx="5">
                  <c:v>0.82</c:v>
                </c:pt>
                <c:pt idx="6">
                  <c:v>0.12</c:v>
                </c:pt>
                <c:pt idx="7">
                  <c:v>1.2</c:v>
                </c:pt>
                <c:pt idx="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7-4376-87B3-6D0C5434133B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7-4376-87B3-6D0C5434133B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0.64999999999999991</c:v>
                </c:pt>
                <c:pt idx="1">
                  <c:v>0.77500000000000002</c:v>
                </c:pt>
                <c:pt idx="2" formatCode="0.00">
                  <c:v>0.75</c:v>
                </c:pt>
                <c:pt idx="3">
                  <c:v>0.625</c:v>
                </c:pt>
                <c:pt idx="4">
                  <c:v>0.55000000000000004</c:v>
                </c:pt>
                <c:pt idx="5">
                  <c:v>0.45999999999999996</c:v>
                </c:pt>
                <c:pt idx="6">
                  <c:v>0.52500000000000002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7-4376-87B3-6D0C5434133B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1">
                  <c:v>0.42499999999999999</c:v>
                </c:pt>
                <c:pt idx="2" formatCode="0.00">
                  <c:v>0.52500000000000002</c:v>
                </c:pt>
                <c:pt idx="3">
                  <c:v>0.5</c:v>
                </c:pt>
                <c:pt idx="4">
                  <c:v>0.44999999999999996</c:v>
                </c:pt>
                <c:pt idx="5">
                  <c:v>0.23499999999999999</c:v>
                </c:pt>
                <c:pt idx="6">
                  <c:v>0.44999999999999996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7-4376-87B3-6D0C5434133B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0">
                  <c:v>0.7</c:v>
                </c:pt>
                <c:pt idx="2">
                  <c:v>0.60950000000000004</c:v>
                </c:pt>
                <c:pt idx="4">
                  <c:v>0.44650000000000001</c:v>
                </c:pt>
                <c:pt idx="5">
                  <c:v>0.32733333333333331</c:v>
                </c:pt>
                <c:pt idx="6">
                  <c:v>0.621</c:v>
                </c:pt>
                <c:pt idx="7">
                  <c:v>0.85549999999999993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7-4376-87B3-6D0C5434133B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1</c:v>
                </c:pt>
                <c:pt idx="1">
                  <c:v>0.97500000000000009</c:v>
                </c:pt>
                <c:pt idx="2" formatCode="0.00">
                  <c:v>0.92500000000000004</c:v>
                </c:pt>
                <c:pt idx="3">
                  <c:v>0.9</c:v>
                </c:pt>
                <c:pt idx="4">
                  <c:v>0.82499999999999996</c:v>
                </c:pt>
                <c:pt idx="5">
                  <c:v>0.6</c:v>
                </c:pt>
                <c:pt idx="6">
                  <c:v>0.92500000000000004</c:v>
                </c:pt>
                <c:pt idx="7">
                  <c:v>1.0249999999999999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7-4376-87B3-6D0C5434133B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67-4376-87B3-6D0C5434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14400"/>
        <c:axId val="1801518352"/>
      </c:lineChart>
      <c:catAx>
        <c:axId val="180151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518352"/>
        <c:crosses val="autoZero"/>
        <c:auto val="1"/>
        <c:lblAlgn val="ctr"/>
        <c:lblOffset val="100"/>
        <c:tickLblSkip val="2"/>
        <c:noMultiLvlLbl val="0"/>
      </c:catAx>
      <c:valAx>
        <c:axId val="1801518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1514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49E-84F9-DBF9B3F8CFF0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1.568784</c:v>
                </c:pt>
                <c:pt idx="1">
                  <c:v>1.4140066500000001</c:v>
                </c:pt>
                <c:pt idx="2">
                  <c:v>1.3712853</c:v>
                </c:pt>
                <c:pt idx="3">
                  <c:v>1.7018504999999999</c:v>
                </c:pt>
                <c:pt idx="4">
                  <c:v>0.67583775000000001</c:v>
                </c:pt>
                <c:pt idx="5">
                  <c:v>1.27253595</c:v>
                </c:pt>
                <c:pt idx="6">
                  <c:v>1.54077</c:v>
                </c:pt>
                <c:pt idx="7">
                  <c:v>1.6668329999999998</c:v>
                </c:pt>
                <c:pt idx="8">
                  <c:v>1.3754873999999999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49E-84F9-DBF9B3F8CFF0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3.5717850000000002</c:v>
                </c:pt>
                <c:pt idx="1">
                  <c:v>3.8449214999999999</c:v>
                </c:pt>
                <c:pt idx="2">
                  <c:v>2.8784385000000001</c:v>
                </c:pt>
                <c:pt idx="3">
                  <c:v>3.2496239999999998</c:v>
                </c:pt>
                <c:pt idx="4">
                  <c:v>2.4302144999999999</c:v>
                </c:pt>
                <c:pt idx="5">
                  <c:v>2.1762209000000001</c:v>
                </c:pt>
                <c:pt idx="6">
                  <c:v>3.7048515000000002</c:v>
                </c:pt>
                <c:pt idx="7">
                  <c:v>4.48224</c:v>
                </c:pt>
                <c:pt idx="8">
                  <c:v>3.697848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3-449E-84F9-DBF9B3F8CFF0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2.9869927499999998</c:v>
                </c:pt>
                <c:pt idx="1">
                  <c:v>2.5422704999999999</c:v>
                </c:pt>
                <c:pt idx="2">
                  <c:v>1.876938</c:v>
                </c:pt>
                <c:pt idx="3">
                  <c:v>1.722861</c:v>
                </c:pt>
                <c:pt idx="4">
                  <c:v>0.89259607499999993</c:v>
                </c:pt>
                <c:pt idx="5">
                  <c:v>1.6178085</c:v>
                </c:pt>
                <c:pt idx="6">
                  <c:v>2.9834909999999999</c:v>
                </c:pt>
                <c:pt idx="7">
                  <c:v>3.4737360000000002</c:v>
                </c:pt>
                <c:pt idx="8">
                  <c:v>2.7733859999999999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3-449E-84F9-DBF9B3F8CFF0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2.7243615000000001</c:v>
                </c:pt>
                <c:pt idx="1">
                  <c:v>2.5842915</c:v>
                </c:pt>
                <c:pt idx="2">
                  <c:v>1.9049519999999998</c:v>
                </c:pt>
                <c:pt idx="3">
                  <c:v>1.9609799999999999</c:v>
                </c:pt>
                <c:pt idx="4">
                  <c:v>1.1401697999999998</c:v>
                </c:pt>
                <c:pt idx="5">
                  <c:v>2.0450219999999999</c:v>
                </c:pt>
                <c:pt idx="6">
                  <c:v>2.6473230000000001</c:v>
                </c:pt>
                <c:pt idx="7">
                  <c:v>3.2986484999999997</c:v>
                </c:pt>
                <c:pt idx="8">
                  <c:v>2.9834909999999999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3-449E-84F9-DBF9B3F8CFF0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3-449E-84F9-DBF9B3F8CFF0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2.9064525000000003</c:v>
                </c:pt>
                <c:pt idx="1">
                  <c:v>2.0135062499999998</c:v>
                </c:pt>
                <c:pt idx="2">
                  <c:v>1.6598294999999998</c:v>
                </c:pt>
                <c:pt idx="3">
                  <c:v>1.4868430500000001</c:v>
                </c:pt>
                <c:pt idx="4">
                  <c:v>0.81590775000000004</c:v>
                </c:pt>
                <c:pt idx="5">
                  <c:v>2.385859</c:v>
                </c:pt>
                <c:pt idx="6">
                  <c:v>3.025512</c:v>
                </c:pt>
                <c:pt idx="7">
                  <c:v>3.1515750000000002</c:v>
                </c:pt>
                <c:pt idx="8">
                  <c:v>2.759379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33-449E-84F9-DBF9B3F8CFF0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0</c:v>
                </c:pt>
                <c:pt idx="1">
                  <c:v>4.0200089999999999</c:v>
                </c:pt>
                <c:pt idx="2">
                  <c:v>3.6208095</c:v>
                </c:pt>
                <c:pt idx="3">
                  <c:v>3.4597289999999998</c:v>
                </c:pt>
                <c:pt idx="4">
                  <c:v>3.0535259999999997</c:v>
                </c:pt>
                <c:pt idx="5">
                  <c:v>4.3001490000000002</c:v>
                </c:pt>
                <c:pt idx="6">
                  <c:v>4.1880930000000003</c:v>
                </c:pt>
                <c:pt idx="8">
                  <c:v>4.1040509999999992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33-449E-84F9-DBF9B3F8CFF0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1.6808399999999999</c:v>
                </c:pt>
                <c:pt idx="1">
                  <c:v>1.484742</c:v>
                </c:pt>
                <c:pt idx="2">
                  <c:v>4.0487233500000004</c:v>
                </c:pt>
                <c:pt idx="3">
                  <c:v>1.1086540500000002</c:v>
                </c:pt>
                <c:pt idx="4">
                  <c:v>0.85372665000000003</c:v>
                </c:pt>
                <c:pt idx="5">
                  <c:v>1.4581286999999998</c:v>
                </c:pt>
                <c:pt idx="6">
                  <c:v>1.4497245000000001</c:v>
                </c:pt>
                <c:pt idx="7">
                  <c:v>1.610805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33-449E-84F9-DBF9B3F8CFF0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2.0240115000000003</c:v>
                </c:pt>
                <c:pt idx="1">
                  <c:v>1.6458225</c:v>
                </c:pt>
                <c:pt idx="2">
                  <c:v>1.14787365</c:v>
                </c:pt>
                <c:pt idx="3">
                  <c:v>0.77878920000000007</c:v>
                </c:pt>
                <c:pt idx="4">
                  <c:v>0.4930464</c:v>
                </c:pt>
                <c:pt idx="5">
                  <c:v>1.2774384000000001</c:v>
                </c:pt>
                <c:pt idx="6">
                  <c:v>1.6423207500000001</c:v>
                </c:pt>
                <c:pt idx="7">
                  <c:v>1.8349169999999999</c:v>
                </c:pt>
                <c:pt idx="8">
                  <c:v>1.5757874999999999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33-449E-84F9-DBF9B3F8CFF0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2.1829034062500003</c:v>
                </c:pt>
                <c:pt idx="1">
                  <c:v>2.4436962374999998</c:v>
                </c:pt>
                <c:pt idx="2">
                  <c:v>2.313606225</c:v>
                </c:pt>
                <c:pt idx="3">
                  <c:v>1.9336663499999998</c:v>
                </c:pt>
                <c:pt idx="4">
                  <c:v>1.294378115625</c:v>
                </c:pt>
                <c:pt idx="5">
                  <c:v>2.0666453062500003</c:v>
                </c:pt>
                <c:pt idx="6">
                  <c:v>2.6477607187499999</c:v>
                </c:pt>
                <c:pt idx="7">
                  <c:v>2.7883935000000002</c:v>
                </c:pt>
                <c:pt idx="8">
                  <c:v>2.7527756999999999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33-449E-84F9-DBF9B3F8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44000"/>
        <c:axId val="1801648000"/>
      </c:lineChart>
      <c:catAx>
        <c:axId val="18016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648000"/>
        <c:crosses val="autoZero"/>
        <c:auto val="1"/>
        <c:lblAlgn val="ctr"/>
        <c:lblOffset val="100"/>
        <c:tickLblSkip val="2"/>
        <c:noMultiLvlLbl val="0"/>
      </c:catAx>
      <c:valAx>
        <c:axId val="1801648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01644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1"/>
          <c:order val="0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8.4499999999999993</c:v>
                </c:pt>
                <c:pt idx="1">
                  <c:v>12.700000000000001</c:v>
                </c:pt>
                <c:pt idx="4">
                  <c:v>13.8</c:v>
                </c:pt>
                <c:pt idx="5">
                  <c:v>21.899999999999995</c:v>
                </c:pt>
                <c:pt idx="6">
                  <c:v>18.5</c:v>
                </c:pt>
                <c:pt idx="7">
                  <c:v>9.8000000000000007</c:v>
                </c:pt>
                <c:pt idx="8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1-4EB3-9E46-F24A7CF224E7}"/>
            </c:ext>
          </c:extLst>
        </c:ser>
        <c:ser>
          <c:idx val="2"/>
          <c:order val="1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4.75</c:v>
                </c:pt>
                <c:pt idx="1">
                  <c:v>23.3</c:v>
                </c:pt>
                <c:pt idx="2">
                  <c:v>14</c:v>
                </c:pt>
                <c:pt idx="3">
                  <c:v>14</c:v>
                </c:pt>
                <c:pt idx="4">
                  <c:v>22.85</c:v>
                </c:pt>
                <c:pt idx="5">
                  <c:v>18.033333333333335</c:v>
                </c:pt>
                <c:pt idx="6">
                  <c:v>17.75</c:v>
                </c:pt>
                <c:pt idx="7">
                  <c:v>12.2</c:v>
                </c:pt>
                <c:pt idx="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1-4EB3-9E46-F24A7CF224E7}"/>
            </c:ext>
          </c:extLst>
        </c:ser>
        <c:ser>
          <c:idx val="3"/>
          <c:order val="2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4.7</c:v>
                </c:pt>
                <c:pt idx="1">
                  <c:v>5.85</c:v>
                </c:pt>
                <c:pt idx="2">
                  <c:v>10.649999999999999</c:v>
                </c:pt>
                <c:pt idx="3">
                  <c:v>23.85</c:v>
                </c:pt>
                <c:pt idx="4">
                  <c:v>13.75</c:v>
                </c:pt>
                <c:pt idx="5">
                  <c:v>9.85</c:v>
                </c:pt>
                <c:pt idx="6">
                  <c:v>23.1</c:v>
                </c:pt>
                <c:pt idx="7">
                  <c:v>10.3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1-4EB3-9E46-F24A7CF224E7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4.5</c:v>
                </c:pt>
                <c:pt idx="1">
                  <c:v>4.45</c:v>
                </c:pt>
                <c:pt idx="2">
                  <c:v>5.25</c:v>
                </c:pt>
                <c:pt idx="3">
                  <c:v>10.65</c:v>
                </c:pt>
                <c:pt idx="4">
                  <c:v>15.8</c:v>
                </c:pt>
                <c:pt idx="5">
                  <c:v>14.300000000000002</c:v>
                </c:pt>
                <c:pt idx="6">
                  <c:v>6.99</c:v>
                </c:pt>
                <c:pt idx="7">
                  <c:v>6.75</c:v>
                </c:pt>
                <c:pt idx="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1-4EB3-9E46-F24A7CF224E7}"/>
            </c:ext>
          </c:extLst>
        </c:ser>
        <c:ser>
          <c:idx val="6"/>
          <c:order val="4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4.45</c:v>
                </c:pt>
                <c:pt idx="1">
                  <c:v>3.1</c:v>
                </c:pt>
                <c:pt idx="4">
                  <c:v>16</c:v>
                </c:pt>
                <c:pt idx="5">
                  <c:v>16.566666666666666</c:v>
                </c:pt>
                <c:pt idx="6">
                  <c:v>11.15</c:v>
                </c:pt>
                <c:pt idx="7">
                  <c:v>49.8</c:v>
                </c:pt>
                <c:pt idx="8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1-4EB3-9E46-F24A7CF224E7}"/>
            </c:ext>
          </c:extLst>
        </c:ser>
        <c:ser>
          <c:idx val="7"/>
          <c:order val="5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1">
                  <c:v>128.4</c:v>
                </c:pt>
                <c:pt idx="4">
                  <c:v>4.0999999999999996</c:v>
                </c:pt>
                <c:pt idx="5">
                  <c:v>3</c:v>
                </c:pt>
                <c:pt idx="6">
                  <c:v>7.8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F1-4EB3-9E46-F24A7CF224E7}"/>
            </c:ext>
          </c:extLst>
        </c:ser>
        <c:ser>
          <c:idx val="8"/>
          <c:order val="6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9.65</c:v>
                </c:pt>
                <c:pt idx="1">
                  <c:v>6.9</c:v>
                </c:pt>
                <c:pt idx="4">
                  <c:v>13.65</c:v>
                </c:pt>
                <c:pt idx="5">
                  <c:v>11.666666666666666</c:v>
                </c:pt>
                <c:pt idx="6">
                  <c:v>17.899999999999999</c:v>
                </c:pt>
                <c:pt idx="7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F1-4EB3-9E46-F24A7CF224E7}"/>
            </c:ext>
          </c:extLst>
        </c:ser>
        <c:ser>
          <c:idx val="9"/>
          <c:order val="7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12</c:v>
                </c:pt>
                <c:pt idx="3">
                  <c:v>10.55</c:v>
                </c:pt>
                <c:pt idx="4">
                  <c:v>11.7</c:v>
                </c:pt>
                <c:pt idx="5">
                  <c:v>18.433333333333334</c:v>
                </c:pt>
                <c:pt idx="6">
                  <c:v>12.2</c:v>
                </c:pt>
                <c:pt idx="7">
                  <c:v>5.25</c:v>
                </c:pt>
                <c:pt idx="8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F1-4EB3-9E46-F24A7CF224E7}"/>
            </c:ext>
          </c:extLst>
        </c:ser>
        <c:ser>
          <c:idx val="10"/>
          <c:order val="8"/>
          <c:tx>
            <c:strRef>
              <c:f>Graphs!$M$27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F1-4EB3-9E46-F24A7CF2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101008"/>
        <c:axId val="2107400352"/>
      </c:lineChart>
      <c:catAx>
        <c:axId val="172310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4003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740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101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875-A3F0-253163048C7A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2.7098749999999998E-2</c:v>
                </c:pt>
                <c:pt idx="1">
                  <c:v>3.9486750000000001E-2</c:v>
                </c:pt>
                <c:pt idx="2">
                  <c:v>4.9397150000000001E-2</c:v>
                </c:pt>
                <c:pt idx="3">
                  <c:v>6.7824300000000004E-2</c:v>
                </c:pt>
                <c:pt idx="4">
                  <c:v>5.4042649999999998E-2</c:v>
                </c:pt>
                <c:pt idx="5">
                  <c:v>0.11510516666666666</c:v>
                </c:pt>
                <c:pt idx="6">
                  <c:v>5.6365400000000003E-2</c:v>
                </c:pt>
                <c:pt idx="7">
                  <c:v>3.6544599999999997E-2</c:v>
                </c:pt>
                <c:pt idx="8">
                  <c:v>4.3667699999999997E-2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875-A3F0-253163048C7A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4.5680750000000006E-2</c:v>
                </c:pt>
                <c:pt idx="1">
                  <c:v>7.8508949999999994E-2</c:v>
                </c:pt>
                <c:pt idx="2">
                  <c:v>6.705005E-2</c:v>
                </c:pt>
                <c:pt idx="3">
                  <c:v>9.972339999999999E-2</c:v>
                </c:pt>
                <c:pt idx="4">
                  <c:v>0.11381474999999999</c:v>
                </c:pt>
                <c:pt idx="5">
                  <c:v>0.13306776666666667</c:v>
                </c:pt>
                <c:pt idx="6">
                  <c:v>5.2649000000000001E-2</c:v>
                </c:pt>
                <c:pt idx="7">
                  <c:v>3.9177050000000005E-2</c:v>
                </c:pt>
                <c:pt idx="8">
                  <c:v>5.8533299999999996E-2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1-4875-A3F0-253163048C7A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3.9177049999999998E-2</c:v>
                </c:pt>
                <c:pt idx="1">
                  <c:v>4.7384099999999998E-2</c:v>
                </c:pt>
                <c:pt idx="2">
                  <c:v>8.7180550000000009E-2</c:v>
                </c:pt>
                <c:pt idx="3">
                  <c:v>7.8508949999999994E-2</c:v>
                </c:pt>
                <c:pt idx="4">
                  <c:v>8.981299999999999E-2</c:v>
                </c:pt>
                <c:pt idx="5">
                  <c:v>0.1217121</c:v>
                </c:pt>
                <c:pt idx="6">
                  <c:v>5.5746000000000004E-2</c:v>
                </c:pt>
                <c:pt idx="7">
                  <c:v>5.713965E-2</c:v>
                </c:pt>
                <c:pt idx="8">
                  <c:v>6.627580000000001E-2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875-A3F0-253163048C7A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3.8557649999999999E-2</c:v>
                </c:pt>
                <c:pt idx="1">
                  <c:v>4.2428899999999999E-2</c:v>
                </c:pt>
                <c:pt idx="2">
                  <c:v>6.5656400000000004E-2</c:v>
                </c:pt>
                <c:pt idx="3">
                  <c:v>5.6829950000000004E-2</c:v>
                </c:pt>
                <c:pt idx="4">
                  <c:v>7.2779499999999997E-2</c:v>
                </c:pt>
                <c:pt idx="5">
                  <c:v>0.12367353333333335</c:v>
                </c:pt>
                <c:pt idx="6">
                  <c:v>3.298305E-2</c:v>
                </c:pt>
                <c:pt idx="7">
                  <c:v>3.9331900000000003E-2</c:v>
                </c:pt>
                <c:pt idx="8">
                  <c:v>5.7913899999999997E-2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875-A3F0-253163048C7A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1-4875-A3F0-253163048C7A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3.8093100000000005E-2</c:v>
                </c:pt>
                <c:pt idx="1">
                  <c:v>3.4841250000000004E-2</c:v>
                </c:pt>
                <c:pt idx="2">
                  <c:v>5.001655E-2</c:v>
                </c:pt>
                <c:pt idx="3">
                  <c:v>4.7693800000000001E-2</c:v>
                </c:pt>
                <c:pt idx="4">
                  <c:v>5.3423250000000005E-2</c:v>
                </c:pt>
                <c:pt idx="5">
                  <c:v>0.12584143333333334</c:v>
                </c:pt>
                <c:pt idx="6">
                  <c:v>5.682994999999999E-2</c:v>
                </c:pt>
                <c:pt idx="7">
                  <c:v>4.6919550000000004E-2</c:v>
                </c:pt>
                <c:pt idx="8">
                  <c:v>3.8712499999999997E-2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1-4875-A3F0-253163048C7A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0</c:v>
                </c:pt>
                <c:pt idx="1">
                  <c:v>5.1874749999999997E-2</c:v>
                </c:pt>
                <c:pt idx="2">
                  <c:v>3.4221849999999998E-2</c:v>
                </c:pt>
                <c:pt idx="3">
                  <c:v>3.7628549999999997E-2</c:v>
                </c:pt>
                <c:pt idx="4">
                  <c:v>3.0969999999999998E-2</c:v>
                </c:pt>
                <c:pt idx="5">
                  <c:v>2.41566E-2</c:v>
                </c:pt>
                <c:pt idx="6">
                  <c:v>2.4930850000000001E-2</c:v>
                </c:pt>
                <c:pt idx="8">
                  <c:v>2.4775999999999999E-2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1-4875-A3F0-253163048C7A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3.62349E-2</c:v>
                </c:pt>
                <c:pt idx="1">
                  <c:v>5.9772100000000009E-2</c:v>
                </c:pt>
                <c:pt idx="2">
                  <c:v>0.31279699999999999</c:v>
                </c:pt>
                <c:pt idx="3">
                  <c:v>6.3643349999999987E-2</c:v>
                </c:pt>
                <c:pt idx="4">
                  <c:v>6.6585499999999992E-2</c:v>
                </c:pt>
                <c:pt idx="5">
                  <c:v>0.12181533333333333</c:v>
                </c:pt>
                <c:pt idx="6">
                  <c:v>6.5501550000000006E-2</c:v>
                </c:pt>
                <c:pt idx="7">
                  <c:v>4.8777750000000002E-2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C1-4875-A3F0-253163048C7A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3.8093099999999998E-2</c:v>
                </c:pt>
                <c:pt idx="1">
                  <c:v>4.010615E-2</c:v>
                </c:pt>
                <c:pt idx="2">
                  <c:v>8.0986550000000004E-2</c:v>
                </c:pt>
                <c:pt idx="3">
                  <c:v>5.38878E-2</c:v>
                </c:pt>
                <c:pt idx="4">
                  <c:v>3.5615499999999994E-2</c:v>
                </c:pt>
                <c:pt idx="5">
                  <c:v>0.10395596666666666</c:v>
                </c:pt>
                <c:pt idx="6">
                  <c:v>4.8622899999999997E-2</c:v>
                </c:pt>
                <c:pt idx="7">
                  <c:v>3.1589400000000004E-2</c:v>
                </c:pt>
                <c:pt idx="8">
                  <c:v>3.6544599999999997E-2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C1-4875-A3F0-253163048C7A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0.0000</c:formatCode>
                <c:ptCount val="9"/>
                <c:pt idx="0">
                  <c:v>3.2866912499999998E-2</c:v>
                </c:pt>
                <c:pt idx="1">
                  <c:v>4.9300368749999997E-2</c:v>
                </c:pt>
                <c:pt idx="2">
                  <c:v>9.3413262499999997E-2</c:v>
                </c:pt>
                <c:pt idx="3">
                  <c:v>6.3217512500000003E-2</c:v>
                </c:pt>
                <c:pt idx="4">
                  <c:v>6.4630518750000004E-2</c:v>
                </c:pt>
                <c:pt idx="5">
                  <c:v>0.10866598749999999</c:v>
                </c:pt>
                <c:pt idx="6">
                  <c:v>4.9203587500000007E-2</c:v>
                </c:pt>
                <c:pt idx="7">
                  <c:v>4.2782842857142858E-2</c:v>
                </c:pt>
                <c:pt idx="8">
                  <c:v>4.0802974999999998E-2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C1-4875-A3F0-25316304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774608"/>
        <c:axId val="1801778640"/>
      </c:lineChart>
      <c:catAx>
        <c:axId val="180177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778640"/>
        <c:crosses val="autoZero"/>
        <c:auto val="1"/>
        <c:lblAlgn val="ctr"/>
        <c:lblOffset val="100"/>
        <c:tickLblSkip val="2"/>
        <c:noMultiLvlLbl val="0"/>
      </c:catAx>
      <c:valAx>
        <c:axId val="1801778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1774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Bacteria!$G$4:$G$9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Bacteria!$H$4:$H$9</c:f>
              <c:numCache>
                <c:formatCode>0</c:formatCode>
                <c:ptCount val="6"/>
                <c:pt idx="0">
                  <c:v>255</c:v>
                </c:pt>
                <c:pt idx="1">
                  <c:v>3593.25</c:v>
                </c:pt>
                <c:pt idx="2">
                  <c:v>30.75</c:v>
                </c:pt>
                <c:pt idx="3">
                  <c:v>691.83333333333337</c:v>
                </c:pt>
                <c:pt idx="4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5F0-9E86-1CC36E23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869136"/>
        <c:axId val="1801876272"/>
      </c:lineChart>
      <c:catAx>
        <c:axId val="18018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8543875765529301"/>
              <c:y val="0.8740507436570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01876272"/>
        <c:crosses val="autoZero"/>
        <c:auto val="1"/>
        <c:lblAlgn val="ctr"/>
        <c:lblOffset val="100"/>
        <c:noMultiLvlLbl val="0"/>
      </c:catAx>
      <c:valAx>
        <c:axId val="1801876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MPN/ 100mL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86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3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Bacteria!$G$16:$G$21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Bacteria!$H$16:$H$21</c:f>
              <c:numCache>
                <c:formatCode>0</c:formatCode>
                <c:ptCount val="6"/>
                <c:pt idx="0">
                  <c:v>31</c:v>
                </c:pt>
                <c:pt idx="1">
                  <c:v>140.25</c:v>
                </c:pt>
                <c:pt idx="2">
                  <c:v>3</c:v>
                </c:pt>
                <c:pt idx="3">
                  <c:v>113.66666666666667</c:v>
                </c:pt>
                <c:pt idx="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B-4EFB-B5B6-68DCC880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23808"/>
        <c:axId val="1801930944"/>
      </c:lineChart>
      <c:catAx>
        <c:axId val="18019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506364829396301"/>
              <c:y val="0.8879396325459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01930944"/>
        <c:crosses val="autoZero"/>
        <c:auto val="1"/>
        <c:lblAlgn val="ctr"/>
        <c:lblOffset val="100"/>
        <c:noMultiLvlLbl val="0"/>
      </c:catAx>
      <c:valAx>
        <c:axId val="1801930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MPN/100mL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062693205016039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0192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6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Bacteria!$H$27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Bacteria!$G$28:$G$33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Bacteria!$H$28:$H$33</c:f>
              <c:numCache>
                <c:formatCode>0</c:formatCode>
                <c:ptCount val="6"/>
                <c:pt idx="0">
                  <c:v>104</c:v>
                </c:pt>
                <c:pt idx="1">
                  <c:v>192.25</c:v>
                </c:pt>
                <c:pt idx="2">
                  <c:v>0</c:v>
                </c:pt>
                <c:pt idx="3">
                  <c:v>79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E-4F2F-9F4F-C3837687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77344"/>
        <c:axId val="1801984480"/>
      </c:lineChart>
      <c:catAx>
        <c:axId val="18019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7841426071741"/>
              <c:y val="0.883310002916302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01984480"/>
        <c:crosses val="autoZero"/>
        <c:auto val="1"/>
        <c:lblAlgn val="ctr"/>
        <c:lblOffset val="100"/>
        <c:noMultiLvlLbl val="0"/>
      </c:catAx>
      <c:valAx>
        <c:axId val="1801984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</a:t>
                </a:r>
                <a:r>
                  <a:rPr lang="en-US" baseline="0"/>
                  <a:t> 100mL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97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11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Bacteria!$H$39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Bacteria!$G$40:$G$45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Bacteria!$H$40:$H$45</c:f>
              <c:numCache>
                <c:formatCode>0</c:formatCode>
                <c:ptCount val="6"/>
                <c:pt idx="0">
                  <c:v>251</c:v>
                </c:pt>
                <c:pt idx="1">
                  <c:v>103.75</c:v>
                </c:pt>
                <c:pt idx="2">
                  <c:v>44.5</c:v>
                </c:pt>
                <c:pt idx="3">
                  <c:v>157.16666666666666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0-475C-A246-5BCC6E40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28304"/>
        <c:axId val="1802035440"/>
      </c:lineChart>
      <c:catAx>
        <c:axId val="18020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02035440"/>
        <c:crosses val="autoZero"/>
        <c:auto val="1"/>
        <c:lblAlgn val="ctr"/>
        <c:lblOffset val="100"/>
        <c:noMultiLvlLbl val="0"/>
      </c:catAx>
      <c:valAx>
        <c:axId val="1802035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202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Bacteria!$H$51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Bacteria!$G$52:$G$57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Bacteria!$H$52:$H$57</c:f>
              <c:numCache>
                <c:formatCode>0</c:formatCode>
                <c:ptCount val="6"/>
                <c:pt idx="0">
                  <c:v>135</c:v>
                </c:pt>
                <c:pt idx="1">
                  <c:v>62.75</c:v>
                </c:pt>
                <c:pt idx="2">
                  <c:v>66</c:v>
                </c:pt>
                <c:pt idx="3">
                  <c:v>188.5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8-4160-9603-B73D883E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79824"/>
        <c:axId val="1802086960"/>
      </c:lineChart>
      <c:catAx>
        <c:axId val="180207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42006364829396298"/>
              <c:y val="0.901828521434820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02086960"/>
        <c:crosses val="autoZero"/>
        <c:auto val="1"/>
        <c:lblAlgn val="ctr"/>
        <c:lblOffset val="100"/>
        <c:noMultiLvlLbl val="0"/>
      </c:catAx>
      <c:valAx>
        <c:axId val="1802086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207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21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Bacteria!$H$63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Bacteria!$G$64:$G$69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Bacteria!$H$64:$H$69</c:f>
              <c:numCache>
                <c:formatCode>0</c:formatCode>
                <c:ptCount val="6"/>
                <c:pt idx="0">
                  <c:v>1097</c:v>
                </c:pt>
                <c:pt idx="1">
                  <c:v>432.25</c:v>
                </c:pt>
                <c:pt idx="2">
                  <c:v>90</c:v>
                </c:pt>
                <c:pt idx="3">
                  <c:v>165</c:v>
                </c:pt>
                <c:pt idx="4">
                  <c:v>114.5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AFF-850A-1F437EB5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33872"/>
        <c:axId val="1802141424"/>
      </c:lineChart>
      <c:catAx>
        <c:axId val="18021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02141424"/>
        <c:crosses val="autoZero"/>
        <c:auto val="1"/>
        <c:lblAlgn val="ctr"/>
        <c:lblOffset val="100"/>
        <c:noMultiLvlLbl val="0"/>
      </c:catAx>
      <c:valAx>
        <c:axId val="180214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213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27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Bacteria!$H$75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Bacteria!$G$76:$G$81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Bacteria!$H$76:$H$81</c:f>
              <c:numCache>
                <c:formatCode>0</c:formatCode>
                <c:ptCount val="6"/>
                <c:pt idx="0">
                  <c:v>187</c:v>
                </c:pt>
                <c:pt idx="1">
                  <c:v>334</c:v>
                </c:pt>
                <c:pt idx="2">
                  <c:v>36.5</c:v>
                </c:pt>
                <c:pt idx="3">
                  <c:v>172.66666666666666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989-9998-C2F6B240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902096"/>
        <c:axId val="1798570528"/>
      </c:lineChart>
      <c:catAx>
        <c:axId val="179890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8570528"/>
        <c:crosses val="autoZero"/>
        <c:auto val="1"/>
        <c:lblAlgn val="ctr"/>
        <c:lblOffset val="100"/>
        <c:noMultiLvlLbl val="0"/>
      </c:catAx>
      <c:valAx>
        <c:axId val="179857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9890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28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Bacteria!$H$87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Bacteria!$G$88:$G$92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Bacteria!$H$88:$H$92</c:f>
              <c:numCache>
                <c:formatCode>0</c:formatCode>
                <c:ptCount val="5"/>
                <c:pt idx="0">
                  <c:v>47</c:v>
                </c:pt>
                <c:pt idx="1">
                  <c:v>22.75</c:v>
                </c:pt>
                <c:pt idx="2">
                  <c:v>23</c:v>
                </c:pt>
                <c:pt idx="3">
                  <c:v>38</c:v>
                </c:pt>
                <c:pt idx="4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C-4654-B935-1484FAB6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87328"/>
        <c:axId val="1728150272"/>
      </c:lineChart>
      <c:catAx>
        <c:axId val="16767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8150272"/>
        <c:crosses val="autoZero"/>
        <c:auto val="1"/>
        <c:lblAlgn val="ctr"/>
        <c:lblOffset val="100"/>
        <c:noMultiLvlLbl val="0"/>
      </c:catAx>
      <c:valAx>
        <c:axId val="1728150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678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Yearly Averages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56407166057201"/>
          <c:y val="0.103939001049577"/>
          <c:w val="0.81799595058996899"/>
          <c:h val="0.783322616231051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Bacteria!$G$104:$G$111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Bacteria!$H$104:$H$111</c:f>
              <c:numCache>
                <c:formatCode>0</c:formatCode>
                <c:ptCount val="8"/>
                <c:pt idx="0">
                  <c:v>916.26666666666665</c:v>
                </c:pt>
                <c:pt idx="1">
                  <c:v>60.083333333333336</c:v>
                </c:pt>
                <c:pt idx="2">
                  <c:v>78.05</c:v>
                </c:pt>
                <c:pt idx="3">
                  <c:v>123.28333333333333</c:v>
                </c:pt>
                <c:pt idx="4">
                  <c:v>114.05</c:v>
                </c:pt>
                <c:pt idx="5">
                  <c:v>379.75</c:v>
                </c:pt>
                <c:pt idx="6">
                  <c:v>150.03333333333333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5-4CAA-BE58-B4A54B29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161968"/>
        <c:axId val="1798407424"/>
      </c:barChart>
      <c:catAx>
        <c:axId val="167716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07424"/>
        <c:crosses val="autoZero"/>
        <c:auto val="1"/>
        <c:lblAlgn val="ctr"/>
        <c:lblOffset val="100"/>
        <c:noMultiLvlLbl val="0"/>
      </c:catAx>
      <c:valAx>
        <c:axId val="1798407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MPN/100 mL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16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7.2140000000000004</c:v>
                </c:pt>
                <c:pt idx="1">
                  <c:v>2.96</c:v>
                </c:pt>
                <c:pt idx="2">
                  <c:v>2.2400000000000002</c:v>
                </c:pt>
                <c:pt idx="4">
                  <c:v>2.68</c:v>
                </c:pt>
                <c:pt idx="5">
                  <c:v>1.9666666666666668</c:v>
                </c:pt>
                <c:pt idx="6">
                  <c:v>2.145</c:v>
                </c:pt>
                <c:pt idx="7">
                  <c:v>3.2050000000000001</c:v>
                </c:pt>
                <c:pt idx="8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BA6-A4B4-F4099247DA8F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10.637</c:v>
                </c:pt>
                <c:pt idx="1">
                  <c:v>3.5049999999999999</c:v>
                </c:pt>
                <c:pt idx="2">
                  <c:v>2.5</c:v>
                </c:pt>
                <c:pt idx="4">
                  <c:v>1.59</c:v>
                </c:pt>
                <c:pt idx="5">
                  <c:v>1.5866666666666667</c:v>
                </c:pt>
                <c:pt idx="6">
                  <c:v>1.0954999999999999</c:v>
                </c:pt>
                <c:pt idx="7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BA6-A4B4-F4099247DA8F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11.653500000000001</c:v>
                </c:pt>
                <c:pt idx="1">
                  <c:v>4.0999999999999996</c:v>
                </c:pt>
                <c:pt idx="2">
                  <c:v>3.41</c:v>
                </c:pt>
                <c:pt idx="4">
                  <c:v>2.16</c:v>
                </c:pt>
                <c:pt idx="5">
                  <c:v>2.78</c:v>
                </c:pt>
                <c:pt idx="6">
                  <c:v>4.8599999999999994</c:v>
                </c:pt>
                <c:pt idx="7">
                  <c:v>2.2945000000000002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BA6-A4B4-F4099247DA8F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6.6450000000000005</c:v>
                </c:pt>
                <c:pt idx="1">
                  <c:v>3.3149999999999999</c:v>
                </c:pt>
                <c:pt idx="2">
                  <c:v>1.6435</c:v>
                </c:pt>
                <c:pt idx="3">
                  <c:v>6.3450000000000006</c:v>
                </c:pt>
                <c:pt idx="4">
                  <c:v>1.64</c:v>
                </c:pt>
                <c:pt idx="5">
                  <c:v>2.2066666666666666</c:v>
                </c:pt>
                <c:pt idx="6">
                  <c:v>2.0190000000000001</c:v>
                </c:pt>
                <c:pt idx="7">
                  <c:v>4.3</c:v>
                </c:pt>
                <c:pt idx="8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D-4BA6-A4B4-F4099247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88080"/>
        <c:axId val="2035794176"/>
      </c:lineChart>
      <c:catAx>
        <c:axId val="20628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5794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3579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2888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 of samples below risk threshold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971168475291499"/>
          <c:y val="0.17139936476346501"/>
          <c:w val="0.81799595058996899"/>
          <c:h val="0.6409063290227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Bacteria!$G$104:$G$111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Bacteria!$F$104:$F$111</c:f>
              <c:numCache>
                <c:formatCode>0.0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4-4455-A747-CE01A579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26192"/>
        <c:axId val="1725192688"/>
      </c:barChart>
      <c:catAx>
        <c:axId val="179872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Site</a:t>
                </a:r>
              </a:p>
            </c:rich>
          </c:tx>
          <c:layout>
            <c:manualLayout>
              <c:xMode val="edge"/>
              <c:yMode val="edge"/>
              <c:x val="0.53777766485281997"/>
              <c:y val="0.883707389855396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5192688"/>
        <c:crosses val="autoZero"/>
        <c:auto val="1"/>
        <c:lblAlgn val="ctr"/>
        <c:lblOffset val="100"/>
        <c:noMultiLvlLbl val="0"/>
      </c:catAx>
      <c:valAx>
        <c:axId val="1725192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%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872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Graphs'!$B$3:$B$8</c:f>
              <c:numCache>
                <c:formatCode>General</c:formatCode>
                <c:ptCount val="6"/>
                <c:pt idx="0">
                  <c:v>255</c:v>
                </c:pt>
                <c:pt idx="1">
                  <c:v>3593.25</c:v>
                </c:pt>
                <c:pt idx="2">
                  <c:v>30.75</c:v>
                </c:pt>
                <c:pt idx="3">
                  <c:v>691.83333333333337</c:v>
                </c:pt>
                <c:pt idx="4">
                  <c:v>10.5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4864-9773-BB2F84626F68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Graphs'!$C$3:$C$8</c:f>
              <c:numCache>
                <c:formatCode>General</c:formatCode>
                <c:ptCount val="6"/>
                <c:pt idx="0">
                  <c:v>31</c:v>
                </c:pt>
                <c:pt idx="1">
                  <c:v>140.25</c:v>
                </c:pt>
                <c:pt idx="2">
                  <c:v>3</c:v>
                </c:pt>
                <c:pt idx="3">
                  <c:v>113.66666666666667</c:v>
                </c:pt>
                <c:pt idx="4">
                  <c:v>12.5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D-4864-9773-BB2F84626F68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Graphs'!$D$3:$D$8</c:f>
              <c:numCache>
                <c:formatCode>General</c:formatCode>
                <c:ptCount val="6"/>
                <c:pt idx="0">
                  <c:v>104</c:v>
                </c:pt>
                <c:pt idx="1">
                  <c:v>192.25</c:v>
                </c:pt>
                <c:pt idx="2">
                  <c:v>0</c:v>
                </c:pt>
                <c:pt idx="3">
                  <c:v>79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D-4864-9773-BB2F8462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244256"/>
        <c:axId val="2121569328"/>
      </c:lineChart>
      <c:catAx>
        <c:axId val="174524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569328"/>
        <c:crosses val="autoZero"/>
        <c:auto val="1"/>
        <c:lblAlgn val="ctr"/>
        <c:lblOffset val="100"/>
        <c:noMultiLvlLbl val="0"/>
      </c:catAx>
      <c:valAx>
        <c:axId val="212156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244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Graphs'!$B$19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Graphs'!$A$20:$A$25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Graphs'!$B$20:$B$25</c:f>
              <c:numCache>
                <c:formatCode>General</c:formatCode>
                <c:ptCount val="6"/>
                <c:pt idx="0">
                  <c:v>251</c:v>
                </c:pt>
                <c:pt idx="1">
                  <c:v>103.75</c:v>
                </c:pt>
                <c:pt idx="2">
                  <c:v>44.5</c:v>
                </c:pt>
                <c:pt idx="3">
                  <c:v>157.16666666666666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D-4D9C-8EEF-982F753C06F2}"/>
            </c:ext>
          </c:extLst>
        </c:ser>
        <c:ser>
          <c:idx val="1"/>
          <c:order val="1"/>
          <c:tx>
            <c:strRef>
              <c:f>'Bacteria (F.e.) Graphs'!$C$19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Graphs'!$A$20:$A$25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Graphs'!$C$20:$C$25</c:f>
              <c:numCache>
                <c:formatCode>General</c:formatCode>
                <c:ptCount val="6"/>
                <c:pt idx="0">
                  <c:v>187</c:v>
                </c:pt>
                <c:pt idx="1">
                  <c:v>334</c:v>
                </c:pt>
                <c:pt idx="2">
                  <c:v>36.5</c:v>
                </c:pt>
                <c:pt idx="3">
                  <c:v>172.66666666666666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D-4D9C-8EEF-982F753C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793840"/>
        <c:axId val="1632182896"/>
      </c:lineChart>
      <c:catAx>
        <c:axId val="168179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182896"/>
        <c:crosses val="autoZero"/>
        <c:auto val="1"/>
        <c:lblAlgn val="ctr"/>
        <c:lblOffset val="100"/>
        <c:noMultiLvlLbl val="0"/>
      </c:catAx>
      <c:valAx>
        <c:axId val="163218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79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Graphs'!$B$36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Graphs'!$A$37:$A$42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Graphs'!$B$37:$B$42</c:f>
              <c:numCache>
                <c:formatCode>General</c:formatCode>
                <c:ptCount val="6"/>
                <c:pt idx="0">
                  <c:v>1097</c:v>
                </c:pt>
                <c:pt idx="1">
                  <c:v>432.25</c:v>
                </c:pt>
                <c:pt idx="2">
                  <c:v>90</c:v>
                </c:pt>
                <c:pt idx="3">
                  <c:v>165</c:v>
                </c:pt>
                <c:pt idx="4">
                  <c:v>114.5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32F-B398-8FB5FF25830C}"/>
            </c:ext>
          </c:extLst>
        </c:ser>
        <c:ser>
          <c:idx val="1"/>
          <c:order val="1"/>
          <c:tx>
            <c:strRef>
              <c:f>'Bacteria (F.e.) Graphs'!$C$36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Graphs'!$A$37:$A$42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Graphs'!$C$37:$C$42</c:f>
              <c:numCache>
                <c:formatCode>General</c:formatCode>
                <c:ptCount val="6"/>
                <c:pt idx="0">
                  <c:v>47</c:v>
                </c:pt>
                <c:pt idx="1">
                  <c:v>22.75</c:v>
                </c:pt>
                <c:pt idx="2">
                  <c:v>23</c:v>
                </c:pt>
                <c:pt idx="3">
                  <c:v>38</c:v>
                </c:pt>
                <c:pt idx="4">
                  <c:v>69.25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C-432F-B398-8FB5FF25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327424"/>
        <c:axId val="1798331408"/>
      </c:lineChart>
      <c:catAx>
        <c:axId val="17983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331408"/>
        <c:crosses val="autoZero"/>
        <c:auto val="1"/>
        <c:lblAlgn val="ctr"/>
        <c:lblOffset val="100"/>
        <c:noMultiLvlLbl val="0"/>
      </c:catAx>
      <c:valAx>
        <c:axId val="179833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27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Graphs'!$B$53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Graphs'!$A$54:$A$59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Graphs'!$B$54:$B$59</c:f>
              <c:numCache>
                <c:formatCode>General</c:formatCode>
                <c:ptCount val="6"/>
                <c:pt idx="0">
                  <c:v>135</c:v>
                </c:pt>
                <c:pt idx="1">
                  <c:v>62.75</c:v>
                </c:pt>
                <c:pt idx="2">
                  <c:v>66</c:v>
                </c:pt>
                <c:pt idx="3">
                  <c:v>188.5</c:v>
                </c:pt>
                <c:pt idx="4">
                  <c:v>118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5-414F-BAD9-391621AC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72240"/>
        <c:axId val="1728209760"/>
      </c:lineChart>
      <c:catAx>
        <c:axId val="172827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8209760"/>
        <c:crosses val="autoZero"/>
        <c:auto val="1"/>
        <c:lblAlgn val="ctr"/>
        <c:lblOffset val="100"/>
        <c:noMultiLvlLbl val="0"/>
      </c:catAx>
      <c:valAx>
        <c:axId val="1728209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272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Summer Average</a:t>
            </a:r>
          </a:p>
        </c:rich>
      </c:tx>
      <c:layout>
        <c:manualLayout>
          <c:xMode val="edge"/>
          <c:yMode val="edge"/>
          <c:x val="0.35282990667833197"/>
          <c:y val="1.210287251037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12941090696999"/>
          <c:y val="0.109339446819311"/>
          <c:w val="0.82440762613006702"/>
          <c:h val="0.69243742004877396"/>
        </c:manualLayout>
      </c:layout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Graphs'!$P$3:$P$8</c:f>
              <c:numCache>
                <c:formatCode>0.0</c:formatCode>
                <c:ptCount val="6"/>
                <c:pt idx="0">
                  <c:v>130</c:v>
                </c:pt>
                <c:pt idx="1">
                  <c:v>1308.5833333333333</c:v>
                </c:pt>
                <c:pt idx="2">
                  <c:v>11.25</c:v>
                </c:pt>
                <c:pt idx="3">
                  <c:v>294.83333333333331</c:v>
                </c:pt>
                <c:pt idx="4">
                  <c:v>12.666666666666666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5-4BF6-AB94-4B1910A96728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Graphs'!$Q$3:$Q$8</c:f>
              <c:numCache>
                <c:formatCode>0.0</c:formatCode>
                <c:ptCount val="6"/>
                <c:pt idx="0">
                  <c:v>219</c:v>
                </c:pt>
                <c:pt idx="1">
                  <c:v>218.875</c:v>
                </c:pt>
                <c:pt idx="2">
                  <c:v>40.5</c:v>
                </c:pt>
                <c:pt idx="3">
                  <c:v>164.91666666666666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5-4BF6-AB94-4B1910A96728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Graphs'!$R$3:$R$8</c:f>
              <c:numCache>
                <c:formatCode>0.0</c:formatCode>
                <c:ptCount val="6"/>
                <c:pt idx="0">
                  <c:v>572</c:v>
                </c:pt>
                <c:pt idx="1">
                  <c:v>227.5</c:v>
                </c:pt>
                <c:pt idx="2">
                  <c:v>56.5</c:v>
                </c:pt>
                <c:pt idx="3">
                  <c:v>101.5</c:v>
                </c:pt>
                <c:pt idx="4">
                  <c:v>91.875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5-4BF6-AB94-4B1910A96728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Graphs'!$S$3:$S$8</c:f>
              <c:numCache>
                <c:formatCode>0.0</c:formatCode>
                <c:ptCount val="6"/>
                <c:pt idx="0">
                  <c:v>135</c:v>
                </c:pt>
                <c:pt idx="1">
                  <c:v>62.75</c:v>
                </c:pt>
                <c:pt idx="2">
                  <c:v>66</c:v>
                </c:pt>
                <c:pt idx="3">
                  <c:v>188.5</c:v>
                </c:pt>
                <c:pt idx="4">
                  <c:v>118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5-4BF6-AB94-4B1910A96728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Graphs'!$T$3:$T$8</c:f>
              <c:numCache>
                <c:formatCode>General</c:formatCode>
                <c:ptCount val="6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5-4BF6-AB94-4B1910A9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262128"/>
        <c:axId val="1885951856"/>
      </c:lineChart>
      <c:catAx>
        <c:axId val="2019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951856"/>
        <c:crosses val="autoZero"/>
        <c:auto val="1"/>
        <c:lblAlgn val="ctr"/>
        <c:lblOffset val="100"/>
        <c:noMultiLvlLbl val="0"/>
      </c:catAx>
      <c:valAx>
        <c:axId val="1885951856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F.e. MPN/100 ml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1926212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Monthly Rainfall 2017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4.47</c:v>
                </c:pt>
                <c:pt idx="1">
                  <c:v>2.02</c:v>
                </c:pt>
                <c:pt idx="2">
                  <c:v>5.08</c:v>
                </c:pt>
                <c:pt idx="3">
                  <c:v>1.99</c:v>
                </c:pt>
                <c:pt idx="4">
                  <c:v>9.7899999999999991</c:v>
                </c:pt>
                <c:pt idx="5">
                  <c:v>11.84</c:v>
                </c:pt>
                <c:pt idx="6">
                  <c:v>2.0499999999999998</c:v>
                </c:pt>
                <c:pt idx="7">
                  <c:v>3.94</c:v>
                </c:pt>
                <c:pt idx="8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A-484F-8598-646A4F07B482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D76A-484F-8598-646A4F07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14016"/>
        <c:axId val="1673023232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A-484F-8598-646A4F07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94656"/>
        <c:axId val="-2144698784"/>
      </c:lineChart>
      <c:catAx>
        <c:axId val="20838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023232"/>
        <c:crosses val="autoZero"/>
        <c:auto val="1"/>
        <c:lblAlgn val="ctr"/>
        <c:lblOffset val="100"/>
        <c:noMultiLvlLbl val="0"/>
      </c:catAx>
      <c:valAx>
        <c:axId val="1673023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814016"/>
        <c:crosses val="autoZero"/>
        <c:crossBetween val="between"/>
      </c:valAx>
      <c:valAx>
        <c:axId val="-2144698784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1734794656"/>
        <c:crosses val="max"/>
        <c:crossBetween val="between"/>
      </c:valAx>
      <c:catAx>
        <c:axId val="1734794656"/>
        <c:scaling>
          <c:orientation val="minMax"/>
        </c:scaling>
        <c:delete val="1"/>
        <c:axPos val="b"/>
        <c:majorTickMark val="out"/>
        <c:minorTickMark val="none"/>
        <c:tickLblPos val="none"/>
        <c:crossAx val="-214469878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0.00</c:formatCode>
                <c:ptCount val="9"/>
                <c:pt idx="0">
                  <c:v>0.1545</c:v>
                </c:pt>
                <c:pt idx="1">
                  <c:v>0.14099999999999999</c:v>
                </c:pt>
                <c:pt idx="2">
                  <c:v>0.189</c:v>
                </c:pt>
                <c:pt idx="3">
                  <c:v>0.1565</c:v>
                </c:pt>
                <c:pt idx="4">
                  <c:v>0.32400000000000001</c:v>
                </c:pt>
                <c:pt idx="5">
                  <c:v>0.34666666666666668</c:v>
                </c:pt>
                <c:pt idx="6">
                  <c:v>0.21950000000000003</c:v>
                </c:pt>
                <c:pt idx="7">
                  <c:v>9.9999999999999992E-2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E-4082-82F0-30CEAD87A210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0.00</c:formatCode>
                <c:ptCount val="9"/>
                <c:pt idx="0">
                  <c:v>0.13999999999999999</c:v>
                </c:pt>
                <c:pt idx="1">
                  <c:v>0.127</c:v>
                </c:pt>
                <c:pt idx="2">
                  <c:v>0.125</c:v>
                </c:pt>
                <c:pt idx="3">
                  <c:v>5.2000000000000005E-2</c:v>
                </c:pt>
                <c:pt idx="4">
                  <c:v>0.11749999999999999</c:v>
                </c:pt>
                <c:pt idx="5">
                  <c:v>0.13666666666666669</c:v>
                </c:pt>
                <c:pt idx="6">
                  <c:v>5.8500000000000003E-2</c:v>
                </c:pt>
                <c:pt idx="7">
                  <c:v>5.6999999999999995E-2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E-4082-82F0-30CEAD87A210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0.00</c:formatCode>
                <c:ptCount val="9"/>
                <c:pt idx="0">
                  <c:v>0.16350000000000001</c:v>
                </c:pt>
                <c:pt idx="1">
                  <c:v>0.105</c:v>
                </c:pt>
                <c:pt idx="2">
                  <c:v>0.13500000000000001</c:v>
                </c:pt>
                <c:pt idx="3">
                  <c:v>9.4E-2</c:v>
                </c:pt>
                <c:pt idx="4">
                  <c:v>0.11249999999999999</c:v>
                </c:pt>
                <c:pt idx="6">
                  <c:v>9.1999999999999998E-2</c:v>
                </c:pt>
                <c:pt idx="7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E-4082-82F0-30CEAD87A210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0.00</c:formatCode>
                <c:ptCount val="9"/>
                <c:pt idx="0">
                  <c:v>0.20050000000000001</c:v>
                </c:pt>
                <c:pt idx="1">
                  <c:v>9.6500000000000002E-2</c:v>
                </c:pt>
                <c:pt idx="2">
                  <c:v>0.111</c:v>
                </c:pt>
                <c:pt idx="3">
                  <c:v>0.1915</c:v>
                </c:pt>
                <c:pt idx="4">
                  <c:v>0.24149999999999999</c:v>
                </c:pt>
                <c:pt idx="5">
                  <c:v>0.57366666666666666</c:v>
                </c:pt>
                <c:pt idx="6">
                  <c:v>5.8000000000000003E-2</c:v>
                </c:pt>
                <c:pt idx="7">
                  <c:v>4.8500000000000001E-2</c:v>
                </c:pt>
                <c:pt idx="8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E-4082-82F0-30CEAD87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10336"/>
        <c:axId val="1996125312"/>
      </c:lineChart>
      <c:catAx>
        <c:axId val="21109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6125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961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910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3</c:v>
                </c:pt>
                <c:pt idx="1">
                  <c:v>3.3</c:v>
                </c:pt>
                <c:pt idx="2">
                  <c:v>4.05</c:v>
                </c:pt>
                <c:pt idx="4">
                  <c:v>1</c:v>
                </c:pt>
                <c:pt idx="5">
                  <c:v>9.5333333333333332</c:v>
                </c:pt>
                <c:pt idx="6">
                  <c:v>4.55</c:v>
                </c:pt>
                <c:pt idx="7">
                  <c:v>2.4500000000000002</c:v>
                </c:pt>
                <c:pt idx="8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F-4E7C-9267-876D039FF749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24.35</c:v>
                </c:pt>
                <c:pt idx="1">
                  <c:v>16.95</c:v>
                </c:pt>
                <c:pt idx="4">
                  <c:v>25.15</c:v>
                </c:pt>
                <c:pt idx="5">
                  <c:v>20.766666666666666</c:v>
                </c:pt>
                <c:pt idx="6">
                  <c:v>28.05</c:v>
                </c:pt>
                <c:pt idx="7">
                  <c:v>46.15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E7C-9267-876D039FF749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10.85</c:v>
                </c:pt>
                <c:pt idx="1">
                  <c:v>18.2</c:v>
                </c:pt>
                <c:pt idx="4">
                  <c:v>18.55</c:v>
                </c:pt>
                <c:pt idx="5">
                  <c:v>16.366666666666667</c:v>
                </c:pt>
                <c:pt idx="6">
                  <c:v>17.450000000000003</c:v>
                </c:pt>
                <c:pt idx="7">
                  <c:v>12.530000000000001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F-4E7C-9267-876D039FF749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1">
                  <c:v>14.25</c:v>
                </c:pt>
                <c:pt idx="3">
                  <c:v>27</c:v>
                </c:pt>
                <c:pt idx="4">
                  <c:v>17.2</c:v>
                </c:pt>
                <c:pt idx="5">
                  <c:v>16.600000000000001</c:v>
                </c:pt>
                <c:pt idx="6">
                  <c:v>13.75</c:v>
                </c:pt>
                <c:pt idx="7">
                  <c:v>21.3</c:v>
                </c:pt>
                <c:pt idx="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F-4E7C-9267-876D039F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78384"/>
        <c:axId val="2063177568"/>
      </c:lineChart>
      <c:catAx>
        <c:axId val="207167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3177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317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67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10.218999999999999</c:v>
                </c:pt>
                <c:pt idx="1">
                  <c:v>3.02</c:v>
                </c:pt>
                <c:pt idx="2">
                  <c:v>2.0499999999999998</c:v>
                </c:pt>
                <c:pt idx="3">
                  <c:v>6.9749999999999996</c:v>
                </c:pt>
                <c:pt idx="4">
                  <c:v>3.04</c:v>
                </c:pt>
                <c:pt idx="5">
                  <c:v>1.3433333333333335</c:v>
                </c:pt>
                <c:pt idx="6">
                  <c:v>1.782</c:v>
                </c:pt>
                <c:pt idx="7">
                  <c:v>4.1749999999999998</c:v>
                </c:pt>
                <c:pt idx="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9EB-86E5-BF9C952C8C0C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9.5500000000000007</c:v>
                </c:pt>
                <c:pt idx="1">
                  <c:v>4.8849999999999998</c:v>
                </c:pt>
                <c:pt idx="2">
                  <c:v>3.4649999999999999</c:v>
                </c:pt>
                <c:pt idx="3">
                  <c:v>7.5350000000000001</c:v>
                </c:pt>
                <c:pt idx="4">
                  <c:v>4.0199999999999996</c:v>
                </c:pt>
                <c:pt idx="5">
                  <c:v>2.08</c:v>
                </c:pt>
                <c:pt idx="6">
                  <c:v>3.51</c:v>
                </c:pt>
                <c:pt idx="7">
                  <c:v>3.3920000000000003</c:v>
                </c:pt>
                <c:pt idx="8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9EB-86E5-BF9C952C8C0C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10.348000000000001</c:v>
                </c:pt>
                <c:pt idx="1">
                  <c:v>13.700000000000001</c:v>
                </c:pt>
                <c:pt idx="2">
                  <c:v>3.4284999999999997</c:v>
                </c:pt>
                <c:pt idx="3">
                  <c:v>15.3</c:v>
                </c:pt>
                <c:pt idx="4">
                  <c:v>3.75</c:v>
                </c:pt>
                <c:pt idx="5">
                  <c:v>1.8966666666666665</c:v>
                </c:pt>
                <c:pt idx="6">
                  <c:v>3.51</c:v>
                </c:pt>
                <c:pt idx="7">
                  <c:v>3.3474999999999997</c:v>
                </c:pt>
                <c:pt idx="8">
                  <c:v>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D-49EB-86E5-BF9C952C8C0C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2">
                  <c:v>0.52350000000000008</c:v>
                </c:pt>
                <c:pt idx="3">
                  <c:v>0.47399999999999998</c:v>
                </c:pt>
                <c:pt idx="4">
                  <c:v>0</c:v>
                </c:pt>
                <c:pt idx="5">
                  <c:v>3.3460000000000001</c:v>
                </c:pt>
                <c:pt idx="6">
                  <c:v>0.55000000000000004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D-49EB-86E5-BF9C952C8C0C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3.597</c:v>
                </c:pt>
                <c:pt idx="1">
                  <c:v>2.2044999999999999</c:v>
                </c:pt>
                <c:pt idx="2">
                  <c:v>2.484</c:v>
                </c:pt>
                <c:pt idx="3">
                  <c:v>0.105</c:v>
                </c:pt>
                <c:pt idx="4">
                  <c:v>0</c:v>
                </c:pt>
                <c:pt idx="5">
                  <c:v>4.503333333333333</c:v>
                </c:pt>
                <c:pt idx="6">
                  <c:v>2.8515000000000001</c:v>
                </c:pt>
                <c:pt idx="7">
                  <c:v>0.22650000000000001</c:v>
                </c:pt>
                <c:pt idx="8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D-49EB-86E5-BF9C952C8C0C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8.2140000000000004</c:v>
                </c:pt>
                <c:pt idx="1">
                  <c:v>3.05</c:v>
                </c:pt>
                <c:pt idx="2">
                  <c:v>2.63</c:v>
                </c:pt>
                <c:pt idx="3">
                  <c:v>5.72</c:v>
                </c:pt>
                <c:pt idx="4">
                  <c:v>1.0900000000000001</c:v>
                </c:pt>
                <c:pt idx="5">
                  <c:v>1.6833333333333336</c:v>
                </c:pt>
                <c:pt idx="6">
                  <c:v>1.849</c:v>
                </c:pt>
                <c:pt idx="7">
                  <c:v>3.1799999999999997</c:v>
                </c:pt>
                <c:pt idx="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D-49EB-86E5-BF9C952C8C0C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1">
                  <c:v>13.9</c:v>
                </c:pt>
                <c:pt idx="2">
                  <c:v>0</c:v>
                </c:pt>
                <c:pt idx="3">
                  <c:v>0.85</c:v>
                </c:pt>
                <c:pt idx="4">
                  <c:v>0</c:v>
                </c:pt>
                <c:pt idx="5">
                  <c:v>1.6829999999999998</c:v>
                </c:pt>
                <c:pt idx="6">
                  <c:v>0.53950000000000009</c:v>
                </c:pt>
                <c:pt idx="7">
                  <c:v>0.85</c:v>
                </c:pt>
                <c:pt idx="8">
                  <c:v>1.706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D-49EB-86E5-BF9C952C8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1280"/>
        <c:axId val="2071875120"/>
      </c:lineChart>
      <c:catAx>
        <c:axId val="207163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875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7187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631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0.11599999999999999</c:v>
                </c:pt>
                <c:pt idx="1">
                  <c:v>0.13400000000000001</c:v>
                </c:pt>
                <c:pt idx="2">
                  <c:v>0.127</c:v>
                </c:pt>
                <c:pt idx="3">
                  <c:v>0.13950000000000001</c:v>
                </c:pt>
                <c:pt idx="4">
                  <c:v>0.13600000000000001</c:v>
                </c:pt>
                <c:pt idx="5">
                  <c:v>0.25866666666666666</c:v>
                </c:pt>
                <c:pt idx="6">
                  <c:v>9.5000000000000001E-2</c:v>
                </c:pt>
                <c:pt idx="7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4-49D9-B468-6492B79B5A03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0.151</c:v>
                </c:pt>
                <c:pt idx="1">
                  <c:v>0.13600000000000001</c:v>
                </c:pt>
                <c:pt idx="2">
                  <c:v>0.1265</c:v>
                </c:pt>
                <c:pt idx="3">
                  <c:v>0.1585</c:v>
                </c:pt>
                <c:pt idx="4">
                  <c:v>0.1575</c:v>
                </c:pt>
                <c:pt idx="5">
                  <c:v>0.26133333333333336</c:v>
                </c:pt>
                <c:pt idx="6">
                  <c:v>8.5000000000000006E-2</c:v>
                </c:pt>
                <c:pt idx="7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4-49D9-B468-6492B79B5A03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0.14550000000000002</c:v>
                </c:pt>
                <c:pt idx="1">
                  <c:v>9.1999999999999998E-2</c:v>
                </c:pt>
                <c:pt idx="2">
                  <c:v>9.7000000000000003E-2</c:v>
                </c:pt>
                <c:pt idx="3">
                  <c:v>0.16949999999999998</c:v>
                </c:pt>
                <c:pt idx="4">
                  <c:v>0.13500000000000001</c:v>
                </c:pt>
                <c:pt idx="5">
                  <c:v>0.22700000000000001</c:v>
                </c:pt>
                <c:pt idx="6">
                  <c:v>0.11899999999999999</c:v>
                </c:pt>
                <c:pt idx="7">
                  <c:v>0.23250000000000001</c:v>
                </c:pt>
                <c:pt idx="8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4-49D9-B468-6492B79B5A03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0">
                  <c:v>0.1235</c:v>
                </c:pt>
                <c:pt idx="1">
                  <c:v>9.7500000000000003E-2</c:v>
                </c:pt>
                <c:pt idx="2">
                  <c:v>9.1999999999999998E-2</c:v>
                </c:pt>
                <c:pt idx="3">
                  <c:v>0.129</c:v>
                </c:pt>
                <c:pt idx="4">
                  <c:v>8.5000000000000006E-2</c:v>
                </c:pt>
                <c:pt idx="5">
                  <c:v>0.12</c:v>
                </c:pt>
                <c:pt idx="6">
                  <c:v>0.19450000000000001</c:v>
                </c:pt>
                <c:pt idx="7">
                  <c:v>0.217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4-49D9-B468-6492B79B5A03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0.26950000000000002</c:v>
                </c:pt>
                <c:pt idx="1">
                  <c:v>0.154</c:v>
                </c:pt>
                <c:pt idx="2">
                  <c:v>0.11849999999999999</c:v>
                </c:pt>
                <c:pt idx="3">
                  <c:v>0.17149999999999999</c:v>
                </c:pt>
                <c:pt idx="4">
                  <c:v>0.4975</c:v>
                </c:pt>
                <c:pt idx="5">
                  <c:v>0.31033333333333335</c:v>
                </c:pt>
                <c:pt idx="6">
                  <c:v>0.16199999999999998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4-49D9-B468-6492B79B5A03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0.1075</c:v>
                </c:pt>
                <c:pt idx="1">
                  <c:v>0.14650000000000002</c:v>
                </c:pt>
                <c:pt idx="2">
                  <c:v>0.11699999999999999</c:v>
                </c:pt>
                <c:pt idx="3">
                  <c:v>0.112</c:v>
                </c:pt>
                <c:pt idx="4">
                  <c:v>0.14150000000000001</c:v>
                </c:pt>
                <c:pt idx="5">
                  <c:v>0.21466666666666664</c:v>
                </c:pt>
                <c:pt idx="6">
                  <c:v>6.1499999999999999E-2</c:v>
                </c:pt>
                <c:pt idx="7">
                  <c:v>9.5000000000000001E-2</c:v>
                </c:pt>
                <c:pt idx="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D4-49D9-B468-6492B79B5A03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1">
                  <c:v>8.5499999999999993E-2</c:v>
                </c:pt>
                <c:pt idx="2">
                  <c:v>8.1000000000000003E-2</c:v>
                </c:pt>
                <c:pt idx="3">
                  <c:v>8.7499999999999994E-2</c:v>
                </c:pt>
                <c:pt idx="4">
                  <c:v>0.1305</c:v>
                </c:pt>
                <c:pt idx="5">
                  <c:v>0.12233333333333334</c:v>
                </c:pt>
                <c:pt idx="6">
                  <c:v>0.114</c:v>
                </c:pt>
                <c:pt idx="7">
                  <c:v>9.6000000000000002E-2</c:v>
                </c:pt>
                <c:pt idx="8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D4-49D9-B468-6492B79B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360"/>
        <c:axId val="2063426464"/>
      </c:lineChart>
      <c:catAx>
        <c:axId val="20716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3426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342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63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18.2</c:v>
                </c:pt>
                <c:pt idx="1">
                  <c:v>8.9</c:v>
                </c:pt>
                <c:pt idx="3">
                  <c:v>10.55</c:v>
                </c:pt>
                <c:pt idx="4">
                  <c:v>16.05</c:v>
                </c:pt>
                <c:pt idx="5">
                  <c:v>17.433333333333334</c:v>
                </c:pt>
                <c:pt idx="6">
                  <c:v>11.55</c:v>
                </c:pt>
                <c:pt idx="7">
                  <c:v>90.8</c:v>
                </c:pt>
                <c:pt idx="8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5-4F69-B52C-10DCBC469FF0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9.1</c:v>
                </c:pt>
                <c:pt idx="1">
                  <c:v>11.45</c:v>
                </c:pt>
                <c:pt idx="3">
                  <c:v>8.5500000000000007</c:v>
                </c:pt>
                <c:pt idx="4">
                  <c:v>11.05</c:v>
                </c:pt>
                <c:pt idx="5">
                  <c:v>16.100000000000001</c:v>
                </c:pt>
                <c:pt idx="6">
                  <c:v>9.25</c:v>
                </c:pt>
                <c:pt idx="7">
                  <c:v>48.6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F69-B52C-10DCBC469FF0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8.9499999999999993</c:v>
                </c:pt>
                <c:pt idx="1">
                  <c:v>18.850000000000001</c:v>
                </c:pt>
                <c:pt idx="3">
                  <c:v>7.85</c:v>
                </c:pt>
                <c:pt idx="4">
                  <c:v>12.2</c:v>
                </c:pt>
                <c:pt idx="5">
                  <c:v>15.733333333333334</c:v>
                </c:pt>
                <c:pt idx="6">
                  <c:v>8.85</c:v>
                </c:pt>
                <c:pt idx="7">
                  <c:v>38.949999999999996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5-4F69-B52C-10DCBC469FF0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0">
                  <c:v>21.75</c:v>
                </c:pt>
                <c:pt idx="1">
                  <c:v>11.5</c:v>
                </c:pt>
                <c:pt idx="3">
                  <c:v>14</c:v>
                </c:pt>
                <c:pt idx="4">
                  <c:v>9.1</c:v>
                </c:pt>
                <c:pt idx="5">
                  <c:v>13.733333333333334</c:v>
                </c:pt>
                <c:pt idx="6">
                  <c:v>11.9</c:v>
                </c:pt>
                <c:pt idx="7">
                  <c:v>5.3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5-4F69-B52C-10DCBC469FF0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13.75</c:v>
                </c:pt>
                <c:pt idx="1">
                  <c:v>14.600000000000001</c:v>
                </c:pt>
                <c:pt idx="3">
                  <c:v>8.6999999999999993</c:v>
                </c:pt>
                <c:pt idx="4">
                  <c:v>11.2</c:v>
                </c:pt>
                <c:pt idx="5">
                  <c:v>17.666666666666668</c:v>
                </c:pt>
                <c:pt idx="6">
                  <c:v>15.7</c:v>
                </c:pt>
                <c:pt idx="7">
                  <c:v>14.2</c:v>
                </c:pt>
                <c:pt idx="8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5-4F69-B52C-10DCBC469FF0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20.65</c:v>
                </c:pt>
                <c:pt idx="1">
                  <c:v>9.0500000000000007</c:v>
                </c:pt>
                <c:pt idx="3">
                  <c:v>31</c:v>
                </c:pt>
                <c:pt idx="4">
                  <c:v>19.149999999999999</c:v>
                </c:pt>
                <c:pt idx="5">
                  <c:v>17.399999999999999</c:v>
                </c:pt>
                <c:pt idx="6">
                  <c:v>20.100000000000001</c:v>
                </c:pt>
                <c:pt idx="7">
                  <c:v>19.100000000000001</c:v>
                </c:pt>
                <c:pt idx="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5-4F69-B52C-10DCBC469FF0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1">
                  <c:v>15.799999999999999</c:v>
                </c:pt>
                <c:pt idx="3">
                  <c:v>5.8000000000000007</c:v>
                </c:pt>
                <c:pt idx="4">
                  <c:v>11.05</c:v>
                </c:pt>
                <c:pt idx="5">
                  <c:v>15.933333333333332</c:v>
                </c:pt>
                <c:pt idx="6">
                  <c:v>57.35</c:v>
                </c:pt>
                <c:pt idx="7">
                  <c:v>5.6</c:v>
                </c:pt>
                <c:pt idx="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5-4F69-B52C-10DCBC46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63792"/>
        <c:axId val="1723922080"/>
      </c:lineChart>
      <c:catAx>
        <c:axId val="168136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922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392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1363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3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3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310048</xdr:colOff>
      <xdr:row>33</xdr:row>
      <xdr:rowOff>44355</xdr:rowOff>
    </xdr:from>
    <xdr:to>
      <xdr:col>22</xdr:col>
      <xdr:colOff>439588</xdr:colOff>
      <xdr:row>48</xdr:row>
      <xdr:rowOff>187338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3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3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3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3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3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3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384810</xdr:colOff>
      <xdr:row>0</xdr:row>
      <xdr:rowOff>140970</xdr:rowOff>
    </xdr:from>
    <xdr:to>
      <xdr:col>73</xdr:col>
      <xdr:colOff>400050</xdr:colOff>
      <xdr:row>15</xdr:row>
      <xdr:rowOff>19050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3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480060</xdr:colOff>
      <xdr:row>15</xdr:row>
      <xdr:rowOff>152400</xdr:rowOff>
    </xdr:from>
    <xdr:to>
      <xdr:col>73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3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426720</xdr:colOff>
      <xdr:row>32</xdr:row>
      <xdr:rowOff>60960</xdr:rowOff>
    </xdr:from>
    <xdr:to>
      <xdr:col>73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3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3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3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3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3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371475</xdr:colOff>
      <xdr:row>66</xdr:row>
      <xdr:rowOff>100965</xdr:rowOff>
    </xdr:from>
    <xdr:to>
      <xdr:col>73</xdr:col>
      <xdr:colOff>66675</xdr:colOff>
      <xdr:row>80</xdr:row>
      <xdr:rowOff>177165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3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3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3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3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381000</xdr:colOff>
      <xdr:row>50</xdr:row>
      <xdr:rowOff>76200</xdr:rowOff>
    </xdr:from>
    <xdr:to>
      <xdr:col>73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3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83</xdr:col>
      <xdr:colOff>233016</xdr:colOff>
      <xdr:row>0</xdr:row>
      <xdr:rowOff>34577</xdr:rowOff>
    </xdr:from>
    <xdr:to>
      <xdr:col>92</xdr:col>
      <xdr:colOff>312481</xdr:colOff>
      <xdr:row>14</xdr:row>
      <xdr:rowOff>100601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3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147502</xdr:colOff>
      <xdr:row>15</xdr:row>
      <xdr:rowOff>121920</xdr:rowOff>
    </xdr:from>
    <xdr:to>
      <xdr:col>92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3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83</xdr:col>
      <xdr:colOff>140661</xdr:colOff>
      <xdr:row>30</xdr:row>
      <xdr:rowOff>147502</xdr:rowOff>
    </xdr:from>
    <xdr:to>
      <xdr:col>92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3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146053</xdr:colOff>
      <xdr:row>45</xdr:row>
      <xdr:rowOff>162196</xdr:rowOff>
    </xdr:from>
    <xdr:to>
      <xdr:col>91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84</xdr:col>
      <xdr:colOff>64913</xdr:colOff>
      <xdr:row>60</xdr:row>
      <xdr:rowOff>170404</xdr:rowOff>
    </xdr:from>
    <xdr:to>
      <xdr:col>92</xdr:col>
      <xdr:colOff>367340</xdr:colOff>
      <xdr:row>76</xdr:row>
      <xdr:rowOff>135569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3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137355</xdr:colOff>
      <xdr:row>77</xdr:row>
      <xdr:rowOff>73417</xdr:rowOff>
    </xdr:from>
    <xdr:to>
      <xdr:col>91</xdr:col>
      <xdr:colOff>178176</xdr:colOff>
      <xdr:row>95</xdr:row>
      <xdr:rowOff>28241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3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76200</xdr:rowOff>
    </xdr:from>
    <xdr:to>
      <xdr:col>17</xdr:col>
      <xdr:colOff>304800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12</xdr:row>
      <xdr:rowOff>61912</xdr:rowOff>
    </xdr:from>
    <xdr:to>
      <xdr:col>17</xdr:col>
      <xdr:colOff>290512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23</xdr:row>
      <xdr:rowOff>119062</xdr:rowOff>
    </xdr:from>
    <xdr:to>
      <xdr:col>17</xdr:col>
      <xdr:colOff>290512</xdr:colOff>
      <xdr:row>35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</xdr:colOff>
      <xdr:row>37</xdr:row>
      <xdr:rowOff>54292</xdr:rowOff>
    </xdr:from>
    <xdr:to>
      <xdr:col>17</xdr:col>
      <xdr:colOff>320992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48</xdr:row>
      <xdr:rowOff>0</xdr:rowOff>
    </xdr:from>
    <xdr:to>
      <xdr:col>17</xdr:col>
      <xdr:colOff>338137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</xdr:colOff>
      <xdr:row>59</xdr:row>
      <xdr:rowOff>52387</xdr:rowOff>
    </xdr:from>
    <xdr:to>
      <xdr:col>17</xdr:col>
      <xdr:colOff>338137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</xdr:colOff>
      <xdr:row>71</xdr:row>
      <xdr:rowOff>14287</xdr:rowOff>
    </xdr:from>
    <xdr:to>
      <xdr:col>17</xdr:col>
      <xdr:colOff>347662</xdr:colOff>
      <xdr:row>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</xdr:colOff>
      <xdr:row>83</xdr:row>
      <xdr:rowOff>52387</xdr:rowOff>
    </xdr:from>
    <xdr:to>
      <xdr:col>17</xdr:col>
      <xdr:colOff>338137</xdr:colOff>
      <xdr:row>97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152401</xdr:colOff>
      <xdr:row>102</xdr:row>
      <xdr:rowOff>176211</xdr:rowOff>
    </xdr:from>
    <xdr:to>
      <xdr:col>16</xdr:col>
      <xdr:colOff>366713</xdr:colOff>
      <xdr:row>120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160020</xdr:colOff>
      <xdr:row>112</xdr:row>
      <xdr:rowOff>179293</xdr:rowOff>
    </xdr:from>
    <xdr:to>
      <xdr:col>7</xdr:col>
      <xdr:colOff>1397654</xdr:colOff>
      <xdr:row>131</xdr:row>
      <xdr:rowOff>161364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14287</xdr:rowOff>
    </xdr:from>
    <xdr:to>
      <xdr:col>12</xdr:col>
      <xdr:colOff>400050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291464</xdr:colOff>
      <xdr:row>33</xdr:row>
      <xdr:rowOff>14287</xdr:rowOff>
    </xdr:from>
    <xdr:to>
      <xdr:col>14</xdr:col>
      <xdr:colOff>38099</xdr:colOff>
      <xdr:row>46</xdr:row>
      <xdr:rowOff>169545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49</xdr:row>
      <xdr:rowOff>14287</xdr:rowOff>
    </xdr:from>
    <xdr:to>
      <xdr:col>12</xdr:col>
      <xdr:colOff>438150</xdr:colOff>
      <xdr:row>62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17</xdr:row>
      <xdr:rowOff>52386</xdr:rowOff>
    </xdr:from>
    <xdr:to>
      <xdr:col>21</xdr:col>
      <xdr:colOff>257175</xdr:colOff>
      <xdr:row>33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123825</xdr:rowOff>
    </xdr:from>
    <xdr:to>
      <xdr:col>11</xdr:col>
      <xdr:colOff>533400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578"/>
  <sheetViews>
    <sheetView tabSelected="1" zoomScale="80" zoomScaleNormal="80" zoomScalePageLayoutView="8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T1" sqref="T1:U1048576"/>
    </sheetView>
  </sheetViews>
  <sheetFormatPr baseColWidth="10" defaultColWidth="9.1640625" defaultRowHeight="16" x14ac:dyDescent="0.2"/>
  <cols>
    <col min="1" max="1" width="12.5" style="113" customWidth="1"/>
    <col min="2" max="2" width="8.33203125" style="46" bestFit="1" customWidth="1"/>
    <col min="3" max="3" width="8.83203125" style="46" bestFit="1" customWidth="1"/>
    <col min="4" max="4" width="6.5" style="46" bestFit="1" customWidth="1"/>
    <col min="5" max="5" width="12.6640625" style="46" bestFit="1" customWidth="1"/>
    <col min="6" max="6" width="11.83203125" style="46" bestFit="1" customWidth="1"/>
    <col min="7" max="7" width="7" style="46" bestFit="1" customWidth="1"/>
    <col min="8" max="13" width="7" style="46" customWidth="1"/>
    <col min="14" max="14" width="8.33203125" style="46" customWidth="1"/>
    <col min="15" max="15" width="9" style="46" bestFit="1" customWidth="1"/>
    <col min="16" max="16" width="6" style="46" bestFit="1" customWidth="1"/>
    <col min="17" max="17" width="10.83203125" style="46" customWidth="1"/>
    <col min="18" max="18" width="9.5" style="46" bestFit="1" customWidth="1"/>
    <col min="19" max="19" width="8.5" style="46" bestFit="1" customWidth="1"/>
    <col min="20" max="20" width="13.1640625" style="191" customWidth="1"/>
    <col min="21" max="21" width="14.33203125" style="191" customWidth="1"/>
    <col min="22" max="22" width="15.6640625" style="46" customWidth="1"/>
    <col min="23" max="23" width="11.6640625" style="46" bestFit="1" customWidth="1"/>
    <col min="24" max="24" width="59" style="46" bestFit="1" customWidth="1"/>
    <col min="25" max="25" width="24.33203125" style="46" customWidth="1"/>
    <col min="26" max="26" width="13.1640625" style="46" bestFit="1" customWidth="1"/>
    <col min="27" max="27" width="14.33203125" style="46" bestFit="1" customWidth="1"/>
    <col min="28" max="28" width="18.1640625" style="46" customWidth="1"/>
    <col min="29" max="29" width="18" style="142" customWidth="1"/>
    <col min="30" max="30" width="10.33203125" style="46" customWidth="1"/>
    <col min="31" max="31" width="19.33203125" style="46" customWidth="1"/>
    <col min="32" max="32" width="9.1640625" style="46" customWidth="1"/>
    <col min="33" max="33" width="10.1640625" style="46" customWidth="1"/>
    <col min="34" max="34" width="9.1640625" style="46"/>
    <col min="35" max="35" width="16.1640625" style="46" bestFit="1" customWidth="1"/>
    <col min="36" max="36" width="9.1640625" style="46"/>
    <col min="37" max="37" width="10.6640625" style="46" customWidth="1"/>
    <col min="38" max="16384" width="9.1640625" style="46"/>
  </cols>
  <sheetData>
    <row r="1" spans="1:40" x14ac:dyDescent="0.2">
      <c r="A1" s="106" t="s">
        <v>0</v>
      </c>
      <c r="B1" s="47" t="s">
        <v>19</v>
      </c>
      <c r="C1" s="40" t="s">
        <v>13</v>
      </c>
      <c r="D1" s="48" t="s">
        <v>14</v>
      </c>
      <c r="E1" s="50" t="s">
        <v>17</v>
      </c>
      <c r="F1" s="92" t="s">
        <v>150</v>
      </c>
      <c r="G1" s="49" t="s">
        <v>16</v>
      </c>
      <c r="H1" s="49"/>
      <c r="I1" s="160" t="s">
        <v>76</v>
      </c>
      <c r="J1" s="44" t="s">
        <v>77</v>
      </c>
      <c r="K1" s="169" t="s">
        <v>78</v>
      </c>
      <c r="L1" s="44" t="s">
        <v>79</v>
      </c>
      <c r="M1" s="44" t="s">
        <v>326</v>
      </c>
      <c r="N1" s="47" t="s">
        <v>4</v>
      </c>
      <c r="O1" s="47" t="s">
        <v>6</v>
      </c>
      <c r="P1" s="47" t="s">
        <v>8</v>
      </c>
      <c r="Q1" s="47" t="s">
        <v>5</v>
      </c>
      <c r="R1" s="47" t="s">
        <v>9</v>
      </c>
      <c r="S1" s="47" t="s">
        <v>7</v>
      </c>
      <c r="T1" s="47" t="s">
        <v>327</v>
      </c>
      <c r="U1" s="47" t="s">
        <v>328</v>
      </c>
      <c r="V1" s="47" t="s">
        <v>137</v>
      </c>
      <c r="W1" s="47" t="s">
        <v>12</v>
      </c>
      <c r="X1" s="47" t="s">
        <v>2</v>
      </c>
      <c r="Y1" s="47" t="s">
        <v>3</v>
      </c>
      <c r="Z1" s="47" t="s">
        <v>10</v>
      </c>
      <c r="AA1" s="47" t="s">
        <v>11</v>
      </c>
      <c r="AB1" s="47" t="s">
        <v>217</v>
      </c>
      <c r="AC1" s="49" t="s">
        <v>218</v>
      </c>
      <c r="AD1" s="50"/>
      <c r="AE1" s="47"/>
      <c r="AF1" s="47"/>
      <c r="AG1" s="47"/>
      <c r="AH1" s="47"/>
      <c r="AI1" s="50"/>
      <c r="AJ1" s="47"/>
      <c r="AK1" s="47"/>
      <c r="AL1" s="47"/>
      <c r="AM1" s="47"/>
      <c r="AN1" s="47"/>
    </row>
    <row r="2" spans="1:40" x14ac:dyDescent="0.2">
      <c r="A2" s="103">
        <v>42808</v>
      </c>
      <c r="B2" s="54">
        <v>2</v>
      </c>
      <c r="C2" s="52">
        <v>0.05</v>
      </c>
      <c r="D2" s="52">
        <v>6.56</v>
      </c>
      <c r="E2" s="52">
        <v>8.6</v>
      </c>
      <c r="F2" s="74">
        <v>7.1340000000000003</v>
      </c>
      <c r="G2" s="52">
        <v>0.33700000000000002</v>
      </c>
      <c r="H2" s="52"/>
      <c r="I2" s="30">
        <v>115</v>
      </c>
      <c r="J2" s="22">
        <f t="shared" ref="J2:J25" si="0">(I2*14.007)*(0.001)</f>
        <v>1.610805</v>
      </c>
      <c r="K2" s="155">
        <v>1.03</v>
      </c>
      <c r="L2" s="22">
        <f t="shared" ref="L2:L41" si="1">(K2*30.97)*(0.001)</f>
        <v>3.18991E-2</v>
      </c>
      <c r="M2" s="22"/>
      <c r="N2" s="52">
        <v>5</v>
      </c>
      <c r="O2" s="52">
        <v>3</v>
      </c>
      <c r="P2" s="52">
        <v>4</v>
      </c>
      <c r="Q2" s="52">
        <v>2</v>
      </c>
      <c r="R2" s="52">
        <v>6</v>
      </c>
      <c r="S2" s="52">
        <v>6</v>
      </c>
      <c r="T2" s="52">
        <f>IF(Z2&gt;0,(Z2-32)*5/9," ")</f>
        <v>3.8888888888888888</v>
      </c>
      <c r="U2" s="52">
        <f>IF(AA2&gt;0,(AA2-32)*5/9," ")</f>
        <v>7.7777777777777777</v>
      </c>
      <c r="V2" s="52">
        <v>1</v>
      </c>
      <c r="W2" s="52">
        <v>1</v>
      </c>
      <c r="X2" s="54" t="s">
        <v>31</v>
      </c>
      <c r="Y2" s="52" t="s">
        <v>144</v>
      </c>
      <c r="Z2" s="52">
        <v>39</v>
      </c>
      <c r="AA2" s="52">
        <v>46</v>
      </c>
      <c r="AB2" s="52">
        <v>2.08</v>
      </c>
      <c r="AC2" s="56">
        <f>AB2*0.3048</f>
        <v>0.6339840000000001</v>
      </c>
      <c r="AD2" s="52"/>
      <c r="AE2" s="52"/>
      <c r="AF2" s="52"/>
      <c r="AG2" s="65" t="s">
        <v>201</v>
      </c>
      <c r="AH2" s="52"/>
      <c r="AJ2" s="52"/>
      <c r="AK2" s="52"/>
      <c r="AL2" s="52"/>
      <c r="AM2" s="52"/>
      <c r="AN2" s="52"/>
    </row>
    <row r="3" spans="1:40" x14ac:dyDescent="0.2">
      <c r="A3" s="146">
        <v>42822</v>
      </c>
      <c r="B3" s="54">
        <v>2</v>
      </c>
      <c r="C3" s="46">
        <v>0.06</v>
      </c>
      <c r="D3" s="46">
        <v>7.37</v>
      </c>
      <c r="E3" s="46">
        <v>8.3000000000000007</v>
      </c>
      <c r="F3" s="46">
        <v>1.4</v>
      </c>
      <c r="G3" s="46">
        <v>0.106</v>
      </c>
      <c r="I3" s="161">
        <v>109</v>
      </c>
      <c r="J3" s="22">
        <f t="shared" si="0"/>
        <v>1.5267629999999999</v>
      </c>
      <c r="K3" s="155">
        <v>0.72</v>
      </c>
      <c r="L3" s="22">
        <f t="shared" si="1"/>
        <v>2.2298399999999999E-2</v>
      </c>
      <c r="M3" s="22"/>
      <c r="N3" s="46">
        <v>5</v>
      </c>
      <c r="O3" s="46">
        <v>4</v>
      </c>
      <c r="P3" s="46">
        <v>2</v>
      </c>
      <c r="Q3" s="46">
        <v>1</v>
      </c>
      <c r="R3" s="46">
        <v>12</v>
      </c>
      <c r="S3" s="46">
        <v>2</v>
      </c>
      <c r="T3" s="52">
        <f>IF(Z3&gt;0,(Z3-32)*5/9," ")</f>
        <v>21.111111111111111</v>
      </c>
      <c r="U3" s="52">
        <f>IF(AA3&gt;0,(AA3-32)*5/9," ")</f>
        <v>14.444444444444445</v>
      </c>
      <c r="V3" s="46">
        <v>1.1000000000000001</v>
      </c>
      <c r="W3" s="46">
        <v>1</v>
      </c>
      <c r="Y3" s="46" t="s">
        <v>144</v>
      </c>
      <c r="Z3" s="46">
        <v>70</v>
      </c>
      <c r="AA3" s="46">
        <v>58</v>
      </c>
      <c r="AB3" s="46">
        <v>30</v>
      </c>
      <c r="AC3" s="56">
        <f t="shared" ref="AC3:AC5" si="2">AB3*0.3048</f>
        <v>9.1440000000000001</v>
      </c>
      <c r="AD3" s="46" t="s">
        <v>222</v>
      </c>
    </row>
    <row r="4" spans="1:40" x14ac:dyDescent="0.2">
      <c r="A4" s="146">
        <v>42836</v>
      </c>
      <c r="B4" s="54">
        <v>2</v>
      </c>
      <c r="C4" s="46">
        <v>0.04</v>
      </c>
      <c r="D4" s="46">
        <v>7.52</v>
      </c>
      <c r="E4" s="46">
        <v>18.600000000000001</v>
      </c>
      <c r="F4" s="46">
        <v>1.63</v>
      </c>
      <c r="G4" s="46">
        <v>0.39600000000000002</v>
      </c>
      <c r="I4" s="161">
        <v>107</v>
      </c>
      <c r="J4" s="22">
        <f t="shared" si="0"/>
        <v>1.4987490000000001</v>
      </c>
      <c r="K4" s="155">
        <v>1.1299999999999999</v>
      </c>
      <c r="L4" s="22">
        <f t="shared" si="1"/>
        <v>3.4996100000000002E-2</v>
      </c>
      <c r="M4" s="22"/>
      <c r="N4" s="46">
        <v>5</v>
      </c>
      <c r="O4" s="46">
        <v>1</v>
      </c>
      <c r="P4" s="46">
        <v>1</v>
      </c>
      <c r="Q4" s="46">
        <v>1</v>
      </c>
      <c r="R4" s="46">
        <v>9</v>
      </c>
      <c r="S4" s="46">
        <v>1</v>
      </c>
      <c r="T4" s="52">
        <f t="shared" ref="T4:U67" si="3">IF(Z4&gt;0,(Z4-32)*5/9," ")</f>
        <v>32.222222222222221</v>
      </c>
      <c r="U4" s="52">
        <f t="shared" si="3"/>
        <v>17.777777777777779</v>
      </c>
      <c r="V4" s="46">
        <v>0.9</v>
      </c>
      <c r="W4" s="46">
        <v>1</v>
      </c>
      <c r="Y4" s="46" t="s">
        <v>133</v>
      </c>
      <c r="Z4" s="46">
        <v>90</v>
      </c>
      <c r="AA4" s="46">
        <v>64</v>
      </c>
      <c r="AC4" s="56">
        <f t="shared" si="2"/>
        <v>0</v>
      </c>
    </row>
    <row r="5" spans="1:40" x14ac:dyDescent="0.2">
      <c r="A5" s="103">
        <v>42850</v>
      </c>
      <c r="B5" s="54">
        <v>2</v>
      </c>
      <c r="C5" s="52">
        <v>7.0000000000000007E-2</v>
      </c>
      <c r="D5" s="53">
        <v>7.35</v>
      </c>
      <c r="E5" s="52">
        <v>6.8</v>
      </c>
      <c r="F5" s="52">
        <v>1.48</v>
      </c>
      <c r="G5" s="52">
        <v>0.16900000000000001</v>
      </c>
      <c r="H5" s="52"/>
      <c r="I5" s="173">
        <v>94.9</v>
      </c>
      <c r="J5" s="22">
        <f t="shared" si="0"/>
        <v>1.3292643000000002</v>
      </c>
      <c r="K5" s="155">
        <v>1.42</v>
      </c>
      <c r="L5" s="22">
        <f t="shared" si="1"/>
        <v>4.39774E-2</v>
      </c>
      <c r="M5" s="22"/>
      <c r="N5" s="52">
        <v>5</v>
      </c>
      <c r="O5" s="52">
        <v>5</v>
      </c>
      <c r="P5" s="52">
        <v>2</v>
      </c>
      <c r="Q5" s="52">
        <v>1</v>
      </c>
      <c r="R5" s="52">
        <v>6</v>
      </c>
      <c r="S5" s="52">
        <v>4</v>
      </c>
      <c r="T5" s="52">
        <f t="shared" si="3"/>
        <v>20</v>
      </c>
      <c r="U5" s="52">
        <f t="shared" si="3"/>
        <v>16.666666666666668</v>
      </c>
      <c r="V5" s="52">
        <v>0.6</v>
      </c>
      <c r="W5" s="52">
        <v>2</v>
      </c>
      <c r="X5" s="54"/>
      <c r="Y5" s="52" t="s">
        <v>212</v>
      </c>
      <c r="Z5" s="52">
        <v>68</v>
      </c>
      <c r="AA5" s="52">
        <v>62</v>
      </c>
      <c r="AB5" s="52">
        <v>2</v>
      </c>
      <c r="AC5" s="56">
        <f t="shared" si="2"/>
        <v>0.60960000000000003</v>
      </c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</row>
    <row r="6" spans="1:40" x14ac:dyDescent="0.2">
      <c r="A6" s="103">
        <v>42864</v>
      </c>
      <c r="B6" s="54">
        <v>2</v>
      </c>
      <c r="C6" s="52">
        <v>0.08</v>
      </c>
      <c r="D6" s="53">
        <v>6.95</v>
      </c>
      <c r="E6" s="52">
        <v>18.600000000000001</v>
      </c>
      <c r="F6" s="52">
        <v>1.1299999999999999</v>
      </c>
      <c r="G6" s="52">
        <v>0.29199999999999998</v>
      </c>
      <c r="H6" s="52"/>
      <c r="I6" s="30">
        <v>99.7</v>
      </c>
      <c r="J6" s="22">
        <f t="shared" si="0"/>
        <v>1.3964979000000002</v>
      </c>
      <c r="K6" s="30">
        <v>1.22</v>
      </c>
      <c r="L6" s="22">
        <f t="shared" si="1"/>
        <v>3.7783400000000002E-2</v>
      </c>
      <c r="M6" s="22"/>
      <c r="N6" s="52">
        <v>5</v>
      </c>
      <c r="O6" s="52">
        <v>1</v>
      </c>
      <c r="P6" s="52">
        <v>2</v>
      </c>
      <c r="Q6" s="52">
        <v>2</v>
      </c>
      <c r="R6" s="52">
        <v>11</v>
      </c>
      <c r="S6" s="52">
        <v>1</v>
      </c>
      <c r="T6" s="52">
        <f t="shared" si="3"/>
        <v>20.555555555555557</v>
      </c>
      <c r="U6" s="52">
        <f t="shared" si="3"/>
        <v>18.888888888888889</v>
      </c>
      <c r="V6" s="52">
        <v>0.5</v>
      </c>
      <c r="W6" s="52">
        <v>2</v>
      </c>
      <c r="X6" s="52"/>
      <c r="Y6" s="52" t="s">
        <v>133</v>
      </c>
      <c r="Z6" s="52">
        <v>69</v>
      </c>
      <c r="AA6" s="52">
        <v>66</v>
      </c>
      <c r="AB6" s="52">
        <v>2</v>
      </c>
      <c r="AC6" s="56">
        <f t="shared" ref="AC6:AC19" si="4">AB6*0.3048</f>
        <v>0.60960000000000003</v>
      </c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</row>
    <row r="7" spans="1:40" x14ac:dyDescent="0.2">
      <c r="A7" s="103">
        <v>42878</v>
      </c>
      <c r="B7" s="54">
        <v>2</v>
      </c>
      <c r="C7" s="52">
        <v>0.06</v>
      </c>
      <c r="D7" s="53">
        <v>7.48</v>
      </c>
      <c r="E7" s="52">
        <v>16.399999999999999</v>
      </c>
      <c r="F7" s="52">
        <v>1.44</v>
      </c>
      <c r="G7" s="52">
        <v>0.25900000000000001</v>
      </c>
      <c r="H7" s="52"/>
      <c r="I7" s="30">
        <v>96.1</v>
      </c>
      <c r="J7" s="22">
        <f t="shared" si="0"/>
        <v>1.3460726999999999</v>
      </c>
      <c r="K7" s="32">
        <v>1.97</v>
      </c>
      <c r="L7" s="22">
        <f t="shared" si="1"/>
        <v>6.10109E-2</v>
      </c>
      <c r="M7" s="18">
        <v>255</v>
      </c>
      <c r="N7" s="52">
        <v>5</v>
      </c>
      <c r="O7" s="52">
        <v>3</v>
      </c>
      <c r="P7" s="52">
        <v>2</v>
      </c>
      <c r="Q7" s="52">
        <v>2</v>
      </c>
      <c r="R7" s="52">
        <v>9</v>
      </c>
      <c r="S7" s="52">
        <v>6</v>
      </c>
      <c r="T7" s="52">
        <f t="shared" si="3"/>
        <v>18.888888888888889</v>
      </c>
      <c r="U7" s="52">
        <f t="shared" si="3"/>
        <v>21.666666666666668</v>
      </c>
      <c r="V7" s="52">
        <v>0.55000000000000004</v>
      </c>
      <c r="W7" s="52">
        <v>1</v>
      </c>
      <c r="X7" s="52"/>
      <c r="Y7" s="52" t="s">
        <v>148</v>
      </c>
      <c r="Z7" s="52">
        <v>66</v>
      </c>
      <c r="AA7" s="52">
        <v>71</v>
      </c>
      <c r="AB7" s="52">
        <v>20</v>
      </c>
      <c r="AC7" s="56">
        <f t="shared" si="4"/>
        <v>6.0960000000000001</v>
      </c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</row>
    <row r="8" spans="1:40" x14ac:dyDescent="0.2">
      <c r="A8" s="103">
        <v>42892</v>
      </c>
      <c r="B8" s="54">
        <v>2</v>
      </c>
      <c r="C8" s="52">
        <v>0.05</v>
      </c>
      <c r="D8" s="53">
        <v>6.6</v>
      </c>
      <c r="E8" s="52">
        <v>16.8</v>
      </c>
      <c r="F8" s="52">
        <v>1.1100000000000001</v>
      </c>
      <c r="G8" s="52">
        <v>0.14099999999999999</v>
      </c>
      <c r="H8" s="52"/>
      <c r="I8" s="30">
        <v>123</v>
      </c>
      <c r="J8" s="22">
        <f t="shared" si="0"/>
        <v>1.722861</v>
      </c>
      <c r="K8" s="30">
        <v>2.11</v>
      </c>
      <c r="L8" s="22">
        <f t="shared" si="1"/>
        <v>6.5346699999999994E-2</v>
      </c>
      <c r="M8" s="18">
        <v>4913.5</v>
      </c>
      <c r="N8" s="52">
        <v>5</v>
      </c>
      <c r="O8" s="52">
        <v>2</v>
      </c>
      <c r="P8" s="52">
        <v>2</v>
      </c>
      <c r="Q8" s="52">
        <v>2</v>
      </c>
      <c r="R8" s="52">
        <v>12</v>
      </c>
      <c r="S8" s="52">
        <v>3</v>
      </c>
      <c r="T8" s="52">
        <f t="shared" si="3"/>
        <v>26.111111111111111</v>
      </c>
      <c r="U8" s="52">
        <f t="shared" si="3"/>
        <v>23.888888888888889</v>
      </c>
      <c r="V8" s="52">
        <v>0.35</v>
      </c>
      <c r="W8" s="52">
        <v>1</v>
      </c>
      <c r="X8" s="52"/>
      <c r="Y8" s="52" t="s">
        <v>133</v>
      </c>
      <c r="Z8" s="52">
        <v>79</v>
      </c>
      <c r="AA8" s="52">
        <v>75</v>
      </c>
      <c r="AB8" s="52"/>
      <c r="AC8" s="56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</row>
    <row r="9" spans="1:40" x14ac:dyDescent="0.2">
      <c r="A9" s="103">
        <v>42906</v>
      </c>
      <c r="B9" s="54">
        <v>2</v>
      </c>
      <c r="C9" s="52">
        <v>0.05</v>
      </c>
      <c r="D9" s="53">
        <v>7</v>
      </c>
      <c r="E9" s="52">
        <v>19.8</v>
      </c>
      <c r="F9" s="52">
        <v>5.47</v>
      </c>
      <c r="G9" s="52">
        <v>0.18</v>
      </c>
      <c r="H9" s="52"/>
      <c r="I9" s="30">
        <v>120</v>
      </c>
      <c r="J9" s="22">
        <f t="shared" si="0"/>
        <v>1.6808399999999999</v>
      </c>
      <c r="K9" s="30">
        <v>2.27</v>
      </c>
      <c r="L9" s="22">
        <f t="shared" si="1"/>
        <v>7.0301900000000001E-2</v>
      </c>
      <c r="M9" s="18">
        <v>2273</v>
      </c>
      <c r="N9" s="52">
        <v>5</v>
      </c>
      <c r="O9" s="52">
        <v>2</v>
      </c>
      <c r="P9" s="52">
        <v>2</v>
      </c>
      <c r="Q9" s="52">
        <v>1</v>
      </c>
      <c r="R9" s="74"/>
      <c r="S9" s="52">
        <v>5</v>
      </c>
      <c r="T9" s="52">
        <f t="shared" si="3"/>
        <v>26.666666666666668</v>
      </c>
      <c r="U9" s="52">
        <f t="shared" si="3"/>
        <v>26.666666666666668</v>
      </c>
      <c r="V9" s="52">
        <v>0.2</v>
      </c>
      <c r="W9" s="52">
        <v>1</v>
      </c>
      <c r="X9" s="52"/>
      <c r="Y9" s="52" t="s">
        <v>133</v>
      </c>
      <c r="Z9" s="52">
        <v>80</v>
      </c>
      <c r="AA9" s="52">
        <v>80</v>
      </c>
      <c r="AB9" s="52">
        <v>5</v>
      </c>
      <c r="AC9" s="56">
        <f t="shared" si="4"/>
        <v>1.524</v>
      </c>
      <c r="AD9" s="52" t="s">
        <v>254</v>
      </c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0" x14ac:dyDescent="0.2">
      <c r="A10" s="103">
        <v>42921</v>
      </c>
      <c r="B10" s="54">
        <v>2</v>
      </c>
      <c r="C10" s="52">
        <v>0.06</v>
      </c>
      <c r="D10" s="53">
        <v>7.84</v>
      </c>
      <c r="E10" s="52">
        <v>13.1</v>
      </c>
      <c r="F10" s="52"/>
      <c r="G10" s="52">
        <v>0.19600000000000001</v>
      </c>
      <c r="H10" s="52"/>
      <c r="I10" s="37">
        <v>56.1</v>
      </c>
      <c r="J10" s="22">
        <f t="shared" si="0"/>
        <v>0.78579270000000001</v>
      </c>
      <c r="K10" s="37">
        <v>1.72</v>
      </c>
      <c r="L10" s="22">
        <f t="shared" si="1"/>
        <v>5.32684E-2</v>
      </c>
      <c r="M10" s="18">
        <v>25.5</v>
      </c>
      <c r="N10" s="52">
        <v>5</v>
      </c>
      <c r="O10" s="52">
        <v>2</v>
      </c>
      <c r="P10" s="52">
        <v>1</v>
      </c>
      <c r="Q10" s="52">
        <v>1</v>
      </c>
      <c r="R10" s="52">
        <v>13</v>
      </c>
      <c r="S10" s="52">
        <v>2</v>
      </c>
      <c r="T10" s="52">
        <f t="shared" si="3"/>
        <v>30</v>
      </c>
      <c r="U10" s="52">
        <f t="shared" si="3"/>
        <v>30</v>
      </c>
      <c r="V10" s="52">
        <v>0.7</v>
      </c>
      <c r="W10" s="52">
        <v>1</v>
      </c>
      <c r="X10" s="52"/>
      <c r="Y10" s="52" t="s">
        <v>133</v>
      </c>
      <c r="Z10" s="52">
        <v>86</v>
      </c>
      <c r="AA10" s="52">
        <v>86</v>
      </c>
      <c r="AB10" s="52"/>
      <c r="AC10" s="56">
        <f t="shared" si="4"/>
        <v>0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</row>
    <row r="11" spans="1:40" x14ac:dyDescent="0.2">
      <c r="A11" s="103">
        <v>42934</v>
      </c>
      <c r="B11" s="54">
        <v>2</v>
      </c>
      <c r="C11" s="52">
        <v>0.06</v>
      </c>
      <c r="D11" s="53">
        <v>6.84</v>
      </c>
      <c r="E11" s="52">
        <v>14.5</v>
      </c>
      <c r="F11" s="52">
        <v>1.28</v>
      </c>
      <c r="G11" s="56">
        <v>3.4380000000000002</v>
      </c>
      <c r="H11" s="56"/>
      <c r="I11" s="37">
        <v>40.4</v>
      </c>
      <c r="J11" s="22">
        <f t="shared" si="0"/>
        <v>0.56588280000000002</v>
      </c>
      <c r="K11" s="37">
        <v>1.77</v>
      </c>
      <c r="L11" s="22">
        <f t="shared" si="1"/>
        <v>5.4816899999999995E-2</v>
      </c>
      <c r="M11" s="88">
        <v>36</v>
      </c>
      <c r="N11" s="52">
        <v>5</v>
      </c>
      <c r="O11" s="52">
        <v>3</v>
      </c>
      <c r="P11" s="52">
        <v>1</v>
      </c>
      <c r="Q11" s="52">
        <v>1</v>
      </c>
      <c r="R11" s="52">
        <v>13</v>
      </c>
      <c r="S11" s="52">
        <v>1</v>
      </c>
      <c r="T11" s="52">
        <f t="shared" si="3"/>
        <v>32.222222222222221</v>
      </c>
      <c r="U11" s="52">
        <f t="shared" si="3"/>
        <v>28.888888888888889</v>
      </c>
      <c r="V11" s="53">
        <v>0.9</v>
      </c>
      <c r="W11" s="52">
        <v>1</v>
      </c>
      <c r="X11" s="52"/>
      <c r="Y11" s="52" t="s">
        <v>144</v>
      </c>
      <c r="Z11" s="52">
        <v>90</v>
      </c>
      <c r="AA11" s="52">
        <v>84</v>
      </c>
      <c r="AB11" s="52">
        <v>25</v>
      </c>
      <c r="AC11" s="56">
        <f t="shared" si="4"/>
        <v>7.62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</row>
    <row r="12" spans="1:40" x14ac:dyDescent="0.2">
      <c r="A12" s="103">
        <v>42948</v>
      </c>
      <c r="B12" s="54">
        <v>2</v>
      </c>
      <c r="C12" s="52">
        <v>0.06</v>
      </c>
      <c r="D12" s="53">
        <v>7.2</v>
      </c>
      <c r="E12" s="52">
        <v>14.1</v>
      </c>
      <c r="F12" s="52">
        <v>0.84</v>
      </c>
      <c r="G12" s="52">
        <v>0.10199999999999999</v>
      </c>
      <c r="H12" s="52"/>
      <c r="I12" s="37">
        <v>69.25</v>
      </c>
      <c r="J12" s="22">
        <f t="shared" si="0"/>
        <v>0.96998474999999995</v>
      </c>
      <c r="K12" s="37">
        <v>3.79</v>
      </c>
      <c r="L12" s="22">
        <f t="shared" si="1"/>
        <v>0.1173763</v>
      </c>
      <c r="M12" s="88">
        <v>302.5</v>
      </c>
      <c r="N12" s="52">
        <v>5</v>
      </c>
      <c r="O12" s="52">
        <v>2</v>
      </c>
      <c r="P12" s="52">
        <v>1</v>
      </c>
      <c r="Q12" s="52">
        <v>1</v>
      </c>
      <c r="R12" s="52">
        <v>9</v>
      </c>
      <c r="S12" s="52">
        <v>5</v>
      </c>
      <c r="T12" s="52">
        <f t="shared" si="3"/>
        <v>33.333333333333336</v>
      </c>
      <c r="U12" s="52">
        <f t="shared" si="3"/>
        <v>31.111111111111111</v>
      </c>
      <c r="V12" s="53">
        <v>0.6</v>
      </c>
      <c r="W12" s="52">
        <v>1</v>
      </c>
      <c r="X12" s="52"/>
      <c r="Y12" s="52" t="s">
        <v>172</v>
      </c>
      <c r="Z12" s="52">
        <v>92</v>
      </c>
      <c r="AA12" s="52">
        <v>88</v>
      </c>
      <c r="AB12" s="52"/>
      <c r="AC12" s="56">
        <f t="shared" si="4"/>
        <v>0</v>
      </c>
      <c r="AD12" s="52" t="s">
        <v>173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</row>
    <row r="13" spans="1:40" x14ac:dyDescent="0.2">
      <c r="A13" s="103">
        <v>42962</v>
      </c>
      <c r="B13" s="54">
        <v>2</v>
      </c>
      <c r="C13" s="52">
        <v>0.03</v>
      </c>
      <c r="D13" s="53">
        <v>6</v>
      </c>
      <c r="E13" s="52">
        <v>19.3</v>
      </c>
      <c r="F13" s="52">
        <v>1.03</v>
      </c>
      <c r="G13" s="52">
        <v>0.42599999999999999</v>
      </c>
      <c r="H13" s="52"/>
      <c r="I13" s="37">
        <v>99.3</v>
      </c>
      <c r="J13" s="22">
        <f t="shared" si="0"/>
        <v>1.3908951000000001</v>
      </c>
      <c r="K13" s="37">
        <v>5.35</v>
      </c>
      <c r="L13" s="22">
        <f t="shared" si="1"/>
        <v>0.16568949999999999</v>
      </c>
      <c r="M13" s="18">
        <v>73.5</v>
      </c>
      <c r="N13" s="52">
        <v>5</v>
      </c>
      <c r="O13" s="52">
        <v>6</v>
      </c>
      <c r="P13" s="52">
        <v>1</v>
      </c>
      <c r="Q13" s="52">
        <v>1</v>
      </c>
      <c r="R13" s="52">
        <v>11</v>
      </c>
      <c r="S13" s="52">
        <v>1</v>
      </c>
      <c r="T13" s="52">
        <f t="shared" si="3"/>
        <v>30</v>
      </c>
      <c r="U13" s="52">
        <f t="shared" si="3"/>
        <v>26.666666666666668</v>
      </c>
      <c r="V13" s="53">
        <v>0.4</v>
      </c>
      <c r="W13" s="52">
        <v>1</v>
      </c>
      <c r="X13" s="52"/>
      <c r="Y13" s="52" t="s">
        <v>144</v>
      </c>
      <c r="Z13" s="52">
        <v>86</v>
      </c>
      <c r="AA13" s="52">
        <v>80</v>
      </c>
      <c r="AB13" s="52">
        <v>25</v>
      </c>
      <c r="AC13" s="56">
        <f t="shared" si="4"/>
        <v>7.62</v>
      </c>
      <c r="AD13" s="52" t="s">
        <v>276</v>
      </c>
      <c r="AE13" s="55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0" x14ac:dyDescent="0.2">
      <c r="A14" s="103">
        <v>42976</v>
      </c>
      <c r="B14" s="54">
        <v>2</v>
      </c>
      <c r="C14" s="52">
        <v>0.06</v>
      </c>
      <c r="D14" s="53">
        <v>6.88</v>
      </c>
      <c r="E14" s="57">
        <v>32.299999999999997</v>
      </c>
      <c r="F14" s="52">
        <v>0.66100000000000003</v>
      </c>
      <c r="G14" s="52">
        <v>0.47699999999999998</v>
      </c>
      <c r="H14" s="52"/>
      <c r="I14" s="37">
        <v>104</v>
      </c>
      <c r="J14" s="22">
        <f t="shared" si="0"/>
        <v>1.456728</v>
      </c>
      <c r="K14" s="37">
        <v>2.0099999999999998</v>
      </c>
      <c r="L14" s="22">
        <f t="shared" si="1"/>
        <v>6.2249699999999991E-2</v>
      </c>
      <c r="M14" s="18">
        <v>1699.5</v>
      </c>
      <c r="N14" s="52">
        <v>5</v>
      </c>
      <c r="O14" s="52">
        <v>6</v>
      </c>
      <c r="P14" s="52">
        <v>4</v>
      </c>
      <c r="Q14" s="52">
        <v>2</v>
      </c>
      <c r="R14" s="52">
        <v>6</v>
      </c>
      <c r="S14" s="52">
        <v>5</v>
      </c>
      <c r="T14" s="52">
        <f t="shared" si="3"/>
        <v>20.555555555555557</v>
      </c>
      <c r="U14" s="52">
        <f t="shared" si="3"/>
        <v>21.111111111111111</v>
      </c>
      <c r="V14" s="53">
        <v>0.5</v>
      </c>
      <c r="W14" s="52">
        <v>1</v>
      </c>
      <c r="X14" s="52"/>
      <c r="Y14" s="52" t="s">
        <v>212</v>
      </c>
      <c r="Z14" s="52">
        <v>69</v>
      </c>
      <c r="AA14" s="52">
        <v>70</v>
      </c>
      <c r="AB14" s="52">
        <v>9</v>
      </c>
      <c r="AC14" s="56">
        <f t="shared" si="4"/>
        <v>2.7432000000000003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pans="1:40" x14ac:dyDescent="0.2">
      <c r="A15" s="103">
        <v>42990</v>
      </c>
      <c r="B15" s="54">
        <v>2</v>
      </c>
      <c r="C15" s="52">
        <v>0.04</v>
      </c>
      <c r="D15" s="53">
        <v>7.32</v>
      </c>
      <c r="E15" s="52">
        <v>23.5</v>
      </c>
      <c r="F15" s="52">
        <v>1.1100000000000001</v>
      </c>
      <c r="G15" s="46">
        <v>0.53</v>
      </c>
      <c r="I15" s="37">
        <v>110</v>
      </c>
      <c r="J15" s="22">
        <f t="shared" si="0"/>
        <v>1.54077</v>
      </c>
      <c r="K15" s="37">
        <v>1.82</v>
      </c>
      <c r="L15" s="22">
        <f t="shared" si="1"/>
        <v>5.6365400000000003E-2</v>
      </c>
      <c r="M15" s="18">
        <v>1</v>
      </c>
      <c r="N15" s="52">
        <v>5</v>
      </c>
      <c r="O15" s="52">
        <v>3</v>
      </c>
      <c r="P15" s="52">
        <v>1</v>
      </c>
      <c r="Q15" s="52">
        <v>1</v>
      </c>
      <c r="R15" s="52">
        <v>13</v>
      </c>
      <c r="S15" s="52">
        <v>1</v>
      </c>
      <c r="T15" s="52">
        <f t="shared" si="3"/>
        <v>23.333333333333332</v>
      </c>
      <c r="U15" s="52">
        <f t="shared" si="3"/>
        <v>23.333333333333332</v>
      </c>
      <c r="V15" s="53">
        <v>0.5</v>
      </c>
      <c r="W15" s="52">
        <v>1</v>
      </c>
      <c r="X15" s="52"/>
      <c r="Y15" s="52" t="s">
        <v>133</v>
      </c>
      <c r="Z15" s="52">
        <v>74</v>
      </c>
      <c r="AA15" s="52">
        <v>74</v>
      </c>
      <c r="AB15" s="52"/>
      <c r="AC15" s="56">
        <f t="shared" si="4"/>
        <v>0</v>
      </c>
      <c r="AD15" s="52"/>
      <c r="AE15" s="55"/>
      <c r="AF15" s="52"/>
      <c r="AG15" s="52"/>
      <c r="AH15" s="52"/>
      <c r="AI15" s="52"/>
      <c r="AJ15" s="52"/>
      <c r="AK15" s="52"/>
      <c r="AL15" s="52"/>
      <c r="AM15" s="52"/>
      <c r="AN15" s="52"/>
    </row>
    <row r="16" spans="1:40" x14ac:dyDescent="0.2">
      <c r="A16" s="103">
        <v>43004</v>
      </c>
      <c r="B16" s="54">
        <v>2</v>
      </c>
      <c r="C16" s="52">
        <v>0.06</v>
      </c>
      <c r="D16" s="53">
        <v>7.67</v>
      </c>
      <c r="E16" s="52">
        <v>13.5</v>
      </c>
      <c r="F16" s="54">
        <v>0.20699999999999999</v>
      </c>
      <c r="G16" s="52">
        <v>4.9000000000000002E-2</v>
      </c>
      <c r="H16" s="52"/>
      <c r="I16" s="37"/>
      <c r="J16" s="22"/>
      <c r="K16" s="37"/>
      <c r="L16" s="22"/>
      <c r="M16" s="18">
        <v>20</v>
      </c>
      <c r="N16" s="52">
        <v>5</v>
      </c>
      <c r="O16" s="52">
        <v>3</v>
      </c>
      <c r="P16" s="52">
        <v>2</v>
      </c>
      <c r="Q16" s="52">
        <v>2</v>
      </c>
      <c r="R16" s="52">
        <v>6</v>
      </c>
      <c r="S16" s="52">
        <v>1</v>
      </c>
      <c r="T16" s="52">
        <f t="shared" si="3"/>
        <v>22.222222222222221</v>
      </c>
      <c r="U16" s="52">
        <f t="shared" si="3"/>
        <v>25.555555555555557</v>
      </c>
      <c r="V16" s="53">
        <v>0.8</v>
      </c>
      <c r="W16" s="52">
        <v>1</v>
      </c>
      <c r="X16" s="52"/>
      <c r="Y16" s="52" t="s">
        <v>133</v>
      </c>
      <c r="Z16" s="52">
        <v>72</v>
      </c>
      <c r="AA16" s="52">
        <v>78</v>
      </c>
      <c r="AB16" s="52"/>
      <c r="AC16" s="56">
        <f t="shared" si="4"/>
        <v>0</v>
      </c>
      <c r="AD16" s="52" t="s">
        <v>182</v>
      </c>
      <c r="AE16" s="105"/>
      <c r="AF16" s="54"/>
      <c r="AG16" s="54"/>
      <c r="AH16" s="54"/>
      <c r="AI16" s="52"/>
      <c r="AJ16" s="52"/>
      <c r="AK16" s="52"/>
      <c r="AL16" s="52"/>
      <c r="AM16" s="52"/>
      <c r="AN16" s="52"/>
    </row>
    <row r="17" spans="1:40" x14ac:dyDescent="0.2">
      <c r="A17" s="103">
        <v>43018</v>
      </c>
      <c r="B17" s="54">
        <v>2</v>
      </c>
      <c r="C17" s="52"/>
      <c r="D17" s="52"/>
      <c r="E17" s="52"/>
      <c r="F17" s="52"/>
      <c r="G17" s="52"/>
      <c r="H17" s="52"/>
      <c r="I17" s="37"/>
      <c r="J17" s="22"/>
      <c r="K17" s="37"/>
      <c r="L17" s="22"/>
      <c r="M17" s="22"/>
      <c r="N17" s="52">
        <v>5</v>
      </c>
      <c r="O17" s="52">
        <v>1</v>
      </c>
      <c r="P17" s="52">
        <v>1</v>
      </c>
      <c r="Q17" s="52">
        <v>13</v>
      </c>
      <c r="R17" s="52">
        <v>2</v>
      </c>
      <c r="S17" s="52">
        <v>2</v>
      </c>
      <c r="T17" s="52">
        <f t="shared" si="3"/>
        <v>29.444444444444443</v>
      </c>
      <c r="U17" s="52">
        <f t="shared" si="3"/>
        <v>26.111111111111111</v>
      </c>
      <c r="V17" s="53">
        <v>1.3</v>
      </c>
      <c r="W17" s="52">
        <v>2</v>
      </c>
      <c r="X17" s="52"/>
      <c r="Y17" s="52" t="s">
        <v>133</v>
      </c>
      <c r="Z17" s="52">
        <v>85</v>
      </c>
      <c r="AA17" s="52">
        <v>79</v>
      </c>
      <c r="AB17" s="52">
        <v>0</v>
      </c>
      <c r="AC17" s="56">
        <v>0</v>
      </c>
      <c r="AD17" s="52" t="s">
        <v>308</v>
      </c>
      <c r="AE17" s="55"/>
      <c r="AF17" s="52"/>
      <c r="AG17" s="52"/>
      <c r="AH17" s="52"/>
      <c r="AI17" s="52"/>
      <c r="AJ17" s="52"/>
      <c r="AK17" s="52"/>
      <c r="AL17" s="52"/>
      <c r="AM17" s="52"/>
      <c r="AN17" s="52"/>
    </row>
    <row r="18" spans="1:40" x14ac:dyDescent="0.2">
      <c r="A18" s="103">
        <v>43032</v>
      </c>
      <c r="B18" s="54">
        <v>2</v>
      </c>
      <c r="C18" s="52">
        <v>0.08</v>
      </c>
      <c r="D18" s="53">
        <v>7.55</v>
      </c>
      <c r="E18" s="52">
        <v>9.8000000000000007</v>
      </c>
      <c r="F18" s="52">
        <v>0.89100000000000001</v>
      </c>
      <c r="G18" s="54">
        <v>0.30299999999999999</v>
      </c>
      <c r="H18" s="54"/>
      <c r="I18" s="37">
        <v>119</v>
      </c>
      <c r="J18" s="22">
        <f>(I18*14.007)*(0.001)</f>
        <v>1.6668329999999998</v>
      </c>
      <c r="K18" s="37">
        <v>1.18</v>
      </c>
      <c r="L18" s="22">
        <f t="shared" si="1"/>
        <v>3.6544599999999997E-2</v>
      </c>
      <c r="M18" s="22"/>
      <c r="N18" s="52">
        <v>5</v>
      </c>
      <c r="O18" s="52">
        <v>2</v>
      </c>
      <c r="P18" s="52">
        <v>2</v>
      </c>
      <c r="Q18" s="52">
        <v>2</v>
      </c>
      <c r="R18" s="52">
        <v>10</v>
      </c>
      <c r="S18" s="52">
        <v>3</v>
      </c>
      <c r="T18" s="52">
        <f t="shared" si="3"/>
        <v>21.666666666666668</v>
      </c>
      <c r="U18" s="52">
        <f t="shared" si="3"/>
        <v>21.111111111111111</v>
      </c>
      <c r="V18" s="53">
        <v>1</v>
      </c>
      <c r="W18" s="52">
        <v>1</v>
      </c>
      <c r="X18" s="52"/>
      <c r="Y18" s="52" t="s">
        <v>133</v>
      </c>
      <c r="Z18" s="52">
        <v>71</v>
      </c>
      <c r="AA18" s="52">
        <v>70</v>
      </c>
      <c r="AB18" s="52">
        <v>0</v>
      </c>
      <c r="AC18" s="56">
        <v>0</v>
      </c>
      <c r="AD18" s="52"/>
      <c r="AE18" s="55"/>
      <c r="AF18" s="52"/>
      <c r="AG18" s="52"/>
      <c r="AH18" s="52"/>
      <c r="AI18" s="52"/>
      <c r="AJ18" s="52"/>
      <c r="AK18" s="52"/>
      <c r="AL18" s="52"/>
      <c r="AM18" s="52"/>
      <c r="AN18" s="52"/>
    </row>
    <row r="19" spans="1:40" x14ac:dyDescent="0.2">
      <c r="A19" s="103">
        <v>43046</v>
      </c>
      <c r="B19" s="54">
        <v>2</v>
      </c>
      <c r="C19" s="52">
        <v>0.06</v>
      </c>
      <c r="D19" s="53">
        <v>7.28</v>
      </c>
      <c r="E19" s="52">
        <v>20.9</v>
      </c>
      <c r="F19" s="52">
        <v>0.92</v>
      </c>
      <c r="G19" s="52">
        <v>0.187</v>
      </c>
      <c r="H19" s="52"/>
      <c r="I19" s="37">
        <v>98.2</v>
      </c>
      <c r="J19" s="22">
        <f t="shared" si="0"/>
        <v>1.3754873999999999</v>
      </c>
      <c r="K19" s="37">
        <v>1.41</v>
      </c>
      <c r="L19" s="22">
        <f t="shared" si="1"/>
        <v>4.3667699999999997E-2</v>
      </c>
      <c r="M19" s="22"/>
      <c r="N19" s="52">
        <v>5</v>
      </c>
      <c r="O19" s="52">
        <v>3</v>
      </c>
      <c r="P19" s="52">
        <v>1</v>
      </c>
      <c r="Q19" s="52">
        <v>2</v>
      </c>
      <c r="R19" s="52">
        <v>13</v>
      </c>
      <c r="S19" s="52">
        <v>2</v>
      </c>
      <c r="T19" s="52">
        <f t="shared" si="3"/>
        <v>10</v>
      </c>
      <c r="U19" s="52">
        <f t="shared" si="3"/>
        <v>14.444444444444445</v>
      </c>
      <c r="V19" s="53">
        <v>0.55000000000000004</v>
      </c>
      <c r="W19" s="52">
        <v>1</v>
      </c>
      <c r="X19" s="52"/>
      <c r="Y19" s="52" t="s">
        <v>133</v>
      </c>
      <c r="Z19" s="52">
        <v>50</v>
      </c>
      <c r="AA19" s="52">
        <v>58</v>
      </c>
      <c r="AB19" s="52"/>
      <c r="AC19" s="56">
        <f t="shared" si="4"/>
        <v>0</v>
      </c>
      <c r="AD19" s="52"/>
      <c r="AE19" s="55"/>
      <c r="AF19" s="52"/>
      <c r="AG19" s="52"/>
      <c r="AH19" s="52"/>
      <c r="AI19" s="52"/>
      <c r="AJ19" s="52"/>
      <c r="AK19" s="52"/>
      <c r="AL19" s="52"/>
      <c r="AM19" s="52"/>
      <c r="AN19" s="52"/>
    </row>
    <row r="20" spans="1:40" x14ac:dyDescent="0.2">
      <c r="A20" s="107"/>
      <c r="B20" s="52"/>
      <c r="C20" s="52"/>
      <c r="D20" s="53"/>
      <c r="E20" s="52"/>
      <c r="F20" s="52"/>
      <c r="G20" s="52"/>
      <c r="H20" s="52"/>
      <c r="I20" s="37"/>
      <c r="J20" s="22"/>
      <c r="K20" s="37"/>
      <c r="L20" s="22"/>
      <c r="M20" s="22"/>
      <c r="N20" s="52"/>
      <c r="O20" s="52"/>
      <c r="P20" s="52"/>
      <c r="Q20" s="52"/>
      <c r="R20" s="52"/>
      <c r="S20" s="52"/>
      <c r="T20" s="52" t="str">
        <f t="shared" si="3"/>
        <v xml:space="preserve"> </v>
      </c>
      <c r="U20" s="52" t="str">
        <f t="shared" si="3"/>
        <v xml:space="preserve"> </v>
      </c>
      <c r="V20" s="52"/>
      <c r="W20" s="52"/>
      <c r="X20" s="52"/>
      <c r="Y20" s="52"/>
      <c r="Z20" s="52"/>
      <c r="AA20" s="52"/>
      <c r="AB20" s="52"/>
      <c r="AC20" s="56"/>
      <c r="AD20" s="52"/>
      <c r="AE20" s="55"/>
      <c r="AF20" s="52"/>
      <c r="AG20" s="52"/>
      <c r="AH20" s="52"/>
      <c r="AI20" s="52"/>
      <c r="AJ20" s="52"/>
      <c r="AK20" s="52"/>
      <c r="AL20" s="52"/>
      <c r="AM20" s="52"/>
      <c r="AN20" s="52"/>
    </row>
    <row r="21" spans="1:40" x14ac:dyDescent="0.2">
      <c r="A21" s="107"/>
      <c r="B21" s="52"/>
      <c r="C21" s="52"/>
      <c r="D21" s="52"/>
      <c r="E21" s="52"/>
      <c r="F21" s="52"/>
      <c r="G21" s="52"/>
      <c r="H21" s="52"/>
      <c r="I21" s="37"/>
      <c r="J21" s="22"/>
      <c r="K21" s="37"/>
      <c r="L21" s="22"/>
      <c r="M21" s="22"/>
      <c r="N21" s="52"/>
      <c r="O21" s="52"/>
      <c r="P21" s="52"/>
      <c r="Q21" s="52"/>
      <c r="R21" s="52"/>
      <c r="S21" s="52"/>
      <c r="T21" s="52" t="str">
        <f t="shared" si="3"/>
        <v xml:space="preserve"> </v>
      </c>
      <c r="U21" s="52" t="str">
        <f t="shared" si="3"/>
        <v xml:space="preserve"> </v>
      </c>
      <c r="V21" s="52"/>
      <c r="W21" s="52"/>
      <c r="X21" s="52"/>
      <c r="Y21" s="52"/>
      <c r="Z21" s="52"/>
      <c r="AA21" s="52"/>
      <c r="AB21" s="52"/>
      <c r="AC21" s="56"/>
      <c r="AD21" s="52"/>
      <c r="AE21" s="55"/>
      <c r="AF21" s="52"/>
      <c r="AG21" s="52"/>
      <c r="AH21" s="52"/>
      <c r="AI21" s="52"/>
      <c r="AJ21" s="52"/>
      <c r="AK21" s="52"/>
      <c r="AL21" s="52"/>
      <c r="AM21" s="52"/>
      <c r="AN21" s="52"/>
    </row>
    <row r="22" spans="1:40" x14ac:dyDescent="0.2">
      <c r="A22" s="103"/>
      <c r="B22" s="52"/>
      <c r="C22" s="52"/>
      <c r="D22" s="52"/>
      <c r="E22" s="52"/>
      <c r="F22" s="52"/>
      <c r="G22" s="52"/>
      <c r="H22" s="52"/>
      <c r="I22" s="37"/>
      <c r="J22" s="22"/>
      <c r="K22" s="37"/>
      <c r="L22" s="22"/>
      <c r="M22" s="22"/>
      <c r="N22" s="52"/>
      <c r="O22" s="52"/>
      <c r="P22" s="52"/>
      <c r="Q22" s="52"/>
      <c r="R22" s="52"/>
      <c r="S22" s="52"/>
      <c r="T22" s="52" t="str">
        <f t="shared" si="3"/>
        <v xml:space="preserve"> </v>
      </c>
      <c r="U22" s="52" t="str">
        <f t="shared" si="3"/>
        <v xml:space="preserve"> </v>
      </c>
      <c r="V22" s="52"/>
      <c r="W22" s="52"/>
      <c r="X22" s="52"/>
      <c r="Y22" s="52"/>
      <c r="Z22" s="52"/>
      <c r="AA22" s="52"/>
      <c r="AB22" s="52"/>
      <c r="AC22" s="56"/>
      <c r="AD22" s="52"/>
      <c r="AE22" s="55"/>
      <c r="AF22" s="52"/>
      <c r="AG22" s="52"/>
      <c r="AH22" s="52"/>
      <c r="AI22" s="52"/>
      <c r="AJ22" s="52"/>
      <c r="AK22" s="52"/>
      <c r="AL22" s="52"/>
      <c r="AM22" s="52"/>
      <c r="AN22" s="52"/>
    </row>
    <row r="23" spans="1:40" x14ac:dyDescent="0.2">
      <c r="A23" s="54"/>
      <c r="B23" s="52"/>
      <c r="C23" s="52"/>
      <c r="D23" s="52"/>
      <c r="E23" s="52"/>
      <c r="F23" s="52"/>
      <c r="G23" s="52"/>
      <c r="H23" s="52"/>
      <c r="I23" s="37"/>
      <c r="J23" s="22"/>
      <c r="K23" s="37"/>
      <c r="L23" s="22"/>
      <c r="M23" s="22"/>
      <c r="N23" s="52"/>
      <c r="O23" s="52"/>
      <c r="P23" s="52"/>
      <c r="Q23" s="52"/>
      <c r="R23" s="52"/>
      <c r="S23" s="52"/>
      <c r="T23" s="52" t="str">
        <f t="shared" si="3"/>
        <v xml:space="preserve"> </v>
      </c>
      <c r="U23" s="52" t="str">
        <f t="shared" si="3"/>
        <v xml:space="preserve"> </v>
      </c>
      <c r="V23" s="52"/>
      <c r="W23" s="52"/>
      <c r="X23" s="52"/>
      <c r="Y23" s="52"/>
      <c r="Z23" s="52"/>
      <c r="AA23" s="52"/>
      <c r="AB23" s="52"/>
      <c r="AC23" s="56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</row>
    <row r="24" spans="1:40" x14ac:dyDescent="0.2">
      <c r="A24" s="103">
        <f>A2</f>
        <v>42808</v>
      </c>
      <c r="B24" s="52">
        <v>3</v>
      </c>
      <c r="C24" s="52">
        <v>0.05</v>
      </c>
      <c r="D24" s="52">
        <v>6.51</v>
      </c>
      <c r="E24" s="52">
        <v>3.2</v>
      </c>
      <c r="F24" s="74">
        <v>12.345000000000001</v>
      </c>
      <c r="G24" s="52">
        <v>0.32100000000000001</v>
      </c>
      <c r="H24" s="52"/>
      <c r="I24" s="30">
        <v>199</v>
      </c>
      <c r="J24" s="22">
        <f t="shared" si="0"/>
        <v>2.7873930000000002</v>
      </c>
      <c r="K24" s="155">
        <v>1.61</v>
      </c>
      <c r="L24" s="22">
        <f t="shared" si="1"/>
        <v>4.9861700000000002E-2</v>
      </c>
      <c r="M24" s="22"/>
      <c r="N24" s="52">
        <v>5</v>
      </c>
      <c r="O24" s="52">
        <v>3</v>
      </c>
      <c r="P24" s="52">
        <v>4</v>
      </c>
      <c r="Q24" s="52">
        <v>2</v>
      </c>
      <c r="R24" s="52">
        <v>12</v>
      </c>
      <c r="S24" s="52">
        <v>6</v>
      </c>
      <c r="T24" s="52">
        <f t="shared" si="3"/>
        <v>3.3333333333333335</v>
      </c>
      <c r="U24" s="52">
        <f t="shared" si="3"/>
        <v>6.666666666666667</v>
      </c>
      <c r="V24" s="52">
        <v>0.5</v>
      </c>
      <c r="W24" s="52">
        <v>1</v>
      </c>
      <c r="X24" s="52" t="s">
        <v>33</v>
      </c>
      <c r="Y24" s="52" t="s">
        <v>34</v>
      </c>
      <c r="Z24" s="52">
        <v>38</v>
      </c>
      <c r="AA24" s="52">
        <v>44</v>
      </c>
      <c r="AB24" s="52">
        <v>17</v>
      </c>
      <c r="AC24" s="56">
        <f>AB24*0.3048</f>
        <v>5.1816000000000004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 x14ac:dyDescent="0.2">
      <c r="A25" s="146">
        <f>A3</f>
        <v>42822</v>
      </c>
      <c r="B25" s="52">
        <v>3</v>
      </c>
      <c r="C25" s="46">
        <v>0.1</v>
      </c>
      <c r="D25" s="46">
        <v>7.14</v>
      </c>
      <c r="E25" s="46">
        <v>6.3</v>
      </c>
      <c r="F25" s="46">
        <v>3.76</v>
      </c>
      <c r="G25" s="46">
        <v>0.216</v>
      </c>
      <c r="I25" s="161">
        <v>311</v>
      </c>
      <c r="J25" s="22">
        <f t="shared" si="0"/>
        <v>4.3561769999999997</v>
      </c>
      <c r="K25" s="155">
        <v>1.34</v>
      </c>
      <c r="L25" s="22">
        <f t="shared" si="1"/>
        <v>4.1499800000000003E-2</v>
      </c>
      <c r="M25" s="22"/>
      <c r="N25" s="46">
        <v>5</v>
      </c>
      <c r="O25" s="46">
        <v>3</v>
      </c>
      <c r="P25" s="46">
        <v>3</v>
      </c>
      <c r="Q25" s="46">
        <v>2</v>
      </c>
      <c r="R25" s="46">
        <v>10</v>
      </c>
      <c r="S25" s="46">
        <v>2</v>
      </c>
      <c r="T25" s="52">
        <f t="shared" si="3"/>
        <v>18.888888888888889</v>
      </c>
      <c r="U25" s="52">
        <f t="shared" si="3"/>
        <v>15</v>
      </c>
      <c r="V25" s="46">
        <v>1.1499999999999999</v>
      </c>
      <c r="W25" s="46">
        <v>1</v>
      </c>
      <c r="Y25" s="46" t="s">
        <v>223</v>
      </c>
      <c r="Z25" s="46">
        <v>66</v>
      </c>
      <c r="AA25" s="46">
        <v>59</v>
      </c>
      <c r="AB25" s="46">
        <v>16</v>
      </c>
      <c r="AC25" s="56">
        <f t="shared" ref="AC25:AC27" si="5">AB25*0.3048</f>
        <v>4.8768000000000002</v>
      </c>
    </row>
    <row r="26" spans="1:40" x14ac:dyDescent="0.2">
      <c r="A26" s="146">
        <f>A4</f>
        <v>42836</v>
      </c>
      <c r="B26" s="52">
        <v>3</v>
      </c>
      <c r="C26" s="46">
        <v>0.06</v>
      </c>
      <c r="D26" s="46">
        <v>7.42</v>
      </c>
      <c r="E26" s="46">
        <v>39.1</v>
      </c>
      <c r="F26" s="46">
        <v>4.0199999999999996</v>
      </c>
      <c r="G26" s="46">
        <v>0.16300000000000001</v>
      </c>
      <c r="I26" s="161">
        <v>286</v>
      </c>
      <c r="J26" s="22">
        <f>(I26*14.007)*(0.001)</f>
        <v>4.0060019999999996</v>
      </c>
      <c r="K26" s="155">
        <v>3.43</v>
      </c>
      <c r="L26" s="22">
        <f t="shared" si="1"/>
        <v>0.1062271</v>
      </c>
      <c r="M26" s="22"/>
      <c r="N26" s="46">
        <v>5</v>
      </c>
      <c r="O26" s="46">
        <v>1</v>
      </c>
      <c r="P26" s="46">
        <v>3</v>
      </c>
      <c r="Q26" s="46">
        <v>2</v>
      </c>
      <c r="R26" s="46">
        <v>10</v>
      </c>
      <c r="S26" s="46">
        <v>1</v>
      </c>
      <c r="T26" s="52">
        <f t="shared" si="3"/>
        <v>25</v>
      </c>
      <c r="U26" s="52">
        <f t="shared" si="3"/>
        <v>18.333333333333332</v>
      </c>
      <c r="V26" s="46">
        <v>0.7</v>
      </c>
      <c r="W26" s="46">
        <v>1</v>
      </c>
      <c r="Y26" s="46" t="s">
        <v>34</v>
      </c>
      <c r="Z26" s="46">
        <v>77</v>
      </c>
      <c r="AA26" s="46">
        <v>65</v>
      </c>
      <c r="AB26" s="46">
        <v>8</v>
      </c>
      <c r="AC26" s="56">
        <f t="shared" si="5"/>
        <v>2.4384000000000001</v>
      </c>
    </row>
    <row r="27" spans="1:40" x14ac:dyDescent="0.2">
      <c r="A27" s="103">
        <f>A5</f>
        <v>42850</v>
      </c>
      <c r="B27" s="52">
        <v>3</v>
      </c>
      <c r="C27" s="52">
        <v>0.08</v>
      </c>
      <c r="D27" s="52">
        <v>7.06</v>
      </c>
      <c r="E27" s="52">
        <v>7.5</v>
      </c>
      <c r="F27" s="52">
        <v>3.95</v>
      </c>
      <c r="G27" s="52">
        <v>0.10199999999999999</v>
      </c>
      <c r="H27" s="52"/>
      <c r="I27" s="161">
        <v>263</v>
      </c>
      <c r="J27" s="22">
        <f>(I27*14.007)*(0.001)</f>
        <v>3.6838410000000001</v>
      </c>
      <c r="K27" s="155">
        <v>1.64</v>
      </c>
      <c r="L27" s="22">
        <f t="shared" si="1"/>
        <v>5.0790799999999997E-2</v>
      </c>
      <c r="M27" s="22"/>
      <c r="N27" s="52">
        <v>5</v>
      </c>
      <c r="O27" s="52">
        <v>4</v>
      </c>
      <c r="P27" s="52">
        <v>2</v>
      </c>
      <c r="Q27" s="52">
        <v>1</v>
      </c>
      <c r="R27" s="52">
        <v>5</v>
      </c>
      <c r="S27" s="52">
        <v>5</v>
      </c>
      <c r="T27" s="52">
        <f t="shared" si="3"/>
        <v>16.111111111111111</v>
      </c>
      <c r="U27" s="52">
        <f t="shared" si="3"/>
        <v>15.555555555555555</v>
      </c>
      <c r="V27" s="53">
        <v>0.8</v>
      </c>
      <c r="W27" s="52">
        <v>1</v>
      </c>
      <c r="X27" s="52"/>
      <c r="Y27" s="52" t="s">
        <v>34</v>
      </c>
      <c r="Z27" s="52">
        <v>61</v>
      </c>
      <c r="AA27" s="52">
        <v>60</v>
      </c>
      <c r="AB27" s="52">
        <v>18</v>
      </c>
      <c r="AC27" s="56">
        <f t="shared" si="5"/>
        <v>5.4864000000000006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 x14ac:dyDescent="0.2">
      <c r="A28" s="103">
        <f t="shared" ref="A28:A41" si="6">A6</f>
        <v>42864</v>
      </c>
      <c r="B28" s="52">
        <v>3</v>
      </c>
      <c r="C28" s="52">
        <v>7.0000000000000007E-2</v>
      </c>
      <c r="D28" s="52">
        <v>6.73</v>
      </c>
      <c r="E28" s="52">
        <v>18.2</v>
      </c>
      <c r="F28" s="52">
        <v>3.95</v>
      </c>
      <c r="G28" s="52">
        <v>0.19600000000000001</v>
      </c>
      <c r="H28" s="52"/>
      <c r="I28" s="30">
        <v>197</v>
      </c>
      <c r="J28" s="22">
        <f>(I28*14.007)*(0.001)</f>
        <v>2.759379</v>
      </c>
      <c r="K28" s="32">
        <v>2.29</v>
      </c>
      <c r="L28" s="22">
        <f t="shared" si="1"/>
        <v>7.0921300000000007E-2</v>
      </c>
      <c r="M28" s="22"/>
      <c r="N28" s="52">
        <v>5</v>
      </c>
      <c r="O28" s="52">
        <v>1</v>
      </c>
      <c r="P28" s="52">
        <v>3</v>
      </c>
      <c r="Q28" s="52">
        <v>2</v>
      </c>
      <c r="R28" s="52">
        <v>11</v>
      </c>
      <c r="S28" s="52">
        <v>2</v>
      </c>
      <c r="T28" s="52">
        <f t="shared" si="3"/>
        <v>16.666666666666668</v>
      </c>
      <c r="U28" s="52">
        <f t="shared" si="3"/>
        <v>18.888888888888889</v>
      </c>
      <c r="V28" s="53">
        <v>0.6</v>
      </c>
      <c r="W28" s="52">
        <v>1</v>
      </c>
      <c r="X28" s="52"/>
      <c r="Y28" s="52" t="s">
        <v>34</v>
      </c>
      <c r="Z28" s="52">
        <v>62</v>
      </c>
      <c r="AA28" s="52">
        <v>66</v>
      </c>
      <c r="AB28" s="52">
        <v>18</v>
      </c>
      <c r="AC28" s="56">
        <f t="shared" ref="AC28:AC41" si="7">AB28*0.3048</f>
        <v>5.4864000000000006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 x14ac:dyDescent="0.2">
      <c r="A29" s="103">
        <f t="shared" si="6"/>
        <v>42878</v>
      </c>
      <c r="B29" s="52">
        <v>3</v>
      </c>
      <c r="C29" s="52">
        <v>0.08</v>
      </c>
      <c r="D29" s="52">
        <v>7.14</v>
      </c>
      <c r="E29" s="57">
        <v>9.8000000000000007</v>
      </c>
      <c r="F29" s="52">
        <v>3.95</v>
      </c>
      <c r="G29" s="52">
        <v>5.3999999999999999E-2</v>
      </c>
      <c r="H29" s="52"/>
      <c r="I29" s="35">
        <v>214</v>
      </c>
      <c r="J29" s="22">
        <f t="shared" ref="J29:J41" si="8">(I29*14.007)*(0.001)</f>
        <v>2.9974980000000002</v>
      </c>
      <c r="K29" s="30">
        <v>2.04</v>
      </c>
      <c r="L29" s="22">
        <f t="shared" si="1"/>
        <v>6.3178799999999993E-2</v>
      </c>
      <c r="M29" s="18">
        <v>31</v>
      </c>
      <c r="N29" s="52">
        <v>5</v>
      </c>
      <c r="O29" s="52">
        <v>4</v>
      </c>
      <c r="P29" s="52">
        <v>2</v>
      </c>
      <c r="Q29" s="52">
        <v>2</v>
      </c>
      <c r="R29" s="52">
        <v>5</v>
      </c>
      <c r="S29" s="52">
        <v>5</v>
      </c>
      <c r="T29" s="52">
        <f t="shared" si="3"/>
        <v>15.555555555555555</v>
      </c>
      <c r="U29" s="52">
        <f t="shared" si="3"/>
        <v>20.555555555555557</v>
      </c>
      <c r="V29" s="53">
        <v>0.9</v>
      </c>
      <c r="W29" s="52">
        <v>1</v>
      </c>
      <c r="X29" s="52"/>
      <c r="Y29" s="52" t="s">
        <v>34</v>
      </c>
      <c r="Z29" s="52">
        <v>60</v>
      </c>
      <c r="AA29" s="52">
        <v>69</v>
      </c>
      <c r="AB29" s="52">
        <v>18</v>
      </c>
      <c r="AC29" s="56">
        <f t="shared" si="7"/>
        <v>5.4864000000000006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x14ac:dyDescent="0.2">
      <c r="A30" s="103">
        <f t="shared" si="6"/>
        <v>42892</v>
      </c>
      <c r="B30" s="52">
        <v>3</v>
      </c>
      <c r="C30" s="52">
        <v>0.08</v>
      </c>
      <c r="D30" s="52">
        <v>7.25</v>
      </c>
      <c r="E30" s="52">
        <v>20.2</v>
      </c>
      <c r="F30" s="52">
        <v>3.95</v>
      </c>
      <c r="G30" s="52">
        <v>0.13400000000000001</v>
      </c>
      <c r="H30" s="52"/>
      <c r="I30" s="30">
        <v>242</v>
      </c>
      <c r="J30" s="22">
        <f t="shared" si="8"/>
        <v>3.389694</v>
      </c>
      <c r="K30" s="30">
        <v>2.65</v>
      </c>
      <c r="L30" s="22">
        <f t="shared" si="1"/>
        <v>8.2070499999999991E-2</v>
      </c>
      <c r="M30" s="109">
        <v>5</v>
      </c>
      <c r="N30" s="52">
        <v>5</v>
      </c>
      <c r="O30" s="52">
        <v>2</v>
      </c>
      <c r="P30" s="52">
        <v>3</v>
      </c>
      <c r="Q30" s="52">
        <v>2</v>
      </c>
      <c r="R30" s="52">
        <v>12</v>
      </c>
      <c r="S30" s="52">
        <v>5</v>
      </c>
      <c r="T30" s="52">
        <f t="shared" si="3"/>
        <v>21.666666666666668</v>
      </c>
      <c r="U30" s="52">
        <f t="shared" si="3"/>
        <v>25.555555555555557</v>
      </c>
      <c r="V30" s="53">
        <v>0.8</v>
      </c>
      <c r="W30" s="52">
        <v>1</v>
      </c>
      <c r="X30" s="52"/>
      <c r="Y30" s="52" t="s">
        <v>34</v>
      </c>
      <c r="Z30" s="52">
        <v>71</v>
      </c>
      <c r="AA30" s="52">
        <v>78</v>
      </c>
      <c r="AB30" s="52"/>
      <c r="AC30" s="56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 x14ac:dyDescent="0.2">
      <c r="A31" s="103">
        <f t="shared" si="6"/>
        <v>42906</v>
      </c>
      <c r="B31" s="52">
        <v>3</v>
      </c>
      <c r="C31" s="52">
        <v>0.08</v>
      </c>
      <c r="D31" s="52">
        <v>6.96</v>
      </c>
      <c r="E31" s="52">
        <v>7.8</v>
      </c>
      <c r="F31" s="52">
        <v>3.95</v>
      </c>
      <c r="G31" s="52">
        <v>0.13</v>
      </c>
      <c r="H31" s="52"/>
      <c r="I31" s="30">
        <v>222</v>
      </c>
      <c r="J31" s="22">
        <f t="shared" si="8"/>
        <v>3.1095540000000002</v>
      </c>
      <c r="K31" s="30">
        <v>3.79</v>
      </c>
      <c r="L31" s="22">
        <f t="shared" si="1"/>
        <v>0.1173763</v>
      </c>
      <c r="M31" s="18">
        <v>275.5</v>
      </c>
      <c r="N31" s="52">
        <v>5</v>
      </c>
      <c r="O31" s="52">
        <v>3</v>
      </c>
      <c r="P31" s="52">
        <v>3</v>
      </c>
      <c r="Q31" s="52">
        <v>2</v>
      </c>
      <c r="R31" s="52">
        <v>10</v>
      </c>
      <c r="S31" s="52">
        <v>5</v>
      </c>
      <c r="T31" s="52">
        <f t="shared" si="3"/>
        <v>24.444444444444443</v>
      </c>
      <c r="U31" s="52">
        <f t="shared" si="3"/>
        <v>26.666666666666668</v>
      </c>
      <c r="V31" s="53">
        <v>0.6</v>
      </c>
      <c r="W31" s="52">
        <v>1</v>
      </c>
      <c r="X31" s="52"/>
      <c r="Y31" s="52" t="s">
        <v>34</v>
      </c>
      <c r="Z31" s="52">
        <v>76</v>
      </c>
      <c r="AA31" s="52">
        <v>80</v>
      </c>
      <c r="AB31" s="52"/>
      <c r="AC31" s="56">
        <f t="shared" si="7"/>
        <v>0</v>
      </c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 x14ac:dyDescent="0.2">
      <c r="A32" s="103">
        <f t="shared" si="6"/>
        <v>42921</v>
      </c>
      <c r="B32" s="52">
        <v>3</v>
      </c>
      <c r="C32" s="52">
        <v>0.09</v>
      </c>
      <c r="D32" s="74">
        <v>9.0299999999999994</v>
      </c>
      <c r="E32" s="52">
        <v>29.7</v>
      </c>
      <c r="F32" s="178"/>
      <c r="G32" s="52">
        <v>0.124</v>
      </c>
      <c r="H32" s="52"/>
      <c r="I32" s="37">
        <v>195</v>
      </c>
      <c r="J32" s="22">
        <f t="shared" si="8"/>
        <v>2.7313649999999998</v>
      </c>
      <c r="K32" s="37">
        <v>2.52</v>
      </c>
      <c r="L32" s="22">
        <f t="shared" si="1"/>
        <v>7.80444E-2</v>
      </c>
      <c r="M32" s="109">
        <v>5</v>
      </c>
      <c r="N32" s="52">
        <v>5</v>
      </c>
      <c r="O32" s="52">
        <v>2</v>
      </c>
      <c r="P32" s="52">
        <v>2</v>
      </c>
      <c r="Q32" s="52">
        <v>2</v>
      </c>
      <c r="R32" s="52">
        <v>5</v>
      </c>
      <c r="S32" s="52">
        <v>1</v>
      </c>
      <c r="T32" s="52">
        <f t="shared" si="3"/>
        <v>28.888888888888889</v>
      </c>
      <c r="U32" s="52">
        <f t="shared" si="3"/>
        <v>30</v>
      </c>
      <c r="V32" s="53">
        <v>0.6</v>
      </c>
      <c r="W32" s="52">
        <v>1</v>
      </c>
      <c r="X32" s="52"/>
      <c r="Y32" s="52" t="s">
        <v>34</v>
      </c>
      <c r="Z32" s="52">
        <v>84</v>
      </c>
      <c r="AA32" s="52">
        <v>86</v>
      </c>
      <c r="AB32" s="52"/>
      <c r="AC32" s="56">
        <f t="shared" si="7"/>
        <v>0</v>
      </c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 x14ac:dyDescent="0.2">
      <c r="A33" s="103">
        <f t="shared" si="6"/>
        <v>42934</v>
      </c>
      <c r="B33" s="52">
        <v>3</v>
      </c>
      <c r="C33" s="52">
        <v>7.0000000000000007E-2</v>
      </c>
      <c r="D33" s="52">
        <v>8.35</v>
      </c>
      <c r="E33" s="52">
        <v>16</v>
      </c>
      <c r="F33" s="53">
        <v>2.17</v>
      </c>
      <c r="G33" s="52">
        <v>0.82599999999999996</v>
      </c>
      <c r="H33" s="52"/>
      <c r="I33" s="37">
        <v>152</v>
      </c>
      <c r="J33" s="22">
        <f t="shared" si="8"/>
        <v>2.1290640000000001</v>
      </c>
      <c r="K33" s="37">
        <v>4.83</v>
      </c>
      <c r="L33" s="22">
        <f t="shared" si="1"/>
        <v>0.1495851</v>
      </c>
      <c r="M33" s="18">
        <v>1</v>
      </c>
      <c r="N33" s="52">
        <v>5</v>
      </c>
      <c r="O33" s="52">
        <v>2</v>
      </c>
      <c r="P33" s="52">
        <v>2</v>
      </c>
      <c r="Q33" s="52">
        <v>1</v>
      </c>
      <c r="R33" s="52">
        <v>5</v>
      </c>
      <c r="S33" s="52">
        <v>1</v>
      </c>
      <c r="T33" s="52">
        <f t="shared" si="3"/>
        <v>30</v>
      </c>
      <c r="U33" s="52">
        <f t="shared" si="3"/>
        <v>30</v>
      </c>
      <c r="V33" s="53">
        <v>0.5</v>
      </c>
      <c r="W33" s="52">
        <v>1</v>
      </c>
      <c r="X33" s="52"/>
      <c r="Y33" s="52" t="s">
        <v>34</v>
      </c>
      <c r="Z33" s="52">
        <v>86</v>
      </c>
      <c r="AA33" s="52">
        <v>86</v>
      </c>
      <c r="AB33" s="52">
        <v>18</v>
      </c>
      <c r="AC33" s="56">
        <f t="shared" si="7"/>
        <v>5.4864000000000006</v>
      </c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 x14ac:dyDescent="0.2">
      <c r="A34" s="103">
        <f t="shared" si="6"/>
        <v>42948</v>
      </c>
      <c r="B34" s="52">
        <v>3</v>
      </c>
      <c r="C34" s="52">
        <v>0.05</v>
      </c>
      <c r="D34" s="52">
        <v>6.11</v>
      </c>
      <c r="E34" s="52">
        <v>18.3</v>
      </c>
      <c r="F34" s="52">
        <v>1.54</v>
      </c>
      <c r="G34" s="52">
        <v>0.25800000000000001</v>
      </c>
      <c r="H34" s="52"/>
      <c r="I34" s="37">
        <v>90.2</v>
      </c>
      <c r="J34" s="22">
        <f t="shared" si="8"/>
        <v>1.2634314</v>
      </c>
      <c r="K34" s="37">
        <v>4.17</v>
      </c>
      <c r="L34" s="22">
        <f t="shared" si="1"/>
        <v>0.12914490000000001</v>
      </c>
      <c r="M34" s="18">
        <v>157.5</v>
      </c>
      <c r="N34" s="52">
        <v>5</v>
      </c>
      <c r="O34" s="52">
        <v>2</v>
      </c>
      <c r="P34" s="52">
        <v>2</v>
      </c>
      <c r="Q34" s="52">
        <v>2</v>
      </c>
      <c r="R34" s="52">
        <v>12</v>
      </c>
      <c r="S34" s="52">
        <v>1</v>
      </c>
      <c r="T34" s="52">
        <f t="shared" si="3"/>
        <v>20.555555555555557</v>
      </c>
      <c r="U34" s="52">
        <f t="shared" si="3"/>
        <v>26.111111111111111</v>
      </c>
      <c r="V34" s="53">
        <v>0.6</v>
      </c>
      <c r="W34" s="52">
        <v>1</v>
      </c>
      <c r="X34" s="52"/>
      <c r="Y34" s="52" t="s">
        <v>34</v>
      </c>
      <c r="Z34" s="52">
        <v>69</v>
      </c>
      <c r="AA34" s="52">
        <v>79</v>
      </c>
      <c r="AB34" s="52">
        <v>18</v>
      </c>
      <c r="AC34" s="56">
        <f t="shared" si="7"/>
        <v>5.4864000000000006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 x14ac:dyDescent="0.2">
      <c r="A35" s="103">
        <f t="shared" si="6"/>
        <v>42962</v>
      </c>
      <c r="B35" s="52">
        <v>3</v>
      </c>
      <c r="C35" s="52">
        <v>0.03</v>
      </c>
      <c r="D35" s="52">
        <v>5.42</v>
      </c>
      <c r="E35" s="52">
        <v>21.2</v>
      </c>
      <c r="F35" s="52">
        <v>1.42</v>
      </c>
      <c r="G35" s="52">
        <v>0.53600000000000003</v>
      </c>
      <c r="H35" s="52"/>
      <c r="I35" s="37">
        <v>99.9</v>
      </c>
      <c r="J35" s="22">
        <f t="shared" si="8"/>
        <v>1.3992993000000002</v>
      </c>
      <c r="K35" s="37">
        <v>6.61</v>
      </c>
      <c r="L35" s="22">
        <f t="shared" si="1"/>
        <v>0.20471170000000002</v>
      </c>
      <c r="M35" s="18">
        <v>69</v>
      </c>
      <c r="N35" s="52">
        <v>5</v>
      </c>
      <c r="O35" s="52">
        <v>6</v>
      </c>
      <c r="P35" s="52">
        <v>1</v>
      </c>
      <c r="Q35" s="52">
        <v>1</v>
      </c>
      <c r="R35" s="52">
        <v>13</v>
      </c>
      <c r="S35" s="52">
        <v>4</v>
      </c>
      <c r="T35" s="52">
        <f t="shared" si="3"/>
        <v>25.555555555555557</v>
      </c>
      <c r="U35" s="52">
        <f t="shared" si="3"/>
        <v>25.555555555555557</v>
      </c>
      <c r="V35" s="53">
        <v>0.5</v>
      </c>
      <c r="W35" s="52">
        <v>1</v>
      </c>
      <c r="X35" s="52"/>
      <c r="Y35" s="52" t="s">
        <v>34</v>
      </c>
      <c r="Z35" s="52">
        <v>78</v>
      </c>
      <c r="AA35" s="52">
        <v>78</v>
      </c>
      <c r="AB35" s="52">
        <v>18</v>
      </c>
      <c r="AC35" s="56">
        <f t="shared" si="7"/>
        <v>5.4864000000000006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 x14ac:dyDescent="0.2">
      <c r="A36" s="103">
        <f t="shared" si="6"/>
        <v>42976</v>
      </c>
      <c r="B36" s="52">
        <v>3</v>
      </c>
      <c r="C36" s="52">
        <v>0.08</v>
      </c>
      <c r="D36" s="52">
        <v>6.56</v>
      </c>
      <c r="E36" s="52">
        <v>14.6</v>
      </c>
      <c r="F36" s="52">
        <v>3.12</v>
      </c>
      <c r="G36" s="52">
        <v>0.125</v>
      </c>
      <c r="H36" s="52"/>
      <c r="I36" s="37">
        <v>276</v>
      </c>
      <c r="J36" s="22">
        <f>(I36*14.007)*(0.001)</f>
        <v>3.8659319999999999</v>
      </c>
      <c r="K36" s="37">
        <v>2.11</v>
      </c>
      <c r="L36" s="22">
        <f t="shared" si="1"/>
        <v>6.5346699999999994E-2</v>
      </c>
      <c r="M36" s="18">
        <v>114.5</v>
      </c>
      <c r="N36" s="52">
        <v>5</v>
      </c>
      <c r="O36" s="52">
        <v>5</v>
      </c>
      <c r="P36" s="52">
        <v>2</v>
      </c>
      <c r="Q36" s="52">
        <v>2</v>
      </c>
      <c r="R36" s="52">
        <v>7</v>
      </c>
      <c r="S36" s="52">
        <v>4</v>
      </c>
      <c r="T36" s="52">
        <f t="shared" si="3"/>
        <v>20</v>
      </c>
      <c r="U36" s="52">
        <f t="shared" si="3"/>
        <v>21.111111111111111</v>
      </c>
      <c r="V36" s="52">
        <v>0.8</v>
      </c>
      <c r="W36" s="52">
        <v>1</v>
      </c>
      <c r="X36" s="52"/>
      <c r="Y36" s="52" t="s">
        <v>34</v>
      </c>
      <c r="Z36" s="52">
        <v>68</v>
      </c>
      <c r="AA36" s="52">
        <v>70</v>
      </c>
      <c r="AB36" s="52">
        <v>18</v>
      </c>
      <c r="AC36" s="56">
        <f t="shared" si="7"/>
        <v>5.4864000000000006</v>
      </c>
      <c r="AD36" s="52"/>
      <c r="AE36" s="104"/>
      <c r="AF36" s="104"/>
      <c r="AG36" s="104"/>
      <c r="AH36" s="104"/>
      <c r="AI36" s="104"/>
      <c r="AJ36" s="104"/>
      <c r="AK36" s="104"/>
      <c r="AL36" s="104"/>
      <c r="AM36" s="52"/>
      <c r="AN36" s="52"/>
    </row>
    <row r="37" spans="1:40" x14ac:dyDescent="0.2">
      <c r="A37" s="103">
        <f t="shared" si="6"/>
        <v>42990</v>
      </c>
      <c r="B37" s="52">
        <v>3</v>
      </c>
      <c r="C37" s="52">
        <v>0.08</v>
      </c>
      <c r="D37" s="52">
        <v>6.88</v>
      </c>
      <c r="E37" s="52">
        <v>12</v>
      </c>
      <c r="F37" s="52">
        <v>3.8</v>
      </c>
      <c r="G37" s="52">
        <v>0.14599999999999999</v>
      </c>
      <c r="H37" s="52"/>
      <c r="I37" s="37">
        <v>253</v>
      </c>
      <c r="J37" s="22">
        <f t="shared" si="8"/>
        <v>3.543771</v>
      </c>
      <c r="K37" s="37">
        <v>2.02</v>
      </c>
      <c r="L37" s="22">
        <f t="shared" si="1"/>
        <v>6.2559400000000001E-2</v>
      </c>
      <c r="M37" s="18">
        <v>10</v>
      </c>
      <c r="N37" s="52">
        <v>5</v>
      </c>
      <c r="O37" s="52">
        <v>3</v>
      </c>
      <c r="P37" s="52">
        <v>2</v>
      </c>
      <c r="Q37" s="52">
        <v>2</v>
      </c>
      <c r="R37" s="52">
        <v>6</v>
      </c>
      <c r="S37" s="52">
        <v>1</v>
      </c>
      <c r="T37" s="52">
        <f t="shared" si="3"/>
        <v>22.777777777777779</v>
      </c>
      <c r="U37" s="52">
        <f t="shared" si="3"/>
        <v>20</v>
      </c>
      <c r="V37" s="52">
        <v>0.8</v>
      </c>
      <c r="W37" s="52">
        <v>1</v>
      </c>
      <c r="X37" s="52"/>
      <c r="Y37" s="52" t="s">
        <v>157</v>
      </c>
      <c r="Z37" s="52">
        <v>73</v>
      </c>
      <c r="AA37" s="52">
        <v>68</v>
      </c>
      <c r="AB37" s="52">
        <v>50</v>
      </c>
      <c r="AC37" s="56">
        <f t="shared" si="7"/>
        <v>15.24</v>
      </c>
      <c r="AD37" s="52"/>
      <c r="AE37" s="104"/>
      <c r="AF37" s="104"/>
      <c r="AG37" s="104"/>
      <c r="AH37" s="104"/>
      <c r="AI37" s="104"/>
      <c r="AJ37" s="104"/>
      <c r="AK37" s="104"/>
      <c r="AL37" s="104"/>
      <c r="AM37" s="52"/>
      <c r="AN37" s="52"/>
    </row>
    <row r="38" spans="1:40" x14ac:dyDescent="0.2">
      <c r="A38" s="103">
        <v>43004</v>
      </c>
      <c r="B38" s="52">
        <v>3</v>
      </c>
      <c r="C38" s="52">
        <v>0.08</v>
      </c>
      <c r="D38" s="52">
        <v>7.41</v>
      </c>
      <c r="E38" s="52">
        <v>23.5</v>
      </c>
      <c r="F38" s="54">
        <v>1.88</v>
      </c>
      <c r="G38" s="54">
        <v>3.5000000000000003E-2</v>
      </c>
      <c r="H38" s="54"/>
      <c r="I38" s="37">
        <v>276</v>
      </c>
      <c r="J38" s="22">
        <f t="shared" si="8"/>
        <v>3.8659319999999999</v>
      </c>
      <c r="K38" s="37">
        <v>1.38</v>
      </c>
      <c r="L38" s="22">
        <f t="shared" si="1"/>
        <v>4.2738600000000002E-2</v>
      </c>
      <c r="M38" s="18">
        <v>15</v>
      </c>
      <c r="N38" s="52">
        <v>5</v>
      </c>
      <c r="O38" s="52">
        <v>3</v>
      </c>
      <c r="P38" s="52">
        <v>3</v>
      </c>
      <c r="Q38" s="52">
        <v>2</v>
      </c>
      <c r="R38" s="52">
        <v>6</v>
      </c>
      <c r="S38" s="52">
        <v>1</v>
      </c>
      <c r="T38" s="52">
        <f t="shared" si="3"/>
        <v>23.888888888888889</v>
      </c>
      <c r="U38" s="52">
        <f t="shared" si="3"/>
        <v>23.333333333333332</v>
      </c>
      <c r="V38" s="53">
        <v>0.7</v>
      </c>
      <c r="W38" s="52">
        <v>1</v>
      </c>
      <c r="X38" s="52"/>
      <c r="Y38" s="52" t="s">
        <v>34</v>
      </c>
      <c r="Z38" s="52">
        <v>75</v>
      </c>
      <c r="AA38" s="52">
        <v>74</v>
      </c>
      <c r="AB38" s="52">
        <v>18</v>
      </c>
      <c r="AC38" s="56">
        <f t="shared" si="7"/>
        <v>5.4864000000000006</v>
      </c>
      <c r="AD38" s="52"/>
      <c r="AE38" s="104"/>
      <c r="AF38" s="104"/>
      <c r="AG38" s="104"/>
      <c r="AH38" s="104"/>
      <c r="AI38" s="104"/>
      <c r="AJ38" s="104"/>
      <c r="AK38" s="104"/>
      <c r="AL38" s="104"/>
      <c r="AM38" s="52"/>
      <c r="AN38" s="52"/>
    </row>
    <row r="39" spans="1:40" x14ac:dyDescent="0.2">
      <c r="A39" s="103">
        <f t="shared" si="6"/>
        <v>43018</v>
      </c>
      <c r="B39" s="52">
        <v>3</v>
      </c>
      <c r="C39" s="52">
        <v>0.11</v>
      </c>
      <c r="D39" s="52">
        <v>7.54</v>
      </c>
      <c r="E39" s="52">
        <v>12.6</v>
      </c>
      <c r="F39" s="54">
        <v>5.24</v>
      </c>
      <c r="G39" s="54">
        <v>0.14099999999999999</v>
      </c>
      <c r="H39" s="54"/>
      <c r="I39" s="37">
        <v>311</v>
      </c>
      <c r="J39" s="22">
        <f t="shared" si="8"/>
        <v>4.3561769999999997</v>
      </c>
      <c r="K39" s="37">
        <v>1.07</v>
      </c>
      <c r="L39" s="22">
        <f t="shared" si="1"/>
        <v>3.3137900000000005E-2</v>
      </c>
      <c r="M39" s="22"/>
      <c r="N39" s="52">
        <v>5</v>
      </c>
      <c r="O39" s="52">
        <v>2</v>
      </c>
      <c r="P39" s="52">
        <v>2</v>
      </c>
      <c r="Q39" s="52">
        <v>1</v>
      </c>
      <c r="R39" s="52">
        <v>5</v>
      </c>
      <c r="S39" s="52">
        <v>2</v>
      </c>
      <c r="T39" s="52">
        <f t="shared" si="3"/>
        <v>27.777777777777779</v>
      </c>
      <c r="U39" s="52">
        <f t="shared" si="3"/>
        <v>23.888888888888889</v>
      </c>
      <c r="V39" s="52">
        <v>1</v>
      </c>
      <c r="W39" s="52">
        <v>1</v>
      </c>
      <c r="X39" s="52"/>
      <c r="Y39" s="52" t="s">
        <v>34</v>
      </c>
      <c r="Z39" s="52">
        <v>82</v>
      </c>
      <c r="AA39" s="52">
        <v>75</v>
      </c>
      <c r="AB39" s="52">
        <v>18</v>
      </c>
      <c r="AC39" s="56">
        <f t="shared" si="7"/>
        <v>5.4864000000000006</v>
      </c>
      <c r="AD39" s="52"/>
      <c r="AE39" s="104"/>
      <c r="AF39" s="104"/>
      <c r="AG39" s="104"/>
      <c r="AH39" s="104"/>
      <c r="AI39" s="104"/>
      <c r="AJ39" s="104"/>
      <c r="AK39" s="104"/>
      <c r="AL39" s="104"/>
      <c r="AM39" s="52"/>
      <c r="AN39" s="52"/>
    </row>
    <row r="40" spans="1:40" x14ac:dyDescent="0.2">
      <c r="A40" s="103">
        <f t="shared" si="6"/>
        <v>43032</v>
      </c>
      <c r="B40" s="52">
        <v>3</v>
      </c>
      <c r="C40" s="52">
        <v>0.09</v>
      </c>
      <c r="D40" s="52">
        <v>6.99</v>
      </c>
      <c r="E40" s="52">
        <v>11.8</v>
      </c>
      <c r="F40" s="54">
        <v>3.3</v>
      </c>
      <c r="G40" s="54">
        <v>0.112</v>
      </c>
      <c r="H40" s="54"/>
      <c r="I40" s="37">
        <v>329</v>
      </c>
      <c r="J40" s="22">
        <f t="shared" si="8"/>
        <v>4.6083030000000003</v>
      </c>
      <c r="K40" s="37">
        <v>1.46</v>
      </c>
      <c r="L40" s="22">
        <f t="shared" si="1"/>
        <v>4.5216200000000005E-2</v>
      </c>
      <c r="M40" s="22"/>
      <c r="N40" s="52">
        <v>5</v>
      </c>
      <c r="O40" s="52">
        <v>2</v>
      </c>
      <c r="P40" s="52">
        <v>3</v>
      </c>
      <c r="Q40" s="52">
        <v>2</v>
      </c>
      <c r="R40" s="52">
        <v>10</v>
      </c>
      <c r="S40" s="52">
        <v>3</v>
      </c>
      <c r="T40" s="52">
        <f t="shared" si="3"/>
        <v>21.111111111111111</v>
      </c>
      <c r="U40" s="52">
        <f t="shared" si="3"/>
        <v>19.444444444444443</v>
      </c>
      <c r="V40" s="53">
        <v>0.95</v>
      </c>
      <c r="W40" s="52">
        <v>1</v>
      </c>
      <c r="X40" s="52"/>
      <c r="Y40" s="52" t="s">
        <v>34</v>
      </c>
      <c r="Z40" s="52">
        <v>70</v>
      </c>
      <c r="AA40" s="52">
        <v>67</v>
      </c>
      <c r="AB40" s="52">
        <v>18</v>
      </c>
      <c r="AC40" s="56">
        <f t="shared" si="7"/>
        <v>5.4864000000000006</v>
      </c>
      <c r="AD40" s="52"/>
      <c r="AE40" s="104"/>
      <c r="AF40" s="104"/>
      <c r="AG40" s="104"/>
      <c r="AH40" s="104"/>
      <c r="AI40" s="104"/>
      <c r="AJ40" s="104"/>
      <c r="AK40" s="104"/>
      <c r="AL40" s="104"/>
      <c r="AM40" s="52"/>
      <c r="AN40" s="52"/>
    </row>
    <row r="41" spans="1:40" x14ac:dyDescent="0.2">
      <c r="A41" s="103">
        <f t="shared" si="6"/>
        <v>43046</v>
      </c>
      <c r="B41" s="52">
        <v>3</v>
      </c>
      <c r="C41" s="52">
        <v>0.08</v>
      </c>
      <c r="D41" s="52">
        <v>7.05</v>
      </c>
      <c r="E41" s="52">
        <v>11.5</v>
      </c>
      <c r="F41" s="54">
        <v>3.61</v>
      </c>
      <c r="G41" s="54">
        <v>6.2E-2</v>
      </c>
      <c r="H41" s="54"/>
      <c r="I41" s="37">
        <v>264</v>
      </c>
      <c r="J41" s="22">
        <f t="shared" si="8"/>
        <v>3.697848</v>
      </c>
      <c r="K41" s="37">
        <v>1.89</v>
      </c>
      <c r="L41" s="22">
        <f t="shared" si="1"/>
        <v>5.8533299999999996E-2</v>
      </c>
      <c r="M41" s="22"/>
      <c r="N41" s="52">
        <v>5</v>
      </c>
      <c r="O41" s="52">
        <v>6</v>
      </c>
      <c r="P41" s="52">
        <v>3</v>
      </c>
      <c r="Q41" s="52">
        <v>1</v>
      </c>
      <c r="R41" s="52">
        <v>12</v>
      </c>
      <c r="S41" s="52">
        <v>2</v>
      </c>
      <c r="T41" s="52">
        <f t="shared" si="3"/>
        <v>8.3333333333333339</v>
      </c>
      <c r="U41" s="52">
        <f t="shared" si="3"/>
        <v>15.555555555555555</v>
      </c>
      <c r="V41" s="53">
        <v>0.8</v>
      </c>
      <c r="W41" s="52">
        <v>1</v>
      </c>
      <c r="X41" s="52"/>
      <c r="Y41" s="52" t="s">
        <v>34</v>
      </c>
      <c r="Z41" s="52">
        <v>47</v>
      </c>
      <c r="AA41" s="52">
        <v>60</v>
      </c>
      <c r="AB41" s="52"/>
      <c r="AC41" s="56">
        <f t="shared" si="7"/>
        <v>0</v>
      </c>
      <c r="AD41" s="52"/>
      <c r="AE41" s="104"/>
      <c r="AF41" s="104"/>
      <c r="AG41" s="104"/>
      <c r="AH41" s="104"/>
      <c r="AI41" s="104"/>
      <c r="AJ41" s="111"/>
      <c r="AK41" s="104"/>
      <c r="AL41" s="104"/>
      <c r="AM41" s="52"/>
      <c r="AN41" s="52"/>
    </row>
    <row r="42" spans="1:40" x14ac:dyDescent="0.2">
      <c r="A42" s="54"/>
      <c r="B42" s="52"/>
      <c r="C42" s="52"/>
      <c r="D42" s="52"/>
      <c r="E42" s="52"/>
      <c r="F42" s="52"/>
      <c r="G42" s="52"/>
      <c r="H42" s="52"/>
      <c r="I42" s="37"/>
      <c r="J42" s="22"/>
      <c r="K42" s="37"/>
      <c r="L42" s="22"/>
      <c r="M42" s="22"/>
      <c r="N42" s="52"/>
      <c r="O42" s="52"/>
      <c r="P42" s="52"/>
      <c r="Q42" s="52"/>
      <c r="R42" s="52"/>
      <c r="S42" s="52"/>
      <c r="T42" s="52" t="str">
        <f t="shared" si="3"/>
        <v xml:space="preserve"> </v>
      </c>
      <c r="U42" s="52" t="str">
        <f t="shared" si="3"/>
        <v xml:space="preserve"> </v>
      </c>
      <c r="V42" s="52"/>
      <c r="W42" s="52"/>
      <c r="X42" s="52"/>
      <c r="Y42" s="52"/>
      <c r="Z42" s="52"/>
      <c r="AA42" s="52"/>
      <c r="AB42" s="52"/>
      <c r="AC42" s="56"/>
      <c r="AD42" s="52"/>
      <c r="AE42" s="104"/>
      <c r="AF42" s="111"/>
      <c r="AG42" s="104"/>
      <c r="AH42" s="104"/>
      <c r="AI42" s="104"/>
      <c r="AJ42" s="104"/>
      <c r="AK42" s="104"/>
      <c r="AL42" s="104"/>
      <c r="AM42" s="52"/>
      <c r="AN42" s="52"/>
    </row>
    <row r="43" spans="1:40" x14ac:dyDescent="0.2">
      <c r="A43" s="54"/>
      <c r="B43" s="52"/>
      <c r="C43" s="52"/>
      <c r="D43" s="52"/>
      <c r="E43" s="52"/>
      <c r="F43" s="52"/>
      <c r="G43" s="52"/>
      <c r="H43" s="52"/>
      <c r="I43" s="37"/>
      <c r="J43" s="22"/>
      <c r="K43" s="37"/>
      <c r="L43" s="22"/>
      <c r="M43" s="22"/>
      <c r="N43" s="52"/>
      <c r="O43" s="52"/>
      <c r="P43" s="52"/>
      <c r="Q43" s="52"/>
      <c r="R43" s="52"/>
      <c r="S43" s="52"/>
      <c r="T43" s="52" t="str">
        <f t="shared" si="3"/>
        <v xml:space="preserve"> </v>
      </c>
      <c r="U43" s="52" t="str">
        <f t="shared" si="3"/>
        <v xml:space="preserve"> </v>
      </c>
      <c r="V43" s="52"/>
      <c r="W43" s="52"/>
      <c r="X43" s="52"/>
      <c r="Y43" s="52"/>
      <c r="Z43" s="52"/>
      <c r="AA43" s="52"/>
      <c r="AB43" s="52"/>
      <c r="AC43" s="56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 x14ac:dyDescent="0.2">
      <c r="A44" s="54"/>
      <c r="B44" s="52"/>
      <c r="C44" s="52"/>
      <c r="D44" s="52"/>
      <c r="E44" s="52"/>
      <c r="F44" s="52"/>
      <c r="G44" s="52"/>
      <c r="H44" s="52"/>
      <c r="I44" s="37"/>
      <c r="J44" s="22"/>
      <c r="K44" s="37"/>
      <c r="L44" s="22"/>
      <c r="M44" s="22"/>
      <c r="N44" s="52"/>
      <c r="O44" s="52"/>
      <c r="P44" s="52"/>
      <c r="Q44" s="52"/>
      <c r="R44" s="52"/>
      <c r="S44" s="52"/>
      <c r="T44" s="52" t="str">
        <f t="shared" si="3"/>
        <v xml:space="preserve"> </v>
      </c>
      <c r="U44" s="52" t="str">
        <f t="shared" si="3"/>
        <v xml:space="preserve"> </v>
      </c>
      <c r="V44" s="52"/>
      <c r="W44" s="52"/>
      <c r="X44" s="52"/>
      <c r="Y44" s="52"/>
      <c r="Z44" s="52"/>
      <c r="AA44" s="52"/>
      <c r="AB44" s="52"/>
      <c r="AC44" s="56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 x14ac:dyDescent="0.2">
      <c r="A45" s="54"/>
      <c r="B45" s="52"/>
      <c r="C45" s="52"/>
      <c r="D45" s="52"/>
      <c r="E45" s="52"/>
      <c r="F45" s="52"/>
      <c r="G45" s="52"/>
      <c r="H45" s="52"/>
      <c r="I45" s="37"/>
      <c r="J45" s="22"/>
      <c r="K45" s="37"/>
      <c r="L45" s="22"/>
      <c r="M45" s="22"/>
      <c r="N45" s="52"/>
      <c r="O45" s="52"/>
      <c r="P45" s="52"/>
      <c r="Q45" s="52"/>
      <c r="R45" s="52"/>
      <c r="S45" s="52"/>
      <c r="T45" s="52" t="str">
        <f t="shared" si="3"/>
        <v xml:space="preserve"> </v>
      </c>
      <c r="U45" s="52" t="str">
        <f t="shared" si="3"/>
        <v xml:space="preserve"> </v>
      </c>
      <c r="V45" s="52"/>
      <c r="W45" s="52"/>
      <c r="X45" s="52"/>
      <c r="Y45" s="52"/>
      <c r="Z45" s="52"/>
      <c r="AA45" s="52"/>
      <c r="AB45" s="52"/>
      <c r="AC45" s="56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 x14ac:dyDescent="0.2">
      <c r="A46" s="103">
        <f>A24</f>
        <v>42808</v>
      </c>
      <c r="B46" s="52">
        <v>5</v>
      </c>
      <c r="C46" s="52">
        <v>0.06</v>
      </c>
      <c r="D46" s="52">
        <v>0.39</v>
      </c>
      <c r="E46" s="52">
        <v>3.7</v>
      </c>
      <c r="F46" s="74">
        <v>12.531000000000001</v>
      </c>
      <c r="G46" s="56">
        <v>0.25900000000000001</v>
      </c>
      <c r="H46" s="56"/>
      <c r="I46" s="30">
        <v>202</v>
      </c>
      <c r="J46" s="22">
        <f t="shared" ref="J46:J47" si="9">(I46*14.007)*(0.001)</f>
        <v>2.8294139999999999</v>
      </c>
      <c r="K46" s="155">
        <v>1.41</v>
      </c>
      <c r="L46" s="22">
        <f t="shared" ref="L46:L48" si="10">(K46*30.97)*(0.001)</f>
        <v>4.3667699999999997E-2</v>
      </c>
      <c r="M46" s="22"/>
      <c r="N46" s="52">
        <v>5</v>
      </c>
      <c r="O46" s="52">
        <v>3</v>
      </c>
      <c r="P46" s="52">
        <v>3</v>
      </c>
      <c r="Q46" s="52">
        <v>2</v>
      </c>
      <c r="R46" s="52">
        <v>8</v>
      </c>
      <c r="S46" s="52">
        <v>3</v>
      </c>
      <c r="T46" s="52">
        <f t="shared" si="3"/>
        <v>2.7777777777777777</v>
      </c>
      <c r="U46" s="52">
        <f t="shared" si="3"/>
        <v>5.5555555555555554</v>
      </c>
      <c r="V46" s="53">
        <v>0.7</v>
      </c>
      <c r="W46" s="52">
        <v>1</v>
      </c>
      <c r="X46" s="52" t="s">
        <v>36</v>
      </c>
      <c r="Y46" s="52" t="s">
        <v>141</v>
      </c>
      <c r="Z46" s="52">
        <v>37</v>
      </c>
      <c r="AA46" s="52">
        <v>42</v>
      </c>
      <c r="AB46" s="52"/>
      <c r="AC46" s="56">
        <f>AB46*0.3048</f>
        <v>0</v>
      </c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 x14ac:dyDescent="0.2">
      <c r="A47" s="146">
        <f>A25</f>
        <v>42822</v>
      </c>
      <c r="B47" s="52">
        <v>5</v>
      </c>
      <c r="C47" s="46">
        <v>0.08</v>
      </c>
      <c r="D47" s="46">
        <v>7.17</v>
      </c>
      <c r="E47" s="46">
        <v>5.7</v>
      </c>
      <c r="F47" s="46">
        <v>2.59</v>
      </c>
      <c r="G47" s="46">
        <v>0.22500000000000001</v>
      </c>
      <c r="I47" s="162" t="s">
        <v>267</v>
      </c>
      <c r="J47" s="22">
        <f t="shared" si="9"/>
        <v>3.1445715000000001</v>
      </c>
      <c r="K47" s="155">
        <v>1.1200000000000001</v>
      </c>
      <c r="L47" s="22">
        <f t="shared" si="10"/>
        <v>3.4686399999999999E-2</v>
      </c>
      <c r="M47" s="22"/>
      <c r="N47" s="46">
        <v>5</v>
      </c>
      <c r="O47" s="46">
        <v>2</v>
      </c>
      <c r="P47" s="46">
        <v>2</v>
      </c>
      <c r="Q47" s="46">
        <v>1</v>
      </c>
      <c r="R47" s="46">
        <v>10</v>
      </c>
      <c r="S47" s="46">
        <v>2</v>
      </c>
      <c r="T47" s="52">
        <f t="shared" si="3"/>
        <v>20</v>
      </c>
      <c r="U47" s="52">
        <f t="shared" si="3"/>
        <v>14.444444444444445</v>
      </c>
      <c r="V47" s="46">
        <v>0.1</v>
      </c>
      <c r="W47" s="46">
        <v>1</v>
      </c>
      <c r="Y47" s="46" t="s">
        <v>213</v>
      </c>
      <c r="Z47" s="46">
        <v>68</v>
      </c>
      <c r="AA47" s="46">
        <v>58</v>
      </c>
      <c r="AB47" s="46">
        <v>12</v>
      </c>
      <c r="AC47" s="56">
        <f t="shared" ref="AC47:AC48" si="11">AB47*0.3048</f>
        <v>3.6576000000000004</v>
      </c>
      <c r="AD47" s="46" t="s">
        <v>224</v>
      </c>
    </row>
    <row r="48" spans="1:40" x14ac:dyDescent="0.2">
      <c r="A48" s="146">
        <f>A26</f>
        <v>42836</v>
      </c>
      <c r="B48" s="52">
        <v>5</v>
      </c>
      <c r="C48" s="46">
        <v>0.04</v>
      </c>
      <c r="D48" s="46">
        <v>7.49</v>
      </c>
      <c r="E48" s="46">
        <v>6.7</v>
      </c>
      <c r="F48" s="46">
        <v>2.88</v>
      </c>
      <c r="G48" s="46">
        <v>0.112</v>
      </c>
      <c r="I48" s="161">
        <v>178</v>
      </c>
      <c r="J48" s="22">
        <f>(I48*14.007)*(0.001)</f>
        <v>2.4932460000000001</v>
      </c>
      <c r="K48" s="155">
        <v>1.44</v>
      </c>
      <c r="L48" s="22">
        <f t="shared" si="10"/>
        <v>4.4596799999999999E-2</v>
      </c>
      <c r="M48" s="22"/>
      <c r="N48" s="46">
        <v>5</v>
      </c>
      <c r="O48" s="46">
        <v>1</v>
      </c>
      <c r="P48" s="46">
        <v>2</v>
      </c>
      <c r="Q48" s="46">
        <v>2</v>
      </c>
      <c r="R48" s="46">
        <v>10</v>
      </c>
      <c r="S48" s="46">
        <v>1</v>
      </c>
      <c r="T48" s="52">
        <f t="shared" si="3"/>
        <v>18.888888888888889</v>
      </c>
      <c r="U48" s="52">
        <f t="shared" si="3"/>
        <v>15.555555555555555</v>
      </c>
      <c r="V48" s="46">
        <v>1</v>
      </c>
      <c r="W48" s="46">
        <v>1</v>
      </c>
      <c r="Y48" s="46" t="s">
        <v>213</v>
      </c>
      <c r="Z48" s="46">
        <v>66</v>
      </c>
      <c r="AA48" s="46">
        <v>60</v>
      </c>
      <c r="AB48" s="46">
        <v>25</v>
      </c>
      <c r="AC48" s="56">
        <f t="shared" si="11"/>
        <v>7.62</v>
      </c>
    </row>
    <row r="49" spans="1:40" x14ac:dyDescent="0.2">
      <c r="A49" s="103">
        <f>A27</f>
        <v>42850</v>
      </c>
      <c r="B49" s="52">
        <v>5</v>
      </c>
      <c r="C49" s="52">
        <v>0.08</v>
      </c>
      <c r="D49" s="52">
        <v>6.98</v>
      </c>
      <c r="E49" s="52">
        <v>5</v>
      </c>
      <c r="F49" s="52">
        <v>2.77</v>
      </c>
      <c r="G49" s="52">
        <v>8.8999999999999996E-2</v>
      </c>
      <c r="H49" s="52"/>
      <c r="I49" s="161">
        <v>185</v>
      </c>
      <c r="J49" s="22">
        <f>(I49*14.007)*(0.001)</f>
        <v>2.5912950000000001</v>
      </c>
      <c r="K49" s="155">
        <v>1.62</v>
      </c>
      <c r="L49" s="22">
        <f>(K49*30.97)*(0.001)</f>
        <v>5.0171399999999998E-2</v>
      </c>
      <c r="M49" s="22"/>
      <c r="N49" s="52">
        <v>5</v>
      </c>
      <c r="O49" s="52">
        <v>4</v>
      </c>
      <c r="P49" s="52">
        <v>3</v>
      </c>
      <c r="Q49" s="52">
        <v>2</v>
      </c>
      <c r="R49" s="52">
        <v>6</v>
      </c>
      <c r="S49" s="52">
        <v>3</v>
      </c>
      <c r="T49" s="52">
        <f t="shared" si="3"/>
        <v>15.555555555555555</v>
      </c>
      <c r="U49" s="52">
        <f t="shared" si="3"/>
        <v>14.444444444444445</v>
      </c>
      <c r="V49" s="53">
        <v>0.9</v>
      </c>
      <c r="W49" s="52">
        <v>1</v>
      </c>
      <c r="X49" s="52"/>
      <c r="Y49" s="52" t="s">
        <v>213</v>
      </c>
      <c r="Z49" s="52">
        <v>60</v>
      </c>
      <c r="AA49" s="52">
        <v>58</v>
      </c>
      <c r="AB49" s="52">
        <v>25</v>
      </c>
      <c r="AC49" s="56">
        <f>AB49*0.3048</f>
        <v>7.62</v>
      </c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 x14ac:dyDescent="0.2">
      <c r="A50" s="103">
        <f t="shared" ref="A50:A63" si="12">A28</f>
        <v>42864</v>
      </c>
      <c r="B50" s="52">
        <v>5</v>
      </c>
      <c r="C50" s="52">
        <v>0.06</v>
      </c>
      <c r="D50" s="53">
        <v>6.59</v>
      </c>
      <c r="E50" s="52">
        <v>9.1999999999999993</v>
      </c>
      <c r="F50" s="52">
        <v>1.27</v>
      </c>
      <c r="G50" s="52">
        <v>0.30599999999999999</v>
      </c>
      <c r="H50" s="52"/>
      <c r="I50" s="30">
        <v>127</v>
      </c>
      <c r="J50" s="22">
        <f>(I50*14.007)*(0.001)</f>
        <v>1.7788889999999999</v>
      </c>
      <c r="K50" s="32">
        <v>3.45</v>
      </c>
      <c r="L50" s="22">
        <f>(K50*30.97)*(0.001)</f>
        <v>0.10684650000000001</v>
      </c>
      <c r="M50" s="22"/>
      <c r="N50" s="52">
        <v>5</v>
      </c>
      <c r="O50" s="52">
        <v>1</v>
      </c>
      <c r="P50" s="52">
        <v>3</v>
      </c>
      <c r="Q50" s="52">
        <v>1</v>
      </c>
      <c r="R50" s="52">
        <v>11</v>
      </c>
      <c r="S50" s="52">
        <v>1</v>
      </c>
      <c r="T50" s="52">
        <f t="shared" si="3"/>
        <v>24.444444444444443</v>
      </c>
      <c r="U50" s="52">
        <f t="shared" si="3"/>
        <v>17.777777777777779</v>
      </c>
      <c r="V50" s="53">
        <v>0.9</v>
      </c>
      <c r="W50" s="52">
        <v>2</v>
      </c>
      <c r="X50" s="52"/>
      <c r="Y50" s="52" t="s">
        <v>234</v>
      </c>
      <c r="Z50" s="52">
        <v>76</v>
      </c>
      <c r="AA50" s="52">
        <v>64</v>
      </c>
      <c r="AB50" s="52">
        <v>15</v>
      </c>
      <c r="AC50" s="56">
        <f t="shared" ref="AC50:AC63" si="13">AB50*0.3048</f>
        <v>4.5720000000000001</v>
      </c>
      <c r="AD50" s="52" t="s">
        <v>235</v>
      </c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 x14ac:dyDescent="0.2">
      <c r="A51" s="103">
        <f t="shared" si="12"/>
        <v>42878</v>
      </c>
      <c r="B51" s="52">
        <v>5</v>
      </c>
      <c r="C51" s="52">
        <v>7.0000000000000007E-2</v>
      </c>
      <c r="D51" s="52">
        <v>7.05</v>
      </c>
      <c r="E51" s="52">
        <v>12.1</v>
      </c>
      <c r="F51" s="53">
        <v>2.08</v>
      </c>
      <c r="G51" s="52">
        <v>0.184</v>
      </c>
      <c r="H51" s="52"/>
      <c r="I51" s="30">
        <v>141</v>
      </c>
      <c r="J51" s="22">
        <f t="shared" ref="J51:J63" si="14">(I51*14.007)*(0.001)</f>
        <v>1.9749869999999998</v>
      </c>
      <c r="K51" s="30">
        <v>2.1800000000000002</v>
      </c>
      <c r="L51" s="22">
        <f t="shared" ref="L51:L63" si="15">(K51*30.97)*(0.001)</f>
        <v>6.7514600000000008E-2</v>
      </c>
      <c r="M51" s="22"/>
      <c r="N51" s="52">
        <v>5</v>
      </c>
      <c r="O51" s="52">
        <v>4</v>
      </c>
      <c r="P51" s="52">
        <v>1</v>
      </c>
      <c r="Q51" s="52">
        <v>1</v>
      </c>
      <c r="R51" s="52">
        <v>13</v>
      </c>
      <c r="S51" s="52">
        <v>5</v>
      </c>
      <c r="T51" s="52">
        <f t="shared" si="3"/>
        <v>17.777777777777779</v>
      </c>
      <c r="U51" s="52">
        <f t="shared" si="3"/>
        <v>20</v>
      </c>
      <c r="V51" s="53">
        <v>0.9</v>
      </c>
      <c r="W51" s="52">
        <v>1</v>
      </c>
      <c r="X51" s="52"/>
      <c r="Y51" s="52" t="s">
        <v>213</v>
      </c>
      <c r="Z51" s="52">
        <v>64</v>
      </c>
      <c r="AA51" s="52">
        <v>68</v>
      </c>
      <c r="AB51" s="52">
        <v>25</v>
      </c>
      <c r="AC51" s="56">
        <f t="shared" si="13"/>
        <v>7.62</v>
      </c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 x14ac:dyDescent="0.2">
      <c r="A52" s="103">
        <f t="shared" si="12"/>
        <v>42892</v>
      </c>
      <c r="B52" s="52">
        <v>5</v>
      </c>
      <c r="C52" s="52">
        <v>7.0000000000000007E-2</v>
      </c>
      <c r="D52" s="53">
        <v>7.91</v>
      </c>
      <c r="E52" s="57">
        <v>15</v>
      </c>
      <c r="F52" s="52">
        <v>1.85</v>
      </c>
      <c r="G52" s="52">
        <v>7.6999999999999999E-2</v>
      </c>
      <c r="H52" s="52"/>
      <c r="I52" s="30">
        <v>134</v>
      </c>
      <c r="J52" s="22">
        <f>(I52*14.007)*(0.001)</f>
        <v>1.876938</v>
      </c>
      <c r="K52" s="30">
        <v>1.73</v>
      </c>
      <c r="L52" s="22">
        <f t="shared" si="15"/>
        <v>5.3578100000000003E-2</v>
      </c>
      <c r="M52" s="22"/>
      <c r="N52" s="52">
        <v>5</v>
      </c>
      <c r="O52" s="52">
        <v>2</v>
      </c>
      <c r="P52" s="52">
        <v>2</v>
      </c>
      <c r="Q52" s="52">
        <v>1</v>
      </c>
      <c r="R52" s="52">
        <v>12</v>
      </c>
      <c r="S52" s="52">
        <v>5</v>
      </c>
      <c r="T52" s="52">
        <f t="shared" si="3"/>
        <v>27.777777777777779</v>
      </c>
      <c r="U52" s="52">
        <f t="shared" si="3"/>
        <v>25.555555555555557</v>
      </c>
      <c r="V52" s="53">
        <v>0.9</v>
      </c>
      <c r="W52" s="52">
        <v>1</v>
      </c>
      <c r="X52" s="52"/>
      <c r="Y52" s="52" t="s">
        <v>141</v>
      </c>
      <c r="Z52" s="52">
        <v>82</v>
      </c>
      <c r="AA52" s="52">
        <v>78</v>
      </c>
      <c r="AB52" s="52">
        <v>8</v>
      </c>
      <c r="AC52" s="56">
        <f t="shared" si="13"/>
        <v>2.4384000000000001</v>
      </c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 x14ac:dyDescent="0.2">
      <c r="A53" s="103">
        <f t="shared" si="12"/>
        <v>42906</v>
      </c>
      <c r="B53" s="52">
        <v>5</v>
      </c>
      <c r="C53" s="52">
        <v>0.06</v>
      </c>
      <c r="D53" s="52">
        <v>6.63</v>
      </c>
      <c r="E53" s="57">
        <v>32.700000000000003</v>
      </c>
      <c r="F53" s="52">
        <v>7.34</v>
      </c>
      <c r="G53" s="52">
        <v>3.55</v>
      </c>
      <c r="H53" s="52"/>
      <c r="I53" s="30">
        <v>112</v>
      </c>
      <c r="J53" s="22">
        <f>(I53*14.007)*(0.001)</f>
        <v>1.568784</v>
      </c>
      <c r="K53" s="30">
        <v>3.34</v>
      </c>
      <c r="L53" s="22">
        <f t="shared" si="15"/>
        <v>0.1034398</v>
      </c>
      <c r="M53" s="22"/>
      <c r="N53" s="52">
        <v>5</v>
      </c>
      <c r="O53" s="52">
        <v>3</v>
      </c>
      <c r="P53" s="52">
        <v>1</v>
      </c>
      <c r="Q53" s="52">
        <v>1</v>
      </c>
      <c r="R53" s="52">
        <v>10</v>
      </c>
      <c r="S53" s="52">
        <v>5</v>
      </c>
      <c r="T53" s="52">
        <f t="shared" si="3"/>
        <v>26.666666666666668</v>
      </c>
      <c r="U53" s="52">
        <f t="shared" si="3"/>
        <v>26.111111111111111</v>
      </c>
      <c r="V53" s="53">
        <v>0.7</v>
      </c>
      <c r="W53" s="52">
        <v>1</v>
      </c>
      <c r="X53" s="52"/>
      <c r="Y53" s="52" t="s">
        <v>141</v>
      </c>
      <c r="Z53" s="52">
        <v>80</v>
      </c>
      <c r="AA53" s="52">
        <v>79</v>
      </c>
      <c r="AB53" s="52">
        <v>8</v>
      </c>
      <c r="AC53" s="56">
        <f t="shared" si="13"/>
        <v>2.4384000000000001</v>
      </c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 x14ac:dyDescent="0.2">
      <c r="A54" s="103">
        <f t="shared" si="12"/>
        <v>42921</v>
      </c>
      <c r="B54" s="52">
        <v>5</v>
      </c>
      <c r="C54" s="52">
        <v>0.08</v>
      </c>
      <c r="D54" s="52">
        <v>7.83</v>
      </c>
      <c r="E54" s="52">
        <v>11.2</v>
      </c>
      <c r="F54" s="179"/>
      <c r="G54" s="52">
        <v>0.14399999999999999</v>
      </c>
      <c r="H54" s="52"/>
      <c r="I54" s="37">
        <v>68.95</v>
      </c>
      <c r="J54" s="22">
        <f t="shared" si="14"/>
        <v>0.96578264999999996</v>
      </c>
      <c r="K54" s="89">
        <v>2.57</v>
      </c>
      <c r="L54" s="22">
        <f t="shared" si="15"/>
        <v>7.9592899999999994E-2</v>
      </c>
      <c r="M54" s="22"/>
      <c r="N54" s="52">
        <v>5</v>
      </c>
      <c r="O54" s="52">
        <v>2</v>
      </c>
      <c r="P54" s="52">
        <v>2</v>
      </c>
      <c r="Q54" s="52">
        <v>1</v>
      </c>
      <c r="R54" s="52">
        <v>7</v>
      </c>
      <c r="S54" s="52">
        <v>1</v>
      </c>
      <c r="T54" s="52">
        <f t="shared" si="3"/>
        <v>28.888888888888889</v>
      </c>
      <c r="U54" s="52">
        <f t="shared" si="3"/>
        <v>27.777777777777779</v>
      </c>
      <c r="V54" s="53">
        <v>1.3</v>
      </c>
      <c r="W54" s="52">
        <v>1</v>
      </c>
      <c r="X54" s="52"/>
      <c r="Y54" s="52" t="s">
        <v>141</v>
      </c>
      <c r="Z54" s="52">
        <v>84</v>
      </c>
      <c r="AA54" s="52">
        <v>82</v>
      </c>
      <c r="AB54" s="52">
        <v>8</v>
      </c>
      <c r="AC54" s="56">
        <f t="shared" si="13"/>
        <v>2.4384000000000001</v>
      </c>
      <c r="AD54" s="52" t="s">
        <v>261</v>
      </c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 x14ac:dyDescent="0.2">
      <c r="A55" s="103">
        <f t="shared" si="12"/>
        <v>42934</v>
      </c>
      <c r="B55" s="52">
        <v>5</v>
      </c>
      <c r="C55" s="52">
        <v>0.21</v>
      </c>
      <c r="D55" s="52">
        <v>8.48</v>
      </c>
      <c r="E55" s="52">
        <v>16.3</v>
      </c>
      <c r="F55" s="52">
        <v>1.25</v>
      </c>
      <c r="G55" s="52">
        <v>0.188</v>
      </c>
      <c r="H55" s="52"/>
      <c r="I55" s="37">
        <v>58.5</v>
      </c>
      <c r="J55" s="22">
        <f t="shared" si="14"/>
        <v>0.81940950000000001</v>
      </c>
      <c r="K55" s="37">
        <v>3.23</v>
      </c>
      <c r="L55" s="22">
        <f t="shared" si="15"/>
        <v>0.10003309999999999</v>
      </c>
      <c r="M55" s="22"/>
      <c r="N55" s="52">
        <v>5</v>
      </c>
      <c r="O55" s="52">
        <v>1</v>
      </c>
      <c r="P55" s="52">
        <v>1</v>
      </c>
      <c r="Q55" s="52">
        <v>1</v>
      </c>
      <c r="R55" s="52">
        <v>9</v>
      </c>
      <c r="S55" s="52">
        <v>2</v>
      </c>
      <c r="T55" s="52">
        <f t="shared" si="3"/>
        <v>33.888888888888886</v>
      </c>
      <c r="U55" s="52">
        <f t="shared" si="3"/>
        <v>29.444444444444443</v>
      </c>
      <c r="V55" s="53">
        <v>0.6</v>
      </c>
      <c r="W55" s="52">
        <v>1</v>
      </c>
      <c r="X55" s="52"/>
      <c r="Y55" s="52" t="s">
        <v>141</v>
      </c>
      <c r="Z55" s="52">
        <v>93</v>
      </c>
      <c r="AA55" s="52">
        <v>85</v>
      </c>
      <c r="AB55" s="52">
        <v>8</v>
      </c>
      <c r="AC55" s="56">
        <f t="shared" si="13"/>
        <v>2.4384000000000001</v>
      </c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 x14ac:dyDescent="0.2">
      <c r="A56" s="103">
        <f t="shared" si="12"/>
        <v>42948</v>
      </c>
      <c r="B56" s="52">
        <v>5</v>
      </c>
      <c r="C56" s="52">
        <v>0.08</v>
      </c>
      <c r="D56" s="52">
        <v>6.37</v>
      </c>
      <c r="E56" s="52">
        <v>14.7</v>
      </c>
      <c r="F56" s="52">
        <v>2.25</v>
      </c>
      <c r="G56" s="46">
        <v>0.29799999999999999</v>
      </c>
      <c r="I56" s="37"/>
      <c r="J56" s="22"/>
      <c r="K56" s="37"/>
      <c r="L56" s="22"/>
      <c r="M56" s="22"/>
      <c r="N56" s="52">
        <v>5</v>
      </c>
      <c r="O56" s="52">
        <v>2</v>
      </c>
      <c r="P56" s="52">
        <v>1</v>
      </c>
      <c r="Q56" s="52">
        <v>1</v>
      </c>
      <c r="R56" s="52">
        <v>12</v>
      </c>
      <c r="S56" s="52">
        <v>5</v>
      </c>
      <c r="T56" s="52">
        <f t="shared" si="3"/>
        <v>31.111111111111111</v>
      </c>
      <c r="U56" s="52">
        <f t="shared" si="3"/>
        <v>24.444444444444443</v>
      </c>
      <c r="V56" s="53">
        <v>0.7</v>
      </c>
      <c r="W56" s="52">
        <v>1</v>
      </c>
      <c r="X56" s="52"/>
      <c r="Y56" s="52" t="s">
        <v>141</v>
      </c>
      <c r="Z56" s="52">
        <v>88</v>
      </c>
      <c r="AA56" s="52">
        <v>76</v>
      </c>
      <c r="AB56" s="52">
        <v>8</v>
      </c>
      <c r="AC56" s="56">
        <f t="shared" si="13"/>
        <v>2.4384000000000001</v>
      </c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 x14ac:dyDescent="0.2">
      <c r="A57" s="103">
        <f t="shared" si="12"/>
        <v>42962</v>
      </c>
      <c r="B57" s="52">
        <v>5</v>
      </c>
      <c r="C57" s="52">
        <v>0.03</v>
      </c>
      <c r="D57" s="52">
        <v>5</v>
      </c>
      <c r="E57" s="52">
        <v>5</v>
      </c>
      <c r="F57" s="52">
        <v>1.88</v>
      </c>
      <c r="G57" s="52">
        <v>0.123</v>
      </c>
      <c r="H57" s="52"/>
      <c r="I57" s="37">
        <v>122</v>
      </c>
      <c r="J57" s="22">
        <f t="shared" si="14"/>
        <v>1.7088540000000001</v>
      </c>
      <c r="K57" s="37">
        <v>6.44</v>
      </c>
      <c r="L57" s="22">
        <f t="shared" si="15"/>
        <v>0.19944680000000001</v>
      </c>
      <c r="M57" s="22"/>
      <c r="N57" s="52">
        <v>5</v>
      </c>
      <c r="O57" s="52">
        <v>5</v>
      </c>
      <c r="P57" s="52">
        <v>2</v>
      </c>
      <c r="Q57" s="52">
        <v>1</v>
      </c>
      <c r="R57" s="52">
        <v>6</v>
      </c>
      <c r="S57" s="74"/>
      <c r="T57" s="52">
        <f t="shared" si="3"/>
        <v>25.555555555555557</v>
      </c>
      <c r="U57" s="52">
        <f t="shared" si="3"/>
        <v>23.333333333333332</v>
      </c>
      <c r="V57" s="53">
        <v>0.7</v>
      </c>
      <c r="W57" s="52">
        <v>1</v>
      </c>
      <c r="X57" s="52"/>
      <c r="Y57" s="52" t="s">
        <v>141</v>
      </c>
      <c r="Z57" s="52">
        <v>78</v>
      </c>
      <c r="AA57" s="52">
        <v>74</v>
      </c>
      <c r="AB57" s="52">
        <v>8</v>
      </c>
      <c r="AC57" s="56">
        <f t="shared" si="13"/>
        <v>2.4384000000000001</v>
      </c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  <row r="58" spans="1:40" x14ac:dyDescent="0.2">
      <c r="A58" s="103">
        <f t="shared" si="12"/>
        <v>42976</v>
      </c>
      <c r="B58" s="52">
        <v>5</v>
      </c>
      <c r="C58" s="74"/>
      <c r="D58" s="74"/>
      <c r="E58" s="74"/>
      <c r="F58" s="74"/>
      <c r="G58" s="74"/>
      <c r="H58" s="74"/>
      <c r="I58" s="37">
        <v>109</v>
      </c>
      <c r="J58" s="22">
        <f t="shared" si="14"/>
        <v>1.5267629999999999</v>
      </c>
      <c r="K58" s="37">
        <v>1.42</v>
      </c>
      <c r="L58" s="22">
        <f t="shared" si="15"/>
        <v>4.39774E-2</v>
      </c>
      <c r="M58" s="22"/>
      <c r="N58" s="74"/>
      <c r="O58" s="74"/>
      <c r="P58" s="74"/>
      <c r="Q58" s="74"/>
      <c r="R58" s="74"/>
      <c r="S58" s="74"/>
      <c r="T58" s="52" t="str">
        <f t="shared" si="3"/>
        <v xml:space="preserve"> </v>
      </c>
      <c r="U58" s="52" t="str">
        <f t="shared" si="3"/>
        <v xml:space="preserve"> </v>
      </c>
      <c r="V58" s="175"/>
      <c r="W58" s="74"/>
      <c r="X58" s="52"/>
      <c r="Y58" s="52" t="s">
        <v>141</v>
      </c>
      <c r="Z58" s="74"/>
      <c r="AA58" s="74"/>
      <c r="AB58" s="52"/>
      <c r="AC58" s="56">
        <f t="shared" si="13"/>
        <v>0</v>
      </c>
      <c r="AD58" s="52" t="s">
        <v>294</v>
      </c>
      <c r="AE58" s="52"/>
      <c r="AF58" s="52"/>
      <c r="AG58" s="52"/>
      <c r="AH58" s="52"/>
      <c r="AI58" s="52"/>
      <c r="AJ58" s="52"/>
      <c r="AK58" s="52"/>
      <c r="AL58" s="52"/>
      <c r="AM58" s="52"/>
      <c r="AN58" s="52"/>
    </row>
    <row r="59" spans="1:40" x14ac:dyDescent="0.2">
      <c r="A59" s="103">
        <f t="shared" si="12"/>
        <v>42990</v>
      </c>
      <c r="B59" s="52">
        <v>5</v>
      </c>
      <c r="C59" s="52">
        <v>0.13</v>
      </c>
      <c r="D59" s="52">
        <v>6.95</v>
      </c>
      <c r="E59" s="52">
        <v>7.7</v>
      </c>
      <c r="F59" s="52">
        <v>3.43</v>
      </c>
      <c r="G59" s="52">
        <v>2.5000000000000001E-2</v>
      </c>
      <c r="H59" s="52"/>
      <c r="I59" s="37">
        <v>225</v>
      </c>
      <c r="J59" s="22">
        <f t="shared" si="14"/>
        <v>3.1515749999999998</v>
      </c>
      <c r="K59" s="37">
        <v>2</v>
      </c>
      <c r="L59" s="22">
        <f t="shared" si="15"/>
        <v>6.1940000000000002E-2</v>
      </c>
      <c r="M59" s="22"/>
      <c r="N59" s="52">
        <v>5</v>
      </c>
      <c r="O59" s="52">
        <v>2</v>
      </c>
      <c r="P59" s="52">
        <v>2</v>
      </c>
      <c r="Q59" s="52">
        <v>1</v>
      </c>
      <c r="R59" s="52">
        <v>11</v>
      </c>
      <c r="S59" s="52">
        <v>1</v>
      </c>
      <c r="T59" s="52">
        <f t="shared" si="3"/>
        <v>23.333333333333332</v>
      </c>
      <c r="U59" s="52">
        <f t="shared" si="3"/>
        <v>20.555555555555557</v>
      </c>
      <c r="V59" s="53">
        <v>0.8</v>
      </c>
      <c r="W59" s="52">
        <v>1</v>
      </c>
      <c r="X59" s="52"/>
      <c r="Y59" s="52" t="s">
        <v>141</v>
      </c>
      <c r="Z59" s="52">
        <v>74</v>
      </c>
      <c r="AA59" s="52">
        <v>69</v>
      </c>
      <c r="AB59" s="52">
        <v>8</v>
      </c>
      <c r="AC59" s="56">
        <f t="shared" si="13"/>
        <v>2.4384000000000001</v>
      </c>
      <c r="AD59" s="52" t="s">
        <v>180</v>
      </c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x14ac:dyDescent="0.2">
      <c r="A60" s="103">
        <f t="shared" si="12"/>
        <v>43004</v>
      </c>
      <c r="B60" s="52">
        <v>5</v>
      </c>
      <c r="C60" s="52">
        <v>0.08</v>
      </c>
      <c r="D60" s="52">
        <v>6.87</v>
      </c>
      <c r="E60" s="52">
        <v>38.5</v>
      </c>
      <c r="F60" s="52">
        <v>1.1299999999999999</v>
      </c>
      <c r="G60" s="52">
        <v>0.46400000000000002</v>
      </c>
      <c r="H60" s="52"/>
      <c r="I60" s="37">
        <v>201</v>
      </c>
      <c r="J60" s="22">
        <f t="shared" si="14"/>
        <v>2.815407</v>
      </c>
      <c r="K60" s="101">
        <v>1.6</v>
      </c>
      <c r="L60" s="22">
        <f t="shared" si="15"/>
        <v>4.9551999999999999E-2</v>
      </c>
      <c r="M60" s="22"/>
      <c r="N60" s="52">
        <v>5</v>
      </c>
      <c r="O60" s="52">
        <v>3</v>
      </c>
      <c r="P60" s="52">
        <v>3</v>
      </c>
      <c r="Q60" s="52">
        <v>2</v>
      </c>
      <c r="R60" s="52">
        <v>6</v>
      </c>
      <c r="S60" s="52">
        <v>1</v>
      </c>
      <c r="T60" s="52">
        <f t="shared" si="3"/>
        <v>24.444444444444443</v>
      </c>
      <c r="U60" s="52">
        <f t="shared" si="3"/>
        <v>23.888888888888889</v>
      </c>
      <c r="V60" s="53">
        <v>0.8</v>
      </c>
      <c r="W60" s="52">
        <v>1</v>
      </c>
      <c r="X60" s="52"/>
      <c r="Y60" s="52" t="s">
        <v>141</v>
      </c>
      <c r="Z60" s="52">
        <v>76</v>
      </c>
      <c r="AA60" s="52">
        <v>75</v>
      </c>
      <c r="AB60" s="52">
        <v>8</v>
      </c>
      <c r="AC60" s="56">
        <f t="shared" si="13"/>
        <v>2.4384000000000001</v>
      </c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x14ac:dyDescent="0.2">
      <c r="A61" s="103">
        <f t="shared" si="12"/>
        <v>43018</v>
      </c>
      <c r="B61" s="52">
        <v>5</v>
      </c>
      <c r="C61" s="52">
        <v>0.08</v>
      </c>
      <c r="D61" s="52">
        <v>7.42</v>
      </c>
      <c r="E61" s="52">
        <v>13.9</v>
      </c>
      <c r="F61" s="52">
        <v>3.33</v>
      </c>
      <c r="G61" s="52">
        <v>0.105</v>
      </c>
      <c r="H61" s="52"/>
      <c r="I61" s="37">
        <v>248</v>
      </c>
      <c r="J61" s="22">
        <f t="shared" si="14"/>
        <v>3.4737360000000002</v>
      </c>
      <c r="K61" s="37">
        <v>1.99</v>
      </c>
      <c r="L61" s="22">
        <f t="shared" si="15"/>
        <v>6.1630299999999999E-2</v>
      </c>
      <c r="M61" s="22"/>
      <c r="N61" s="52">
        <v>5</v>
      </c>
      <c r="O61" s="52">
        <v>2</v>
      </c>
      <c r="P61" s="52">
        <v>1</v>
      </c>
      <c r="Q61" s="52">
        <v>1</v>
      </c>
      <c r="R61" s="52">
        <v>10</v>
      </c>
      <c r="S61" s="52">
        <v>3</v>
      </c>
      <c r="T61" s="52">
        <f t="shared" si="3"/>
        <v>28.333333333333332</v>
      </c>
      <c r="U61" s="52">
        <f t="shared" si="3"/>
        <v>26.111111111111111</v>
      </c>
      <c r="V61" s="52">
        <v>0.9</v>
      </c>
      <c r="W61" s="52">
        <v>1</v>
      </c>
      <c r="X61" s="52"/>
      <c r="Y61" s="52" t="s">
        <v>141</v>
      </c>
      <c r="Z61" s="52">
        <v>83</v>
      </c>
      <c r="AA61" s="52">
        <v>79</v>
      </c>
      <c r="AB61" s="52">
        <v>8</v>
      </c>
      <c r="AC61" s="56">
        <f t="shared" si="13"/>
        <v>2.4384000000000001</v>
      </c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x14ac:dyDescent="0.2">
      <c r="A62" s="103">
        <f t="shared" si="12"/>
        <v>43032</v>
      </c>
      <c r="B62" s="52">
        <v>5</v>
      </c>
      <c r="C62" s="55">
        <v>0.08</v>
      </c>
      <c r="D62" s="52">
        <v>6.81</v>
      </c>
      <c r="E62" s="52">
        <v>6.7</v>
      </c>
      <c r="F62" s="52">
        <v>2.59</v>
      </c>
      <c r="G62" s="52">
        <v>0.17399999999999999</v>
      </c>
      <c r="H62" s="52"/>
      <c r="I62" s="37">
        <v>248</v>
      </c>
      <c r="J62" s="22">
        <f t="shared" si="14"/>
        <v>3.4737360000000002</v>
      </c>
      <c r="K62" s="37">
        <v>1.7</v>
      </c>
      <c r="L62" s="22">
        <f t="shared" si="15"/>
        <v>5.2648999999999994E-2</v>
      </c>
      <c r="M62" s="22"/>
      <c r="N62" s="52">
        <v>5</v>
      </c>
      <c r="O62" s="52">
        <v>2</v>
      </c>
      <c r="P62" s="52">
        <v>1</v>
      </c>
      <c r="Q62" s="52">
        <v>1</v>
      </c>
      <c r="R62" s="52">
        <v>9</v>
      </c>
      <c r="S62" s="52">
        <v>3</v>
      </c>
      <c r="T62" s="52">
        <f t="shared" si="3"/>
        <v>23.333333333333332</v>
      </c>
      <c r="U62" s="52">
        <f t="shared" si="3"/>
        <v>18.888888888888889</v>
      </c>
      <c r="V62" s="53">
        <v>1.4</v>
      </c>
      <c r="W62" s="52">
        <v>1</v>
      </c>
      <c r="X62" s="52"/>
      <c r="Y62" s="52" t="s">
        <v>141</v>
      </c>
      <c r="Z62" s="52">
        <v>74</v>
      </c>
      <c r="AA62" s="52">
        <v>66</v>
      </c>
      <c r="AB62" s="52"/>
      <c r="AC62" s="56">
        <f t="shared" si="13"/>
        <v>0</v>
      </c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x14ac:dyDescent="0.2">
      <c r="A63" s="103">
        <f t="shared" si="12"/>
        <v>43046</v>
      </c>
      <c r="B63" s="52">
        <v>5</v>
      </c>
      <c r="C63" s="52">
        <v>0.08</v>
      </c>
      <c r="D63" s="52">
        <v>6.94</v>
      </c>
      <c r="E63" s="52">
        <v>1</v>
      </c>
      <c r="F63" s="52">
        <v>2.27</v>
      </c>
      <c r="G63" s="52">
        <v>0.18099999999999999</v>
      </c>
      <c r="H63" s="52"/>
      <c r="I63" s="37">
        <v>198</v>
      </c>
      <c r="J63" s="22">
        <f t="shared" si="14"/>
        <v>2.7733859999999999</v>
      </c>
      <c r="K63" s="37">
        <v>2.14</v>
      </c>
      <c r="L63" s="22">
        <f t="shared" si="15"/>
        <v>6.627580000000001E-2</v>
      </c>
      <c r="M63" s="22"/>
      <c r="N63" s="52">
        <v>5</v>
      </c>
      <c r="O63" s="52">
        <v>3</v>
      </c>
      <c r="P63" s="52">
        <v>2</v>
      </c>
      <c r="Q63" s="52">
        <v>2</v>
      </c>
      <c r="R63" s="52">
        <v>6</v>
      </c>
      <c r="S63" s="52">
        <v>3</v>
      </c>
      <c r="T63" s="52">
        <f t="shared" si="3"/>
        <v>10</v>
      </c>
      <c r="U63" s="52">
        <f t="shared" si="3"/>
        <v>14.444444444444445</v>
      </c>
      <c r="V63" s="53">
        <v>1.1000000000000001</v>
      </c>
      <c r="W63" s="52">
        <v>1</v>
      </c>
      <c r="X63" s="52"/>
      <c r="Y63" s="52" t="s">
        <v>141</v>
      </c>
      <c r="Z63" s="52">
        <v>50</v>
      </c>
      <c r="AA63" s="52">
        <v>58</v>
      </c>
      <c r="AB63" s="52">
        <v>8</v>
      </c>
      <c r="AC63" s="56">
        <f t="shared" si="13"/>
        <v>2.4384000000000001</v>
      </c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x14ac:dyDescent="0.2">
      <c r="A64" s="54"/>
      <c r="B64" s="52"/>
      <c r="C64" s="52"/>
      <c r="D64" s="52"/>
      <c r="E64" s="52"/>
      <c r="F64" s="52"/>
      <c r="G64" s="52"/>
      <c r="H64" s="52"/>
      <c r="I64" s="37"/>
      <c r="J64" s="22"/>
      <c r="K64" s="37"/>
      <c r="L64" s="22"/>
      <c r="M64" s="22"/>
      <c r="N64" s="52"/>
      <c r="O64" s="52"/>
      <c r="P64" s="52"/>
      <c r="Q64" s="52"/>
      <c r="R64" s="52"/>
      <c r="S64" s="52"/>
      <c r="T64" s="52" t="str">
        <f t="shared" si="3"/>
        <v xml:space="preserve"> </v>
      </c>
      <c r="U64" s="52" t="str">
        <f t="shared" si="3"/>
        <v xml:space="preserve"> </v>
      </c>
      <c r="V64" s="52"/>
      <c r="W64" s="52"/>
      <c r="X64" s="52"/>
      <c r="Y64" s="52"/>
      <c r="Z64" s="52"/>
      <c r="AA64" s="52"/>
      <c r="AB64" s="52"/>
      <c r="AC64" s="56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 x14ac:dyDescent="0.2">
      <c r="A65" s="54"/>
      <c r="B65" s="52"/>
      <c r="C65" s="52"/>
      <c r="D65" s="52"/>
      <c r="E65" s="52"/>
      <c r="F65" s="52"/>
      <c r="G65" s="52"/>
      <c r="H65" s="52"/>
      <c r="I65" s="37"/>
      <c r="J65" s="22"/>
      <c r="K65" s="37"/>
      <c r="L65" s="22"/>
      <c r="M65" s="22"/>
      <c r="N65" s="52"/>
      <c r="O65" s="52"/>
      <c r="P65" s="52"/>
      <c r="Q65" s="52"/>
      <c r="R65" s="52"/>
      <c r="S65" s="52"/>
      <c r="T65" s="52" t="str">
        <f t="shared" si="3"/>
        <v xml:space="preserve"> </v>
      </c>
      <c r="U65" s="52" t="str">
        <f t="shared" si="3"/>
        <v xml:space="preserve"> </v>
      </c>
      <c r="V65" s="52"/>
      <c r="W65" s="52"/>
      <c r="X65" s="52"/>
      <c r="Y65" s="52"/>
      <c r="Z65" s="52"/>
      <c r="AA65" s="52"/>
      <c r="AB65" s="52"/>
      <c r="AC65" s="56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 x14ac:dyDescent="0.2">
      <c r="A66" s="54"/>
      <c r="B66" s="52"/>
      <c r="C66" s="52"/>
      <c r="D66" s="52"/>
      <c r="E66" s="52"/>
      <c r="F66" s="52"/>
      <c r="G66" s="52"/>
      <c r="H66" s="52"/>
      <c r="I66" s="37"/>
      <c r="J66" s="22"/>
      <c r="K66" s="37"/>
      <c r="L66" s="22"/>
      <c r="M66" s="22"/>
      <c r="N66" s="52"/>
      <c r="O66" s="52"/>
      <c r="P66" s="52"/>
      <c r="Q66" s="52"/>
      <c r="R66" s="52"/>
      <c r="S66" s="52"/>
      <c r="T66" s="52" t="str">
        <f t="shared" si="3"/>
        <v xml:space="preserve"> </v>
      </c>
      <c r="U66" s="52" t="str">
        <f t="shared" si="3"/>
        <v xml:space="preserve"> </v>
      </c>
      <c r="V66" s="52"/>
      <c r="W66" s="52"/>
      <c r="X66" s="52"/>
      <c r="Y66" s="52"/>
      <c r="Z66" s="52"/>
      <c r="AA66" s="52"/>
      <c r="AB66" s="52"/>
      <c r="AC66" s="56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</row>
    <row r="67" spans="1:40" x14ac:dyDescent="0.2">
      <c r="A67" s="54"/>
      <c r="B67" s="52"/>
      <c r="C67" s="52"/>
      <c r="D67" s="52"/>
      <c r="E67" s="52"/>
      <c r="F67" s="52"/>
      <c r="G67" s="52"/>
      <c r="H67" s="52"/>
      <c r="I67" s="37"/>
      <c r="J67" s="22"/>
      <c r="K67" s="37"/>
      <c r="L67" s="22"/>
      <c r="M67" s="22"/>
      <c r="N67" s="52"/>
      <c r="O67" s="52"/>
      <c r="P67" s="52"/>
      <c r="Q67" s="52"/>
      <c r="R67" s="52"/>
      <c r="S67" s="52"/>
      <c r="T67" s="52" t="str">
        <f t="shared" si="3"/>
        <v xml:space="preserve"> </v>
      </c>
      <c r="U67" s="52" t="str">
        <f t="shared" si="3"/>
        <v xml:space="preserve"> </v>
      </c>
      <c r="V67" s="52"/>
      <c r="W67" s="52"/>
      <c r="X67" s="52"/>
      <c r="Y67" s="52"/>
      <c r="Z67" s="52"/>
      <c r="AA67" s="52"/>
      <c r="AB67" s="52"/>
      <c r="AC67" s="56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</row>
    <row r="68" spans="1:40" x14ac:dyDescent="0.2">
      <c r="A68" s="103">
        <f>A46</f>
        <v>42808</v>
      </c>
      <c r="B68" s="52">
        <v>6</v>
      </c>
      <c r="C68" s="52">
        <v>0.05</v>
      </c>
      <c r="D68" s="52">
        <v>6.6</v>
      </c>
      <c r="E68" s="52">
        <v>4.4000000000000004</v>
      </c>
      <c r="F68" s="74">
        <v>10.856</v>
      </c>
      <c r="G68" s="52">
        <v>0.186</v>
      </c>
      <c r="H68" s="52"/>
      <c r="I68" s="39">
        <v>175</v>
      </c>
      <c r="J68" s="22">
        <f t="shared" ref="J68:J69" si="16">(I68*14.007)*(0.001)</f>
        <v>2.451225</v>
      </c>
      <c r="K68" s="155">
        <v>1.68</v>
      </c>
      <c r="L68" s="22">
        <f t="shared" ref="L68:L85" si="17">(K68*30.97)*(0.001)</f>
        <v>5.2029599999999995E-2</v>
      </c>
      <c r="M68" s="22"/>
      <c r="N68" s="52">
        <v>5</v>
      </c>
      <c r="O68" s="52">
        <v>3</v>
      </c>
      <c r="P68" s="52">
        <v>3</v>
      </c>
      <c r="Q68" s="52">
        <v>2</v>
      </c>
      <c r="R68" s="52">
        <v>11</v>
      </c>
      <c r="S68" s="52">
        <v>5</v>
      </c>
      <c r="T68" s="52">
        <f t="shared" ref="T68:U131" si="18">IF(Z68&gt;0,(Z68-32)*5/9," ")</f>
        <v>3.8888888888888888</v>
      </c>
      <c r="U68" s="52">
        <f t="shared" si="18"/>
        <v>3.3333333333333335</v>
      </c>
      <c r="V68" s="52">
        <v>0.6</v>
      </c>
      <c r="W68" s="52"/>
      <c r="X68" s="52" t="s">
        <v>38</v>
      </c>
      <c r="Y68" s="52" t="s">
        <v>142</v>
      </c>
      <c r="Z68" s="52">
        <v>39</v>
      </c>
      <c r="AA68" s="52">
        <v>38</v>
      </c>
      <c r="AB68" s="52"/>
      <c r="AC68" s="56">
        <f>AB68*0.3048</f>
        <v>0</v>
      </c>
      <c r="AD68" s="52" t="s">
        <v>203</v>
      </c>
      <c r="AE68" s="52"/>
      <c r="AF68" s="52"/>
      <c r="AG68" s="52"/>
      <c r="AH68" s="52"/>
      <c r="AJ68" s="52"/>
      <c r="AK68" s="52"/>
      <c r="AL68" s="52"/>
      <c r="AM68" s="52"/>
      <c r="AN68" s="52"/>
    </row>
    <row r="69" spans="1:40" x14ac:dyDescent="0.2">
      <c r="A69" s="146">
        <f>A47</f>
        <v>42822</v>
      </c>
      <c r="B69" s="52">
        <v>6</v>
      </c>
      <c r="C69" s="46">
        <v>7.0000000000000007E-2</v>
      </c>
      <c r="D69" s="46">
        <v>7.17</v>
      </c>
      <c r="E69" s="46">
        <v>4.5999999999999996</v>
      </c>
      <c r="F69" s="46">
        <v>2.41</v>
      </c>
      <c r="G69" s="46">
        <v>0.13300000000000001</v>
      </c>
      <c r="I69" s="161">
        <v>214</v>
      </c>
      <c r="J69" s="22">
        <f t="shared" si="16"/>
        <v>2.9974980000000002</v>
      </c>
      <c r="K69" s="155">
        <v>0.81</v>
      </c>
      <c r="L69" s="22">
        <f t="shared" si="17"/>
        <v>2.5085699999999999E-2</v>
      </c>
      <c r="M69" s="22"/>
      <c r="N69" s="46">
        <v>5</v>
      </c>
      <c r="O69" s="46">
        <v>2</v>
      </c>
      <c r="P69" s="46">
        <v>2</v>
      </c>
      <c r="Q69" s="46">
        <v>2</v>
      </c>
      <c r="R69" s="46">
        <v>11</v>
      </c>
      <c r="S69" s="46">
        <v>3</v>
      </c>
      <c r="T69" s="52">
        <f t="shared" si="18"/>
        <v>22.222222222222221</v>
      </c>
      <c r="U69" s="52">
        <f t="shared" si="18"/>
        <v>17.222222222222221</v>
      </c>
      <c r="V69" s="46">
        <v>1.2</v>
      </c>
      <c r="Y69" s="46" t="s">
        <v>142</v>
      </c>
      <c r="Z69" s="46">
        <v>72</v>
      </c>
      <c r="AA69" s="46">
        <v>63</v>
      </c>
      <c r="AB69" s="46">
        <v>60</v>
      </c>
      <c r="AC69" s="56">
        <f t="shared" ref="AC69:AC70" si="19">AB69*0.3048</f>
        <v>18.288</v>
      </c>
    </row>
    <row r="70" spans="1:40" x14ac:dyDescent="0.2">
      <c r="A70" s="146">
        <f>A48</f>
        <v>42836</v>
      </c>
      <c r="B70" s="52">
        <v>6</v>
      </c>
      <c r="C70" s="46">
        <v>0.05</v>
      </c>
      <c r="D70" s="46">
        <v>7.36</v>
      </c>
      <c r="E70" s="46">
        <v>4.9000000000000004</v>
      </c>
      <c r="F70" s="46">
        <v>2.95</v>
      </c>
      <c r="G70" s="46">
        <v>0.153</v>
      </c>
      <c r="I70" s="161">
        <v>180</v>
      </c>
      <c r="J70" s="22">
        <f>(I70*14.007)*(0.001)</f>
        <v>2.5212599999999998</v>
      </c>
      <c r="K70" s="155">
        <v>1.18</v>
      </c>
      <c r="L70" s="22">
        <f t="shared" si="17"/>
        <v>3.6544599999999997E-2</v>
      </c>
      <c r="M70" s="22"/>
      <c r="N70" s="46">
        <v>5</v>
      </c>
      <c r="O70" s="46">
        <v>1</v>
      </c>
      <c r="P70" s="46">
        <v>2</v>
      </c>
      <c r="Q70" s="46">
        <v>1</v>
      </c>
      <c r="R70" s="46">
        <v>11</v>
      </c>
      <c r="S70" s="46">
        <v>1</v>
      </c>
      <c r="T70" s="52">
        <f t="shared" si="18"/>
        <v>27.777777777777779</v>
      </c>
      <c r="U70" s="52">
        <f t="shared" si="18"/>
        <v>22.222222222222221</v>
      </c>
      <c r="V70" s="46">
        <v>0.8</v>
      </c>
      <c r="Y70" s="46" t="s">
        <v>228</v>
      </c>
      <c r="Z70" s="46">
        <v>82</v>
      </c>
      <c r="AA70" s="46">
        <v>72</v>
      </c>
      <c r="AB70" s="46">
        <v>50</v>
      </c>
      <c r="AC70" s="56">
        <f t="shared" si="19"/>
        <v>15.24</v>
      </c>
      <c r="AD70" s="46" t="s">
        <v>229</v>
      </c>
    </row>
    <row r="71" spans="1:40" x14ac:dyDescent="0.2">
      <c r="A71" s="103">
        <f>A49</f>
        <v>42850</v>
      </c>
      <c r="B71" s="52">
        <v>6</v>
      </c>
      <c r="C71" s="52">
        <v>7.0000000000000007E-2</v>
      </c>
      <c r="D71" s="52">
        <v>6.86</v>
      </c>
      <c r="E71" s="52">
        <v>4</v>
      </c>
      <c r="F71" s="52">
        <v>2.84</v>
      </c>
      <c r="G71" s="52">
        <v>0.129</v>
      </c>
      <c r="H71" s="52"/>
      <c r="I71" s="161">
        <v>189</v>
      </c>
      <c r="J71" s="22">
        <f t="shared" ref="J71:J85" si="20">(I71*14.007)*(0.001)</f>
        <v>2.6473230000000001</v>
      </c>
      <c r="K71" s="155">
        <v>1.56</v>
      </c>
      <c r="L71" s="22">
        <f t="shared" si="17"/>
        <v>4.8313200000000001E-2</v>
      </c>
      <c r="M71" s="22"/>
      <c r="N71" s="52">
        <v>5</v>
      </c>
      <c r="O71" s="52">
        <v>3</v>
      </c>
      <c r="P71" s="52">
        <v>1</v>
      </c>
      <c r="Q71" s="52">
        <v>2</v>
      </c>
      <c r="R71" s="52">
        <v>6</v>
      </c>
      <c r="S71" s="52">
        <v>5</v>
      </c>
      <c r="T71" s="52">
        <f t="shared" si="18"/>
        <v>20</v>
      </c>
      <c r="U71" s="52">
        <f t="shared" si="18"/>
        <v>15.555555555555555</v>
      </c>
      <c r="V71" s="52">
        <v>1.2</v>
      </c>
      <c r="W71" s="52"/>
      <c r="X71" s="52"/>
      <c r="Y71" s="52" t="s">
        <v>142</v>
      </c>
      <c r="Z71" s="52">
        <v>68</v>
      </c>
      <c r="AA71" s="52">
        <v>60</v>
      </c>
      <c r="AB71" s="52">
        <v>50</v>
      </c>
      <c r="AC71" s="56">
        <f>AB71*0.3048</f>
        <v>15.24</v>
      </c>
      <c r="AD71" s="52" t="s">
        <v>214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</row>
    <row r="72" spans="1:40" x14ac:dyDescent="0.2">
      <c r="A72" s="103">
        <f t="shared" ref="A72:A85" si="21">A50</f>
        <v>42864</v>
      </c>
      <c r="B72" s="52">
        <v>6</v>
      </c>
      <c r="C72" s="52">
        <v>0.06</v>
      </c>
      <c r="D72" s="53">
        <v>6.62</v>
      </c>
      <c r="E72" s="52">
        <v>3.5</v>
      </c>
      <c r="F72" s="53">
        <v>1.44</v>
      </c>
      <c r="G72" s="52">
        <v>0.245</v>
      </c>
      <c r="H72" s="52"/>
      <c r="I72" s="30">
        <v>119</v>
      </c>
      <c r="J72" s="22">
        <f t="shared" si="20"/>
        <v>1.6668329999999998</v>
      </c>
      <c r="K72" s="30">
        <v>2.85</v>
      </c>
      <c r="L72" s="22">
        <f t="shared" si="17"/>
        <v>8.8264499999999996E-2</v>
      </c>
      <c r="M72" s="22"/>
      <c r="N72" s="52">
        <v>5</v>
      </c>
      <c r="O72" s="52">
        <v>2</v>
      </c>
      <c r="P72" s="52">
        <v>2</v>
      </c>
      <c r="Q72" s="52">
        <v>2</v>
      </c>
      <c r="R72" s="52">
        <v>11</v>
      </c>
      <c r="S72" s="52">
        <v>1</v>
      </c>
      <c r="T72" s="52">
        <f t="shared" si="18"/>
        <v>21.111111111111111</v>
      </c>
      <c r="U72" s="52">
        <f t="shared" si="18"/>
        <v>18.888888888888889</v>
      </c>
      <c r="V72" s="52">
        <v>0.95</v>
      </c>
      <c r="W72" s="52"/>
      <c r="X72" s="52"/>
      <c r="Y72" s="52" t="s">
        <v>142</v>
      </c>
      <c r="Z72" s="52">
        <v>70</v>
      </c>
      <c r="AA72" s="52">
        <v>66</v>
      </c>
      <c r="AB72" s="52">
        <v>50</v>
      </c>
      <c r="AC72" s="56">
        <f t="shared" ref="AC72:AC85" si="22">AB72*0.3048</f>
        <v>15.24</v>
      </c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</row>
    <row r="73" spans="1:40" x14ac:dyDescent="0.2">
      <c r="A73" s="103">
        <f t="shared" si="21"/>
        <v>42878</v>
      </c>
      <c r="B73" s="52">
        <v>6</v>
      </c>
      <c r="C73" s="52">
        <v>7.0000000000000007E-2</v>
      </c>
      <c r="D73" s="52">
        <v>6.59</v>
      </c>
      <c r="E73" s="52">
        <v>7</v>
      </c>
      <c r="F73" s="53">
        <v>2.38</v>
      </c>
      <c r="G73" s="52">
        <v>6.7000000000000004E-2</v>
      </c>
      <c r="H73" s="52"/>
      <c r="I73" s="31">
        <v>153</v>
      </c>
      <c r="J73" s="22">
        <f t="shared" si="20"/>
        <v>2.1430709999999999</v>
      </c>
      <c r="K73" s="30">
        <v>1.39</v>
      </c>
      <c r="L73" s="22">
        <f t="shared" si="17"/>
        <v>4.3048299999999998E-2</v>
      </c>
      <c r="M73" s="18">
        <v>104</v>
      </c>
      <c r="N73" s="52">
        <v>5</v>
      </c>
      <c r="O73" s="52">
        <v>4</v>
      </c>
      <c r="P73" s="52">
        <v>2</v>
      </c>
      <c r="Q73" s="52">
        <v>2</v>
      </c>
      <c r="R73" s="52">
        <v>7</v>
      </c>
      <c r="S73" s="52">
        <v>4</v>
      </c>
      <c r="T73" s="52">
        <f t="shared" si="18"/>
        <v>15.555555555555555</v>
      </c>
      <c r="U73" s="52">
        <f t="shared" si="18"/>
        <v>18.333333333333332</v>
      </c>
      <c r="V73" s="52">
        <v>1.2</v>
      </c>
      <c r="W73" s="52">
        <v>2</v>
      </c>
      <c r="X73" s="52"/>
      <c r="Y73" s="52" t="s">
        <v>242</v>
      </c>
      <c r="Z73" s="52">
        <v>60</v>
      </c>
      <c r="AA73" s="52">
        <v>65</v>
      </c>
      <c r="AB73" s="52">
        <v>50</v>
      </c>
      <c r="AC73" s="56">
        <f t="shared" si="22"/>
        <v>15.24</v>
      </c>
      <c r="AD73" s="52" t="s">
        <v>243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</row>
    <row r="74" spans="1:40" x14ac:dyDescent="0.2">
      <c r="A74" s="103">
        <f t="shared" si="21"/>
        <v>42892</v>
      </c>
      <c r="B74" s="52">
        <v>6</v>
      </c>
      <c r="C74" s="52">
        <v>7.0000000000000007E-2</v>
      </c>
      <c r="D74" s="52">
        <v>7.27</v>
      </c>
      <c r="E74" s="52">
        <v>5.7</v>
      </c>
      <c r="F74" s="52">
        <v>1.98</v>
      </c>
      <c r="G74" s="52">
        <v>0.113</v>
      </c>
      <c r="H74" s="52"/>
      <c r="I74" s="30">
        <v>175</v>
      </c>
      <c r="J74" s="22">
        <f t="shared" si="20"/>
        <v>2.451225</v>
      </c>
      <c r="K74" s="32">
        <v>1.49</v>
      </c>
      <c r="L74" s="22">
        <f t="shared" si="17"/>
        <v>4.61453E-2</v>
      </c>
      <c r="M74" s="109">
        <v>236</v>
      </c>
      <c r="N74" s="52">
        <v>5</v>
      </c>
      <c r="O74" s="52">
        <v>2</v>
      </c>
      <c r="P74" s="52">
        <v>2</v>
      </c>
      <c r="Q74" s="52">
        <v>2</v>
      </c>
      <c r="R74" s="52">
        <v>11</v>
      </c>
      <c r="S74" s="52">
        <v>5</v>
      </c>
      <c r="T74" s="52">
        <f t="shared" si="18"/>
        <v>25.555555555555557</v>
      </c>
      <c r="U74" s="52">
        <f t="shared" si="18"/>
        <v>22.222222222222221</v>
      </c>
      <c r="V74" s="52">
        <v>1.2</v>
      </c>
      <c r="W74" s="52"/>
      <c r="X74" s="52"/>
      <c r="Y74" s="52" t="s">
        <v>248</v>
      </c>
      <c r="Z74" s="52">
        <v>78</v>
      </c>
      <c r="AA74" s="52">
        <v>72</v>
      </c>
      <c r="AB74" s="52">
        <v>50</v>
      </c>
      <c r="AC74" s="56">
        <f t="shared" si="22"/>
        <v>15.24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</row>
    <row r="75" spans="1:40" x14ac:dyDescent="0.2">
      <c r="A75" s="103">
        <f t="shared" si="21"/>
        <v>42906</v>
      </c>
      <c r="B75" s="52">
        <v>6</v>
      </c>
      <c r="C75" s="52">
        <v>0.06</v>
      </c>
      <c r="D75" s="52">
        <v>7.02</v>
      </c>
      <c r="E75" s="57">
        <v>15.6</v>
      </c>
      <c r="F75" s="52">
        <v>7.02</v>
      </c>
      <c r="G75" s="52">
        <v>0.129</v>
      </c>
      <c r="H75" s="52"/>
      <c r="I75" s="30">
        <v>105</v>
      </c>
      <c r="J75" s="22">
        <f t="shared" si="20"/>
        <v>1.4707349999999999</v>
      </c>
      <c r="K75" s="30">
        <v>2.1800000000000002</v>
      </c>
      <c r="L75" s="22">
        <f t="shared" si="17"/>
        <v>6.7514600000000008E-2</v>
      </c>
      <c r="M75" s="18">
        <v>148.5</v>
      </c>
      <c r="N75" s="52">
        <v>5</v>
      </c>
      <c r="O75" s="52">
        <v>3</v>
      </c>
      <c r="P75" s="52">
        <v>1</v>
      </c>
      <c r="Q75" s="52">
        <v>1</v>
      </c>
      <c r="R75" s="52">
        <v>13</v>
      </c>
      <c r="S75" s="52">
        <v>5</v>
      </c>
      <c r="T75" s="52">
        <f t="shared" si="18"/>
        <v>26.666666666666668</v>
      </c>
      <c r="U75" s="52">
        <f t="shared" si="18"/>
        <v>25.555555555555557</v>
      </c>
      <c r="V75" s="52">
        <v>0.78</v>
      </c>
      <c r="W75" s="52"/>
      <c r="X75" s="52"/>
      <c r="Y75" s="52" t="s">
        <v>142</v>
      </c>
      <c r="Z75" s="52">
        <v>80</v>
      </c>
      <c r="AA75" s="52">
        <v>78</v>
      </c>
      <c r="AB75" s="52">
        <v>50</v>
      </c>
      <c r="AC75" s="56">
        <f t="shared" si="22"/>
        <v>15.24</v>
      </c>
      <c r="AD75" s="52" t="s">
        <v>255</v>
      </c>
      <c r="AE75" s="52"/>
      <c r="AF75" s="52"/>
      <c r="AG75" s="52"/>
      <c r="AH75" s="52"/>
      <c r="AI75" s="52"/>
      <c r="AJ75" s="52"/>
      <c r="AK75" s="52"/>
      <c r="AL75" s="52"/>
      <c r="AM75" s="52"/>
      <c r="AN75" s="52"/>
    </row>
    <row r="76" spans="1:40" x14ac:dyDescent="0.2">
      <c r="A76" s="103">
        <f t="shared" si="21"/>
        <v>42921</v>
      </c>
      <c r="B76" s="52">
        <v>6</v>
      </c>
      <c r="C76" s="52">
        <v>7.0000000000000007E-2</v>
      </c>
      <c r="D76" s="52">
        <v>7.7</v>
      </c>
      <c r="E76" s="46">
        <v>14</v>
      </c>
      <c r="F76" s="177"/>
      <c r="G76" s="56">
        <v>0.105</v>
      </c>
      <c r="H76" s="56"/>
      <c r="I76" s="37">
        <v>90.5</v>
      </c>
      <c r="J76" s="22">
        <f t="shared" si="20"/>
        <v>1.2676334999999999</v>
      </c>
      <c r="K76" s="37">
        <v>2.11</v>
      </c>
      <c r="L76" s="22">
        <f t="shared" si="17"/>
        <v>6.5346699999999994E-2</v>
      </c>
      <c r="M76" s="154">
        <v>0</v>
      </c>
      <c r="N76" s="52">
        <v>5</v>
      </c>
      <c r="O76" s="52">
        <v>3</v>
      </c>
      <c r="P76" s="52">
        <v>2</v>
      </c>
      <c r="Q76" s="52">
        <v>2</v>
      </c>
      <c r="R76" s="52">
        <v>7</v>
      </c>
      <c r="S76" s="52">
        <v>1</v>
      </c>
      <c r="T76" s="52">
        <f t="shared" si="18"/>
        <v>28.333333333333332</v>
      </c>
      <c r="U76" s="52">
        <f t="shared" si="18"/>
        <v>26.666666666666668</v>
      </c>
      <c r="V76" s="52">
        <v>1.1000000000000001</v>
      </c>
      <c r="W76" s="52">
        <v>1</v>
      </c>
      <c r="X76" s="52"/>
      <c r="Y76" s="52" t="s">
        <v>142</v>
      </c>
      <c r="Z76" s="52">
        <v>83</v>
      </c>
      <c r="AA76" s="52">
        <v>80</v>
      </c>
      <c r="AB76" s="52"/>
      <c r="AC76" s="56">
        <f t="shared" si="22"/>
        <v>0</v>
      </c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</row>
    <row r="77" spans="1:40" x14ac:dyDescent="0.2">
      <c r="A77" s="103">
        <f t="shared" si="21"/>
        <v>42934</v>
      </c>
      <c r="B77" s="52">
        <v>6</v>
      </c>
      <c r="C77" s="52">
        <v>0.06</v>
      </c>
      <c r="D77" s="53">
        <v>7.36</v>
      </c>
      <c r="E77" s="52">
        <v>17.600000000000001</v>
      </c>
      <c r="F77" s="52">
        <v>1.26</v>
      </c>
      <c r="G77" s="52">
        <v>0.13700000000000001</v>
      </c>
      <c r="H77" s="52"/>
      <c r="I77" s="37">
        <v>72.3</v>
      </c>
      <c r="J77" s="22">
        <f t="shared" si="20"/>
        <v>1.0127060999999999</v>
      </c>
      <c r="K77" s="37">
        <v>2.59</v>
      </c>
      <c r="L77" s="22">
        <f t="shared" si="17"/>
        <v>8.02123E-2</v>
      </c>
      <c r="M77" s="154">
        <v>0</v>
      </c>
      <c r="N77" s="52">
        <v>5</v>
      </c>
      <c r="O77" s="52">
        <v>2</v>
      </c>
      <c r="P77" s="52">
        <v>1</v>
      </c>
      <c r="Q77" s="52">
        <v>1</v>
      </c>
      <c r="R77" s="52">
        <v>13</v>
      </c>
      <c r="S77" s="52">
        <v>1</v>
      </c>
      <c r="T77" s="52">
        <f t="shared" si="18"/>
        <v>31.111111111111111</v>
      </c>
      <c r="U77" s="52">
        <f t="shared" si="18"/>
        <v>28.888888888888889</v>
      </c>
      <c r="V77" s="52">
        <v>0.74</v>
      </c>
      <c r="W77" s="52"/>
      <c r="X77" s="52"/>
      <c r="Y77" s="52" t="s">
        <v>242</v>
      </c>
      <c r="Z77" s="52">
        <v>88</v>
      </c>
      <c r="AA77" s="52">
        <v>84</v>
      </c>
      <c r="AB77" s="52">
        <v>50</v>
      </c>
      <c r="AC77" s="56">
        <f t="shared" si="22"/>
        <v>15.24</v>
      </c>
      <c r="AD77" s="52" t="s">
        <v>243</v>
      </c>
      <c r="AE77" s="52"/>
      <c r="AF77" s="52"/>
      <c r="AG77" s="52"/>
      <c r="AH77" s="52"/>
      <c r="AI77" s="52"/>
      <c r="AJ77" s="52"/>
      <c r="AK77" s="52"/>
      <c r="AL77" s="52"/>
      <c r="AM77" s="52"/>
      <c r="AN77" s="52"/>
    </row>
    <row r="78" spans="1:40" x14ac:dyDescent="0.2">
      <c r="A78" s="103">
        <f t="shared" si="21"/>
        <v>42948</v>
      </c>
      <c r="B78" s="52">
        <v>6</v>
      </c>
      <c r="C78" s="52">
        <v>0.05</v>
      </c>
      <c r="D78" s="52">
        <v>6.04</v>
      </c>
      <c r="E78" s="57">
        <v>17.600000000000001</v>
      </c>
      <c r="F78" s="52">
        <v>1.6</v>
      </c>
      <c r="G78" s="52">
        <v>0.38500000000000001</v>
      </c>
      <c r="H78" s="52"/>
      <c r="I78" s="37">
        <v>115</v>
      </c>
      <c r="J78" s="22">
        <f t="shared" si="20"/>
        <v>1.610805</v>
      </c>
      <c r="K78" s="37">
        <v>4.6900000000000004</v>
      </c>
      <c r="L78" s="22">
        <f t="shared" si="17"/>
        <v>0.1452493</v>
      </c>
      <c r="M78" s="18">
        <v>36</v>
      </c>
      <c r="N78" s="52">
        <v>5</v>
      </c>
      <c r="O78" s="52">
        <v>2</v>
      </c>
      <c r="P78" s="52">
        <v>2</v>
      </c>
      <c r="Q78" s="52">
        <v>1</v>
      </c>
      <c r="R78" s="52">
        <v>11</v>
      </c>
      <c r="S78" s="52">
        <v>1</v>
      </c>
      <c r="T78" s="52">
        <f t="shared" si="18"/>
        <v>28.888888888888889</v>
      </c>
      <c r="U78" s="52">
        <f t="shared" si="18"/>
        <v>26.111111111111111</v>
      </c>
      <c r="V78" s="52">
        <v>0.6</v>
      </c>
      <c r="W78" s="52">
        <v>1</v>
      </c>
      <c r="X78" s="52"/>
      <c r="Y78" s="52" t="s">
        <v>142</v>
      </c>
      <c r="Z78" s="52">
        <v>84</v>
      </c>
      <c r="AA78" s="52">
        <v>79</v>
      </c>
      <c r="AB78" s="52"/>
      <c r="AC78" s="56">
        <f t="shared" si="22"/>
        <v>0</v>
      </c>
      <c r="AD78" s="52" t="s">
        <v>277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</row>
    <row r="79" spans="1:40" x14ac:dyDescent="0.2">
      <c r="A79" s="103">
        <f t="shared" si="21"/>
        <v>42962</v>
      </c>
      <c r="B79" s="52">
        <v>6</v>
      </c>
      <c r="C79" s="52">
        <v>0.04</v>
      </c>
      <c r="D79" s="52">
        <v>5.49</v>
      </c>
      <c r="E79" s="52">
        <v>15.3</v>
      </c>
      <c r="F79" s="53">
        <v>1.73</v>
      </c>
      <c r="G79" s="52">
        <v>0.505</v>
      </c>
      <c r="H79" s="52"/>
      <c r="I79" s="37">
        <v>109</v>
      </c>
      <c r="J79" s="22">
        <f t="shared" si="20"/>
        <v>1.5267629999999999</v>
      </c>
      <c r="K79" s="37">
        <v>6.38</v>
      </c>
      <c r="L79" s="22">
        <f t="shared" si="17"/>
        <v>0.1975886</v>
      </c>
      <c r="M79" s="18">
        <v>196</v>
      </c>
      <c r="N79" s="52">
        <v>5</v>
      </c>
      <c r="O79" s="52">
        <v>3</v>
      </c>
      <c r="P79" s="52">
        <v>1</v>
      </c>
      <c r="Q79" s="52">
        <v>1</v>
      </c>
      <c r="R79" s="52">
        <v>13</v>
      </c>
      <c r="S79" s="52">
        <v>4</v>
      </c>
      <c r="T79" s="52">
        <f t="shared" si="18"/>
        <v>27.777777777777779</v>
      </c>
      <c r="U79" s="52">
        <f t="shared" si="18"/>
        <v>24.444444444444443</v>
      </c>
      <c r="V79" s="52">
        <v>0.93</v>
      </c>
      <c r="W79" s="52"/>
      <c r="X79" s="52"/>
      <c r="Y79" s="52" t="s">
        <v>142</v>
      </c>
      <c r="Z79" s="52">
        <v>82</v>
      </c>
      <c r="AA79" s="52">
        <v>76</v>
      </c>
      <c r="AB79" s="52">
        <v>50</v>
      </c>
      <c r="AC79" s="56">
        <f t="shared" si="22"/>
        <v>15.24</v>
      </c>
      <c r="AD79" s="52" t="s">
        <v>286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</row>
    <row r="80" spans="1:40" x14ac:dyDescent="0.2">
      <c r="A80" s="103">
        <f t="shared" si="21"/>
        <v>42976</v>
      </c>
      <c r="B80" s="52">
        <v>6</v>
      </c>
      <c r="C80" s="52">
        <v>7.0000000000000007E-2</v>
      </c>
      <c r="D80" s="52">
        <v>6.46</v>
      </c>
      <c r="E80" s="52">
        <v>10</v>
      </c>
      <c r="F80" s="52">
        <v>2.57</v>
      </c>
      <c r="G80" s="52">
        <v>9.8000000000000004E-2</v>
      </c>
      <c r="H80" s="52"/>
      <c r="I80" s="37">
        <v>214</v>
      </c>
      <c r="J80" s="22">
        <f t="shared" si="20"/>
        <v>2.9974980000000002</v>
      </c>
      <c r="K80" s="37">
        <v>0.91</v>
      </c>
      <c r="L80" s="22">
        <f t="shared" si="17"/>
        <v>2.8182700000000002E-2</v>
      </c>
      <c r="M80" s="18">
        <v>5</v>
      </c>
      <c r="N80" s="52">
        <v>5</v>
      </c>
      <c r="O80" s="52">
        <v>5</v>
      </c>
      <c r="P80" s="52">
        <v>3</v>
      </c>
      <c r="Q80" s="52">
        <v>2</v>
      </c>
      <c r="R80" s="52">
        <v>6</v>
      </c>
      <c r="S80" s="52">
        <v>4</v>
      </c>
      <c r="T80" s="52">
        <f t="shared" si="18"/>
        <v>20.555555555555557</v>
      </c>
      <c r="U80" s="52">
        <f t="shared" si="18"/>
        <v>20</v>
      </c>
      <c r="V80" s="53">
        <v>0.93</v>
      </c>
      <c r="W80" s="52">
        <v>2</v>
      </c>
      <c r="X80" s="52"/>
      <c r="Y80" s="52" t="s">
        <v>142</v>
      </c>
      <c r="Z80" s="52">
        <v>69</v>
      </c>
      <c r="AA80" s="52">
        <v>68</v>
      </c>
      <c r="AB80" s="52">
        <v>50</v>
      </c>
      <c r="AC80" s="56">
        <f t="shared" si="22"/>
        <v>15.24</v>
      </c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</row>
    <row r="81" spans="1:40" x14ac:dyDescent="0.2">
      <c r="A81" s="103">
        <f t="shared" si="21"/>
        <v>42990</v>
      </c>
      <c r="B81" s="52">
        <v>6</v>
      </c>
      <c r="C81" s="52">
        <v>0.06</v>
      </c>
      <c r="D81" s="52">
        <v>7.02</v>
      </c>
      <c r="E81" s="52">
        <v>7.58</v>
      </c>
      <c r="F81" s="52">
        <v>2.57</v>
      </c>
      <c r="G81" s="52">
        <v>0.22</v>
      </c>
      <c r="H81" s="52"/>
      <c r="I81" s="37">
        <v>178</v>
      </c>
      <c r="J81" s="22">
        <f t="shared" si="20"/>
        <v>2.4932460000000001</v>
      </c>
      <c r="K81" s="37">
        <v>1.2</v>
      </c>
      <c r="L81" s="22">
        <f t="shared" si="17"/>
        <v>3.7163999999999996E-2</v>
      </c>
      <c r="M81" s="17">
        <v>20</v>
      </c>
      <c r="N81" s="52">
        <v>5</v>
      </c>
      <c r="O81" s="52">
        <v>3</v>
      </c>
      <c r="P81" s="52">
        <v>2</v>
      </c>
      <c r="Q81" s="52">
        <v>1</v>
      </c>
      <c r="R81" s="52">
        <v>7</v>
      </c>
      <c r="S81" s="52">
        <v>1</v>
      </c>
      <c r="T81" s="52">
        <f t="shared" si="18"/>
        <v>24.444444444444443</v>
      </c>
      <c r="U81" s="52">
        <f t="shared" si="18"/>
        <v>17.222222222222221</v>
      </c>
      <c r="V81" s="53">
        <v>0.12</v>
      </c>
      <c r="W81" s="52"/>
      <c r="X81" s="52"/>
      <c r="Y81" s="52" t="s">
        <v>142</v>
      </c>
      <c r="Z81" s="52">
        <v>76</v>
      </c>
      <c r="AA81" s="52">
        <v>63</v>
      </c>
      <c r="AB81" s="52">
        <v>50</v>
      </c>
      <c r="AC81" s="56">
        <f t="shared" si="22"/>
        <v>15.24</v>
      </c>
      <c r="AD81" s="52" t="s">
        <v>300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</row>
    <row r="82" spans="1:40" x14ac:dyDescent="0.2">
      <c r="A82" s="103">
        <f t="shared" si="21"/>
        <v>43004</v>
      </c>
      <c r="B82" s="52">
        <v>6</v>
      </c>
      <c r="C82" s="52">
        <v>0.08</v>
      </c>
      <c r="D82" s="52">
        <v>7.1</v>
      </c>
      <c r="E82" s="57">
        <v>6.4</v>
      </c>
      <c r="F82" s="52">
        <v>1.06</v>
      </c>
      <c r="G82" s="52">
        <v>0.113</v>
      </c>
      <c r="H82" s="52"/>
      <c r="I82" s="37">
        <v>200</v>
      </c>
      <c r="J82" s="22">
        <f t="shared" si="20"/>
        <v>2.8014000000000001</v>
      </c>
      <c r="K82" s="37">
        <v>0.93</v>
      </c>
      <c r="L82" s="22">
        <f t="shared" si="17"/>
        <v>2.8802100000000001E-2</v>
      </c>
      <c r="M82" s="18">
        <v>10</v>
      </c>
      <c r="N82" s="52">
        <v>5</v>
      </c>
      <c r="O82" s="52">
        <v>3</v>
      </c>
      <c r="P82" s="52">
        <v>2</v>
      </c>
      <c r="Q82" s="52">
        <v>2</v>
      </c>
      <c r="R82" s="52">
        <v>10</v>
      </c>
      <c r="S82" s="52">
        <v>1</v>
      </c>
      <c r="T82" s="52">
        <f t="shared" si="18"/>
        <v>25</v>
      </c>
      <c r="U82" s="52">
        <f t="shared" si="18"/>
        <v>24.444444444444443</v>
      </c>
      <c r="V82" s="52">
        <v>0.12</v>
      </c>
      <c r="W82" s="52"/>
      <c r="X82" s="52"/>
      <c r="Y82" s="52" t="s">
        <v>142</v>
      </c>
      <c r="Z82" s="52">
        <v>77</v>
      </c>
      <c r="AA82" s="52">
        <v>76</v>
      </c>
      <c r="AB82" s="52">
        <v>50</v>
      </c>
      <c r="AC82" s="56">
        <f t="shared" si="22"/>
        <v>15.24</v>
      </c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</row>
    <row r="83" spans="1:40" x14ac:dyDescent="0.2">
      <c r="A83" s="103">
        <f t="shared" si="21"/>
        <v>43018</v>
      </c>
      <c r="B83" s="52">
        <v>6</v>
      </c>
      <c r="C83" s="52">
        <v>0.08</v>
      </c>
      <c r="D83" s="52">
        <v>7</v>
      </c>
      <c r="E83" s="52">
        <v>3</v>
      </c>
      <c r="F83" s="52">
        <v>3.9</v>
      </c>
      <c r="G83" s="52">
        <v>0.12</v>
      </c>
      <c r="H83" s="52"/>
      <c r="I83" s="37">
        <v>240</v>
      </c>
      <c r="J83" s="22">
        <f t="shared" si="20"/>
        <v>3.3616799999999998</v>
      </c>
      <c r="K83" s="37">
        <v>1.05</v>
      </c>
      <c r="L83" s="22">
        <f t="shared" si="17"/>
        <v>3.2518500000000006E-2</v>
      </c>
      <c r="M83" s="22"/>
      <c r="N83" s="52">
        <v>5</v>
      </c>
      <c r="O83" s="52">
        <v>2</v>
      </c>
      <c r="P83" s="52">
        <v>1</v>
      </c>
      <c r="Q83" s="52">
        <v>1</v>
      </c>
      <c r="R83" s="52">
        <v>13</v>
      </c>
      <c r="S83" s="52">
        <v>2</v>
      </c>
      <c r="T83" s="52">
        <f t="shared" si="18"/>
        <v>30</v>
      </c>
      <c r="U83" s="52">
        <f t="shared" si="18"/>
        <v>30</v>
      </c>
      <c r="V83" s="52">
        <v>1.2</v>
      </c>
      <c r="W83" s="52">
        <v>2</v>
      </c>
      <c r="X83" s="52"/>
      <c r="Y83" s="52" t="s">
        <v>142</v>
      </c>
      <c r="Z83" s="52">
        <v>86</v>
      </c>
      <c r="AA83" s="52">
        <v>86</v>
      </c>
      <c r="AB83" s="52">
        <v>50</v>
      </c>
      <c r="AC83" s="56">
        <f t="shared" si="22"/>
        <v>15.24</v>
      </c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</row>
    <row r="84" spans="1:40" x14ac:dyDescent="0.2">
      <c r="A84" s="103">
        <f t="shared" si="21"/>
        <v>43032</v>
      </c>
      <c r="B84" s="52">
        <v>6</v>
      </c>
      <c r="C84" s="52">
        <v>0.08</v>
      </c>
      <c r="D84" s="52">
        <v>6.83</v>
      </c>
      <c r="E84" s="52">
        <v>10.5</v>
      </c>
      <c r="F84" s="52">
        <v>2.38</v>
      </c>
      <c r="G84" s="52">
        <v>0.13900000000000001</v>
      </c>
      <c r="H84" s="52"/>
      <c r="I84" s="37">
        <v>231</v>
      </c>
      <c r="J84" s="22">
        <f t="shared" si="20"/>
        <v>3.235617</v>
      </c>
      <c r="K84" s="37">
        <v>1.49</v>
      </c>
      <c r="L84" s="22">
        <f t="shared" si="17"/>
        <v>4.61453E-2</v>
      </c>
      <c r="M84" s="22"/>
      <c r="N84" s="52">
        <v>5</v>
      </c>
      <c r="O84" s="52">
        <v>2</v>
      </c>
      <c r="P84" s="52">
        <v>3</v>
      </c>
      <c r="Q84" s="52">
        <v>2</v>
      </c>
      <c r="R84" s="52">
        <v>9</v>
      </c>
      <c r="S84" s="52">
        <v>4</v>
      </c>
      <c r="T84" s="52">
        <f t="shared" si="18"/>
        <v>22.222222222222221</v>
      </c>
      <c r="U84" s="52">
        <f t="shared" si="18"/>
        <v>19.444444444444443</v>
      </c>
      <c r="V84" s="53">
        <v>1.2</v>
      </c>
      <c r="W84" s="52">
        <v>1</v>
      </c>
      <c r="X84" s="52"/>
      <c r="Y84" s="52" t="s">
        <v>142</v>
      </c>
      <c r="Z84" s="52">
        <v>72</v>
      </c>
      <c r="AA84" s="52">
        <v>67</v>
      </c>
      <c r="AB84" s="52"/>
      <c r="AC84" s="56">
        <f t="shared" si="22"/>
        <v>0</v>
      </c>
      <c r="AD84" s="52" t="s">
        <v>314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</row>
    <row r="85" spans="1:40" x14ac:dyDescent="0.2">
      <c r="A85" s="103">
        <f t="shared" si="21"/>
        <v>43046</v>
      </c>
      <c r="B85" s="52">
        <v>6</v>
      </c>
      <c r="C85" s="52">
        <v>7.0000000000000007E-2</v>
      </c>
      <c r="D85" s="52">
        <v>6.49</v>
      </c>
      <c r="E85" s="52">
        <v>5.0999999999999996</v>
      </c>
      <c r="F85" s="52">
        <v>3.36</v>
      </c>
      <c r="G85" s="52">
        <v>0.17100000000000001</v>
      </c>
      <c r="H85" s="52"/>
      <c r="I85" s="37">
        <v>213</v>
      </c>
      <c r="J85" s="22">
        <f t="shared" si="20"/>
        <v>2.9834909999999999</v>
      </c>
      <c r="K85" s="37">
        <v>1.87</v>
      </c>
      <c r="L85" s="22">
        <f t="shared" si="17"/>
        <v>5.7913899999999997E-2</v>
      </c>
      <c r="M85" s="22"/>
      <c r="N85" s="52">
        <v>5</v>
      </c>
      <c r="O85" s="52">
        <v>5</v>
      </c>
      <c r="P85" s="52">
        <v>2</v>
      </c>
      <c r="Q85" s="52">
        <v>2</v>
      </c>
      <c r="R85" s="52">
        <v>11</v>
      </c>
      <c r="S85" s="52">
        <v>1</v>
      </c>
      <c r="T85" s="52">
        <f t="shared" si="18"/>
        <v>16.666666666666668</v>
      </c>
      <c r="U85" s="52">
        <f t="shared" si="18"/>
        <v>13.888888888888889</v>
      </c>
      <c r="V85" s="53">
        <v>1.2</v>
      </c>
      <c r="W85" s="52"/>
      <c r="X85" s="52"/>
      <c r="Y85" s="52" t="s">
        <v>142</v>
      </c>
      <c r="Z85" s="52">
        <v>62</v>
      </c>
      <c r="AA85" s="52">
        <v>57</v>
      </c>
      <c r="AB85" s="52">
        <v>100</v>
      </c>
      <c r="AC85" s="56">
        <f t="shared" si="22"/>
        <v>30.48</v>
      </c>
      <c r="AD85" s="52" t="s">
        <v>186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</row>
    <row r="86" spans="1:40" x14ac:dyDescent="0.2">
      <c r="A86" s="54"/>
      <c r="B86" s="52"/>
      <c r="C86" s="52">
        <v>0.08</v>
      </c>
      <c r="D86" s="52">
        <v>7.05</v>
      </c>
      <c r="E86" s="52">
        <v>11.5</v>
      </c>
      <c r="F86" s="52">
        <v>2.76</v>
      </c>
      <c r="G86" s="52">
        <v>0.13500000000000001</v>
      </c>
      <c r="H86" s="52"/>
      <c r="I86" s="37"/>
      <c r="J86" s="22"/>
      <c r="K86" s="37"/>
      <c r="L86" s="22"/>
      <c r="M86" s="22"/>
      <c r="N86" s="52"/>
      <c r="O86" s="52"/>
      <c r="P86" s="52"/>
      <c r="Q86" s="52"/>
      <c r="R86" s="52"/>
      <c r="S86" s="52">
        <v>2</v>
      </c>
      <c r="T86" s="52">
        <f t="shared" si="18"/>
        <v>8.8888888888888893</v>
      </c>
      <c r="U86" s="52">
        <f t="shared" si="18"/>
        <v>15</v>
      </c>
      <c r="V86" s="52">
        <v>1.2</v>
      </c>
      <c r="W86" s="52"/>
      <c r="X86" s="52"/>
      <c r="Y86" s="52"/>
      <c r="Z86" s="52">
        <v>48</v>
      </c>
      <c r="AA86" s="52">
        <v>59</v>
      </c>
      <c r="AB86" s="52"/>
      <c r="AC86" s="56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</row>
    <row r="87" spans="1:40" x14ac:dyDescent="0.2">
      <c r="A87" s="54"/>
      <c r="B87" s="52"/>
      <c r="C87" s="52"/>
      <c r="D87" s="52"/>
      <c r="E87" s="52"/>
      <c r="F87" s="52"/>
      <c r="G87" s="52"/>
      <c r="H87" s="52"/>
      <c r="I87" s="31"/>
      <c r="J87" s="22"/>
      <c r="K87" s="32"/>
      <c r="L87" s="22"/>
      <c r="M87" s="22"/>
      <c r="N87" s="52"/>
      <c r="O87" s="52"/>
      <c r="P87" s="52"/>
      <c r="Q87" s="52"/>
      <c r="R87" s="52"/>
      <c r="S87" s="52"/>
      <c r="T87" s="52" t="str">
        <f t="shared" si="18"/>
        <v xml:space="preserve"> </v>
      </c>
      <c r="U87" s="52" t="str">
        <f t="shared" si="18"/>
        <v xml:space="preserve"> </v>
      </c>
      <c r="V87" s="52"/>
      <c r="W87" s="52"/>
      <c r="X87" s="52"/>
      <c r="Y87" s="52"/>
      <c r="Z87" s="52"/>
      <c r="AA87" s="52"/>
      <c r="AB87" s="52"/>
      <c r="AC87" s="56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</row>
    <row r="88" spans="1:40" x14ac:dyDescent="0.2">
      <c r="A88" s="54"/>
      <c r="B88" s="52"/>
      <c r="C88" s="52"/>
      <c r="D88" s="52"/>
      <c r="E88" s="52"/>
      <c r="F88" s="52"/>
      <c r="G88" s="52"/>
      <c r="H88" s="52"/>
      <c r="I88" s="37"/>
      <c r="J88" s="22"/>
      <c r="K88" s="37"/>
      <c r="L88" s="22"/>
      <c r="M88" s="22"/>
      <c r="N88" s="52"/>
      <c r="O88" s="52"/>
      <c r="P88" s="52"/>
      <c r="Q88" s="52"/>
      <c r="R88" s="52"/>
      <c r="S88" s="52"/>
      <c r="T88" s="52" t="str">
        <f t="shared" si="18"/>
        <v xml:space="preserve"> </v>
      </c>
      <c r="U88" s="52" t="str">
        <f t="shared" si="18"/>
        <v xml:space="preserve"> </v>
      </c>
      <c r="V88" s="52"/>
      <c r="W88" s="52"/>
      <c r="X88" s="52"/>
      <c r="Y88" s="52"/>
      <c r="Z88" s="52"/>
      <c r="AA88" s="52"/>
      <c r="AB88" s="52"/>
      <c r="AC88" s="56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</row>
    <row r="89" spans="1:40" x14ac:dyDescent="0.2">
      <c r="A89" s="54"/>
      <c r="B89" s="52"/>
      <c r="C89" s="52"/>
      <c r="D89" s="52"/>
      <c r="E89" s="52"/>
      <c r="F89" s="52"/>
      <c r="G89" s="52"/>
      <c r="H89" s="52"/>
      <c r="I89" s="37"/>
      <c r="J89" s="22"/>
      <c r="K89" s="37"/>
      <c r="L89" s="22"/>
      <c r="M89" s="22"/>
      <c r="N89" s="52"/>
      <c r="O89" s="52"/>
      <c r="P89" s="52"/>
      <c r="Q89" s="52"/>
      <c r="R89" s="52"/>
      <c r="S89" s="52"/>
      <c r="T89" s="52" t="str">
        <f t="shared" si="18"/>
        <v xml:space="preserve"> </v>
      </c>
      <c r="U89" s="52" t="str">
        <f t="shared" si="18"/>
        <v xml:space="preserve"> </v>
      </c>
      <c r="V89" s="52"/>
      <c r="W89" s="52"/>
      <c r="X89" s="52"/>
      <c r="Y89" s="52"/>
      <c r="Z89" s="52"/>
      <c r="AA89" s="52"/>
      <c r="AB89" s="52"/>
      <c r="AC89" s="56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</row>
    <row r="90" spans="1:40" x14ac:dyDescent="0.2">
      <c r="A90" s="103">
        <f>A68</f>
        <v>42808</v>
      </c>
      <c r="B90" s="52">
        <v>8</v>
      </c>
      <c r="C90" s="52">
        <v>0.06</v>
      </c>
      <c r="D90" s="52">
        <v>6.59</v>
      </c>
      <c r="E90" s="52">
        <v>2.7</v>
      </c>
      <c r="F90" s="74">
        <v>11.848000000000001</v>
      </c>
      <c r="G90" s="52">
        <v>0.19</v>
      </c>
      <c r="H90" s="52"/>
      <c r="I90" s="37">
        <v>191</v>
      </c>
      <c r="J90" s="22">
        <f t="shared" ref="J90:J162" si="23">(I90*14.007)*(0.001)</f>
        <v>2.6753369999999999</v>
      </c>
      <c r="K90" s="156">
        <v>1.71</v>
      </c>
      <c r="L90" s="22">
        <f t="shared" ref="L90:L162" si="24">(K90*30.97)*(0.001)</f>
        <v>5.2958700000000004E-2</v>
      </c>
      <c r="M90" s="22"/>
      <c r="N90" s="52">
        <v>5</v>
      </c>
      <c r="O90" s="52">
        <v>3</v>
      </c>
      <c r="P90" s="52">
        <v>4</v>
      </c>
      <c r="Q90" s="52">
        <v>2</v>
      </c>
      <c r="R90" s="52">
        <v>6</v>
      </c>
      <c r="S90" s="52">
        <v>6</v>
      </c>
      <c r="T90" s="52">
        <f t="shared" si="18"/>
        <v>2.2222222222222223</v>
      </c>
      <c r="U90" s="52">
        <f t="shared" si="18"/>
        <v>6.666666666666667</v>
      </c>
      <c r="V90" s="52">
        <v>0.48</v>
      </c>
      <c r="W90" s="52">
        <v>1</v>
      </c>
      <c r="X90" s="52" t="s">
        <v>40</v>
      </c>
      <c r="Y90" s="52" t="s">
        <v>159</v>
      </c>
      <c r="Z90" s="52">
        <v>36</v>
      </c>
      <c r="AA90" s="52">
        <v>44</v>
      </c>
      <c r="AB90" s="52"/>
      <c r="AC90" s="56">
        <f>AB90*0.3048</f>
        <v>0</v>
      </c>
      <c r="AD90" s="52" t="s">
        <v>204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</row>
    <row r="91" spans="1:40" x14ac:dyDescent="0.2">
      <c r="A91" s="146">
        <f>A69</f>
        <v>42822</v>
      </c>
      <c r="B91" s="52">
        <v>8</v>
      </c>
      <c r="C91" s="46">
        <v>0.08</v>
      </c>
      <c r="D91" s="46">
        <v>6.88</v>
      </c>
      <c r="E91" s="46">
        <v>3.3</v>
      </c>
      <c r="F91" s="46">
        <v>2.58</v>
      </c>
      <c r="G91" s="46">
        <v>0.11899999999999999</v>
      </c>
      <c r="I91" s="163">
        <v>243</v>
      </c>
      <c r="J91" s="22">
        <f t="shared" si="23"/>
        <v>3.4037010000000003</v>
      </c>
      <c r="K91" s="156">
        <v>0.82</v>
      </c>
      <c r="L91" s="22">
        <f t="shared" si="24"/>
        <v>2.5395399999999999E-2</v>
      </c>
      <c r="M91" s="22"/>
      <c r="N91" s="46">
        <v>5</v>
      </c>
      <c r="O91" s="46">
        <v>3</v>
      </c>
      <c r="P91" s="46">
        <v>2</v>
      </c>
      <c r="Q91" s="46">
        <v>1</v>
      </c>
      <c r="R91" s="46">
        <v>11</v>
      </c>
      <c r="S91" s="46">
        <v>3</v>
      </c>
      <c r="T91" s="52">
        <f t="shared" si="18"/>
        <v>18.888888888888889</v>
      </c>
      <c r="U91" s="52">
        <f t="shared" si="18"/>
        <v>15.555555555555555</v>
      </c>
      <c r="V91" s="46">
        <v>1.48</v>
      </c>
      <c r="W91" s="46">
        <v>1</v>
      </c>
      <c r="Y91" s="46" t="s">
        <v>159</v>
      </c>
      <c r="Z91" s="46">
        <v>66</v>
      </c>
      <c r="AA91" s="46">
        <v>60</v>
      </c>
      <c r="AB91" s="46">
        <v>2</v>
      </c>
      <c r="AC91" s="56">
        <f>AB91*0.3048</f>
        <v>0.60960000000000003</v>
      </c>
    </row>
    <row r="92" spans="1:40" x14ac:dyDescent="0.2">
      <c r="A92" s="103">
        <f>A70</f>
        <v>42836</v>
      </c>
      <c r="B92" s="52">
        <v>8</v>
      </c>
      <c r="C92" s="52">
        <v>0.04</v>
      </c>
      <c r="D92" s="52">
        <v>7.09</v>
      </c>
      <c r="E92" s="57">
        <v>3.4</v>
      </c>
      <c r="F92" s="52">
        <v>3.58</v>
      </c>
      <c r="G92" s="52">
        <v>0.14099999999999999</v>
      </c>
      <c r="H92" s="52"/>
      <c r="I92" s="170" t="s">
        <v>268</v>
      </c>
      <c r="J92" s="22">
        <f t="shared" si="23"/>
        <v>3.1025505</v>
      </c>
      <c r="K92" s="158">
        <v>1</v>
      </c>
      <c r="L92" s="22">
        <f t="shared" si="24"/>
        <v>3.0970000000000001E-2</v>
      </c>
      <c r="M92" s="22"/>
      <c r="N92" s="52">
        <v>5</v>
      </c>
      <c r="O92" s="52">
        <v>1</v>
      </c>
      <c r="P92" s="52">
        <v>2</v>
      </c>
      <c r="Q92" s="52">
        <v>1</v>
      </c>
      <c r="R92" s="52">
        <v>11</v>
      </c>
      <c r="S92" s="52">
        <v>1</v>
      </c>
      <c r="T92" s="52">
        <f t="shared" si="18"/>
        <v>24.444444444444443</v>
      </c>
      <c r="U92" s="52">
        <f t="shared" si="18"/>
        <v>20</v>
      </c>
      <c r="V92" s="53">
        <v>1.45</v>
      </c>
      <c r="W92" s="52">
        <v>1</v>
      </c>
      <c r="X92" s="52"/>
      <c r="Y92" s="52" t="s">
        <v>159</v>
      </c>
      <c r="Z92" s="52">
        <v>76</v>
      </c>
      <c r="AA92" s="52">
        <v>68</v>
      </c>
      <c r="AB92" s="52">
        <v>2</v>
      </c>
      <c r="AC92" s="56">
        <f t="shared" ref="AC92:AC107" si="25">AB92*0.3048</f>
        <v>0.60960000000000003</v>
      </c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</row>
    <row r="93" spans="1:40" x14ac:dyDescent="0.2">
      <c r="A93" s="103">
        <f>A71</f>
        <v>42850</v>
      </c>
      <c r="B93" s="52">
        <v>8</v>
      </c>
      <c r="C93" s="52">
        <v>0.06</v>
      </c>
      <c r="D93" s="52">
        <v>6.79</v>
      </c>
      <c r="E93" s="52">
        <v>3.2</v>
      </c>
      <c r="F93" s="52">
        <v>2.34</v>
      </c>
      <c r="G93" s="52" t="s">
        <v>215</v>
      </c>
      <c r="H93" s="52"/>
      <c r="I93" s="171">
        <v>150</v>
      </c>
      <c r="J93" s="22">
        <f t="shared" si="23"/>
        <v>2.1010499999999999</v>
      </c>
      <c r="K93" s="156">
        <v>1.55</v>
      </c>
      <c r="L93" s="22">
        <f t="shared" si="24"/>
        <v>4.8003500000000004E-2</v>
      </c>
      <c r="M93" s="22"/>
      <c r="N93" s="52">
        <v>5</v>
      </c>
      <c r="O93" s="52">
        <v>4</v>
      </c>
      <c r="P93" s="52">
        <v>1</v>
      </c>
      <c r="Q93" s="52">
        <v>1</v>
      </c>
      <c r="R93" s="52">
        <v>13</v>
      </c>
      <c r="S93" s="52">
        <v>4</v>
      </c>
      <c r="T93" s="52">
        <f t="shared" si="18"/>
        <v>17.222222222222221</v>
      </c>
      <c r="U93" s="52">
        <f t="shared" si="18"/>
        <v>16.111111111111111</v>
      </c>
      <c r="V93" s="52">
        <v>0.75</v>
      </c>
      <c r="W93" s="52">
        <v>1</v>
      </c>
      <c r="X93" s="52"/>
      <c r="Y93" s="52" t="s">
        <v>159</v>
      </c>
      <c r="Z93" s="52">
        <v>63</v>
      </c>
      <c r="AA93" s="52">
        <v>61</v>
      </c>
      <c r="AB93" s="52">
        <v>2</v>
      </c>
      <c r="AC93" s="56">
        <f>AB93*0.3048</f>
        <v>0.60960000000000003</v>
      </c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1:40" x14ac:dyDescent="0.2">
      <c r="A94" s="103">
        <f t="shared" ref="A94:A107" si="26">A72</f>
        <v>42864</v>
      </c>
      <c r="B94" s="52">
        <v>8</v>
      </c>
      <c r="C94" s="52">
        <v>7.0000000000000007E-2</v>
      </c>
      <c r="D94" s="52">
        <v>6.61</v>
      </c>
      <c r="E94" s="52">
        <v>4.3</v>
      </c>
      <c r="F94" s="52">
        <v>2.15</v>
      </c>
      <c r="G94" s="52">
        <v>0.24199999999999999</v>
      </c>
      <c r="H94" s="52"/>
      <c r="I94" s="37">
        <v>182</v>
      </c>
      <c r="J94" s="22">
        <f t="shared" si="23"/>
        <v>2.549274</v>
      </c>
      <c r="K94" s="37">
        <v>2.4700000000000002</v>
      </c>
      <c r="L94" s="22">
        <f t="shared" si="24"/>
        <v>7.6495900000000006E-2</v>
      </c>
      <c r="M94" s="22"/>
      <c r="N94" s="52">
        <v>5</v>
      </c>
      <c r="O94" s="52">
        <v>1</v>
      </c>
      <c r="P94" s="52">
        <v>1</v>
      </c>
      <c r="Q94" s="52">
        <v>1</v>
      </c>
      <c r="R94" s="52">
        <v>13</v>
      </c>
      <c r="S94" s="52">
        <v>1</v>
      </c>
      <c r="T94" s="52">
        <f t="shared" si="18"/>
        <v>17.222222222222221</v>
      </c>
      <c r="U94" s="52">
        <f t="shared" si="18"/>
        <v>16.666666666666668</v>
      </c>
      <c r="V94" s="53">
        <v>1.02</v>
      </c>
      <c r="W94" s="52">
        <v>1</v>
      </c>
      <c r="X94" s="52"/>
      <c r="Y94" s="52" t="s">
        <v>159</v>
      </c>
      <c r="Z94" s="52">
        <v>63</v>
      </c>
      <c r="AA94" s="52">
        <v>62</v>
      </c>
      <c r="AB94" s="52">
        <v>2</v>
      </c>
      <c r="AC94" s="56">
        <f t="shared" si="25"/>
        <v>0.60960000000000003</v>
      </c>
      <c r="AD94" s="52" t="s">
        <v>236</v>
      </c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1:40" x14ac:dyDescent="0.2">
      <c r="A95" s="103">
        <f t="shared" si="26"/>
        <v>42878</v>
      </c>
      <c r="B95" s="52">
        <v>8</v>
      </c>
      <c r="C95" s="52">
        <v>7.0000000000000007E-2</v>
      </c>
      <c r="D95" s="52">
        <v>6.49</v>
      </c>
      <c r="E95" s="52">
        <v>3.8</v>
      </c>
      <c r="F95" s="52">
        <v>2.33</v>
      </c>
      <c r="G95" s="52">
        <v>0.13600000000000001</v>
      </c>
      <c r="H95" s="52"/>
      <c r="I95" s="37">
        <v>159</v>
      </c>
      <c r="J95" s="22">
        <f t="shared" si="23"/>
        <v>2.2271129999999997</v>
      </c>
      <c r="K95" s="37">
        <v>1.4</v>
      </c>
      <c r="L95" s="22">
        <f t="shared" si="24"/>
        <v>4.3358000000000001E-2</v>
      </c>
      <c r="M95" s="22"/>
      <c r="N95" s="52">
        <v>5</v>
      </c>
      <c r="O95" s="52">
        <v>3</v>
      </c>
      <c r="P95" s="52">
        <v>1</v>
      </c>
      <c r="Q95" s="52">
        <v>1</v>
      </c>
      <c r="R95" s="52">
        <v>7</v>
      </c>
      <c r="S95" s="52">
        <v>4</v>
      </c>
      <c r="T95" s="52">
        <f t="shared" si="18"/>
        <v>17.777777777777779</v>
      </c>
      <c r="U95" s="52">
        <f t="shared" si="18"/>
        <v>20</v>
      </c>
      <c r="V95" s="53">
        <v>1.51</v>
      </c>
      <c r="W95" s="52">
        <v>1</v>
      </c>
      <c r="X95" s="52"/>
      <c r="Y95" s="52" t="s">
        <v>158</v>
      </c>
      <c r="Z95" s="52">
        <v>64</v>
      </c>
      <c r="AA95" s="52">
        <v>68</v>
      </c>
      <c r="AB95" s="52">
        <v>2</v>
      </c>
      <c r="AC95" s="56">
        <f t="shared" si="25"/>
        <v>0.60960000000000003</v>
      </c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1:40" x14ac:dyDescent="0.2">
      <c r="A96" s="103">
        <f t="shared" si="26"/>
        <v>42892</v>
      </c>
      <c r="B96" s="52">
        <v>8</v>
      </c>
      <c r="C96" s="52">
        <v>7.0000000000000007E-2</v>
      </c>
      <c r="D96" s="52">
        <v>7.25</v>
      </c>
      <c r="E96" s="52">
        <v>3.9</v>
      </c>
      <c r="F96" s="52">
        <v>2.17</v>
      </c>
      <c r="G96" s="52">
        <v>0.223</v>
      </c>
      <c r="H96" s="52"/>
      <c r="I96" s="37">
        <v>161</v>
      </c>
      <c r="J96" s="22">
        <f t="shared" si="23"/>
        <v>2.2551269999999999</v>
      </c>
      <c r="K96" s="37">
        <v>1.69</v>
      </c>
      <c r="L96" s="22">
        <f t="shared" si="24"/>
        <v>5.2339299999999998E-2</v>
      </c>
      <c r="M96" s="22"/>
      <c r="N96" s="52">
        <v>5</v>
      </c>
      <c r="O96" s="52">
        <v>2</v>
      </c>
      <c r="P96" s="52">
        <v>2</v>
      </c>
      <c r="Q96" s="52">
        <v>1</v>
      </c>
      <c r="R96" s="52">
        <v>11</v>
      </c>
      <c r="S96" s="52">
        <v>4</v>
      </c>
      <c r="T96" s="52">
        <f t="shared" si="18"/>
        <v>26.111111111111111</v>
      </c>
      <c r="U96" s="52">
        <f t="shared" si="18"/>
        <v>23.333333333333332</v>
      </c>
      <c r="V96" s="52">
        <v>1.7</v>
      </c>
      <c r="W96" s="52">
        <v>1</v>
      </c>
      <c r="X96" s="52"/>
      <c r="Y96" s="52" t="s">
        <v>159</v>
      </c>
      <c r="Z96" s="52">
        <v>79</v>
      </c>
      <c r="AA96" s="52">
        <v>74</v>
      </c>
      <c r="AB96" s="52">
        <v>2</v>
      </c>
      <c r="AC96" s="56">
        <f t="shared" si="25"/>
        <v>0.60960000000000003</v>
      </c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</row>
    <row r="97" spans="1:40" x14ac:dyDescent="0.2">
      <c r="A97" s="103">
        <f t="shared" si="26"/>
        <v>42906</v>
      </c>
      <c r="B97" s="52">
        <v>8</v>
      </c>
      <c r="C97" s="52">
        <v>0.06</v>
      </c>
      <c r="D97" s="52">
        <v>6.83</v>
      </c>
      <c r="E97" s="52">
        <v>6.2</v>
      </c>
      <c r="F97" s="52">
        <v>6.88</v>
      </c>
      <c r="G97" s="52">
        <v>0.09</v>
      </c>
      <c r="H97" s="52"/>
      <c r="I97" s="37">
        <v>103</v>
      </c>
      <c r="J97" s="22">
        <f t="shared" si="23"/>
        <v>1.4427210000000001</v>
      </c>
      <c r="K97" s="37">
        <v>2.23</v>
      </c>
      <c r="L97" s="22">
        <f t="shared" si="24"/>
        <v>6.9063099999999988E-2</v>
      </c>
      <c r="M97" s="22"/>
      <c r="N97" s="52">
        <v>5</v>
      </c>
      <c r="O97" s="52">
        <v>3</v>
      </c>
      <c r="P97" s="52">
        <v>1</v>
      </c>
      <c r="Q97" s="52">
        <v>2</v>
      </c>
      <c r="R97" s="52">
        <v>13</v>
      </c>
      <c r="S97" s="52">
        <v>5</v>
      </c>
      <c r="T97" s="52">
        <f t="shared" si="18"/>
        <v>27.222222222222221</v>
      </c>
      <c r="U97" s="52">
        <f t="shared" si="18"/>
        <v>26.666666666666668</v>
      </c>
      <c r="V97" s="53">
        <v>1.1000000000000001</v>
      </c>
      <c r="W97" s="52">
        <v>1</v>
      </c>
      <c r="X97" s="52"/>
      <c r="Y97" s="52" t="s">
        <v>164</v>
      </c>
      <c r="Z97" s="52">
        <v>81</v>
      </c>
      <c r="AA97" s="52">
        <v>80</v>
      </c>
      <c r="AB97" s="52">
        <v>2</v>
      </c>
      <c r="AC97" s="56">
        <f t="shared" si="25"/>
        <v>0.60960000000000003</v>
      </c>
      <c r="AD97" s="52" t="s">
        <v>256</v>
      </c>
      <c r="AE97" s="52"/>
      <c r="AF97" s="52"/>
      <c r="AG97" s="52"/>
      <c r="AH97" s="52"/>
      <c r="AI97" s="52"/>
      <c r="AJ97" s="52"/>
      <c r="AK97" s="52"/>
      <c r="AL97" s="52"/>
      <c r="AM97" s="52"/>
      <c r="AN97" s="52"/>
    </row>
    <row r="98" spans="1:40" x14ac:dyDescent="0.2">
      <c r="A98" s="103">
        <f t="shared" si="26"/>
        <v>42921</v>
      </c>
      <c r="B98" s="52">
        <v>8</v>
      </c>
      <c r="C98" s="52"/>
      <c r="D98" s="52"/>
      <c r="E98" s="52"/>
      <c r="F98" s="54"/>
      <c r="G98" s="52"/>
      <c r="H98" s="52"/>
      <c r="I98" s="37"/>
      <c r="J98" s="22"/>
      <c r="K98" s="37"/>
      <c r="L98" s="22"/>
      <c r="M98" s="22"/>
      <c r="N98" s="52"/>
      <c r="O98" s="52"/>
      <c r="P98" s="52"/>
      <c r="Q98" s="52"/>
      <c r="R98" s="52"/>
      <c r="S98" s="52"/>
      <c r="T98" s="52" t="str">
        <f t="shared" si="18"/>
        <v xml:space="preserve"> </v>
      </c>
      <c r="U98" s="52" t="str">
        <f t="shared" si="18"/>
        <v xml:space="preserve"> </v>
      </c>
      <c r="V98" s="52"/>
      <c r="W98" s="52"/>
      <c r="X98" s="52"/>
      <c r="Y98" s="52" t="s">
        <v>164</v>
      </c>
      <c r="Z98" s="52"/>
      <c r="AA98" s="52"/>
      <c r="AB98" s="52"/>
      <c r="AC98" s="56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</row>
    <row r="99" spans="1:40" x14ac:dyDescent="0.2">
      <c r="A99" s="103">
        <f t="shared" si="26"/>
        <v>42934</v>
      </c>
      <c r="B99" s="52">
        <v>8</v>
      </c>
      <c r="C99" s="52">
        <v>0.08</v>
      </c>
      <c r="D99" s="52">
        <v>7.74</v>
      </c>
      <c r="E99" s="52">
        <v>1</v>
      </c>
      <c r="F99" s="52">
        <v>2.68</v>
      </c>
      <c r="G99" s="52">
        <v>0.32400000000000001</v>
      </c>
      <c r="H99" s="52"/>
      <c r="I99" s="37">
        <v>176</v>
      </c>
      <c r="J99" s="22">
        <f t="shared" si="23"/>
        <v>2.4652319999999999</v>
      </c>
      <c r="K99" s="37">
        <v>1.8</v>
      </c>
      <c r="L99" s="22">
        <f t="shared" si="24"/>
        <v>5.5746000000000004E-2</v>
      </c>
      <c r="M99" s="22"/>
      <c r="N99" s="52">
        <v>5</v>
      </c>
      <c r="O99" s="52">
        <v>2</v>
      </c>
      <c r="P99" s="52">
        <v>2</v>
      </c>
      <c r="Q99" s="52">
        <v>2</v>
      </c>
      <c r="R99" s="52">
        <v>9</v>
      </c>
      <c r="S99" s="52">
        <v>1</v>
      </c>
      <c r="T99" s="52">
        <f t="shared" si="18"/>
        <v>30.555555555555557</v>
      </c>
      <c r="U99" s="52">
        <f t="shared" si="18"/>
        <v>27.777777777777779</v>
      </c>
      <c r="V99" s="53">
        <v>1.72</v>
      </c>
      <c r="W99" s="52">
        <v>1</v>
      </c>
      <c r="X99" s="52"/>
      <c r="Y99" s="52" t="s">
        <v>269</v>
      </c>
      <c r="Z99" s="52">
        <v>87</v>
      </c>
      <c r="AA99" s="52">
        <v>82</v>
      </c>
      <c r="AB99" s="52">
        <v>2</v>
      </c>
      <c r="AC99" s="56">
        <f t="shared" si="25"/>
        <v>0.60960000000000003</v>
      </c>
      <c r="AD99" s="52" t="s">
        <v>270</v>
      </c>
      <c r="AE99" s="52"/>
      <c r="AF99" s="52"/>
      <c r="AG99" s="52"/>
      <c r="AH99" s="52"/>
      <c r="AI99" s="52"/>
      <c r="AJ99" s="52"/>
      <c r="AK99" s="52"/>
      <c r="AL99" s="52"/>
      <c r="AM99" s="52"/>
      <c r="AN99" s="52"/>
    </row>
    <row r="100" spans="1:40" x14ac:dyDescent="0.2">
      <c r="A100" s="103">
        <f t="shared" si="26"/>
        <v>42948</v>
      </c>
      <c r="B100" s="52">
        <v>8</v>
      </c>
      <c r="C100" s="52">
        <v>0.05</v>
      </c>
      <c r="D100" s="52">
        <v>5.96</v>
      </c>
      <c r="E100" s="52">
        <v>9.3000000000000007</v>
      </c>
      <c r="F100" s="52">
        <v>2.2599999999999998</v>
      </c>
      <c r="G100" s="52">
        <v>0.38500000000000001</v>
      </c>
      <c r="H100" s="52"/>
      <c r="I100" s="37">
        <v>141</v>
      </c>
      <c r="J100" s="22">
        <f t="shared" si="23"/>
        <v>1.9749869999999998</v>
      </c>
      <c r="K100" s="37">
        <v>4.71</v>
      </c>
      <c r="L100" s="22">
        <f t="shared" si="24"/>
        <v>0.14586869999999999</v>
      </c>
      <c r="M100" s="22"/>
      <c r="N100" s="52">
        <v>5</v>
      </c>
      <c r="O100" s="52">
        <v>2</v>
      </c>
      <c r="P100" s="52">
        <v>2</v>
      </c>
      <c r="Q100" s="52">
        <v>1</v>
      </c>
      <c r="R100" s="52">
        <v>11</v>
      </c>
      <c r="S100" s="52">
        <v>1</v>
      </c>
      <c r="T100" s="52">
        <f t="shared" si="18"/>
        <v>32.222222222222221</v>
      </c>
      <c r="U100" s="52">
        <f t="shared" si="18"/>
        <v>25</v>
      </c>
      <c r="V100" s="53">
        <v>0.88</v>
      </c>
      <c r="W100" s="52">
        <v>1</v>
      </c>
      <c r="X100" s="52"/>
      <c r="Y100" s="52" t="s">
        <v>164</v>
      </c>
      <c r="Z100" s="52">
        <v>90</v>
      </c>
      <c r="AA100" s="52">
        <v>77</v>
      </c>
      <c r="AB100" s="52">
        <v>2</v>
      </c>
      <c r="AC100" s="56">
        <f t="shared" si="25"/>
        <v>0.60960000000000003</v>
      </c>
      <c r="AD100" s="52" t="s">
        <v>278</v>
      </c>
      <c r="AF100" s="52"/>
      <c r="AG100" s="52"/>
      <c r="AH100" s="52"/>
      <c r="AI100" s="52"/>
      <c r="AJ100" s="52"/>
      <c r="AK100" s="52"/>
      <c r="AL100" s="52"/>
      <c r="AM100" s="52"/>
      <c r="AN100" s="52"/>
    </row>
    <row r="101" spans="1:40" x14ac:dyDescent="0.2">
      <c r="A101" s="103">
        <f t="shared" si="26"/>
        <v>42962</v>
      </c>
      <c r="B101" s="52">
        <v>8</v>
      </c>
      <c r="C101" s="52">
        <v>0.04</v>
      </c>
      <c r="D101" s="52">
        <v>5.88</v>
      </c>
      <c r="E101" s="52">
        <v>14.5</v>
      </c>
      <c r="F101" s="52">
        <v>2.16</v>
      </c>
      <c r="G101" s="52">
        <v>0.54200000000000004</v>
      </c>
      <c r="H101" s="52"/>
      <c r="I101" s="37">
        <v>117</v>
      </c>
      <c r="J101" s="22">
        <f t="shared" si="23"/>
        <v>1.638819</v>
      </c>
      <c r="K101" s="37">
        <v>6.21</v>
      </c>
      <c r="L101" s="22">
        <f t="shared" si="24"/>
        <v>0.19232370000000001</v>
      </c>
      <c r="M101" s="22"/>
      <c r="N101" s="52">
        <v>5</v>
      </c>
      <c r="O101" s="52">
        <v>4</v>
      </c>
      <c r="P101" s="52">
        <v>1</v>
      </c>
      <c r="Q101" s="52">
        <v>2</v>
      </c>
      <c r="R101" s="52">
        <v>13</v>
      </c>
      <c r="S101" s="52">
        <v>3</v>
      </c>
      <c r="T101" s="52">
        <f t="shared" si="18"/>
        <v>26.111111111111111</v>
      </c>
      <c r="U101" s="52">
        <f t="shared" si="18"/>
        <v>26.111111111111111</v>
      </c>
      <c r="V101" s="53">
        <v>0.98</v>
      </c>
      <c r="W101" s="52">
        <v>1</v>
      </c>
      <c r="X101" s="52"/>
      <c r="Y101" s="52" t="s">
        <v>164</v>
      </c>
      <c r="Z101" s="52">
        <v>79</v>
      </c>
      <c r="AA101" s="52">
        <v>79</v>
      </c>
      <c r="AB101" s="52">
        <v>2</v>
      </c>
      <c r="AC101" s="56">
        <f t="shared" si="25"/>
        <v>0.60960000000000003</v>
      </c>
      <c r="AD101" s="52" t="s">
        <v>287</v>
      </c>
      <c r="AF101" s="52"/>
      <c r="AG101" s="52"/>
      <c r="AH101" s="52"/>
      <c r="AI101" s="52"/>
      <c r="AJ101" s="52"/>
      <c r="AK101" s="52"/>
      <c r="AL101" s="52"/>
      <c r="AM101" s="52"/>
      <c r="AN101" s="52"/>
    </row>
    <row r="102" spans="1:40" x14ac:dyDescent="0.2">
      <c r="A102" s="103">
        <f t="shared" si="26"/>
        <v>42976</v>
      </c>
      <c r="B102" s="52">
        <v>8</v>
      </c>
      <c r="C102" s="52">
        <v>0.13</v>
      </c>
      <c r="D102" s="52">
        <v>7.81</v>
      </c>
      <c r="E102" s="52">
        <v>4.8</v>
      </c>
      <c r="F102" s="52">
        <v>1.48</v>
      </c>
      <c r="G102" s="52">
        <v>0.113</v>
      </c>
      <c r="H102" s="52"/>
      <c r="I102" s="37">
        <v>150</v>
      </c>
      <c r="J102" s="22">
        <f>(I102*14.007)*(0.001)</f>
        <v>2.1010499999999999</v>
      </c>
      <c r="K102" s="37">
        <v>1.77</v>
      </c>
      <c r="L102" s="22">
        <f t="shared" si="24"/>
        <v>5.4816899999999995E-2</v>
      </c>
      <c r="M102" s="22"/>
      <c r="N102" s="52">
        <v>5</v>
      </c>
      <c r="O102" s="52">
        <v>5</v>
      </c>
      <c r="P102" s="52">
        <v>1</v>
      </c>
      <c r="Q102" s="52">
        <v>2</v>
      </c>
      <c r="R102" s="52">
        <v>13</v>
      </c>
      <c r="S102" s="52">
        <v>4</v>
      </c>
      <c r="T102" s="52">
        <f t="shared" si="18"/>
        <v>18.888888888888889</v>
      </c>
      <c r="U102" s="52">
        <f t="shared" si="18"/>
        <v>25</v>
      </c>
      <c r="V102" s="53">
        <v>0.98</v>
      </c>
      <c r="W102" s="52">
        <v>1</v>
      </c>
      <c r="X102" s="52"/>
      <c r="Y102" s="52" t="s">
        <v>164</v>
      </c>
      <c r="Z102" s="52">
        <v>66</v>
      </c>
      <c r="AA102" s="52">
        <v>77</v>
      </c>
      <c r="AB102" s="52">
        <v>2</v>
      </c>
      <c r="AC102" s="56">
        <f t="shared" si="25"/>
        <v>0.60960000000000003</v>
      </c>
      <c r="AD102" s="52" t="s">
        <v>295</v>
      </c>
      <c r="AF102" s="52"/>
      <c r="AG102" s="52"/>
      <c r="AH102" s="52"/>
      <c r="AI102" s="52"/>
      <c r="AJ102" s="52"/>
      <c r="AK102" s="52"/>
      <c r="AL102" s="52"/>
      <c r="AM102" s="52"/>
      <c r="AN102" s="52"/>
    </row>
    <row r="103" spans="1:40" x14ac:dyDescent="0.2">
      <c r="A103" s="103">
        <f t="shared" si="26"/>
        <v>42990</v>
      </c>
      <c r="B103" s="52">
        <v>8</v>
      </c>
      <c r="C103" s="52">
        <v>7.0000000000000007E-2</v>
      </c>
      <c r="D103" s="52">
        <v>6.65</v>
      </c>
      <c r="E103" s="52">
        <v>5.8</v>
      </c>
      <c r="F103" s="52">
        <v>2.94</v>
      </c>
      <c r="G103" s="52">
        <v>0.17</v>
      </c>
      <c r="H103" s="52"/>
      <c r="I103" s="37">
        <v>209</v>
      </c>
      <c r="J103" s="22">
        <f t="shared" ref="J103:J107" si="27">(I103*14.007)*(0.001)</f>
        <v>2.9274629999999999</v>
      </c>
      <c r="K103" s="37">
        <v>1.2</v>
      </c>
      <c r="L103" s="22">
        <f t="shared" si="24"/>
        <v>3.7163999999999996E-2</v>
      </c>
      <c r="M103" s="22"/>
      <c r="N103" s="52">
        <v>5</v>
      </c>
      <c r="O103" s="52">
        <v>1</v>
      </c>
      <c r="P103" s="52">
        <v>1</v>
      </c>
      <c r="Q103" s="52">
        <v>13</v>
      </c>
      <c r="R103" s="52">
        <v>1</v>
      </c>
      <c r="S103" s="52">
        <v>1</v>
      </c>
      <c r="T103" s="52">
        <f t="shared" si="18"/>
        <v>23.888888888888889</v>
      </c>
      <c r="U103" s="52">
        <f t="shared" si="18"/>
        <v>22.222222222222221</v>
      </c>
      <c r="V103" s="53">
        <v>0.15</v>
      </c>
      <c r="W103" s="52">
        <v>1</v>
      </c>
      <c r="X103" s="52"/>
      <c r="Y103" s="52" t="s">
        <v>164</v>
      </c>
      <c r="Z103" s="52">
        <v>75</v>
      </c>
      <c r="AA103" s="52">
        <v>72</v>
      </c>
      <c r="AB103" s="52">
        <v>2</v>
      </c>
      <c r="AC103" s="56">
        <f t="shared" si="25"/>
        <v>0.60960000000000003</v>
      </c>
      <c r="AD103" s="52"/>
      <c r="AF103" s="52"/>
      <c r="AG103" s="52"/>
      <c r="AH103" s="52"/>
      <c r="AI103" s="52"/>
      <c r="AJ103" s="52"/>
      <c r="AK103" s="52"/>
      <c r="AL103" s="52"/>
      <c r="AM103" s="52"/>
      <c r="AN103" s="52"/>
    </row>
    <row r="104" spans="1:40" x14ac:dyDescent="0.2">
      <c r="A104" s="103">
        <f t="shared" si="26"/>
        <v>43004</v>
      </c>
      <c r="B104" s="52">
        <v>8</v>
      </c>
      <c r="C104" s="53">
        <v>0.08</v>
      </c>
      <c r="D104" s="52">
        <v>6.53</v>
      </c>
      <c r="E104" s="52">
        <v>3.3</v>
      </c>
      <c r="F104" s="52">
        <v>1.35</v>
      </c>
      <c r="G104" s="52">
        <v>0.26900000000000002</v>
      </c>
      <c r="H104" s="52"/>
      <c r="I104" s="37">
        <v>227</v>
      </c>
      <c r="J104" s="22">
        <f t="shared" si="27"/>
        <v>3.179589</v>
      </c>
      <c r="K104" s="37">
        <v>0.89</v>
      </c>
      <c r="L104" s="22">
        <f t="shared" si="24"/>
        <v>2.7563299999999999E-2</v>
      </c>
      <c r="M104" s="22"/>
      <c r="N104" s="52">
        <v>5</v>
      </c>
      <c r="O104" s="52">
        <v>3</v>
      </c>
      <c r="P104" s="52">
        <v>2</v>
      </c>
      <c r="Q104" s="52">
        <v>1</v>
      </c>
      <c r="R104" s="52">
        <v>7</v>
      </c>
      <c r="S104" s="52">
        <v>2</v>
      </c>
      <c r="T104" s="52">
        <f t="shared" si="18"/>
        <v>25</v>
      </c>
      <c r="U104" s="52">
        <f t="shared" si="18"/>
        <v>25.555555555555557</v>
      </c>
      <c r="V104" s="52">
        <v>0.23799999999999999</v>
      </c>
      <c r="W104" s="52">
        <v>1</v>
      </c>
      <c r="X104" s="52"/>
      <c r="Y104" s="52" t="s">
        <v>159</v>
      </c>
      <c r="Z104" s="52">
        <v>77</v>
      </c>
      <c r="AA104" s="52">
        <v>78</v>
      </c>
      <c r="AB104" s="52">
        <v>2</v>
      </c>
      <c r="AC104" s="56">
        <f t="shared" si="25"/>
        <v>0.60960000000000003</v>
      </c>
      <c r="AD104" s="52" t="s">
        <v>303</v>
      </c>
      <c r="AF104" s="52"/>
      <c r="AG104" s="52"/>
      <c r="AH104" s="52"/>
      <c r="AI104" s="52"/>
      <c r="AJ104" s="52"/>
      <c r="AK104" s="52"/>
      <c r="AL104" s="52"/>
      <c r="AM104" s="52"/>
      <c r="AN104" s="52"/>
    </row>
    <row r="105" spans="1:40" x14ac:dyDescent="0.2">
      <c r="A105" s="103">
        <f t="shared" si="26"/>
        <v>43018</v>
      </c>
      <c r="B105" s="52">
        <v>8</v>
      </c>
      <c r="C105" s="52">
        <v>0.08</v>
      </c>
      <c r="D105" s="52">
        <v>7.1</v>
      </c>
      <c r="E105" s="52">
        <v>2.1</v>
      </c>
      <c r="F105" s="52">
        <v>3.75</v>
      </c>
      <c r="G105" s="52">
        <v>5.8999999999999997E-2</v>
      </c>
      <c r="H105" s="52"/>
      <c r="I105" s="37">
        <v>272</v>
      </c>
      <c r="J105" s="22">
        <f t="shared" si="27"/>
        <v>3.809904</v>
      </c>
      <c r="K105" s="37">
        <v>0.99</v>
      </c>
      <c r="L105" s="22">
        <f t="shared" si="24"/>
        <v>3.0660300000000001E-2</v>
      </c>
      <c r="M105" s="22"/>
      <c r="N105" s="52">
        <v>2</v>
      </c>
      <c r="O105" s="52">
        <v>2</v>
      </c>
      <c r="P105" s="52">
        <v>2</v>
      </c>
      <c r="Q105" s="52">
        <v>2</v>
      </c>
      <c r="R105" s="52">
        <v>6</v>
      </c>
      <c r="S105" s="52">
        <v>3</v>
      </c>
      <c r="T105" s="52">
        <f t="shared" si="18"/>
        <v>28.888888888888889</v>
      </c>
      <c r="U105" s="52" t="str">
        <f t="shared" si="18"/>
        <v xml:space="preserve"> </v>
      </c>
      <c r="V105" s="53">
        <v>2.65</v>
      </c>
      <c r="W105" s="52">
        <v>1</v>
      </c>
      <c r="X105" s="52"/>
      <c r="Y105" s="52" t="s">
        <v>159</v>
      </c>
      <c r="Z105" s="52">
        <v>84</v>
      </c>
      <c r="AA105" s="52"/>
      <c r="AB105" s="52">
        <v>2</v>
      </c>
      <c r="AC105" s="56">
        <v>5</v>
      </c>
      <c r="AD105" s="52" t="s">
        <v>309</v>
      </c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</row>
    <row r="106" spans="1:40" x14ac:dyDescent="0.2">
      <c r="A106" s="103">
        <f t="shared" si="26"/>
        <v>43032</v>
      </c>
      <c r="B106" s="52">
        <v>8</v>
      </c>
      <c r="C106" s="52">
        <v>7.0000000000000007E-2</v>
      </c>
      <c r="D106" s="52">
        <v>6.51</v>
      </c>
      <c r="E106" s="52">
        <v>2.8</v>
      </c>
      <c r="F106" s="52">
        <v>2.66</v>
      </c>
      <c r="G106" s="52">
        <v>0.14099999999999999</v>
      </c>
      <c r="H106" s="52"/>
      <c r="I106" s="37">
        <v>226</v>
      </c>
      <c r="J106" s="22">
        <f>(I106*14.007)*(0.001)</f>
        <v>3.1655820000000001</v>
      </c>
      <c r="K106" s="37">
        <v>1.24</v>
      </c>
      <c r="L106" s="22">
        <f t="shared" si="24"/>
        <v>3.8402800000000001E-2</v>
      </c>
      <c r="M106" s="22"/>
      <c r="N106" s="52">
        <v>5</v>
      </c>
      <c r="O106" s="52">
        <v>1</v>
      </c>
      <c r="P106" s="52">
        <v>1</v>
      </c>
      <c r="Q106" s="52">
        <v>1</v>
      </c>
      <c r="R106" s="52">
        <v>13</v>
      </c>
      <c r="S106" s="52">
        <v>4</v>
      </c>
      <c r="T106" s="52">
        <f t="shared" si="18"/>
        <v>23.888888888888889</v>
      </c>
      <c r="U106" s="52">
        <f t="shared" si="18"/>
        <v>18.888888888888889</v>
      </c>
      <c r="V106" s="53">
        <v>1.9</v>
      </c>
      <c r="W106" s="52">
        <v>1</v>
      </c>
      <c r="X106" s="52"/>
      <c r="Y106" s="52" t="s">
        <v>184</v>
      </c>
      <c r="Z106" s="52">
        <v>75</v>
      </c>
      <c r="AA106" s="52">
        <v>66</v>
      </c>
      <c r="AB106" s="52">
        <v>2</v>
      </c>
      <c r="AC106" s="56">
        <f t="shared" si="25"/>
        <v>0.60960000000000003</v>
      </c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</row>
    <row r="107" spans="1:40" x14ac:dyDescent="0.2">
      <c r="A107" s="103">
        <f t="shared" si="26"/>
        <v>43046</v>
      </c>
      <c r="B107" s="52">
        <v>8</v>
      </c>
      <c r="C107" s="52">
        <v>0.08</v>
      </c>
      <c r="D107" s="52">
        <v>6.1</v>
      </c>
      <c r="E107" s="52">
        <v>2.8</v>
      </c>
      <c r="F107" s="52">
        <v>0.26</v>
      </c>
      <c r="G107" s="52">
        <v>0.14499999999999999</v>
      </c>
      <c r="H107" s="52"/>
      <c r="I107" s="37">
        <v>217</v>
      </c>
      <c r="J107" s="22">
        <f t="shared" si="27"/>
        <v>3.0395189999999999</v>
      </c>
      <c r="K107" s="37">
        <v>1.71</v>
      </c>
      <c r="L107" s="22">
        <f t="shared" si="24"/>
        <v>5.2958700000000004E-2</v>
      </c>
      <c r="M107" s="22"/>
      <c r="N107" s="52">
        <v>5</v>
      </c>
      <c r="O107" s="52">
        <v>1</v>
      </c>
      <c r="P107" s="52">
        <v>5</v>
      </c>
      <c r="Q107" s="52">
        <v>3</v>
      </c>
      <c r="R107" s="52">
        <v>2</v>
      </c>
      <c r="S107" s="52">
        <v>1</v>
      </c>
      <c r="T107" s="52">
        <f t="shared" si="18"/>
        <v>8.8888888888888893</v>
      </c>
      <c r="U107" s="52">
        <f t="shared" si="18"/>
        <v>14.444444444444445</v>
      </c>
      <c r="V107" s="53">
        <v>1.02</v>
      </c>
      <c r="W107" s="52">
        <v>1</v>
      </c>
      <c r="X107" s="52"/>
      <c r="Y107" s="52" t="s">
        <v>159</v>
      </c>
      <c r="Z107" s="52">
        <v>48</v>
      </c>
      <c r="AA107" s="52">
        <v>58</v>
      </c>
      <c r="AB107" s="52">
        <v>2</v>
      </c>
      <c r="AC107" s="56">
        <f t="shared" si="25"/>
        <v>0.60960000000000003</v>
      </c>
      <c r="AD107" s="52" t="s">
        <v>317</v>
      </c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</row>
    <row r="108" spans="1:40" x14ac:dyDescent="0.2">
      <c r="A108" s="107"/>
      <c r="B108" s="52"/>
      <c r="C108" s="52"/>
      <c r="D108" s="52"/>
      <c r="E108" s="52"/>
      <c r="F108" s="52"/>
      <c r="G108" s="52"/>
      <c r="H108" s="52"/>
      <c r="I108" s="37"/>
      <c r="J108" s="22"/>
      <c r="K108" s="37"/>
      <c r="L108" s="22"/>
      <c r="M108" s="22"/>
      <c r="N108" s="52"/>
      <c r="O108" s="52"/>
      <c r="P108" s="52"/>
      <c r="Q108" s="52"/>
      <c r="R108" s="52"/>
      <c r="S108" s="52"/>
      <c r="T108" s="52" t="str">
        <f t="shared" si="18"/>
        <v xml:space="preserve"> </v>
      </c>
      <c r="U108" s="52" t="str">
        <f t="shared" si="18"/>
        <v xml:space="preserve"> </v>
      </c>
      <c r="V108" s="52"/>
      <c r="W108" s="52"/>
      <c r="X108" s="52"/>
      <c r="Y108" s="52"/>
      <c r="Z108" s="52"/>
      <c r="AA108" s="52"/>
      <c r="AB108" s="52"/>
      <c r="AC108" s="56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</row>
    <row r="109" spans="1:40" x14ac:dyDescent="0.2">
      <c r="A109" s="107"/>
      <c r="B109" s="52"/>
      <c r="C109" s="52"/>
      <c r="D109" s="52"/>
      <c r="E109" s="52"/>
      <c r="F109" s="52"/>
      <c r="G109" s="52"/>
      <c r="H109" s="52"/>
      <c r="I109" s="37"/>
      <c r="J109" s="22"/>
      <c r="K109" s="37"/>
      <c r="L109" s="22"/>
      <c r="M109" s="22"/>
      <c r="N109" s="52"/>
      <c r="O109" s="52"/>
      <c r="P109" s="52"/>
      <c r="Q109" s="52"/>
      <c r="R109" s="52"/>
      <c r="S109" s="52"/>
      <c r="T109" s="52" t="str">
        <f t="shared" si="18"/>
        <v xml:space="preserve"> </v>
      </c>
      <c r="U109" s="52" t="str">
        <f t="shared" si="18"/>
        <v xml:space="preserve"> </v>
      </c>
      <c r="V109" s="52"/>
      <c r="W109" s="52"/>
      <c r="X109" s="52"/>
      <c r="Y109" s="52"/>
      <c r="Z109" s="52"/>
      <c r="AA109" s="52"/>
      <c r="AB109" s="52"/>
      <c r="AC109" s="56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</row>
    <row r="110" spans="1:40" x14ac:dyDescent="0.2">
      <c r="A110" s="107"/>
      <c r="B110" s="52"/>
      <c r="C110" s="52"/>
      <c r="D110" s="52"/>
      <c r="E110" s="52"/>
      <c r="F110" s="52"/>
      <c r="G110" s="52"/>
      <c r="H110" s="52"/>
      <c r="I110" s="37"/>
      <c r="J110" s="22"/>
      <c r="K110" s="37"/>
      <c r="L110" s="22"/>
      <c r="M110" s="22"/>
      <c r="N110" s="52"/>
      <c r="O110" s="52"/>
      <c r="P110" s="52"/>
      <c r="Q110" s="52"/>
      <c r="R110" s="52"/>
      <c r="S110" s="52"/>
      <c r="T110" s="52" t="str">
        <f t="shared" si="18"/>
        <v xml:space="preserve"> </v>
      </c>
      <c r="U110" s="52" t="str">
        <f t="shared" si="18"/>
        <v xml:space="preserve"> </v>
      </c>
      <c r="V110" s="52"/>
      <c r="W110" s="52"/>
      <c r="X110" s="52"/>
      <c r="Y110" s="52"/>
      <c r="Z110" s="52"/>
      <c r="AA110" s="52"/>
      <c r="AB110" s="52"/>
      <c r="AC110" s="56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</row>
    <row r="111" spans="1:40" x14ac:dyDescent="0.2">
      <c r="A111" s="54"/>
      <c r="B111" s="52"/>
      <c r="C111" s="52"/>
      <c r="D111" s="52"/>
      <c r="E111" s="52"/>
      <c r="F111" s="52"/>
      <c r="G111" s="52"/>
      <c r="H111" s="52"/>
      <c r="I111" s="37"/>
      <c r="J111" s="22"/>
      <c r="K111" s="37"/>
      <c r="L111" s="22"/>
      <c r="M111" s="22"/>
      <c r="N111" s="52"/>
      <c r="O111" s="52"/>
      <c r="P111" s="52"/>
      <c r="Q111" s="52"/>
      <c r="R111" s="52"/>
      <c r="S111" s="52"/>
      <c r="T111" s="52" t="str">
        <f t="shared" si="18"/>
        <v xml:space="preserve"> </v>
      </c>
      <c r="U111" s="52" t="str">
        <f t="shared" si="18"/>
        <v xml:space="preserve"> </v>
      </c>
      <c r="V111" s="52"/>
      <c r="W111" s="52"/>
      <c r="X111" s="52"/>
      <c r="Y111" s="52"/>
      <c r="Z111" s="52"/>
      <c r="AA111" s="52"/>
      <c r="AB111" s="52"/>
      <c r="AC111" s="56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</row>
    <row r="112" spans="1:40" x14ac:dyDescent="0.2">
      <c r="A112" s="103">
        <f>A90</f>
        <v>42808</v>
      </c>
      <c r="B112" s="52">
        <v>9</v>
      </c>
      <c r="C112" s="52">
        <v>7.0000000000000007E-2</v>
      </c>
      <c r="D112" s="52">
        <v>6.64</v>
      </c>
      <c r="E112" s="52">
        <v>2.4</v>
      </c>
      <c r="F112" s="74">
        <v>11.972</v>
      </c>
      <c r="G112" s="52">
        <v>0.25</v>
      </c>
      <c r="H112" s="52"/>
      <c r="I112" s="30">
        <v>193</v>
      </c>
      <c r="J112" s="22">
        <f t="shared" ref="J112:J113" si="28">(I112*14.007)*(0.001)</f>
        <v>2.7033510000000001</v>
      </c>
      <c r="K112" s="156">
        <v>1.36</v>
      </c>
      <c r="L112" s="22">
        <f t="shared" ref="L112:L113" si="29">(K112*30.97)*(0.001)</f>
        <v>4.2119200000000002E-2</v>
      </c>
      <c r="M112" s="22"/>
      <c r="N112" s="52">
        <v>5</v>
      </c>
      <c r="O112" s="52">
        <v>3</v>
      </c>
      <c r="P112" s="52">
        <v>3</v>
      </c>
      <c r="Q112" s="52">
        <v>3</v>
      </c>
      <c r="R112" s="52">
        <v>11</v>
      </c>
      <c r="S112" s="52">
        <v>6</v>
      </c>
      <c r="T112" s="52">
        <f t="shared" si="18"/>
        <v>3.8888888888888888</v>
      </c>
      <c r="U112" s="52">
        <f t="shared" si="18"/>
        <v>7.7777777777777777</v>
      </c>
      <c r="V112" s="52">
        <v>0.6</v>
      </c>
      <c r="W112" s="52">
        <v>1</v>
      </c>
      <c r="X112" s="52" t="s">
        <v>42</v>
      </c>
      <c r="Y112" s="52" t="s">
        <v>148</v>
      </c>
      <c r="Z112" s="52">
        <v>39</v>
      </c>
      <c r="AA112" s="52">
        <v>46</v>
      </c>
      <c r="AB112" s="52"/>
      <c r="AC112" s="56">
        <f>AB112*0.3048</f>
        <v>0</v>
      </c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</row>
    <row r="113" spans="1:40" x14ac:dyDescent="0.2">
      <c r="A113" s="146">
        <f>A91</f>
        <v>42822</v>
      </c>
      <c r="B113" s="52">
        <v>9</v>
      </c>
      <c r="C113" s="46">
        <v>0.11</v>
      </c>
      <c r="D113" s="46">
        <v>7.25</v>
      </c>
      <c r="E113" s="46">
        <v>6.5</v>
      </c>
      <c r="F113" s="46">
        <v>2.54</v>
      </c>
      <c r="G113" s="46">
        <v>0.13300000000000001</v>
      </c>
      <c r="I113" s="163">
        <v>222</v>
      </c>
      <c r="J113" s="22">
        <f t="shared" si="28"/>
        <v>3.1095540000000002</v>
      </c>
      <c r="K113" s="158">
        <v>1.1000000000000001</v>
      </c>
      <c r="L113" s="22">
        <f t="shared" si="29"/>
        <v>3.4067E-2</v>
      </c>
      <c r="M113" s="22"/>
      <c r="N113" s="46">
        <v>5</v>
      </c>
      <c r="O113" s="46">
        <v>3</v>
      </c>
      <c r="P113" s="46">
        <v>2</v>
      </c>
      <c r="Q113" s="46">
        <v>2</v>
      </c>
      <c r="R113" s="46">
        <v>9</v>
      </c>
      <c r="S113" s="46">
        <v>3</v>
      </c>
      <c r="T113" s="52">
        <f t="shared" si="18"/>
        <v>18.888888888888889</v>
      </c>
      <c r="U113" s="52">
        <f t="shared" si="18"/>
        <v>16.111111111111111</v>
      </c>
      <c r="V113" s="46">
        <v>0.7</v>
      </c>
      <c r="W113" s="46">
        <v>1</v>
      </c>
      <c r="Y113" s="46" t="s">
        <v>148</v>
      </c>
      <c r="Z113" s="46">
        <v>66</v>
      </c>
      <c r="AA113" s="46">
        <v>61</v>
      </c>
      <c r="AB113" s="46">
        <v>15</v>
      </c>
      <c r="AC113" s="56">
        <f>AB113*0.3048</f>
        <v>4.5720000000000001</v>
      </c>
    </row>
    <row r="114" spans="1:40" x14ac:dyDescent="0.2">
      <c r="A114" s="103">
        <f>A92</f>
        <v>42836</v>
      </c>
      <c r="B114" s="52">
        <v>9</v>
      </c>
      <c r="C114" s="52">
        <v>0.06</v>
      </c>
      <c r="D114" s="52">
        <v>8.42</v>
      </c>
      <c r="E114" s="52">
        <v>3.5</v>
      </c>
      <c r="F114" s="52">
        <v>2.83</v>
      </c>
      <c r="G114" s="52">
        <v>0.105</v>
      </c>
      <c r="H114" s="52"/>
      <c r="I114" s="171">
        <v>153.5</v>
      </c>
      <c r="J114" s="22">
        <f t="shared" si="23"/>
        <v>2.1500745000000001</v>
      </c>
      <c r="K114" s="156">
        <v>1.1299999999999999</v>
      </c>
      <c r="L114" s="22">
        <f t="shared" si="24"/>
        <v>3.4996100000000002E-2</v>
      </c>
      <c r="M114" s="22"/>
      <c r="N114" s="52">
        <v>5</v>
      </c>
      <c r="O114" s="52">
        <v>1</v>
      </c>
      <c r="P114" s="52">
        <v>2</v>
      </c>
      <c r="Q114" s="52">
        <v>1</v>
      </c>
      <c r="R114" s="52">
        <v>9</v>
      </c>
      <c r="S114" s="52">
        <v>1</v>
      </c>
      <c r="T114" s="52">
        <f t="shared" si="18"/>
        <v>24.444444444444443</v>
      </c>
      <c r="U114" s="52">
        <f t="shared" si="18"/>
        <v>20.555555555555557</v>
      </c>
      <c r="V114" s="52">
        <v>1</v>
      </c>
      <c r="W114" s="52">
        <v>1</v>
      </c>
      <c r="X114" s="52"/>
      <c r="Y114" s="52" t="s">
        <v>230</v>
      </c>
      <c r="Z114" s="52">
        <v>76</v>
      </c>
      <c r="AA114" s="52">
        <v>69</v>
      </c>
      <c r="AB114" s="52">
        <v>14</v>
      </c>
      <c r="AC114" s="56">
        <f t="shared" ref="AC114:AC129" si="30">AB114*0.3048</f>
        <v>4.2671999999999999</v>
      </c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</row>
    <row r="115" spans="1:40" x14ac:dyDescent="0.2">
      <c r="A115" s="103">
        <f>A93</f>
        <v>42850</v>
      </c>
      <c r="B115" s="52">
        <v>9</v>
      </c>
      <c r="C115" s="52">
        <v>0.1</v>
      </c>
      <c r="D115" s="52">
        <v>6.93</v>
      </c>
      <c r="E115" s="52">
        <v>2.7</v>
      </c>
      <c r="F115" s="52">
        <v>2.13</v>
      </c>
      <c r="G115" s="52">
        <v>0.105</v>
      </c>
      <c r="H115" s="52"/>
      <c r="I115" s="163">
        <v>134</v>
      </c>
      <c r="J115" s="22">
        <f t="shared" si="23"/>
        <v>1.876938</v>
      </c>
      <c r="K115" s="156">
        <v>1.1200000000000001</v>
      </c>
      <c r="L115" s="22">
        <f t="shared" si="24"/>
        <v>3.4686399999999999E-2</v>
      </c>
      <c r="M115" s="22"/>
      <c r="N115" s="52">
        <v>5</v>
      </c>
      <c r="O115" s="52">
        <v>3</v>
      </c>
      <c r="P115" s="52">
        <v>1</v>
      </c>
      <c r="Q115" s="52">
        <v>1</v>
      </c>
      <c r="R115" s="52">
        <v>12</v>
      </c>
      <c r="S115" s="52">
        <v>6</v>
      </c>
      <c r="T115" s="52">
        <f t="shared" si="18"/>
        <v>18.888888888888889</v>
      </c>
      <c r="U115" s="52">
        <f t="shared" si="18"/>
        <v>16.666666666666668</v>
      </c>
      <c r="V115" s="52">
        <v>0.55000000000000004</v>
      </c>
      <c r="W115" s="52">
        <v>2</v>
      </c>
      <c r="X115" s="52"/>
      <c r="Y115" s="52" t="s">
        <v>148</v>
      </c>
      <c r="Z115" s="52">
        <v>66</v>
      </c>
      <c r="AA115" s="52">
        <v>62</v>
      </c>
      <c r="AB115" s="52">
        <v>15</v>
      </c>
      <c r="AC115" s="56">
        <f>AB115*0.3048</f>
        <v>4.5720000000000001</v>
      </c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</row>
    <row r="116" spans="1:40" x14ac:dyDescent="0.2">
      <c r="A116" s="103">
        <f t="shared" ref="A116:A129" si="31">A94</f>
        <v>42864</v>
      </c>
      <c r="B116" s="52">
        <v>9</v>
      </c>
      <c r="C116" s="52">
        <v>0.09</v>
      </c>
      <c r="D116" s="52">
        <v>6.8</v>
      </c>
      <c r="E116" s="52">
        <v>5.4</v>
      </c>
      <c r="F116" s="52">
        <v>1.7</v>
      </c>
      <c r="G116" s="52">
        <v>0.124</v>
      </c>
      <c r="H116" s="52"/>
      <c r="I116" s="31">
        <v>114</v>
      </c>
      <c r="J116" s="22">
        <f t="shared" si="23"/>
        <v>1.5967979999999999</v>
      </c>
      <c r="K116" s="30">
        <v>1.59</v>
      </c>
      <c r="L116" s="22">
        <f t="shared" si="24"/>
        <v>4.9242300000000003E-2</v>
      </c>
      <c r="M116" s="22"/>
      <c r="N116" s="52">
        <v>5</v>
      </c>
      <c r="O116" s="52">
        <v>1</v>
      </c>
      <c r="P116" s="52">
        <v>3</v>
      </c>
      <c r="Q116" s="52">
        <v>2</v>
      </c>
      <c r="R116" s="52">
        <v>12</v>
      </c>
      <c r="S116" s="52">
        <v>2</v>
      </c>
      <c r="T116" s="52">
        <f t="shared" si="18"/>
        <v>14.444444444444445</v>
      </c>
      <c r="U116" s="52">
        <f t="shared" si="18"/>
        <v>20</v>
      </c>
      <c r="V116" s="52">
        <v>0.95</v>
      </c>
      <c r="W116" s="52">
        <v>1</v>
      </c>
      <c r="X116" s="52"/>
      <c r="Y116" s="52" t="s">
        <v>237</v>
      </c>
      <c r="Z116" s="52">
        <v>58</v>
      </c>
      <c r="AA116" s="52">
        <v>68</v>
      </c>
      <c r="AB116" s="52">
        <v>14</v>
      </c>
      <c r="AC116" s="56">
        <f t="shared" si="30"/>
        <v>4.2671999999999999</v>
      </c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</row>
    <row r="117" spans="1:40" x14ac:dyDescent="0.2">
      <c r="A117" s="103">
        <f t="shared" si="31"/>
        <v>42878</v>
      </c>
      <c r="B117" s="52">
        <v>9</v>
      </c>
      <c r="C117" s="52">
        <v>0.1</v>
      </c>
      <c r="D117" s="52">
        <v>6.68</v>
      </c>
      <c r="E117" s="52">
        <v>6.7</v>
      </c>
      <c r="F117" s="53">
        <v>1.89</v>
      </c>
      <c r="G117" s="52">
        <v>5.5E-2</v>
      </c>
      <c r="H117" s="52"/>
      <c r="I117" s="30">
        <v>123</v>
      </c>
      <c r="J117" s="22">
        <f t="shared" si="23"/>
        <v>1.722861</v>
      </c>
      <c r="K117" s="30">
        <v>1.64</v>
      </c>
      <c r="L117" s="22">
        <f t="shared" si="24"/>
        <v>5.0790799999999997E-2</v>
      </c>
      <c r="M117" s="22"/>
      <c r="N117" s="52">
        <v>5</v>
      </c>
      <c r="O117" s="52">
        <v>3</v>
      </c>
      <c r="P117" s="52">
        <v>1</v>
      </c>
      <c r="Q117" s="52">
        <v>1</v>
      </c>
      <c r="R117" s="52">
        <v>9</v>
      </c>
      <c r="S117" s="52">
        <v>6</v>
      </c>
      <c r="T117" s="52">
        <f t="shared" si="18"/>
        <v>18.333333333333332</v>
      </c>
      <c r="U117" s="52">
        <f t="shared" si="18"/>
        <v>21.111111111111111</v>
      </c>
      <c r="V117" s="52">
        <v>0.55000000000000004</v>
      </c>
      <c r="W117" s="52">
        <v>1</v>
      </c>
      <c r="X117" s="52"/>
      <c r="Y117" s="52" t="s">
        <v>148</v>
      </c>
      <c r="Z117" s="52">
        <v>65</v>
      </c>
      <c r="AA117" s="52">
        <v>70</v>
      </c>
      <c r="AB117" s="52">
        <v>15</v>
      </c>
      <c r="AC117" s="56">
        <f t="shared" si="30"/>
        <v>4.5720000000000001</v>
      </c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</row>
    <row r="118" spans="1:40" x14ac:dyDescent="0.2">
      <c r="A118" s="103">
        <f t="shared" si="31"/>
        <v>42892</v>
      </c>
      <c r="B118" s="52">
        <v>9</v>
      </c>
      <c r="C118" s="52">
        <v>0.1</v>
      </c>
      <c r="D118" s="52">
        <v>7.16</v>
      </c>
      <c r="E118" s="52">
        <v>14.3</v>
      </c>
      <c r="F118" s="52">
        <v>1.82</v>
      </c>
      <c r="G118" s="52">
        <v>4.7E-2</v>
      </c>
      <c r="H118" s="52"/>
      <c r="I118" s="30">
        <v>118.5</v>
      </c>
      <c r="J118" s="22">
        <f t="shared" si="23"/>
        <v>1.6598295000000001</v>
      </c>
      <c r="K118" s="30">
        <v>1.35</v>
      </c>
      <c r="L118" s="22">
        <f t="shared" si="24"/>
        <v>4.1809499999999999E-2</v>
      </c>
      <c r="M118" s="22"/>
      <c r="N118" s="52">
        <v>5</v>
      </c>
      <c r="O118" s="52">
        <v>2</v>
      </c>
      <c r="P118" s="52">
        <v>3</v>
      </c>
      <c r="Q118" s="52">
        <v>2</v>
      </c>
      <c r="R118" s="52">
        <v>10</v>
      </c>
      <c r="S118" s="52">
        <v>5</v>
      </c>
      <c r="T118" s="52">
        <f t="shared" si="18"/>
        <v>22.222222222222221</v>
      </c>
      <c r="U118" s="52">
        <f t="shared" si="18"/>
        <v>25</v>
      </c>
      <c r="V118" s="57">
        <v>0.8</v>
      </c>
      <c r="W118" s="52">
        <v>1</v>
      </c>
      <c r="X118" s="52"/>
      <c r="Y118" s="52" t="s">
        <v>237</v>
      </c>
      <c r="Z118" s="52">
        <v>72</v>
      </c>
      <c r="AA118" s="52">
        <v>77</v>
      </c>
      <c r="AB118" s="52">
        <v>14</v>
      </c>
      <c r="AC118" s="56">
        <f t="shared" si="30"/>
        <v>4.2671999999999999</v>
      </c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</row>
    <row r="119" spans="1:40" x14ac:dyDescent="0.2">
      <c r="A119" s="103">
        <f t="shared" si="31"/>
        <v>42906</v>
      </c>
      <c r="B119" s="52">
        <v>9</v>
      </c>
      <c r="C119" s="52">
        <v>0.09</v>
      </c>
      <c r="D119" s="52">
        <v>7.07</v>
      </c>
      <c r="E119" s="57">
        <v>15.6</v>
      </c>
      <c r="F119" s="52">
        <v>7.28</v>
      </c>
      <c r="G119" s="56">
        <v>6.4000000000000001E-2</v>
      </c>
      <c r="H119" s="56"/>
      <c r="I119" s="30">
        <v>93.8</v>
      </c>
      <c r="J119" s="22">
        <f t="shared" si="23"/>
        <v>1.3138565999999998</v>
      </c>
      <c r="K119" s="32">
        <v>1.73</v>
      </c>
      <c r="L119" s="22">
        <f t="shared" si="24"/>
        <v>5.3578100000000003E-2</v>
      </c>
      <c r="M119" s="22"/>
      <c r="N119" s="52">
        <v>5</v>
      </c>
      <c r="O119" s="52">
        <v>2</v>
      </c>
      <c r="P119" s="52">
        <v>1</v>
      </c>
      <c r="Q119" s="52">
        <v>1</v>
      </c>
      <c r="R119" s="52">
        <v>5</v>
      </c>
      <c r="S119" s="52">
        <v>5</v>
      </c>
      <c r="T119" s="52">
        <f t="shared" si="18"/>
        <v>26.666666666666668</v>
      </c>
      <c r="U119" s="52">
        <f t="shared" si="18"/>
        <v>27.777777777777779</v>
      </c>
      <c r="V119" s="52">
        <v>0.45</v>
      </c>
      <c r="W119" s="52">
        <v>2</v>
      </c>
      <c r="X119" s="52"/>
      <c r="Y119" s="52" t="s">
        <v>148</v>
      </c>
      <c r="Z119" s="52">
        <v>80</v>
      </c>
      <c r="AA119" s="52">
        <v>82</v>
      </c>
      <c r="AB119" s="52">
        <v>15</v>
      </c>
      <c r="AC119" s="56">
        <f t="shared" si="30"/>
        <v>4.5720000000000001</v>
      </c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</row>
    <row r="120" spans="1:40" x14ac:dyDescent="0.2">
      <c r="A120" s="103">
        <f t="shared" si="31"/>
        <v>42921</v>
      </c>
      <c r="B120" s="52">
        <v>9</v>
      </c>
      <c r="C120" s="52">
        <v>0.1</v>
      </c>
      <c r="D120" s="52">
        <v>8.1199999999999992</v>
      </c>
      <c r="E120" s="52">
        <v>12.2</v>
      </c>
      <c r="F120" s="177"/>
      <c r="G120" s="52">
        <v>0.107</v>
      </c>
      <c r="H120" s="52"/>
      <c r="I120" s="37">
        <v>55.4</v>
      </c>
      <c r="J120" s="22">
        <f t="shared" si="23"/>
        <v>0.77598780000000001</v>
      </c>
      <c r="K120" s="37">
        <v>1.61</v>
      </c>
      <c r="L120" s="22">
        <f t="shared" si="24"/>
        <v>4.9861700000000002E-2</v>
      </c>
      <c r="M120" s="22"/>
      <c r="N120" s="52">
        <v>5</v>
      </c>
      <c r="O120" s="52">
        <v>2</v>
      </c>
      <c r="P120" s="52">
        <v>3</v>
      </c>
      <c r="Q120" s="52">
        <v>2</v>
      </c>
      <c r="R120" s="52">
        <v>7</v>
      </c>
      <c r="S120" s="52">
        <v>1</v>
      </c>
      <c r="T120" s="52">
        <f t="shared" si="18"/>
        <v>30</v>
      </c>
      <c r="U120" s="52">
        <f t="shared" si="18"/>
        <v>28.888888888888889</v>
      </c>
      <c r="V120" s="52">
        <v>0.45</v>
      </c>
      <c r="W120" s="52">
        <v>1</v>
      </c>
      <c r="X120" s="52"/>
      <c r="Y120" s="52" t="s">
        <v>148</v>
      </c>
      <c r="Z120" s="52">
        <v>86</v>
      </c>
      <c r="AA120" s="52">
        <v>84</v>
      </c>
      <c r="AB120" s="52">
        <v>15</v>
      </c>
      <c r="AC120" s="56">
        <f t="shared" si="30"/>
        <v>4.5720000000000001</v>
      </c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</row>
    <row r="121" spans="1:40" x14ac:dyDescent="0.2">
      <c r="A121" s="103">
        <f t="shared" si="31"/>
        <v>42934</v>
      </c>
      <c r="B121" s="52">
        <v>9</v>
      </c>
      <c r="C121" s="52">
        <v>0.09</v>
      </c>
      <c r="D121" s="52">
        <v>8.24</v>
      </c>
      <c r="E121" s="52">
        <v>19.8</v>
      </c>
      <c r="F121" s="52">
        <v>1.58</v>
      </c>
      <c r="G121" s="52">
        <v>0.47099999999999997</v>
      </c>
      <c r="H121" s="52"/>
      <c r="I121" s="37">
        <v>61.1</v>
      </c>
      <c r="J121" s="22">
        <f t="shared" si="23"/>
        <v>0.85582770000000008</v>
      </c>
      <c r="K121" s="37">
        <v>1.84</v>
      </c>
      <c r="L121" s="22">
        <f t="shared" si="24"/>
        <v>5.6984800000000002E-2</v>
      </c>
      <c r="M121" s="22"/>
      <c r="N121" s="52">
        <v>5</v>
      </c>
      <c r="O121" s="52">
        <v>2</v>
      </c>
      <c r="P121" s="52">
        <v>2</v>
      </c>
      <c r="Q121" s="52">
        <v>2</v>
      </c>
      <c r="R121" s="52">
        <v>9</v>
      </c>
      <c r="S121" s="52">
        <v>1</v>
      </c>
      <c r="T121" s="52">
        <f t="shared" si="18"/>
        <v>28.888888888888889</v>
      </c>
      <c r="U121" s="52">
        <f t="shared" si="18"/>
        <v>28.333333333333332</v>
      </c>
      <c r="V121" s="57">
        <v>0.65</v>
      </c>
      <c r="W121" s="52">
        <v>1</v>
      </c>
      <c r="X121" s="52"/>
      <c r="Y121" s="52" t="s">
        <v>237</v>
      </c>
      <c r="Z121" s="52">
        <v>84</v>
      </c>
      <c r="AA121" s="52">
        <v>83</v>
      </c>
      <c r="AB121" s="52">
        <v>14</v>
      </c>
      <c r="AC121" s="56">
        <f t="shared" si="30"/>
        <v>4.2671999999999999</v>
      </c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</row>
    <row r="122" spans="1:40" x14ac:dyDescent="0.2">
      <c r="A122" s="103">
        <f t="shared" si="31"/>
        <v>42948</v>
      </c>
      <c r="B122" s="52">
        <v>9</v>
      </c>
      <c r="C122" s="52">
        <v>0.08</v>
      </c>
      <c r="D122" s="52">
        <v>6.64</v>
      </c>
      <c r="E122" s="52">
        <v>23.6</v>
      </c>
      <c r="F122" s="52">
        <v>2.48</v>
      </c>
      <c r="G122" s="52">
        <v>0.14699999999999999</v>
      </c>
      <c r="H122" s="52"/>
      <c r="I122" s="37">
        <v>151</v>
      </c>
      <c r="J122" s="22">
        <f t="shared" si="23"/>
        <v>2.1150569999999997</v>
      </c>
      <c r="K122" s="37">
        <v>4.57</v>
      </c>
      <c r="L122" s="22">
        <f t="shared" si="24"/>
        <v>0.14153290000000002</v>
      </c>
      <c r="M122" s="22"/>
      <c r="N122" s="52">
        <v>5</v>
      </c>
      <c r="O122" s="52">
        <v>2</v>
      </c>
      <c r="P122" s="52">
        <v>2</v>
      </c>
      <c r="Q122" s="52">
        <v>2</v>
      </c>
      <c r="R122" s="52">
        <v>11</v>
      </c>
      <c r="S122" s="52">
        <v>1</v>
      </c>
      <c r="T122" s="52">
        <f t="shared" si="18"/>
        <v>28.888888888888889</v>
      </c>
      <c r="U122" s="52">
        <f t="shared" si="18"/>
        <v>26.111111111111111</v>
      </c>
      <c r="V122" s="52">
        <v>0.5</v>
      </c>
      <c r="W122" s="74"/>
      <c r="X122" s="52"/>
      <c r="Y122" s="52" t="s">
        <v>148</v>
      </c>
      <c r="Z122" s="52">
        <v>84</v>
      </c>
      <c r="AA122" s="52">
        <v>79</v>
      </c>
      <c r="AB122" s="52">
        <v>14</v>
      </c>
      <c r="AC122" s="56">
        <f t="shared" si="30"/>
        <v>4.2671999999999999</v>
      </c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</row>
    <row r="123" spans="1:40" x14ac:dyDescent="0.2">
      <c r="A123" s="103">
        <f t="shared" si="31"/>
        <v>42962</v>
      </c>
      <c r="B123" s="52">
        <v>9</v>
      </c>
      <c r="C123" s="52">
        <v>0.04</v>
      </c>
      <c r="D123" s="52">
        <v>6.3</v>
      </c>
      <c r="E123" s="52">
        <v>16.5</v>
      </c>
      <c r="F123" s="52">
        <v>3.04</v>
      </c>
      <c r="G123" s="52">
        <v>0.33500000000000002</v>
      </c>
      <c r="H123" s="52"/>
      <c r="I123" s="37">
        <v>145</v>
      </c>
      <c r="J123" s="22">
        <f t="shared" si="23"/>
        <v>2.031015</v>
      </c>
      <c r="K123" s="89">
        <v>6.04</v>
      </c>
      <c r="L123" s="22">
        <f t="shared" si="24"/>
        <v>0.1870588</v>
      </c>
      <c r="M123" s="22"/>
      <c r="N123" s="52">
        <v>5</v>
      </c>
      <c r="O123" s="52">
        <v>5</v>
      </c>
      <c r="P123" s="52">
        <v>1</v>
      </c>
      <c r="Q123" s="52">
        <v>1</v>
      </c>
      <c r="R123" s="52">
        <v>5</v>
      </c>
      <c r="S123" s="52">
        <v>4</v>
      </c>
      <c r="T123" s="52">
        <f t="shared" si="18"/>
        <v>26.666666666666668</v>
      </c>
      <c r="U123" s="52">
        <f t="shared" si="18"/>
        <v>26.111111111111111</v>
      </c>
      <c r="V123" s="53">
        <v>0.3</v>
      </c>
      <c r="W123" s="74"/>
      <c r="X123" s="52"/>
      <c r="Y123" s="52" t="s">
        <v>148</v>
      </c>
      <c r="Z123" s="52">
        <v>80</v>
      </c>
      <c r="AA123" s="52">
        <v>79</v>
      </c>
      <c r="AB123" s="52">
        <v>15</v>
      </c>
      <c r="AC123" s="56">
        <f t="shared" si="30"/>
        <v>4.5720000000000001</v>
      </c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</row>
    <row r="124" spans="1:40" x14ac:dyDescent="0.2">
      <c r="A124" s="103">
        <f t="shared" si="31"/>
        <v>42976</v>
      </c>
      <c r="B124" s="52">
        <v>9</v>
      </c>
      <c r="C124" s="52">
        <v>0.11</v>
      </c>
      <c r="D124" s="52">
        <v>7.52</v>
      </c>
      <c r="E124" s="52">
        <v>9.6</v>
      </c>
      <c r="F124" s="52">
        <v>2.95</v>
      </c>
      <c r="G124" s="52">
        <v>0.10100000000000001</v>
      </c>
      <c r="H124" s="52"/>
      <c r="I124" s="37">
        <v>215</v>
      </c>
      <c r="J124" s="22">
        <f t="shared" si="23"/>
        <v>3.0115050000000001</v>
      </c>
      <c r="K124" s="37">
        <v>1.58</v>
      </c>
      <c r="L124" s="22">
        <f t="shared" si="24"/>
        <v>4.89326E-2</v>
      </c>
      <c r="M124" s="22"/>
      <c r="N124" s="52">
        <v>5</v>
      </c>
      <c r="O124" s="52">
        <v>5</v>
      </c>
      <c r="P124" s="52">
        <v>3</v>
      </c>
      <c r="Q124" s="52">
        <v>2</v>
      </c>
      <c r="R124" s="52">
        <v>5</v>
      </c>
      <c r="S124" s="52">
        <v>4</v>
      </c>
      <c r="T124" s="52">
        <f t="shared" si="18"/>
        <v>22.222222222222221</v>
      </c>
      <c r="U124" s="52">
        <f t="shared" si="18"/>
        <v>21.111111111111111</v>
      </c>
      <c r="V124" s="53">
        <v>0.57999999999999996</v>
      </c>
      <c r="W124" s="52">
        <v>1</v>
      </c>
      <c r="X124" s="52"/>
      <c r="Y124" s="52" t="s">
        <v>148</v>
      </c>
      <c r="Z124" s="52">
        <v>72</v>
      </c>
      <c r="AA124" s="52">
        <v>70</v>
      </c>
      <c r="AB124" s="52">
        <v>14</v>
      </c>
      <c r="AC124" s="56">
        <f t="shared" si="30"/>
        <v>4.2671999999999999</v>
      </c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</row>
    <row r="125" spans="1:40" x14ac:dyDescent="0.2">
      <c r="A125" s="103">
        <f t="shared" si="31"/>
        <v>42990</v>
      </c>
      <c r="B125" s="52">
        <v>9</v>
      </c>
      <c r="C125" s="52">
        <v>0.1</v>
      </c>
      <c r="D125" s="52">
        <v>7.2</v>
      </c>
      <c r="E125" s="52">
        <v>10.3</v>
      </c>
      <c r="F125" s="52">
        <v>3.43</v>
      </c>
      <c r="G125" s="52" t="s">
        <v>279</v>
      </c>
      <c r="H125" s="52"/>
      <c r="I125" s="37">
        <v>215</v>
      </c>
      <c r="J125" s="22">
        <f t="shared" si="23"/>
        <v>3.0115050000000001</v>
      </c>
      <c r="K125" s="37">
        <v>1.44</v>
      </c>
      <c r="L125" s="22">
        <f t="shared" si="24"/>
        <v>4.4596799999999999E-2</v>
      </c>
      <c r="M125" s="22"/>
      <c r="N125" s="52">
        <v>2</v>
      </c>
      <c r="O125" s="52">
        <v>1</v>
      </c>
      <c r="P125" s="52">
        <v>1</v>
      </c>
      <c r="Q125" s="52">
        <v>7</v>
      </c>
      <c r="R125" s="52">
        <v>1</v>
      </c>
      <c r="S125" s="52">
        <v>77</v>
      </c>
      <c r="T125" s="52">
        <f t="shared" si="18"/>
        <v>21.111111111111111</v>
      </c>
      <c r="U125" s="52">
        <f t="shared" si="18"/>
        <v>-17.5</v>
      </c>
      <c r="V125" s="53">
        <v>0.5</v>
      </c>
      <c r="W125" s="52">
        <v>2</v>
      </c>
      <c r="X125" s="52"/>
      <c r="Y125" s="52" t="s">
        <v>148</v>
      </c>
      <c r="Z125" s="52">
        <v>70</v>
      </c>
      <c r="AA125" s="52">
        <v>0.5</v>
      </c>
      <c r="AB125" s="52">
        <v>15</v>
      </c>
      <c r="AC125" s="56">
        <v>5</v>
      </c>
      <c r="AD125" s="52"/>
      <c r="AE125" s="54"/>
      <c r="AF125" s="54"/>
      <c r="AG125" s="54"/>
      <c r="AH125" s="54"/>
      <c r="AI125" s="54"/>
      <c r="AJ125" s="54"/>
      <c r="AK125" s="54"/>
      <c r="AL125" s="54"/>
      <c r="AM125" s="54"/>
      <c r="AN125" s="52"/>
    </row>
    <row r="126" spans="1:40" x14ac:dyDescent="0.2">
      <c r="A126" s="103">
        <f t="shared" si="31"/>
        <v>43004</v>
      </c>
      <c r="B126" s="52">
        <v>9</v>
      </c>
      <c r="C126" s="52">
        <v>0.11</v>
      </c>
      <c r="D126" s="52">
        <v>7.5</v>
      </c>
      <c r="E126" s="54">
        <v>12</v>
      </c>
      <c r="F126" s="54">
        <v>0.91900000000000004</v>
      </c>
      <c r="G126" s="54">
        <v>4.2999999999999997E-2</v>
      </c>
      <c r="H126" s="54"/>
      <c r="I126" s="37">
        <v>217</v>
      </c>
      <c r="J126" s="22">
        <f t="shared" si="23"/>
        <v>3.0395189999999999</v>
      </c>
      <c r="K126" s="101">
        <v>2.23</v>
      </c>
      <c r="L126" s="22">
        <f t="shared" si="24"/>
        <v>6.9063099999999988E-2</v>
      </c>
      <c r="M126" s="22"/>
      <c r="N126" s="52">
        <v>5</v>
      </c>
      <c r="O126" s="52">
        <v>3</v>
      </c>
      <c r="P126" s="52">
        <v>3</v>
      </c>
      <c r="Q126" s="52">
        <v>2</v>
      </c>
      <c r="R126" s="52">
        <v>6</v>
      </c>
      <c r="S126" s="52">
        <v>1</v>
      </c>
      <c r="T126" s="52">
        <f t="shared" si="18"/>
        <v>24.444444444444443</v>
      </c>
      <c r="U126" s="52">
        <f t="shared" si="18"/>
        <v>25</v>
      </c>
      <c r="V126" s="53">
        <v>0.55000000000000004</v>
      </c>
      <c r="W126" s="52">
        <v>1</v>
      </c>
      <c r="X126" s="52"/>
      <c r="Y126" s="52" t="s">
        <v>148</v>
      </c>
      <c r="Z126" s="52">
        <v>76</v>
      </c>
      <c r="AA126" s="52">
        <v>77</v>
      </c>
      <c r="AB126" s="52">
        <v>14</v>
      </c>
      <c r="AC126" s="56">
        <f t="shared" si="30"/>
        <v>4.2671999999999999</v>
      </c>
      <c r="AD126" s="52"/>
      <c r="AE126" s="54"/>
      <c r="AF126" s="54"/>
      <c r="AG126" s="54"/>
      <c r="AH126" s="54"/>
      <c r="AI126" s="54"/>
      <c r="AJ126" s="112"/>
      <c r="AK126" s="54"/>
      <c r="AL126" s="54"/>
      <c r="AM126" s="54"/>
      <c r="AN126" s="52"/>
    </row>
    <row r="127" spans="1:40" x14ac:dyDescent="0.2">
      <c r="A127" s="103">
        <f t="shared" si="31"/>
        <v>43018</v>
      </c>
      <c r="B127" s="52">
        <v>9</v>
      </c>
      <c r="C127" s="52">
        <v>0.11</v>
      </c>
      <c r="D127" s="52">
        <v>7.68</v>
      </c>
      <c r="E127" s="54">
        <v>75</v>
      </c>
      <c r="F127" s="54">
        <v>3.32</v>
      </c>
      <c r="G127" s="54">
        <v>3.5000000000000003E-2</v>
      </c>
      <c r="H127" s="54"/>
      <c r="I127" s="101">
        <v>219</v>
      </c>
      <c r="J127" s="22">
        <f t="shared" si="23"/>
        <v>3.0675330000000001</v>
      </c>
      <c r="K127" s="101">
        <v>2.12</v>
      </c>
      <c r="L127" s="22">
        <f t="shared" si="24"/>
        <v>6.5656400000000004E-2</v>
      </c>
      <c r="M127" s="22"/>
      <c r="N127" s="52">
        <v>5</v>
      </c>
      <c r="O127" s="52">
        <v>2</v>
      </c>
      <c r="P127" s="52">
        <v>3</v>
      </c>
      <c r="Q127" s="52">
        <v>2</v>
      </c>
      <c r="R127" s="52">
        <v>8</v>
      </c>
      <c r="S127" s="52">
        <v>3</v>
      </c>
      <c r="T127" s="52">
        <f t="shared" si="18"/>
        <v>30.555555555555557</v>
      </c>
      <c r="U127" s="52">
        <f t="shared" si="18"/>
        <v>25.555555555555557</v>
      </c>
      <c r="V127" s="52">
        <v>0.35</v>
      </c>
      <c r="W127" s="52">
        <v>1</v>
      </c>
      <c r="X127" s="52"/>
      <c r="Y127" s="52" t="s">
        <v>148</v>
      </c>
      <c r="Z127" s="52">
        <v>87</v>
      </c>
      <c r="AA127" s="52">
        <v>78</v>
      </c>
      <c r="AB127" s="52">
        <v>15</v>
      </c>
      <c r="AC127" s="56">
        <f t="shared" si="30"/>
        <v>4.5720000000000001</v>
      </c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</row>
    <row r="128" spans="1:40" x14ac:dyDescent="0.2">
      <c r="A128" s="103">
        <f t="shared" si="31"/>
        <v>43032</v>
      </c>
      <c r="B128" s="52">
        <v>9</v>
      </c>
      <c r="C128" s="52">
        <v>0.11</v>
      </c>
      <c r="D128" s="52">
        <v>6.76</v>
      </c>
      <c r="E128" s="54">
        <v>24.6</v>
      </c>
      <c r="F128" s="54">
        <v>2.76</v>
      </c>
      <c r="G128" s="54">
        <v>8.2000000000000003E-2</v>
      </c>
      <c r="H128" s="54"/>
      <c r="I128" s="37">
        <v>231</v>
      </c>
      <c r="J128" s="22">
        <f t="shared" si="23"/>
        <v>3.235617</v>
      </c>
      <c r="K128" s="101">
        <v>0.91</v>
      </c>
      <c r="L128" s="22">
        <f t="shared" si="24"/>
        <v>2.8182700000000002E-2</v>
      </c>
      <c r="M128" s="22"/>
      <c r="N128" s="52">
        <v>5</v>
      </c>
      <c r="O128" s="52">
        <v>2</v>
      </c>
      <c r="P128" s="52">
        <v>2</v>
      </c>
      <c r="Q128" s="52">
        <v>2</v>
      </c>
      <c r="R128" s="52">
        <v>8</v>
      </c>
      <c r="S128" s="52">
        <v>4</v>
      </c>
      <c r="T128" s="52">
        <f t="shared" si="18"/>
        <v>19.444444444444443</v>
      </c>
      <c r="U128" s="52">
        <f t="shared" si="18"/>
        <v>18.888888888888889</v>
      </c>
      <c r="V128" s="53">
        <v>0.85</v>
      </c>
      <c r="W128" s="52">
        <v>1</v>
      </c>
      <c r="X128" s="52"/>
      <c r="Y128" s="52" t="s">
        <v>148</v>
      </c>
      <c r="Z128" s="52">
        <v>67</v>
      </c>
      <c r="AA128" s="52">
        <v>66</v>
      </c>
      <c r="AB128" s="52">
        <v>14</v>
      </c>
      <c r="AC128" s="56">
        <f t="shared" si="30"/>
        <v>4.2671999999999999</v>
      </c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</row>
    <row r="129" spans="1:40" x14ac:dyDescent="0.2">
      <c r="A129" s="103">
        <f t="shared" si="31"/>
        <v>43046</v>
      </c>
      <c r="B129" s="52">
        <v>9</v>
      </c>
      <c r="C129" s="52">
        <v>0.1</v>
      </c>
      <c r="D129" s="52">
        <v>6.16</v>
      </c>
      <c r="E129" s="54">
        <v>2.8</v>
      </c>
      <c r="F129" s="54">
        <v>2.61</v>
      </c>
      <c r="G129" s="54">
        <v>6.3E-2</v>
      </c>
      <c r="H129" s="54"/>
      <c r="I129" s="37">
        <v>197</v>
      </c>
      <c r="J129" s="22">
        <f t="shared" si="23"/>
        <v>2.759379</v>
      </c>
      <c r="K129" s="37">
        <v>1.25</v>
      </c>
      <c r="L129" s="22">
        <f t="shared" si="24"/>
        <v>3.8712499999999997E-2</v>
      </c>
      <c r="M129" s="22"/>
      <c r="N129" s="52">
        <v>5</v>
      </c>
      <c r="O129" s="52">
        <v>5</v>
      </c>
      <c r="P129" s="52">
        <v>2</v>
      </c>
      <c r="Q129" s="52">
        <v>2</v>
      </c>
      <c r="R129" s="52">
        <v>11</v>
      </c>
      <c r="S129" s="52">
        <v>4</v>
      </c>
      <c r="T129" s="52">
        <f t="shared" si="18"/>
        <v>8.8888888888888893</v>
      </c>
      <c r="U129" s="52">
        <f t="shared" si="18"/>
        <v>13.333333333333334</v>
      </c>
      <c r="V129" s="53">
        <v>0.45</v>
      </c>
      <c r="W129" s="52">
        <v>1</v>
      </c>
      <c r="X129" s="52"/>
      <c r="Y129" s="52" t="s">
        <v>148</v>
      </c>
      <c r="Z129" s="52">
        <v>48</v>
      </c>
      <c r="AA129" s="52">
        <v>56</v>
      </c>
      <c r="AB129" s="52">
        <v>15</v>
      </c>
      <c r="AC129" s="56">
        <f t="shared" si="30"/>
        <v>4.5720000000000001</v>
      </c>
      <c r="AD129" s="52"/>
      <c r="AE129" s="104"/>
      <c r="AF129" s="111"/>
      <c r="AG129" s="104"/>
      <c r="AH129" s="104"/>
      <c r="AI129" s="104"/>
      <c r="AJ129" s="111"/>
      <c r="AK129" s="54"/>
      <c r="AL129" s="54"/>
      <c r="AM129" s="52"/>
      <c r="AN129" s="52"/>
    </row>
    <row r="130" spans="1:40" x14ac:dyDescent="0.2">
      <c r="A130" s="107"/>
      <c r="B130" s="52"/>
      <c r="C130" s="52"/>
      <c r="D130" s="52"/>
      <c r="E130" s="52"/>
      <c r="F130" s="52"/>
      <c r="G130" s="52"/>
      <c r="H130" s="52"/>
      <c r="I130" s="37"/>
      <c r="J130" s="22"/>
      <c r="K130" s="37"/>
      <c r="L130" s="22"/>
      <c r="M130" s="22"/>
      <c r="N130" s="52"/>
      <c r="O130" s="52"/>
      <c r="P130" s="52"/>
      <c r="Q130" s="52"/>
      <c r="R130" s="52"/>
      <c r="S130" s="52"/>
      <c r="T130" s="52" t="str">
        <f t="shared" si="18"/>
        <v xml:space="preserve"> </v>
      </c>
      <c r="U130" s="52" t="str">
        <f t="shared" si="18"/>
        <v xml:space="preserve"> </v>
      </c>
      <c r="V130" s="52"/>
      <c r="W130" s="52"/>
      <c r="X130" s="52"/>
      <c r="Y130" s="52"/>
      <c r="Z130" s="52"/>
      <c r="AA130" s="52"/>
      <c r="AB130" s="52"/>
      <c r="AC130" s="56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</row>
    <row r="131" spans="1:40" x14ac:dyDescent="0.2">
      <c r="A131" s="107"/>
      <c r="B131" s="52"/>
      <c r="C131" s="52"/>
      <c r="D131" s="52"/>
      <c r="E131" s="52"/>
      <c r="F131" s="52"/>
      <c r="G131" s="52"/>
      <c r="H131" s="52"/>
      <c r="I131" s="37"/>
      <c r="J131" s="22"/>
      <c r="K131" s="37"/>
      <c r="L131" s="22"/>
      <c r="M131" s="22"/>
      <c r="N131" s="52"/>
      <c r="O131" s="52"/>
      <c r="P131" s="52"/>
      <c r="Q131" s="52"/>
      <c r="R131" s="52"/>
      <c r="S131" s="52"/>
      <c r="T131" s="52" t="str">
        <f t="shared" si="18"/>
        <v xml:space="preserve"> </v>
      </c>
      <c r="U131" s="52" t="str">
        <f t="shared" si="18"/>
        <v xml:space="preserve"> </v>
      </c>
      <c r="V131" s="52"/>
      <c r="W131" s="52"/>
      <c r="X131" s="52"/>
      <c r="Y131" s="52"/>
      <c r="Z131" s="52"/>
      <c r="AA131" s="52"/>
      <c r="AB131" s="52"/>
      <c r="AC131" s="56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</row>
    <row r="132" spans="1:40" x14ac:dyDescent="0.2">
      <c r="A132" s="107"/>
      <c r="B132" s="52"/>
      <c r="C132" s="52"/>
      <c r="D132" s="52"/>
      <c r="E132" s="52"/>
      <c r="F132" s="52"/>
      <c r="G132" s="52"/>
      <c r="H132" s="52"/>
      <c r="I132" s="37"/>
      <c r="J132" s="22"/>
      <c r="K132" s="37"/>
      <c r="L132" s="22"/>
      <c r="M132" s="22"/>
      <c r="N132" s="52"/>
      <c r="O132" s="52"/>
      <c r="P132" s="52"/>
      <c r="Q132" s="52"/>
      <c r="R132" s="52"/>
      <c r="S132" s="52"/>
      <c r="T132" s="52" t="str">
        <f t="shared" ref="T132:U195" si="32">IF(Z132&gt;0,(Z132-32)*5/9," ")</f>
        <v xml:space="preserve"> </v>
      </c>
      <c r="U132" s="52" t="str">
        <f t="shared" si="32"/>
        <v xml:space="preserve"> </v>
      </c>
      <c r="V132" s="52"/>
      <c r="W132" s="52"/>
      <c r="X132" s="52"/>
      <c r="Y132" s="52"/>
      <c r="Z132" s="52"/>
      <c r="AA132" s="52"/>
      <c r="AB132" s="52"/>
      <c r="AC132" s="56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</row>
    <row r="133" spans="1:40" x14ac:dyDescent="0.2">
      <c r="A133" s="107"/>
      <c r="B133" s="52"/>
      <c r="C133" s="52"/>
      <c r="D133" s="52"/>
      <c r="E133" s="52"/>
      <c r="F133" s="52"/>
      <c r="G133" s="52"/>
      <c r="H133" s="52"/>
      <c r="I133" s="37"/>
      <c r="J133" s="22"/>
      <c r="K133" s="37"/>
      <c r="L133" s="22"/>
      <c r="M133" s="22"/>
      <c r="N133" s="52"/>
      <c r="O133" s="52"/>
      <c r="P133" s="52"/>
      <c r="Q133" s="52"/>
      <c r="R133" s="52"/>
      <c r="S133" s="52"/>
      <c r="T133" s="52" t="str">
        <f t="shared" si="32"/>
        <v xml:space="preserve"> </v>
      </c>
      <c r="U133" s="52" t="str">
        <f t="shared" si="32"/>
        <v xml:space="preserve"> </v>
      </c>
      <c r="V133" s="52"/>
      <c r="W133" s="52"/>
      <c r="X133" s="52"/>
      <c r="Y133" s="52"/>
      <c r="Z133" s="52"/>
      <c r="AA133" s="52"/>
      <c r="AB133" s="52"/>
      <c r="AC133" s="56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</row>
    <row r="134" spans="1:40" x14ac:dyDescent="0.2">
      <c r="A134" s="103">
        <f>A112</f>
        <v>42808</v>
      </c>
      <c r="B134" s="52">
        <v>11</v>
      </c>
      <c r="C134" s="52">
        <v>0.13</v>
      </c>
      <c r="D134" s="52">
        <v>6.72</v>
      </c>
      <c r="E134" s="52">
        <v>24.2</v>
      </c>
      <c r="F134" s="74">
        <v>19.044</v>
      </c>
      <c r="G134" s="52">
        <v>0.17499999999999999</v>
      </c>
      <c r="H134" s="52"/>
      <c r="I134" s="30">
        <v>307</v>
      </c>
      <c r="J134" s="22">
        <f t="shared" ref="J134:J135" si="33">(I134*14.007)*(0.001)</f>
        <v>4.3001490000000002</v>
      </c>
      <c r="K134" s="156">
        <v>4.4800000000000004</v>
      </c>
      <c r="L134" s="22">
        <f t="shared" ref="L134:L135" si="34">(K134*30.97)*(0.001)</f>
        <v>0.1387456</v>
      </c>
      <c r="M134" s="22"/>
      <c r="N134" s="52">
        <v>3</v>
      </c>
      <c r="O134" s="52">
        <v>4</v>
      </c>
      <c r="P134" s="52">
        <v>3</v>
      </c>
      <c r="Q134" s="52">
        <v>2</v>
      </c>
      <c r="R134" s="52">
        <v>11</v>
      </c>
      <c r="S134" s="52">
        <v>5</v>
      </c>
      <c r="T134" s="52">
        <f t="shared" si="32"/>
        <v>2.7777777777777777</v>
      </c>
      <c r="U134" s="52">
        <f t="shared" si="32"/>
        <v>5.5555555555555554</v>
      </c>
      <c r="V134" s="52">
        <v>0.26</v>
      </c>
      <c r="W134" s="52">
        <v>1</v>
      </c>
      <c r="X134" s="52" t="s">
        <v>44</v>
      </c>
      <c r="Y134" s="52" t="s">
        <v>45</v>
      </c>
      <c r="Z134" s="52">
        <v>37</v>
      </c>
      <c r="AA134" s="52">
        <v>42</v>
      </c>
      <c r="AB134" s="52">
        <v>90</v>
      </c>
      <c r="AC134" s="56">
        <f>AB134*0.3048</f>
        <v>27.432000000000002</v>
      </c>
      <c r="AD134" s="52"/>
      <c r="AE134" s="52"/>
      <c r="AF134" s="52"/>
      <c r="AG134" s="52"/>
      <c r="AH134" s="52"/>
      <c r="AJ134" s="52"/>
      <c r="AK134" s="52"/>
      <c r="AL134" s="52"/>
      <c r="AM134" s="52"/>
      <c r="AN134" s="52"/>
    </row>
    <row r="135" spans="1:40" x14ac:dyDescent="0.2">
      <c r="A135" s="146">
        <f>A113</f>
        <v>42822</v>
      </c>
      <c r="B135" s="52">
        <v>11</v>
      </c>
      <c r="C135" s="46">
        <v>0.1</v>
      </c>
      <c r="D135" s="46">
        <v>7.43</v>
      </c>
      <c r="E135" s="46">
        <v>24.5</v>
      </c>
      <c r="F135" s="46">
        <v>2.23</v>
      </c>
      <c r="G135" s="46">
        <v>0.105</v>
      </c>
      <c r="I135" s="163">
        <v>221</v>
      </c>
      <c r="J135" s="22">
        <f t="shared" si="33"/>
        <v>3.0955470000000003</v>
      </c>
      <c r="K135" s="156">
        <v>1.94</v>
      </c>
      <c r="L135" s="22">
        <f t="shared" si="34"/>
        <v>6.0081799999999998E-2</v>
      </c>
      <c r="M135" s="22"/>
      <c r="N135" s="46">
        <v>2</v>
      </c>
      <c r="O135" s="46">
        <v>4</v>
      </c>
      <c r="P135" s="46">
        <v>2</v>
      </c>
      <c r="Q135" s="46">
        <v>1</v>
      </c>
      <c r="R135" s="46">
        <v>8</v>
      </c>
      <c r="S135" s="46">
        <v>3</v>
      </c>
      <c r="T135" s="52">
        <f t="shared" si="32"/>
        <v>17.222222222222221</v>
      </c>
      <c r="U135" s="52">
        <f t="shared" si="32"/>
        <v>14.444444444444445</v>
      </c>
      <c r="V135" s="46">
        <v>0.41</v>
      </c>
      <c r="W135" s="46">
        <v>1</v>
      </c>
      <c r="Y135" s="46" t="s">
        <v>45</v>
      </c>
      <c r="Z135" s="46">
        <v>63</v>
      </c>
      <c r="AA135" s="46">
        <v>58</v>
      </c>
      <c r="AB135" s="46">
        <v>95</v>
      </c>
      <c r="AC135" s="56">
        <f t="shared" ref="AC135:AC151" si="35">AB135*0.3048</f>
        <v>28.956000000000003</v>
      </c>
    </row>
    <row r="136" spans="1:40" x14ac:dyDescent="0.2">
      <c r="A136" s="103">
        <f t="shared" ref="A136:A151" si="36">A114</f>
        <v>42836</v>
      </c>
      <c r="B136" s="52">
        <v>11</v>
      </c>
      <c r="C136" s="52">
        <v>7.0000000000000007E-2</v>
      </c>
      <c r="D136" s="52">
        <v>8.6</v>
      </c>
      <c r="E136" s="52">
        <v>20.399999999999999</v>
      </c>
      <c r="F136" s="52">
        <v>3.61</v>
      </c>
      <c r="G136" s="52">
        <v>0.13100000000000001</v>
      </c>
      <c r="H136" s="52"/>
      <c r="I136" s="163">
        <v>212</v>
      </c>
      <c r="J136" s="22">
        <f t="shared" si="23"/>
        <v>2.969484</v>
      </c>
      <c r="K136" s="158">
        <v>2.2000000000000002</v>
      </c>
      <c r="L136" s="22">
        <f t="shared" si="24"/>
        <v>6.8134E-2</v>
      </c>
      <c r="M136" s="22"/>
      <c r="N136" s="52">
        <v>4</v>
      </c>
      <c r="O136" s="52">
        <v>1</v>
      </c>
      <c r="P136" s="52">
        <v>2</v>
      </c>
      <c r="Q136" s="52">
        <v>2</v>
      </c>
      <c r="R136" s="52">
        <v>6</v>
      </c>
      <c r="S136" s="52">
        <v>1</v>
      </c>
      <c r="T136" s="52">
        <f t="shared" si="32"/>
        <v>24.444444444444443</v>
      </c>
      <c r="U136" s="52">
        <f t="shared" si="32"/>
        <v>17.222222222222221</v>
      </c>
      <c r="V136" s="52">
        <v>0.39</v>
      </c>
      <c r="W136" s="52">
        <v>1</v>
      </c>
      <c r="X136" s="52"/>
      <c r="Y136" s="52" t="s">
        <v>45</v>
      </c>
      <c r="Z136" s="52">
        <v>76</v>
      </c>
      <c r="AA136" s="52">
        <v>63</v>
      </c>
      <c r="AB136" s="52">
        <v>95</v>
      </c>
      <c r="AC136" s="56">
        <f t="shared" si="35"/>
        <v>28.956000000000003</v>
      </c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</row>
    <row r="137" spans="1:40" x14ac:dyDescent="0.2">
      <c r="A137" s="103">
        <f>A115</f>
        <v>42850</v>
      </c>
      <c r="B137" s="52">
        <v>11</v>
      </c>
      <c r="C137" s="52">
        <v>0.11</v>
      </c>
      <c r="D137" s="52">
        <v>7.13</v>
      </c>
      <c r="E137" s="52">
        <v>13.5</v>
      </c>
      <c r="F137" s="52">
        <v>3.4</v>
      </c>
      <c r="G137" s="52">
        <v>0.123</v>
      </c>
      <c r="H137" s="52"/>
      <c r="I137" s="163">
        <v>243</v>
      </c>
      <c r="J137" s="22">
        <f t="shared" si="23"/>
        <v>3.4037010000000003</v>
      </c>
      <c r="K137" s="156">
        <v>2.13</v>
      </c>
      <c r="L137" s="22">
        <f t="shared" si="24"/>
        <v>6.59661E-2</v>
      </c>
      <c r="M137" s="22"/>
      <c r="N137" s="52">
        <v>4</v>
      </c>
      <c r="O137" s="52">
        <v>4</v>
      </c>
      <c r="P137" s="52">
        <v>3</v>
      </c>
      <c r="Q137" s="52">
        <v>2</v>
      </c>
      <c r="R137" s="52">
        <v>6</v>
      </c>
      <c r="S137" s="52">
        <v>4</v>
      </c>
      <c r="T137" s="52">
        <f t="shared" si="32"/>
        <v>18.888888888888889</v>
      </c>
      <c r="U137" s="52">
        <f t="shared" si="32"/>
        <v>15.555555555555555</v>
      </c>
      <c r="V137" s="52">
        <v>0.48</v>
      </c>
      <c r="W137" s="52">
        <v>1</v>
      </c>
      <c r="X137" s="52"/>
      <c r="Y137" s="52" t="s">
        <v>45</v>
      </c>
      <c r="Z137" s="52">
        <v>66</v>
      </c>
      <c r="AA137" s="52">
        <v>60</v>
      </c>
      <c r="AB137" s="145">
        <v>95</v>
      </c>
      <c r="AC137" s="56">
        <f>AB137*0.3048</f>
        <v>28.956000000000003</v>
      </c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</row>
    <row r="138" spans="1:40" x14ac:dyDescent="0.2">
      <c r="A138" s="103">
        <f t="shared" si="36"/>
        <v>42864</v>
      </c>
      <c r="B138" s="52">
        <v>11</v>
      </c>
      <c r="C138" s="52">
        <v>0.14000000000000001</v>
      </c>
      <c r="D138" s="52">
        <v>7.01</v>
      </c>
      <c r="E138" s="52">
        <v>25.4</v>
      </c>
      <c r="F138" s="52">
        <v>2.59</v>
      </c>
      <c r="G138" s="56">
        <v>0.18099999999999999</v>
      </c>
      <c r="H138" s="56"/>
      <c r="I138" s="30">
        <v>189</v>
      </c>
      <c r="J138" s="22">
        <f t="shared" si="23"/>
        <v>2.6473230000000001</v>
      </c>
      <c r="K138" s="30">
        <v>2.82</v>
      </c>
      <c r="L138" s="22">
        <f t="shared" si="24"/>
        <v>8.7335399999999994E-2</v>
      </c>
      <c r="M138" s="22"/>
      <c r="N138" s="52">
        <v>4</v>
      </c>
      <c r="O138" s="52">
        <v>1</v>
      </c>
      <c r="P138" s="52">
        <v>4</v>
      </c>
      <c r="Q138" s="52">
        <v>2</v>
      </c>
      <c r="R138" s="52">
        <v>10</v>
      </c>
      <c r="S138" s="52">
        <v>1</v>
      </c>
      <c r="T138" s="52">
        <f t="shared" si="32"/>
        <v>19.444444444444443</v>
      </c>
      <c r="U138" s="52">
        <f t="shared" si="32"/>
        <v>17.222222222222221</v>
      </c>
      <c r="V138" s="52">
        <v>0.3</v>
      </c>
      <c r="W138" s="52">
        <v>1</v>
      </c>
      <c r="X138" s="52"/>
      <c r="Y138" s="52" t="s">
        <v>45</v>
      </c>
      <c r="Z138" s="52">
        <v>67</v>
      </c>
      <c r="AA138" s="52">
        <v>63</v>
      </c>
      <c r="AB138" s="52">
        <v>100</v>
      </c>
      <c r="AC138" s="56">
        <f t="shared" si="35"/>
        <v>30.48</v>
      </c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</row>
    <row r="139" spans="1:40" x14ac:dyDescent="0.2">
      <c r="A139" s="103">
        <f t="shared" si="36"/>
        <v>42878</v>
      </c>
      <c r="B139" s="52">
        <v>11</v>
      </c>
      <c r="C139" s="52">
        <v>0.12</v>
      </c>
      <c r="D139" s="52">
        <v>7.06</v>
      </c>
      <c r="E139" s="52">
        <v>18.399999999999999</v>
      </c>
      <c r="F139" s="52">
        <v>2.41</v>
      </c>
      <c r="G139" s="52">
        <v>6.9000000000000006E-2</v>
      </c>
      <c r="H139" s="52"/>
      <c r="I139" s="30">
        <v>182</v>
      </c>
      <c r="J139" s="22">
        <f t="shared" si="23"/>
        <v>2.549274</v>
      </c>
      <c r="K139" s="32">
        <v>2.5499999999999998</v>
      </c>
      <c r="L139" s="22">
        <f t="shared" si="24"/>
        <v>7.8973499999999988E-2</v>
      </c>
      <c r="M139" s="18">
        <v>251</v>
      </c>
      <c r="N139" s="52">
        <v>1</v>
      </c>
      <c r="O139" s="52">
        <v>4</v>
      </c>
      <c r="P139" s="52">
        <v>3</v>
      </c>
      <c r="Q139" s="52">
        <v>2</v>
      </c>
      <c r="R139" s="52">
        <v>6</v>
      </c>
      <c r="S139" s="52">
        <v>4</v>
      </c>
      <c r="T139" s="52">
        <f t="shared" si="32"/>
        <v>16.666666666666668</v>
      </c>
      <c r="U139" s="52">
        <f t="shared" si="32"/>
        <v>19.444444444444443</v>
      </c>
      <c r="V139" s="52">
        <v>0.42</v>
      </c>
      <c r="W139" s="52">
        <v>1</v>
      </c>
      <c r="X139" s="52"/>
      <c r="Y139" s="52" t="s">
        <v>45</v>
      </c>
      <c r="Z139" s="52">
        <v>62</v>
      </c>
      <c r="AA139" s="52">
        <v>67</v>
      </c>
      <c r="AB139" s="52">
        <v>100</v>
      </c>
      <c r="AC139" s="56">
        <f t="shared" si="35"/>
        <v>30.48</v>
      </c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</row>
    <row r="140" spans="1:40" x14ac:dyDescent="0.2">
      <c r="A140" s="103">
        <f t="shared" si="36"/>
        <v>42892</v>
      </c>
      <c r="B140" s="52">
        <v>11</v>
      </c>
      <c r="C140" s="52">
        <v>0.14000000000000001</v>
      </c>
      <c r="D140" s="52">
        <v>7.1</v>
      </c>
      <c r="E140" s="52">
        <v>28.5</v>
      </c>
      <c r="F140" s="52">
        <v>2.04</v>
      </c>
      <c r="G140" s="52">
        <v>5.7000000000000002E-2</v>
      </c>
      <c r="H140" s="52"/>
      <c r="I140" s="30">
        <v>169</v>
      </c>
      <c r="J140" s="22">
        <f t="shared" si="23"/>
        <v>2.3671830000000003</v>
      </c>
      <c r="K140" s="30">
        <v>3.1</v>
      </c>
      <c r="L140" s="22">
        <f t="shared" si="24"/>
        <v>9.6007000000000009E-2</v>
      </c>
      <c r="M140" s="18">
        <v>80</v>
      </c>
      <c r="N140" s="52">
        <v>4</v>
      </c>
      <c r="O140" s="52">
        <v>1</v>
      </c>
      <c r="P140" s="52">
        <v>3</v>
      </c>
      <c r="Q140" s="52">
        <v>2</v>
      </c>
      <c r="R140" s="52">
        <v>5</v>
      </c>
      <c r="S140" s="52">
        <v>4</v>
      </c>
      <c r="T140" s="52">
        <f t="shared" si="32"/>
        <v>24.444444444444443</v>
      </c>
      <c r="U140" s="52">
        <f t="shared" si="32"/>
        <v>22.777777777777779</v>
      </c>
      <c r="V140" s="52">
        <v>0.33</v>
      </c>
      <c r="W140" s="52">
        <v>1</v>
      </c>
      <c r="X140" s="52"/>
      <c r="Y140" s="52" t="s">
        <v>45</v>
      </c>
      <c r="Z140" s="52">
        <v>76</v>
      </c>
      <c r="AA140" s="52">
        <v>73</v>
      </c>
      <c r="AB140" s="52">
        <v>100</v>
      </c>
      <c r="AC140" s="56">
        <f t="shared" si="35"/>
        <v>30.48</v>
      </c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</row>
    <row r="141" spans="1:40" x14ac:dyDescent="0.2">
      <c r="A141" s="103">
        <f t="shared" si="36"/>
        <v>42906</v>
      </c>
      <c r="B141" s="52">
        <v>11</v>
      </c>
      <c r="C141" s="52">
        <v>0.15</v>
      </c>
      <c r="D141" s="52">
        <v>7.52</v>
      </c>
      <c r="E141" s="57">
        <v>40.200000000000003</v>
      </c>
      <c r="F141" s="52">
        <v>8.6300000000000008</v>
      </c>
      <c r="G141" s="52">
        <v>4.7E-2</v>
      </c>
      <c r="H141" s="52"/>
      <c r="I141" s="30">
        <v>138</v>
      </c>
      <c r="J141" s="22">
        <f t="shared" si="23"/>
        <v>1.932966</v>
      </c>
      <c r="K141" s="30">
        <v>2.76</v>
      </c>
      <c r="L141" s="22">
        <f t="shared" si="24"/>
        <v>8.5477200000000003E-2</v>
      </c>
      <c r="M141" s="18">
        <v>127.5</v>
      </c>
      <c r="N141" s="52">
        <v>1</v>
      </c>
      <c r="O141" s="52">
        <v>3</v>
      </c>
      <c r="P141" s="52">
        <v>3</v>
      </c>
      <c r="Q141" s="52">
        <v>2</v>
      </c>
      <c r="R141" s="52">
        <v>10</v>
      </c>
      <c r="S141" s="52">
        <v>5</v>
      </c>
      <c r="T141" s="52">
        <f t="shared" si="32"/>
        <v>26.666666666666668</v>
      </c>
      <c r="U141" s="52">
        <f t="shared" si="32"/>
        <v>26.666666666666668</v>
      </c>
      <c r="V141" s="52">
        <v>0.28999999999999998</v>
      </c>
      <c r="W141" s="52">
        <v>2</v>
      </c>
      <c r="X141" s="52"/>
      <c r="Y141" s="52" t="s">
        <v>45</v>
      </c>
      <c r="Z141" s="52">
        <v>80</v>
      </c>
      <c r="AA141" s="52">
        <v>80</v>
      </c>
      <c r="AB141" s="52">
        <v>100</v>
      </c>
      <c r="AC141" s="56">
        <f t="shared" si="35"/>
        <v>30.48</v>
      </c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</row>
    <row r="142" spans="1:40" x14ac:dyDescent="0.2">
      <c r="A142" s="103">
        <f t="shared" si="36"/>
        <v>42921</v>
      </c>
      <c r="B142" s="52">
        <v>11</v>
      </c>
      <c r="C142" s="53">
        <v>0.18</v>
      </c>
      <c r="D142" s="52">
        <v>7.71</v>
      </c>
      <c r="E142" s="52">
        <v>21.8</v>
      </c>
      <c r="F142" s="177"/>
      <c r="G142" s="52">
        <v>0.11700000000000001</v>
      </c>
      <c r="H142" s="52"/>
      <c r="I142" s="37">
        <v>151</v>
      </c>
      <c r="J142" s="22">
        <f t="shared" si="23"/>
        <v>2.1150569999999997</v>
      </c>
      <c r="K142" s="37">
        <v>4.83</v>
      </c>
      <c r="L142" s="22">
        <f t="shared" si="24"/>
        <v>0.1495851</v>
      </c>
      <c r="M142" s="18">
        <v>15</v>
      </c>
      <c r="N142" s="52">
        <v>1</v>
      </c>
      <c r="O142" s="52">
        <v>1</v>
      </c>
      <c r="P142" s="52">
        <v>3</v>
      </c>
      <c r="Q142" s="52">
        <v>2</v>
      </c>
      <c r="R142" s="52">
        <v>8</v>
      </c>
      <c r="S142" s="52">
        <v>1</v>
      </c>
      <c r="T142" s="52">
        <f t="shared" si="32"/>
        <v>27.222222222222221</v>
      </c>
      <c r="U142" s="52">
        <f t="shared" si="32"/>
        <v>28.333333333333332</v>
      </c>
      <c r="V142" s="52">
        <v>0.35</v>
      </c>
      <c r="W142" s="52">
        <v>1</v>
      </c>
      <c r="X142" s="52"/>
      <c r="Y142" s="52" t="s">
        <v>45</v>
      </c>
      <c r="Z142" s="52">
        <v>81</v>
      </c>
      <c r="AA142" s="52">
        <v>83</v>
      </c>
      <c r="AB142" s="52"/>
      <c r="AC142" s="56">
        <f t="shared" si="35"/>
        <v>0</v>
      </c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</row>
    <row r="143" spans="1:40" x14ac:dyDescent="0.2">
      <c r="A143" s="103">
        <f t="shared" si="36"/>
        <v>42934</v>
      </c>
      <c r="B143" s="52">
        <v>11</v>
      </c>
      <c r="C143" s="52">
        <v>0.09</v>
      </c>
      <c r="D143" s="52">
        <v>8.6</v>
      </c>
      <c r="E143" s="52">
        <v>28.5</v>
      </c>
      <c r="F143" s="52">
        <v>1.59</v>
      </c>
      <c r="G143" s="52">
        <v>0.11799999999999999</v>
      </c>
      <c r="H143" s="52"/>
      <c r="I143" s="37">
        <v>116</v>
      </c>
      <c r="J143" s="22">
        <f t="shared" si="23"/>
        <v>1.6248119999999999</v>
      </c>
      <c r="K143" s="37">
        <v>3.88</v>
      </c>
      <c r="L143" s="22">
        <f t="shared" si="24"/>
        <v>0.1201636</v>
      </c>
      <c r="M143" s="18">
        <v>74</v>
      </c>
      <c r="N143" s="52">
        <v>3</v>
      </c>
      <c r="O143" s="52">
        <v>1</v>
      </c>
      <c r="P143" s="52">
        <v>3</v>
      </c>
      <c r="Q143" s="52">
        <v>2</v>
      </c>
      <c r="R143" s="52">
        <v>9</v>
      </c>
      <c r="S143" s="52">
        <v>1</v>
      </c>
      <c r="T143" s="52">
        <f t="shared" si="32"/>
        <v>28.888888888888889</v>
      </c>
      <c r="U143" s="52">
        <f t="shared" si="32"/>
        <v>31.111111111111111</v>
      </c>
      <c r="V143" s="52">
        <v>0.32</v>
      </c>
      <c r="W143" s="52">
        <v>1</v>
      </c>
      <c r="X143" s="52"/>
      <c r="Y143" s="52" t="s">
        <v>271</v>
      </c>
      <c r="Z143" s="52">
        <v>84</v>
      </c>
      <c r="AA143" s="52">
        <v>88</v>
      </c>
      <c r="AB143" s="52"/>
      <c r="AC143" s="56">
        <f t="shared" si="35"/>
        <v>0</v>
      </c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</row>
    <row r="144" spans="1:40" x14ac:dyDescent="0.2">
      <c r="A144" s="103">
        <f t="shared" si="36"/>
        <v>42948</v>
      </c>
      <c r="B144" s="52">
        <v>11</v>
      </c>
      <c r="C144" s="52">
        <v>0.05</v>
      </c>
      <c r="D144" s="52">
        <v>6.25</v>
      </c>
      <c r="E144" s="52">
        <v>24.5</v>
      </c>
      <c r="F144" s="53">
        <v>1.61</v>
      </c>
      <c r="G144" s="52">
        <v>9.0999999999999998E-2</v>
      </c>
      <c r="H144" s="52"/>
      <c r="I144" s="37">
        <v>45.9</v>
      </c>
      <c r="J144" s="22">
        <f t="shared" si="23"/>
        <v>0.64292130000000003</v>
      </c>
      <c r="K144" s="37">
        <v>1.57</v>
      </c>
      <c r="L144" s="22">
        <f t="shared" si="24"/>
        <v>4.8622900000000004E-2</v>
      </c>
      <c r="M144" s="18">
        <v>5</v>
      </c>
      <c r="N144" s="52">
        <v>1</v>
      </c>
      <c r="O144" s="52">
        <v>1</v>
      </c>
      <c r="P144" s="52">
        <v>2</v>
      </c>
      <c r="Q144" s="52">
        <v>2</v>
      </c>
      <c r="R144" s="52">
        <v>11</v>
      </c>
      <c r="S144" s="52">
        <v>1</v>
      </c>
      <c r="T144" s="52">
        <f t="shared" si="32"/>
        <v>30</v>
      </c>
      <c r="U144" s="52">
        <f t="shared" si="32"/>
        <v>26.666666666666668</v>
      </c>
      <c r="V144" s="52">
        <v>0.42</v>
      </c>
      <c r="W144" s="52">
        <v>1</v>
      </c>
      <c r="X144" s="52"/>
      <c r="Y144" s="52" t="s">
        <v>45</v>
      </c>
      <c r="Z144" s="52">
        <v>86</v>
      </c>
      <c r="AA144" s="52">
        <v>80</v>
      </c>
      <c r="AB144" s="52"/>
      <c r="AC144" s="56">
        <f t="shared" si="35"/>
        <v>0</v>
      </c>
      <c r="AD144" s="52" t="s">
        <v>280</v>
      </c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</row>
    <row r="145" spans="1:40" x14ac:dyDescent="0.2">
      <c r="A145" s="103">
        <f t="shared" si="36"/>
        <v>42962</v>
      </c>
      <c r="B145" s="52">
        <v>11</v>
      </c>
      <c r="C145" s="52">
        <v>0.14000000000000001</v>
      </c>
      <c r="D145" s="52">
        <v>7.49</v>
      </c>
      <c r="E145" s="52">
        <v>25.1</v>
      </c>
      <c r="F145" s="52">
        <v>1.4</v>
      </c>
      <c r="G145" s="52">
        <v>0.125</v>
      </c>
      <c r="H145" s="52"/>
      <c r="I145" s="37">
        <v>73.099999999999994</v>
      </c>
      <c r="J145" s="22">
        <f t="shared" si="23"/>
        <v>1.0239117</v>
      </c>
      <c r="K145" s="37">
        <v>4.46</v>
      </c>
      <c r="L145" s="22">
        <f t="shared" si="24"/>
        <v>0.13812619999999998</v>
      </c>
      <c r="M145" s="18">
        <v>345</v>
      </c>
      <c r="N145" s="52">
        <v>2</v>
      </c>
      <c r="O145" s="52">
        <v>3</v>
      </c>
      <c r="P145" s="52">
        <v>1</v>
      </c>
      <c r="Q145" s="52">
        <v>1</v>
      </c>
      <c r="R145" s="52">
        <v>2</v>
      </c>
      <c r="S145" s="52">
        <v>1</v>
      </c>
      <c r="T145" s="52">
        <f t="shared" si="32"/>
        <v>28.888888888888889</v>
      </c>
      <c r="U145" s="52">
        <f t="shared" si="32"/>
        <v>26.666666666666668</v>
      </c>
      <c r="V145" s="52">
        <v>0.32</v>
      </c>
      <c r="W145" s="52">
        <v>1</v>
      </c>
      <c r="X145" s="52"/>
      <c r="Y145" s="52" t="s">
        <v>45</v>
      </c>
      <c r="Z145" s="52">
        <v>84</v>
      </c>
      <c r="AA145" s="52">
        <v>80</v>
      </c>
      <c r="AB145" s="52">
        <v>95</v>
      </c>
      <c r="AC145" s="56">
        <f t="shared" si="35"/>
        <v>28.956000000000003</v>
      </c>
      <c r="AD145" s="52" t="s">
        <v>174</v>
      </c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</row>
    <row r="146" spans="1:40" x14ac:dyDescent="0.2">
      <c r="A146" s="103">
        <f t="shared" si="36"/>
        <v>42976</v>
      </c>
      <c r="B146" s="52">
        <v>11</v>
      </c>
      <c r="C146" s="52">
        <v>0.09</v>
      </c>
      <c r="D146" s="52">
        <v>6.54</v>
      </c>
      <c r="E146" s="52">
        <v>12.7</v>
      </c>
      <c r="F146" s="52">
        <v>1.75</v>
      </c>
      <c r="G146" s="52">
        <v>0.19400000000000001</v>
      </c>
      <c r="H146" s="52"/>
      <c r="I146" s="37">
        <v>193</v>
      </c>
      <c r="J146" s="22">
        <f t="shared" si="23"/>
        <v>2.7033510000000001</v>
      </c>
      <c r="K146" s="37">
        <v>3.32</v>
      </c>
      <c r="L146" s="22">
        <f t="shared" si="24"/>
        <v>0.10282039999999999</v>
      </c>
      <c r="M146" s="18">
        <v>121.5</v>
      </c>
      <c r="N146" s="52">
        <v>2</v>
      </c>
      <c r="O146" s="52">
        <v>6</v>
      </c>
      <c r="P146" s="52">
        <v>4</v>
      </c>
      <c r="Q146" s="52">
        <v>2</v>
      </c>
      <c r="R146" s="52">
        <v>6</v>
      </c>
      <c r="S146" s="52">
        <v>1</v>
      </c>
      <c r="T146" s="52">
        <f t="shared" si="32"/>
        <v>20.555555555555557</v>
      </c>
      <c r="U146" s="52">
        <f t="shared" si="32"/>
        <v>21.111111111111111</v>
      </c>
      <c r="V146" s="53">
        <v>0.5</v>
      </c>
      <c r="W146" s="52">
        <v>1</v>
      </c>
      <c r="X146" s="52"/>
      <c r="Y146" s="46" t="s">
        <v>45</v>
      </c>
      <c r="Z146" s="52">
        <v>69</v>
      </c>
      <c r="AA146" s="52">
        <v>70</v>
      </c>
      <c r="AB146" s="46">
        <v>100</v>
      </c>
      <c r="AC146" s="56">
        <f t="shared" si="35"/>
        <v>30.48</v>
      </c>
      <c r="AD146" s="52" t="s">
        <v>297</v>
      </c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</row>
    <row r="147" spans="1:40" x14ac:dyDescent="0.2">
      <c r="A147" s="103">
        <f t="shared" si="36"/>
        <v>42990</v>
      </c>
      <c r="B147" s="52">
        <v>11</v>
      </c>
      <c r="C147" s="52">
        <v>0</v>
      </c>
      <c r="D147" s="52">
        <v>7.24</v>
      </c>
      <c r="E147" s="52">
        <v>32</v>
      </c>
      <c r="F147" s="52">
        <v>1.28</v>
      </c>
      <c r="G147" s="52">
        <v>0.10100000000000001</v>
      </c>
      <c r="H147" s="52"/>
      <c r="I147" s="37">
        <v>204</v>
      </c>
      <c r="J147" s="22">
        <f t="shared" si="23"/>
        <v>2.8574280000000001</v>
      </c>
      <c r="K147" s="37">
        <v>2.13</v>
      </c>
      <c r="L147" s="22">
        <f t="shared" si="24"/>
        <v>6.59661E-2</v>
      </c>
      <c r="M147" s="18">
        <v>84.5</v>
      </c>
      <c r="N147" s="52">
        <v>2</v>
      </c>
      <c r="O147" s="52">
        <v>1</v>
      </c>
      <c r="P147" s="52">
        <v>1</v>
      </c>
      <c r="Q147" s="52">
        <v>1</v>
      </c>
      <c r="R147" s="52">
        <v>13</v>
      </c>
      <c r="S147" s="52">
        <v>1</v>
      </c>
      <c r="T147" s="52">
        <f t="shared" si="32"/>
        <v>26.111111111111111</v>
      </c>
      <c r="U147" s="52">
        <f t="shared" si="32"/>
        <v>21.111111111111111</v>
      </c>
      <c r="V147" s="52">
        <v>0.4</v>
      </c>
      <c r="W147" s="52">
        <v>1</v>
      </c>
      <c r="X147" s="52"/>
      <c r="Y147" s="52" t="s">
        <v>45</v>
      </c>
      <c r="Z147" s="52">
        <v>79</v>
      </c>
      <c r="AA147" s="52">
        <v>70</v>
      </c>
      <c r="AB147" s="52">
        <v>100</v>
      </c>
      <c r="AC147" s="56">
        <f t="shared" si="35"/>
        <v>30.48</v>
      </c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</row>
    <row r="148" spans="1:40" x14ac:dyDescent="0.2">
      <c r="A148" s="103">
        <f t="shared" si="36"/>
        <v>43004</v>
      </c>
      <c r="B148" s="52">
        <v>11</v>
      </c>
      <c r="C148" s="52">
        <v>0.21</v>
      </c>
      <c r="D148" s="52">
        <v>7.67</v>
      </c>
      <c r="E148" s="52">
        <v>24.1</v>
      </c>
      <c r="F148" s="52">
        <v>0.91100000000000003</v>
      </c>
      <c r="G148" s="52">
        <v>1.6E-2</v>
      </c>
      <c r="H148" s="52"/>
      <c r="I148" s="37">
        <v>192</v>
      </c>
      <c r="J148" s="22">
        <f t="shared" si="23"/>
        <v>2.6893440000000002</v>
      </c>
      <c r="K148" s="37">
        <v>2.46</v>
      </c>
      <c r="L148" s="22">
        <f t="shared" si="24"/>
        <v>7.6186199999999996E-2</v>
      </c>
      <c r="M148" s="18">
        <v>35.5</v>
      </c>
      <c r="N148" s="52">
        <v>3</v>
      </c>
      <c r="O148" s="52">
        <v>3</v>
      </c>
      <c r="P148" s="52">
        <v>3</v>
      </c>
      <c r="Q148" s="52">
        <v>3</v>
      </c>
      <c r="R148" s="52">
        <v>6</v>
      </c>
      <c r="S148" s="52">
        <v>1</v>
      </c>
      <c r="T148" s="52">
        <f t="shared" si="32"/>
        <v>24.444444444444443</v>
      </c>
      <c r="U148" s="52">
        <f t="shared" si="32"/>
        <v>24.444444444444443</v>
      </c>
      <c r="V148" s="52">
        <v>0.3</v>
      </c>
      <c r="W148" s="52">
        <v>1</v>
      </c>
      <c r="X148" s="52"/>
      <c r="Y148" s="52" t="s">
        <v>45</v>
      </c>
      <c r="Z148" s="52">
        <v>76</v>
      </c>
      <c r="AA148" s="52">
        <v>76</v>
      </c>
      <c r="AB148" s="52"/>
      <c r="AC148" s="56">
        <f t="shared" si="35"/>
        <v>0</v>
      </c>
      <c r="AD148" s="52" t="s">
        <v>304</v>
      </c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</row>
    <row r="149" spans="1:40" x14ac:dyDescent="0.2">
      <c r="A149" s="103">
        <f t="shared" si="36"/>
        <v>43018</v>
      </c>
      <c r="B149" s="52">
        <v>11</v>
      </c>
      <c r="C149" s="52">
        <v>0.15</v>
      </c>
      <c r="D149" s="52">
        <v>7.52</v>
      </c>
      <c r="E149" s="52">
        <v>41.9</v>
      </c>
      <c r="F149" s="52">
        <v>3.4</v>
      </c>
      <c r="G149" s="52">
        <v>5.3999999999999999E-2</v>
      </c>
      <c r="H149" s="52"/>
      <c r="I149" s="37">
        <v>238</v>
      </c>
      <c r="J149" s="22">
        <f t="shared" si="23"/>
        <v>3.3336659999999996</v>
      </c>
      <c r="K149" s="37">
        <v>2.09</v>
      </c>
      <c r="L149" s="22">
        <f t="shared" si="24"/>
        <v>6.4727300000000002E-2</v>
      </c>
      <c r="M149" s="22"/>
      <c r="N149" s="52">
        <v>3</v>
      </c>
      <c r="O149" s="52">
        <v>1</v>
      </c>
      <c r="P149" s="52">
        <v>1</v>
      </c>
      <c r="Q149" s="52">
        <v>1</v>
      </c>
      <c r="R149" s="52"/>
      <c r="S149" s="52">
        <v>2</v>
      </c>
      <c r="T149" s="52">
        <f t="shared" si="32"/>
        <v>30.555555555555557</v>
      </c>
      <c r="U149" s="52">
        <f t="shared" si="32"/>
        <v>26.111111111111111</v>
      </c>
      <c r="V149" s="52">
        <v>0.33</v>
      </c>
      <c r="W149" s="52">
        <v>1</v>
      </c>
      <c r="X149" s="52"/>
      <c r="Y149" s="52" t="s">
        <v>45</v>
      </c>
      <c r="Z149" s="52">
        <v>87</v>
      </c>
      <c r="AA149" s="52">
        <v>79</v>
      </c>
      <c r="AB149" s="52">
        <v>80</v>
      </c>
      <c r="AC149" s="56">
        <f t="shared" si="35"/>
        <v>24.384</v>
      </c>
      <c r="AD149" s="52" t="s">
        <v>310</v>
      </c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</row>
    <row r="150" spans="1:40" x14ac:dyDescent="0.2">
      <c r="A150" s="103">
        <f t="shared" si="36"/>
        <v>43032</v>
      </c>
      <c r="B150" s="52">
        <v>11</v>
      </c>
      <c r="C150" s="53">
        <v>0.23</v>
      </c>
      <c r="D150" s="52">
        <v>6.73</v>
      </c>
      <c r="E150" s="52">
        <v>50.4</v>
      </c>
      <c r="F150" s="52">
        <v>2.86</v>
      </c>
      <c r="G150" s="52">
        <v>0.06</v>
      </c>
      <c r="H150" s="52"/>
      <c r="I150" s="37">
        <v>264</v>
      </c>
      <c r="J150" s="22">
        <f t="shared" si="23"/>
        <v>3.697848</v>
      </c>
      <c r="K150" s="37">
        <v>2.2200000000000002</v>
      </c>
      <c r="L150" s="22">
        <f t="shared" si="24"/>
        <v>6.8753400000000006E-2</v>
      </c>
      <c r="M150" s="22"/>
      <c r="N150" s="52">
        <v>2</v>
      </c>
      <c r="O150" s="52">
        <v>2</v>
      </c>
      <c r="P150" s="52">
        <v>1</v>
      </c>
      <c r="Q150" s="52">
        <v>1</v>
      </c>
      <c r="R150" s="52">
        <v>10</v>
      </c>
      <c r="S150" s="52">
        <v>4</v>
      </c>
      <c r="T150" s="52">
        <f t="shared" si="32"/>
        <v>19.444444444444443</v>
      </c>
      <c r="U150" s="52">
        <f t="shared" si="32"/>
        <v>17.222222222222221</v>
      </c>
      <c r="V150" s="52">
        <v>0.48</v>
      </c>
      <c r="W150" s="52">
        <v>1</v>
      </c>
      <c r="X150" s="52"/>
      <c r="Y150" s="52" t="s">
        <v>45</v>
      </c>
      <c r="Z150" s="52">
        <v>67</v>
      </c>
      <c r="AA150" s="52">
        <v>63</v>
      </c>
      <c r="AB150" s="52">
        <v>100</v>
      </c>
      <c r="AC150" s="56">
        <f t="shared" si="35"/>
        <v>30.48</v>
      </c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</row>
    <row r="151" spans="1:40" x14ac:dyDescent="0.2">
      <c r="A151" s="103">
        <f t="shared" si="36"/>
        <v>43046</v>
      </c>
      <c r="B151" s="52">
        <v>11</v>
      </c>
      <c r="C151" s="52">
        <v>0.16</v>
      </c>
      <c r="D151" s="52">
        <v>6.33</v>
      </c>
      <c r="E151" s="52">
        <v>30</v>
      </c>
      <c r="F151" s="52">
        <v>3.24</v>
      </c>
      <c r="G151" s="52">
        <v>0.23</v>
      </c>
      <c r="H151" s="52"/>
      <c r="I151" s="37">
        <v>222</v>
      </c>
      <c r="J151" s="22">
        <f t="shared" si="23"/>
        <v>3.1095540000000002</v>
      </c>
      <c r="K151" s="37">
        <v>1.79</v>
      </c>
      <c r="L151" s="22">
        <f t="shared" si="24"/>
        <v>5.5436299999999994E-2</v>
      </c>
      <c r="M151" s="22"/>
      <c r="N151" s="52">
        <v>3</v>
      </c>
      <c r="O151" s="52">
        <v>4</v>
      </c>
      <c r="P151" s="52">
        <v>1</v>
      </c>
      <c r="Q151" s="52">
        <v>2</v>
      </c>
      <c r="R151" s="52">
        <v>6</v>
      </c>
      <c r="S151" s="52">
        <v>1</v>
      </c>
      <c r="T151" s="52">
        <f t="shared" si="32"/>
        <v>10</v>
      </c>
      <c r="U151" s="52">
        <f t="shared" si="32"/>
        <v>13.333333333333334</v>
      </c>
      <c r="V151" s="52">
        <v>0.35</v>
      </c>
      <c r="W151" s="52">
        <v>1</v>
      </c>
      <c r="X151" s="52"/>
      <c r="Y151" s="52" t="s">
        <v>45</v>
      </c>
      <c r="Z151" s="52">
        <v>50</v>
      </c>
      <c r="AA151" s="52">
        <v>56</v>
      </c>
      <c r="AB151" s="52">
        <v>90</v>
      </c>
      <c r="AC151" s="56">
        <f t="shared" si="35"/>
        <v>27.432000000000002</v>
      </c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</row>
    <row r="152" spans="1:40" x14ac:dyDescent="0.2">
      <c r="A152" s="54"/>
      <c r="B152" s="52"/>
      <c r="C152" s="52"/>
      <c r="D152" s="52"/>
      <c r="E152" s="52"/>
      <c r="F152" s="52"/>
      <c r="G152" s="52"/>
      <c r="H152" s="52"/>
      <c r="I152" s="37"/>
      <c r="J152" s="22"/>
      <c r="K152" s="37"/>
      <c r="L152" s="22"/>
      <c r="M152" s="22"/>
      <c r="N152" s="52"/>
      <c r="O152" s="52"/>
      <c r="P152" s="52"/>
      <c r="Q152" s="52"/>
      <c r="R152" s="52"/>
      <c r="S152" s="52"/>
      <c r="T152" s="52" t="str">
        <f t="shared" si="32"/>
        <v xml:space="preserve"> </v>
      </c>
      <c r="U152" s="52" t="str">
        <f t="shared" si="32"/>
        <v xml:space="preserve"> </v>
      </c>
      <c r="V152" s="52"/>
      <c r="W152" s="52"/>
      <c r="X152" s="52"/>
      <c r="Y152" s="52"/>
      <c r="Z152" s="52"/>
      <c r="AA152" s="52"/>
      <c r="AB152" s="52"/>
      <c r="AC152" s="56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</row>
    <row r="153" spans="1:40" x14ac:dyDescent="0.2">
      <c r="A153" s="54"/>
      <c r="B153" s="52"/>
      <c r="C153" s="52"/>
      <c r="D153" s="52"/>
      <c r="E153" s="52"/>
      <c r="F153" s="52"/>
      <c r="G153" s="52"/>
      <c r="H153" s="52"/>
      <c r="I153" s="37"/>
      <c r="J153" s="22"/>
      <c r="K153" s="37"/>
      <c r="L153" s="22"/>
      <c r="M153" s="22"/>
      <c r="N153" s="52"/>
      <c r="O153" s="52"/>
      <c r="P153" s="52"/>
      <c r="Q153" s="52"/>
      <c r="R153" s="52"/>
      <c r="S153" s="52"/>
      <c r="T153" s="52" t="str">
        <f t="shared" si="32"/>
        <v xml:space="preserve"> </v>
      </c>
      <c r="U153" s="52" t="str">
        <f t="shared" si="32"/>
        <v xml:space="preserve"> </v>
      </c>
      <c r="V153" s="52"/>
      <c r="W153" s="52"/>
      <c r="X153" s="52"/>
      <c r="Y153" s="52"/>
      <c r="Z153" s="52"/>
      <c r="AA153" s="52"/>
      <c r="AB153" s="52"/>
      <c r="AC153" s="56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</row>
    <row r="154" spans="1:40" x14ac:dyDescent="0.2">
      <c r="A154" s="54"/>
      <c r="B154" s="52"/>
      <c r="C154" s="52"/>
      <c r="D154" s="52"/>
      <c r="E154" s="52"/>
      <c r="F154" s="52"/>
      <c r="G154" s="52"/>
      <c r="H154" s="52"/>
      <c r="I154" s="37"/>
      <c r="J154" s="22"/>
      <c r="K154" s="37"/>
      <c r="L154" s="22"/>
      <c r="M154" s="22"/>
      <c r="N154" s="52"/>
      <c r="O154" s="52"/>
      <c r="P154" s="52"/>
      <c r="Q154" s="52"/>
      <c r="R154" s="52"/>
      <c r="S154" s="52"/>
      <c r="T154" s="52" t="str">
        <f t="shared" si="32"/>
        <v xml:space="preserve"> </v>
      </c>
      <c r="U154" s="52" t="str">
        <f t="shared" si="32"/>
        <v xml:space="preserve"> </v>
      </c>
      <c r="V154" s="52"/>
      <c r="W154" s="52"/>
      <c r="X154" s="52"/>
      <c r="Y154" s="52"/>
      <c r="Z154" s="52"/>
      <c r="AA154" s="52"/>
      <c r="AB154" s="52"/>
      <c r="AC154" s="56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</row>
    <row r="155" spans="1:40" x14ac:dyDescent="0.2">
      <c r="A155" s="54"/>
      <c r="B155" s="52"/>
      <c r="C155" s="52"/>
      <c r="D155" s="52"/>
      <c r="E155" s="52"/>
      <c r="F155" s="52"/>
      <c r="G155" s="52"/>
      <c r="H155" s="52"/>
      <c r="I155" s="37"/>
      <c r="J155" s="22"/>
      <c r="K155" s="37"/>
      <c r="L155" s="22"/>
      <c r="M155" s="22"/>
      <c r="N155" s="52"/>
      <c r="O155" s="52"/>
      <c r="P155" s="52"/>
      <c r="Q155" s="52"/>
      <c r="R155" s="52"/>
      <c r="S155" s="52"/>
      <c r="T155" s="52" t="str">
        <f t="shared" si="32"/>
        <v xml:space="preserve"> </v>
      </c>
      <c r="U155" s="52" t="str">
        <f t="shared" si="32"/>
        <v xml:space="preserve"> </v>
      </c>
      <c r="V155" s="52"/>
      <c r="W155" s="52"/>
      <c r="X155" s="52"/>
      <c r="Y155" s="52"/>
      <c r="Z155" s="52"/>
      <c r="AA155" s="52"/>
      <c r="AB155" s="52"/>
      <c r="AC155" s="56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</row>
    <row r="156" spans="1:40" x14ac:dyDescent="0.2">
      <c r="A156" s="103">
        <f>A134</f>
        <v>42808</v>
      </c>
      <c r="B156" s="52">
        <v>12</v>
      </c>
      <c r="C156" s="52">
        <v>0.03</v>
      </c>
      <c r="D156" s="52">
        <v>6.58</v>
      </c>
      <c r="E156" s="52">
        <v>11.3</v>
      </c>
      <c r="F156" s="74" t="s">
        <v>292</v>
      </c>
      <c r="G156" s="52">
        <v>0.34</v>
      </c>
      <c r="H156" s="52"/>
      <c r="I156" s="30">
        <v>86.25</v>
      </c>
      <c r="J156" s="22">
        <f t="shared" ref="J156:J157" si="37">(I156*14.007)*(0.001)</f>
        <v>1.20810375</v>
      </c>
      <c r="K156" s="156">
        <v>4.5999999999999996</v>
      </c>
      <c r="L156" s="22">
        <f t="shared" ref="L156:L157" si="38">(K156*30.97)*(0.001)</f>
        <v>0.14246200000000001</v>
      </c>
      <c r="M156" s="22"/>
      <c r="N156" s="52">
        <v>5</v>
      </c>
      <c r="O156" s="52">
        <v>3</v>
      </c>
      <c r="P156" s="52">
        <v>3</v>
      </c>
      <c r="Q156" s="52">
        <v>3</v>
      </c>
      <c r="R156" s="52">
        <v>11</v>
      </c>
      <c r="S156" s="52">
        <v>6</v>
      </c>
      <c r="T156" s="52">
        <f t="shared" si="32"/>
        <v>4.4444444444444446</v>
      </c>
      <c r="U156" s="52">
        <f t="shared" si="32"/>
        <v>7.7777777777777777</v>
      </c>
      <c r="V156" s="53">
        <v>0.25</v>
      </c>
      <c r="W156" s="52">
        <v>1</v>
      </c>
      <c r="X156" s="52" t="s">
        <v>47</v>
      </c>
      <c r="Y156" s="52" t="s">
        <v>148</v>
      </c>
      <c r="Z156" s="52">
        <v>40</v>
      </c>
      <c r="AA156" s="52">
        <v>46</v>
      </c>
      <c r="AB156" s="52">
        <v>20</v>
      </c>
      <c r="AC156" s="56">
        <f>AB156*0.3048</f>
        <v>6.0960000000000001</v>
      </c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</row>
    <row r="157" spans="1:40" x14ac:dyDescent="0.2">
      <c r="A157" s="146">
        <f>A135</f>
        <v>42822</v>
      </c>
      <c r="B157" s="52">
        <v>12</v>
      </c>
      <c r="C157" s="46">
        <v>7.0000000000000007E-2</v>
      </c>
      <c r="D157" s="46">
        <v>7.03</v>
      </c>
      <c r="E157" s="46">
        <v>3.6</v>
      </c>
      <c r="F157" s="46">
        <v>3.03</v>
      </c>
      <c r="G157" s="46">
        <v>0.151</v>
      </c>
      <c r="I157" s="156">
        <v>285</v>
      </c>
      <c r="J157" s="22">
        <f t="shared" si="37"/>
        <v>3.9919950000000002</v>
      </c>
      <c r="K157" s="156">
        <v>0.73</v>
      </c>
      <c r="L157" s="22">
        <f t="shared" si="38"/>
        <v>2.2608100000000002E-2</v>
      </c>
      <c r="M157" s="22"/>
      <c r="N157" s="46">
        <v>5</v>
      </c>
      <c r="O157" s="46">
        <v>3</v>
      </c>
      <c r="P157" s="46">
        <v>1</v>
      </c>
      <c r="Q157" s="46">
        <v>1</v>
      </c>
      <c r="R157" s="46">
        <v>9</v>
      </c>
      <c r="S157" s="46">
        <v>3</v>
      </c>
      <c r="T157" s="52">
        <f t="shared" si="32"/>
        <v>19.444444444444443</v>
      </c>
      <c r="U157" s="52">
        <f t="shared" si="32"/>
        <v>16.666666666666668</v>
      </c>
      <c r="V157" s="46">
        <v>0.45</v>
      </c>
      <c r="W157" s="46">
        <v>2</v>
      </c>
      <c r="Y157" s="46" t="s">
        <v>148</v>
      </c>
      <c r="Z157" s="46">
        <v>67</v>
      </c>
      <c r="AA157" s="46">
        <v>62</v>
      </c>
      <c r="AB157" s="46">
        <v>15</v>
      </c>
      <c r="AC157" s="56">
        <f>AB157*0.3048</f>
        <v>4.5720000000000001</v>
      </c>
      <c r="AD157" s="46" t="s">
        <v>175</v>
      </c>
    </row>
    <row r="158" spans="1:40" x14ac:dyDescent="0.2">
      <c r="A158" s="103">
        <f t="shared" ref="A158:A173" si="39">A136</f>
        <v>42836</v>
      </c>
      <c r="B158" s="52">
        <v>12</v>
      </c>
      <c r="C158" s="52">
        <v>0.05</v>
      </c>
      <c r="D158" s="52">
        <v>8.3800000000000008</v>
      </c>
      <c r="E158" s="52">
        <v>254.9</v>
      </c>
      <c r="F158" s="52">
        <v>4.24</v>
      </c>
      <c r="G158" s="56">
        <v>9.4E-2</v>
      </c>
      <c r="H158" s="56"/>
      <c r="I158" s="156">
        <v>309</v>
      </c>
      <c r="J158" s="22">
        <f t="shared" si="23"/>
        <v>4.328163</v>
      </c>
      <c r="K158" s="156">
        <v>2.63</v>
      </c>
      <c r="L158" s="22">
        <f t="shared" si="24"/>
        <v>8.1451099999999999E-2</v>
      </c>
      <c r="M158" s="22"/>
      <c r="N158" s="52">
        <v>5</v>
      </c>
      <c r="O158" s="52">
        <v>1</v>
      </c>
      <c r="P158" s="52">
        <v>2</v>
      </c>
      <c r="Q158" s="52">
        <v>1</v>
      </c>
      <c r="R158" s="52">
        <v>10</v>
      </c>
      <c r="S158" s="52">
        <v>1</v>
      </c>
      <c r="T158" s="52">
        <f t="shared" si="32"/>
        <v>25.555555555555557</v>
      </c>
      <c r="U158" s="52">
        <f t="shared" si="32"/>
        <v>20.555555555555557</v>
      </c>
      <c r="V158" s="53">
        <v>0.35</v>
      </c>
      <c r="W158" s="52">
        <v>1</v>
      </c>
      <c r="X158" s="52"/>
      <c r="Y158" s="52" t="s">
        <v>230</v>
      </c>
      <c r="Z158" s="52">
        <v>78</v>
      </c>
      <c r="AA158" s="52">
        <v>69</v>
      </c>
      <c r="AB158" s="52">
        <v>16</v>
      </c>
      <c r="AC158" s="56">
        <f t="shared" ref="AC158:AC173" si="40">AB158*0.3048</f>
        <v>4.8768000000000002</v>
      </c>
      <c r="AD158" s="52" t="s">
        <v>231</v>
      </c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</row>
    <row r="159" spans="1:40" x14ac:dyDescent="0.2">
      <c r="A159" s="103">
        <f>A137</f>
        <v>42850</v>
      </c>
      <c r="B159" s="52">
        <v>12</v>
      </c>
      <c r="C159" s="52">
        <v>7.0000000000000007E-2</v>
      </c>
      <c r="D159" s="52">
        <v>7.08</v>
      </c>
      <c r="E159" s="52">
        <v>1.9</v>
      </c>
      <c r="F159" s="52">
        <v>4.07</v>
      </c>
      <c r="G159" s="52">
        <v>0.92</v>
      </c>
      <c r="H159" s="52"/>
      <c r="I159" s="156">
        <v>265</v>
      </c>
      <c r="J159" s="22">
        <f t="shared" si="23"/>
        <v>3.7118549999999999</v>
      </c>
      <c r="K159" s="156">
        <v>0.72</v>
      </c>
      <c r="L159" s="22">
        <f t="shared" si="24"/>
        <v>2.2298399999999999E-2</v>
      </c>
      <c r="M159" s="22"/>
      <c r="N159" s="52">
        <v>5</v>
      </c>
      <c r="O159" s="52">
        <v>4</v>
      </c>
      <c r="P159" s="52">
        <v>1</v>
      </c>
      <c r="Q159" s="52">
        <v>1</v>
      </c>
      <c r="R159" s="52">
        <v>12</v>
      </c>
      <c r="S159" s="52">
        <v>6</v>
      </c>
      <c r="T159" s="52">
        <f t="shared" si="32"/>
        <v>19.444444444444443</v>
      </c>
      <c r="U159" s="52">
        <f t="shared" si="32"/>
        <v>15.555555555555555</v>
      </c>
      <c r="V159" s="53">
        <v>0.5</v>
      </c>
      <c r="W159" s="52">
        <v>2</v>
      </c>
      <c r="X159" s="52"/>
      <c r="Y159" s="52" t="s">
        <v>148</v>
      </c>
      <c r="Z159" s="52">
        <v>67</v>
      </c>
      <c r="AA159" s="52">
        <v>60</v>
      </c>
      <c r="AB159" s="52">
        <v>15</v>
      </c>
      <c r="AC159" s="56">
        <f>AB159*0.3048</f>
        <v>4.5720000000000001</v>
      </c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</row>
    <row r="160" spans="1:40" x14ac:dyDescent="0.2">
      <c r="A160" s="103">
        <f t="shared" si="39"/>
        <v>42864</v>
      </c>
      <c r="B160" s="52">
        <v>12</v>
      </c>
      <c r="C160" s="52">
        <v>7.0000000000000007E-2</v>
      </c>
      <c r="D160" s="52">
        <v>7.04</v>
      </c>
      <c r="E160" s="52">
        <v>4.2</v>
      </c>
      <c r="F160" s="52">
        <v>3.49</v>
      </c>
      <c r="G160" s="52">
        <v>0.16300000000000001</v>
      </c>
      <c r="H160" s="52"/>
      <c r="I160" s="31">
        <v>242</v>
      </c>
      <c r="J160" s="22">
        <f t="shared" si="23"/>
        <v>3.389694</v>
      </c>
      <c r="K160" s="32">
        <v>1.39</v>
      </c>
      <c r="L160" s="22">
        <f t="shared" si="24"/>
        <v>4.3048299999999998E-2</v>
      </c>
      <c r="M160" s="22"/>
      <c r="N160" s="52">
        <v>5</v>
      </c>
      <c r="O160" s="52">
        <v>1</v>
      </c>
      <c r="P160" s="52">
        <v>3</v>
      </c>
      <c r="Q160" s="52">
        <v>1</v>
      </c>
      <c r="R160" s="52">
        <v>12</v>
      </c>
      <c r="S160" s="52">
        <v>2</v>
      </c>
      <c r="T160" s="52">
        <f t="shared" si="32"/>
        <v>13.333333333333334</v>
      </c>
      <c r="U160" s="52">
        <f t="shared" si="32"/>
        <v>16.666666666666668</v>
      </c>
      <c r="V160" s="53">
        <v>0.55000000000000004</v>
      </c>
      <c r="W160" s="52">
        <v>2</v>
      </c>
      <c r="X160" s="52"/>
      <c r="Y160" s="52" t="s">
        <v>237</v>
      </c>
      <c r="Z160" s="52">
        <v>56</v>
      </c>
      <c r="AA160" s="52">
        <v>62</v>
      </c>
      <c r="AB160" s="52">
        <v>16</v>
      </c>
      <c r="AC160" s="56">
        <f t="shared" si="40"/>
        <v>4.8768000000000002</v>
      </c>
      <c r="AD160" s="52"/>
      <c r="AE160" s="52"/>
      <c r="AF160" s="52"/>
      <c r="AH160" s="52"/>
      <c r="AI160" s="52"/>
      <c r="AJ160" s="52"/>
      <c r="AK160" s="52"/>
      <c r="AL160" s="52"/>
      <c r="AM160" s="52"/>
      <c r="AN160" s="52"/>
    </row>
    <row r="161" spans="1:40" x14ac:dyDescent="0.2">
      <c r="A161" s="103">
        <f t="shared" si="39"/>
        <v>42878</v>
      </c>
      <c r="B161" s="52">
        <v>12</v>
      </c>
      <c r="C161" s="52">
        <v>0.08</v>
      </c>
      <c r="D161" s="52">
        <v>6.57</v>
      </c>
      <c r="E161" s="52">
        <v>3.9</v>
      </c>
      <c r="F161" s="52">
        <v>3.89</v>
      </c>
      <c r="G161" s="52">
        <v>7.2999999999999995E-2</v>
      </c>
      <c r="H161" s="52"/>
      <c r="I161" s="31">
        <v>275</v>
      </c>
      <c r="J161" s="22">
        <f t="shared" si="23"/>
        <v>3.8519249999999996</v>
      </c>
      <c r="K161" s="32">
        <v>0.82</v>
      </c>
      <c r="L161" s="22">
        <f t="shared" si="24"/>
        <v>2.5395399999999999E-2</v>
      </c>
      <c r="M161" s="22"/>
      <c r="N161" s="52">
        <v>5</v>
      </c>
      <c r="O161" s="52">
        <v>3</v>
      </c>
      <c r="P161" s="52">
        <v>2</v>
      </c>
      <c r="Q161" s="52">
        <v>1</v>
      </c>
      <c r="R161" s="52">
        <v>8</v>
      </c>
      <c r="S161" s="52">
        <v>6</v>
      </c>
      <c r="T161" s="52">
        <f t="shared" si="32"/>
        <v>17.777777777777779</v>
      </c>
      <c r="U161" s="52">
        <f t="shared" si="32"/>
        <v>18.333333333333332</v>
      </c>
      <c r="V161" s="53">
        <v>0.5</v>
      </c>
      <c r="W161" s="52">
        <v>2</v>
      </c>
      <c r="X161" s="52"/>
      <c r="Y161" s="52" t="s">
        <v>148</v>
      </c>
      <c r="Z161" s="52">
        <v>64</v>
      </c>
      <c r="AA161" s="52">
        <v>65</v>
      </c>
      <c r="AB161" s="52">
        <v>15</v>
      </c>
      <c r="AC161" s="56">
        <f t="shared" si="40"/>
        <v>4.5720000000000001</v>
      </c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</row>
    <row r="162" spans="1:40" x14ac:dyDescent="0.2">
      <c r="A162" s="103">
        <f t="shared" si="39"/>
        <v>42892</v>
      </c>
      <c r="B162" s="52">
        <v>12</v>
      </c>
      <c r="C162" s="52">
        <v>7.0000000000000007E-2</v>
      </c>
      <c r="D162" s="52">
        <v>7.07</v>
      </c>
      <c r="E162" s="52">
        <v>13.3</v>
      </c>
      <c r="F162" s="52">
        <v>3.12</v>
      </c>
      <c r="G162" s="52">
        <v>3.4000000000000002E-2</v>
      </c>
      <c r="H162" s="52"/>
      <c r="I162" s="30">
        <v>261</v>
      </c>
      <c r="J162" s="22">
        <f t="shared" si="23"/>
        <v>3.6558269999999999</v>
      </c>
      <c r="K162" s="30">
        <v>1.45</v>
      </c>
      <c r="L162" s="22">
        <f t="shared" si="24"/>
        <v>4.4906499999999995E-2</v>
      </c>
      <c r="M162" s="22"/>
      <c r="N162" s="52">
        <v>5</v>
      </c>
      <c r="O162" s="52">
        <v>2</v>
      </c>
      <c r="P162" s="52">
        <v>2</v>
      </c>
      <c r="Q162" s="52">
        <v>1</v>
      </c>
      <c r="R162" s="52">
        <v>10</v>
      </c>
      <c r="S162" s="52">
        <v>5</v>
      </c>
      <c r="T162" s="52">
        <f t="shared" si="32"/>
        <v>26.111111111111111</v>
      </c>
      <c r="U162" s="52">
        <f t="shared" si="32"/>
        <v>20.555555555555557</v>
      </c>
      <c r="V162" s="53">
        <v>0.6</v>
      </c>
      <c r="W162" s="52">
        <v>2</v>
      </c>
      <c r="X162" s="52"/>
      <c r="Y162" s="52" t="s">
        <v>237</v>
      </c>
      <c r="Z162" s="52">
        <v>79</v>
      </c>
      <c r="AA162" s="52">
        <v>69</v>
      </c>
      <c r="AB162" s="52">
        <v>16</v>
      </c>
      <c r="AC162" s="56">
        <f t="shared" si="40"/>
        <v>4.8768000000000002</v>
      </c>
      <c r="AD162" s="52" t="s">
        <v>249</v>
      </c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</row>
    <row r="163" spans="1:40" x14ac:dyDescent="0.2">
      <c r="A163" s="103">
        <f t="shared" si="39"/>
        <v>42906</v>
      </c>
      <c r="B163" s="52">
        <v>12</v>
      </c>
      <c r="C163" s="52">
        <v>7.0000000000000007E-2</v>
      </c>
      <c r="D163" s="52">
        <v>6.67</v>
      </c>
      <c r="E163" s="52">
        <v>2.5</v>
      </c>
      <c r="F163" s="52">
        <v>12.6</v>
      </c>
      <c r="G163" s="52">
        <v>6.8000000000000005E-2</v>
      </c>
      <c r="H163" s="52"/>
      <c r="I163" s="30">
        <v>233</v>
      </c>
      <c r="J163" s="22">
        <f t="shared" ref="J163" si="41">(I163*14.007)*(0.001)</f>
        <v>3.2636309999999997</v>
      </c>
      <c r="K163" s="30">
        <v>0.98</v>
      </c>
      <c r="L163" s="22">
        <f t="shared" ref="L163:L194" si="42">(K163*30.97)*(0.001)</f>
        <v>3.0350600000000002E-2</v>
      </c>
      <c r="M163" s="22"/>
      <c r="N163" s="52">
        <v>5</v>
      </c>
      <c r="O163" s="52">
        <v>2</v>
      </c>
      <c r="P163" s="52">
        <v>1</v>
      </c>
      <c r="Q163" s="52">
        <v>1</v>
      </c>
      <c r="R163" s="52">
        <v>5</v>
      </c>
      <c r="S163" s="52">
        <v>5</v>
      </c>
      <c r="T163" s="52">
        <f t="shared" si="32"/>
        <v>25.555555555555557</v>
      </c>
      <c r="U163" s="52">
        <f t="shared" si="32"/>
        <v>26.111111111111111</v>
      </c>
      <c r="V163" s="53">
        <v>0.4</v>
      </c>
      <c r="W163" s="52">
        <v>2</v>
      </c>
      <c r="X163" s="52"/>
      <c r="Y163" s="52" t="s">
        <v>148</v>
      </c>
      <c r="Z163" s="52">
        <v>78</v>
      </c>
      <c r="AA163" s="52">
        <v>79</v>
      </c>
      <c r="AB163" s="52">
        <v>15</v>
      </c>
      <c r="AC163" s="56">
        <f t="shared" si="40"/>
        <v>4.5720000000000001</v>
      </c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</row>
    <row r="164" spans="1:40" x14ac:dyDescent="0.2">
      <c r="A164" s="103">
        <f t="shared" si="39"/>
        <v>42921</v>
      </c>
      <c r="B164" s="52">
        <v>12</v>
      </c>
      <c r="C164" s="52">
        <v>0.08</v>
      </c>
      <c r="D164" s="53">
        <v>7.28</v>
      </c>
      <c r="E164" s="52">
        <v>2.4</v>
      </c>
      <c r="F164" s="177"/>
      <c r="G164" s="52">
        <v>0.14099999999999999</v>
      </c>
      <c r="H164" s="52"/>
      <c r="I164" s="30">
        <v>203</v>
      </c>
      <c r="J164" s="22">
        <f>(I163*14.007)*(0.001)</f>
        <v>3.2636309999999997</v>
      </c>
      <c r="K164" s="30">
        <v>0.81</v>
      </c>
      <c r="L164" s="22">
        <f t="shared" si="42"/>
        <v>2.5085699999999999E-2</v>
      </c>
      <c r="M164" s="22"/>
      <c r="N164" s="52">
        <v>5</v>
      </c>
      <c r="O164" s="52">
        <v>2</v>
      </c>
      <c r="P164" s="52">
        <v>3</v>
      </c>
      <c r="Q164" s="52">
        <v>1</v>
      </c>
      <c r="R164" s="52">
        <v>7</v>
      </c>
      <c r="S164" s="52">
        <v>1</v>
      </c>
      <c r="T164" s="52">
        <f t="shared" si="32"/>
        <v>30</v>
      </c>
      <c r="U164" s="52">
        <f t="shared" si="32"/>
        <v>26.666666666666668</v>
      </c>
      <c r="V164" s="53">
        <v>0.3</v>
      </c>
      <c r="W164" s="52">
        <v>2</v>
      </c>
      <c r="X164" s="52"/>
      <c r="Y164" s="52" t="s">
        <v>148</v>
      </c>
      <c r="Z164" s="52">
        <v>86</v>
      </c>
      <c r="AA164" s="52">
        <v>80</v>
      </c>
      <c r="AB164" s="52">
        <v>15</v>
      </c>
      <c r="AC164" s="56">
        <f t="shared" si="40"/>
        <v>4.5720000000000001</v>
      </c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</row>
    <row r="165" spans="1:40" x14ac:dyDescent="0.2">
      <c r="A165" s="103">
        <f t="shared" si="39"/>
        <v>42934</v>
      </c>
      <c r="B165" s="52">
        <v>12</v>
      </c>
      <c r="C165" s="52">
        <v>7.0000000000000007E-2</v>
      </c>
      <c r="D165" s="53">
        <v>7.44</v>
      </c>
      <c r="E165" s="52">
        <v>5.8</v>
      </c>
      <c r="F165" s="52">
        <v>2.1</v>
      </c>
      <c r="G165" s="52">
        <v>7.4999999999999997E-2</v>
      </c>
      <c r="H165" s="52"/>
      <c r="I165" s="37">
        <v>139</v>
      </c>
      <c r="J165" s="22">
        <f>(I164*14.007)*(0.001)</f>
        <v>2.8434209999999998</v>
      </c>
      <c r="K165" s="30">
        <v>1.19</v>
      </c>
      <c r="L165" s="22">
        <f t="shared" si="42"/>
        <v>3.6854299999999993E-2</v>
      </c>
      <c r="M165" s="22"/>
      <c r="N165" s="52">
        <v>5</v>
      </c>
      <c r="O165" s="52">
        <v>2</v>
      </c>
      <c r="P165" s="52">
        <v>2</v>
      </c>
      <c r="Q165" s="52">
        <v>1</v>
      </c>
      <c r="R165" s="52">
        <v>10</v>
      </c>
      <c r="S165" s="52">
        <v>1</v>
      </c>
      <c r="T165" s="52">
        <f t="shared" si="32"/>
        <v>27.777777777777779</v>
      </c>
      <c r="U165" s="52">
        <f t="shared" si="32"/>
        <v>26.666666666666668</v>
      </c>
      <c r="V165" s="53">
        <v>0.6</v>
      </c>
      <c r="W165" s="52">
        <v>2</v>
      </c>
      <c r="X165" s="52"/>
      <c r="Y165" s="52" t="s">
        <v>237</v>
      </c>
      <c r="Z165" s="52">
        <v>82</v>
      </c>
      <c r="AA165" s="52">
        <v>80</v>
      </c>
      <c r="AB165" s="52">
        <v>16</v>
      </c>
      <c r="AC165" s="56">
        <f t="shared" si="40"/>
        <v>4.8768000000000002</v>
      </c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</row>
    <row r="166" spans="1:40" x14ac:dyDescent="0.2">
      <c r="A166" s="103">
        <f t="shared" si="39"/>
        <v>42948</v>
      </c>
      <c r="B166" s="52">
        <v>12</v>
      </c>
      <c r="C166" s="52"/>
      <c r="D166" s="53"/>
      <c r="E166" s="52"/>
      <c r="F166" s="52"/>
      <c r="G166" s="52"/>
      <c r="H166" s="52"/>
      <c r="I166" s="30"/>
      <c r="J166" s="22"/>
      <c r="K166" s="30"/>
      <c r="L166" s="22"/>
      <c r="M166" s="22"/>
      <c r="N166" s="52">
        <v>5</v>
      </c>
      <c r="O166" s="52">
        <v>2</v>
      </c>
      <c r="P166" s="52">
        <v>2</v>
      </c>
      <c r="Q166" s="52">
        <v>1</v>
      </c>
      <c r="R166" s="52">
        <v>11</v>
      </c>
      <c r="S166" s="52">
        <v>1</v>
      </c>
      <c r="T166" s="52">
        <f t="shared" si="32"/>
        <v>27.777777777777779</v>
      </c>
      <c r="U166" s="52" t="str">
        <f t="shared" si="32"/>
        <v xml:space="preserve"> </v>
      </c>
      <c r="V166" s="53"/>
      <c r="W166" s="52">
        <v>2</v>
      </c>
      <c r="X166" s="52"/>
      <c r="Y166" s="52" t="s">
        <v>148</v>
      </c>
      <c r="Z166" s="52">
        <v>82</v>
      </c>
      <c r="AA166" s="52"/>
      <c r="AB166" s="52">
        <v>16</v>
      </c>
      <c r="AC166" s="56">
        <f t="shared" si="40"/>
        <v>4.8768000000000002</v>
      </c>
      <c r="AD166" s="52" t="s">
        <v>281</v>
      </c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</row>
    <row r="167" spans="1:40" x14ac:dyDescent="0.2">
      <c r="A167" s="103">
        <f t="shared" si="39"/>
        <v>42962</v>
      </c>
      <c r="B167" s="52">
        <v>12</v>
      </c>
      <c r="C167" s="52"/>
      <c r="D167" s="52"/>
      <c r="E167" s="52"/>
      <c r="F167" s="52"/>
      <c r="G167" s="52"/>
      <c r="H167" s="52"/>
      <c r="I167" s="37"/>
      <c r="J167" s="22"/>
      <c r="K167" s="37"/>
      <c r="L167" s="22"/>
      <c r="M167" s="22"/>
      <c r="N167" s="52">
        <v>5</v>
      </c>
      <c r="O167" s="52">
        <v>5</v>
      </c>
      <c r="P167" s="52">
        <v>1</v>
      </c>
      <c r="Q167" s="52">
        <v>1</v>
      </c>
      <c r="R167" s="52">
        <v>5</v>
      </c>
      <c r="S167" s="52">
        <v>4</v>
      </c>
      <c r="T167" s="52">
        <f t="shared" si="32"/>
        <v>27.222222222222221</v>
      </c>
      <c r="U167" s="52">
        <f t="shared" si="32"/>
        <v>23.888888888888889</v>
      </c>
      <c r="V167" s="53">
        <v>0.35</v>
      </c>
      <c r="W167" s="52"/>
      <c r="X167" s="52"/>
      <c r="Y167" s="52" t="s">
        <v>148</v>
      </c>
      <c r="Z167" s="52">
        <v>81</v>
      </c>
      <c r="AA167" s="52">
        <v>75</v>
      </c>
      <c r="AB167" s="52">
        <v>15</v>
      </c>
      <c r="AC167" s="56">
        <f t="shared" si="40"/>
        <v>4.5720000000000001</v>
      </c>
      <c r="AD167" s="52" t="s">
        <v>281</v>
      </c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</row>
    <row r="168" spans="1:40" x14ac:dyDescent="0.2">
      <c r="A168" s="103">
        <f t="shared" si="39"/>
        <v>42976</v>
      </c>
      <c r="B168" s="52">
        <v>12</v>
      </c>
      <c r="C168" s="52">
        <v>0.08</v>
      </c>
      <c r="D168" s="52">
        <v>7.13</v>
      </c>
      <c r="E168" s="52">
        <v>3</v>
      </c>
      <c r="F168" s="52">
        <v>4.24</v>
      </c>
      <c r="G168" s="52">
        <v>0.05</v>
      </c>
      <c r="H168" s="52"/>
      <c r="I168" s="37">
        <v>307</v>
      </c>
      <c r="J168" s="22">
        <f t="shared" ref="J168:J173" si="43">(I168*14.007)*(0.001)</f>
        <v>4.3001490000000002</v>
      </c>
      <c r="K168" s="37">
        <v>0.78</v>
      </c>
      <c r="L168" s="22">
        <f t="shared" si="42"/>
        <v>2.41566E-2</v>
      </c>
      <c r="M168" s="22"/>
      <c r="N168" s="52">
        <v>5</v>
      </c>
      <c r="O168" s="52">
        <v>5</v>
      </c>
      <c r="P168" s="52">
        <v>3</v>
      </c>
      <c r="Q168" s="52">
        <v>2</v>
      </c>
      <c r="R168" s="52">
        <v>5</v>
      </c>
      <c r="S168" s="52">
        <v>4</v>
      </c>
      <c r="T168" s="52">
        <f t="shared" si="32"/>
        <v>20.555555555555557</v>
      </c>
      <c r="U168" s="52">
        <f t="shared" si="32"/>
        <v>18.888888888888889</v>
      </c>
      <c r="V168" s="53">
        <v>0.12</v>
      </c>
      <c r="W168" s="52">
        <v>1</v>
      </c>
      <c r="X168" s="52"/>
      <c r="Y168" s="52" t="s">
        <v>148</v>
      </c>
      <c r="Z168" s="52">
        <v>69</v>
      </c>
      <c r="AA168" s="52">
        <v>66</v>
      </c>
      <c r="AB168" s="52">
        <v>16</v>
      </c>
      <c r="AC168" s="56">
        <f t="shared" si="40"/>
        <v>4.8768000000000002</v>
      </c>
      <c r="AD168" s="52" t="s">
        <v>296</v>
      </c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</row>
    <row r="169" spans="1:40" x14ac:dyDescent="0.2">
      <c r="A169" s="103">
        <f t="shared" si="39"/>
        <v>42990</v>
      </c>
      <c r="B169" s="52">
        <v>12</v>
      </c>
      <c r="C169" s="52">
        <v>7.0000000000000007E-2</v>
      </c>
      <c r="D169" s="52">
        <v>6.72</v>
      </c>
      <c r="E169" s="52">
        <v>12</v>
      </c>
      <c r="F169" s="52">
        <v>4.49</v>
      </c>
      <c r="G169" s="56">
        <v>6.6000000000000003E-2</v>
      </c>
      <c r="H169" s="56"/>
      <c r="I169" s="37">
        <v>290</v>
      </c>
      <c r="J169" s="22">
        <f t="shared" si="43"/>
        <v>4.06203</v>
      </c>
      <c r="K169" s="37">
        <v>0.94</v>
      </c>
      <c r="L169" s="22">
        <f t="shared" si="42"/>
        <v>2.91118E-2</v>
      </c>
      <c r="M169" s="22"/>
      <c r="N169" s="52">
        <v>5</v>
      </c>
      <c r="O169" s="52">
        <v>2</v>
      </c>
      <c r="P169" s="52">
        <v>1</v>
      </c>
      <c r="Q169" s="52">
        <v>1</v>
      </c>
      <c r="R169" s="52">
        <v>7</v>
      </c>
      <c r="S169" s="52">
        <v>1</v>
      </c>
      <c r="T169" s="52">
        <f t="shared" si="32"/>
        <v>24.444444444444443</v>
      </c>
      <c r="U169" s="52">
        <f t="shared" si="32"/>
        <v>20</v>
      </c>
      <c r="V169" s="53">
        <v>0.3</v>
      </c>
      <c r="W169" s="52">
        <v>2</v>
      </c>
      <c r="X169" s="52"/>
      <c r="Y169" s="52" t="s">
        <v>148</v>
      </c>
      <c r="Z169" s="52">
        <v>76</v>
      </c>
      <c r="AA169" s="52">
        <v>68</v>
      </c>
      <c r="AB169" s="52">
        <v>15</v>
      </c>
      <c r="AC169" s="56">
        <f t="shared" si="40"/>
        <v>4.5720000000000001</v>
      </c>
      <c r="AD169" s="52" t="s">
        <v>301</v>
      </c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</row>
    <row r="170" spans="1:40" x14ac:dyDescent="0.2">
      <c r="A170" s="103">
        <f t="shared" si="39"/>
        <v>43004</v>
      </c>
      <c r="B170" s="52">
        <v>12</v>
      </c>
      <c r="C170" s="52">
        <v>0.08</v>
      </c>
      <c r="D170" s="52">
        <v>6.04</v>
      </c>
      <c r="E170" s="52">
        <v>3.6</v>
      </c>
      <c r="F170" s="54">
        <v>2.1800000000000002</v>
      </c>
      <c r="G170" s="54">
        <v>0.159</v>
      </c>
      <c r="H170" s="54"/>
      <c r="I170" s="37">
        <v>308</v>
      </c>
      <c r="J170" s="22">
        <f t="shared" si="43"/>
        <v>4.3141559999999997</v>
      </c>
      <c r="K170" s="37">
        <v>0.67</v>
      </c>
      <c r="L170" s="22">
        <f t="shared" si="42"/>
        <v>2.0749900000000002E-2</v>
      </c>
      <c r="M170" s="22"/>
      <c r="N170" s="52">
        <v>5</v>
      </c>
      <c r="O170" s="52">
        <v>3</v>
      </c>
      <c r="P170" s="52">
        <v>2</v>
      </c>
      <c r="Q170" s="52">
        <v>1</v>
      </c>
      <c r="R170" s="52">
        <v>6</v>
      </c>
      <c r="S170" s="52">
        <v>1</v>
      </c>
      <c r="T170" s="52">
        <f t="shared" si="32"/>
        <v>22.222222222222221</v>
      </c>
      <c r="U170" s="52">
        <f t="shared" si="32"/>
        <v>21.111111111111111</v>
      </c>
      <c r="V170" s="53">
        <v>0.6</v>
      </c>
      <c r="W170" s="52">
        <v>1</v>
      </c>
      <c r="X170" s="52"/>
      <c r="Y170" s="52" t="s">
        <v>148</v>
      </c>
      <c r="Z170" s="52">
        <v>72</v>
      </c>
      <c r="AA170" s="52">
        <v>70</v>
      </c>
      <c r="AB170" s="52">
        <v>16</v>
      </c>
      <c r="AC170" s="56">
        <f t="shared" si="40"/>
        <v>4.8768000000000002</v>
      </c>
      <c r="AD170" s="52" t="s">
        <v>305</v>
      </c>
      <c r="AE170" s="104"/>
      <c r="AF170" s="104"/>
      <c r="AG170" s="104"/>
      <c r="AH170" s="104"/>
      <c r="AI170" s="104"/>
      <c r="AJ170" s="112"/>
      <c r="AK170" s="104"/>
      <c r="AL170" s="104"/>
      <c r="AM170" s="104"/>
      <c r="AN170" s="104"/>
    </row>
    <row r="171" spans="1:40" x14ac:dyDescent="0.2">
      <c r="A171" s="103">
        <f t="shared" si="39"/>
        <v>43018</v>
      </c>
      <c r="B171" s="52">
        <v>12</v>
      </c>
      <c r="C171" s="52">
        <v>0.09</v>
      </c>
      <c r="D171" s="52">
        <v>7.6</v>
      </c>
      <c r="E171" s="52">
        <v>2.2999999999999998</v>
      </c>
      <c r="F171" s="52">
        <v>3.84</v>
      </c>
      <c r="G171" s="52">
        <v>5.8000000000000003E-2</v>
      </c>
      <c r="H171" s="52"/>
      <c r="I171" s="37">
        <v>290</v>
      </c>
      <c r="J171" s="22">
        <f t="shared" si="43"/>
        <v>4.06203</v>
      </c>
      <c r="K171" s="37">
        <v>0.84</v>
      </c>
      <c r="L171" s="22">
        <f t="shared" si="42"/>
        <v>2.6014799999999998E-2</v>
      </c>
      <c r="M171" s="22"/>
      <c r="N171" s="52">
        <v>5</v>
      </c>
      <c r="O171" s="52">
        <v>2</v>
      </c>
      <c r="P171" s="52">
        <v>2</v>
      </c>
      <c r="Q171" s="52">
        <v>1</v>
      </c>
      <c r="R171" s="52">
        <v>9</v>
      </c>
      <c r="S171" s="52">
        <v>3</v>
      </c>
      <c r="T171" s="52">
        <f t="shared" si="32"/>
        <v>28.888888888888889</v>
      </c>
      <c r="U171" s="52">
        <f t="shared" si="32"/>
        <v>23.888888888888889</v>
      </c>
      <c r="V171" s="53" t="s">
        <v>279</v>
      </c>
      <c r="W171" s="52">
        <v>2</v>
      </c>
      <c r="X171" s="52"/>
      <c r="Y171" s="52" t="s">
        <v>148</v>
      </c>
      <c r="Z171" s="52">
        <v>84</v>
      </c>
      <c r="AA171" s="52">
        <v>75</v>
      </c>
      <c r="AB171" s="52">
        <v>15</v>
      </c>
      <c r="AC171" s="56">
        <f t="shared" si="40"/>
        <v>4.5720000000000001</v>
      </c>
      <c r="AD171" s="52"/>
      <c r="AE171" s="52"/>
      <c r="AF171" s="52"/>
      <c r="AG171" s="52"/>
      <c r="AH171" s="52"/>
      <c r="AI171" s="52"/>
      <c r="AK171" s="52"/>
      <c r="AL171" s="52"/>
      <c r="AM171" s="52"/>
      <c r="AN171" s="52"/>
    </row>
    <row r="172" spans="1:40" x14ac:dyDescent="0.2">
      <c r="A172" s="103">
        <f t="shared" si="39"/>
        <v>43032</v>
      </c>
      <c r="B172" s="52">
        <v>12</v>
      </c>
      <c r="C172" s="52">
        <v>0.08</v>
      </c>
      <c r="D172" s="52">
        <v>6.6</v>
      </c>
      <c r="E172" s="52">
        <v>1.4</v>
      </c>
      <c r="F172" s="52">
        <v>4.0599999999999996</v>
      </c>
      <c r="G172" s="52">
        <v>3.2000000000000001E-2</v>
      </c>
      <c r="H172" s="52"/>
      <c r="I172" s="37">
        <v>320</v>
      </c>
      <c r="J172" s="22">
        <f t="shared" si="43"/>
        <v>4.48224</v>
      </c>
      <c r="K172" s="37">
        <v>0.49</v>
      </c>
      <c r="L172" s="22">
        <f t="shared" si="42"/>
        <v>1.5175300000000001E-2</v>
      </c>
      <c r="M172" s="22"/>
      <c r="N172" s="52">
        <v>5</v>
      </c>
      <c r="O172" s="52">
        <v>2</v>
      </c>
      <c r="P172" s="52">
        <v>2</v>
      </c>
      <c r="Q172" s="52">
        <v>2</v>
      </c>
      <c r="R172" s="52">
        <v>8</v>
      </c>
      <c r="S172" s="52">
        <v>4</v>
      </c>
      <c r="T172" s="52">
        <f t="shared" si="32"/>
        <v>20.555555555555557</v>
      </c>
      <c r="U172" s="52">
        <f t="shared" si="32"/>
        <v>18.888888888888889</v>
      </c>
      <c r="V172" s="53">
        <v>0</v>
      </c>
      <c r="W172" s="52">
        <v>2</v>
      </c>
      <c r="X172" s="52"/>
      <c r="Y172" s="52" t="s">
        <v>148</v>
      </c>
      <c r="Z172" s="52">
        <v>69</v>
      </c>
      <c r="AA172" s="52">
        <v>66</v>
      </c>
      <c r="AB172" s="52">
        <v>16</v>
      </c>
      <c r="AC172" s="56">
        <f t="shared" si="40"/>
        <v>4.8768000000000002</v>
      </c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</row>
    <row r="173" spans="1:40" x14ac:dyDescent="0.2">
      <c r="A173" s="103">
        <f t="shared" si="39"/>
        <v>43046</v>
      </c>
      <c r="B173" s="52">
        <v>12</v>
      </c>
      <c r="C173" s="52">
        <v>0.08</v>
      </c>
      <c r="D173" s="52">
        <v>6.2</v>
      </c>
      <c r="E173" s="52">
        <v>2.5</v>
      </c>
      <c r="F173" s="52">
        <v>4.33</v>
      </c>
      <c r="G173" s="52">
        <v>9.8000000000000004E-2</v>
      </c>
      <c r="H173" s="52"/>
      <c r="I173" s="37">
        <v>293</v>
      </c>
      <c r="J173" s="22">
        <f t="shared" si="43"/>
        <v>4.1040509999999992</v>
      </c>
      <c r="K173" s="37">
        <v>0.8</v>
      </c>
      <c r="L173" s="22">
        <f t="shared" si="42"/>
        <v>2.4775999999999999E-2</v>
      </c>
      <c r="M173" s="22"/>
      <c r="N173" s="52">
        <v>5</v>
      </c>
      <c r="O173" s="52">
        <v>5</v>
      </c>
      <c r="P173" s="52">
        <v>2</v>
      </c>
      <c r="Q173" s="52">
        <v>2</v>
      </c>
      <c r="R173" s="52">
        <v>11</v>
      </c>
      <c r="S173" s="52">
        <v>4</v>
      </c>
      <c r="T173" s="52">
        <f t="shared" si="32"/>
        <v>8.8888888888888893</v>
      </c>
      <c r="U173" s="52">
        <f t="shared" si="32"/>
        <v>14.444444444444445</v>
      </c>
      <c r="V173" s="53">
        <v>0.4</v>
      </c>
      <c r="W173" s="52">
        <v>1</v>
      </c>
      <c r="X173" s="52"/>
      <c r="Y173" s="52" t="s">
        <v>148</v>
      </c>
      <c r="Z173" s="52">
        <v>48</v>
      </c>
      <c r="AA173" s="52">
        <v>58</v>
      </c>
      <c r="AB173" s="52">
        <v>15</v>
      </c>
      <c r="AC173" s="56">
        <f t="shared" si="40"/>
        <v>4.5720000000000001</v>
      </c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</row>
    <row r="174" spans="1:40" x14ac:dyDescent="0.2">
      <c r="A174" s="54"/>
      <c r="B174" s="52"/>
      <c r="C174" s="52"/>
      <c r="D174" s="52"/>
      <c r="E174" s="52"/>
      <c r="F174" s="52"/>
      <c r="G174" s="52"/>
      <c r="H174" s="52"/>
      <c r="I174" s="37"/>
      <c r="J174" s="22"/>
      <c r="K174" s="37"/>
      <c r="L174" s="22"/>
      <c r="M174" s="22"/>
      <c r="N174" s="52"/>
      <c r="O174" s="52"/>
      <c r="P174" s="52"/>
      <c r="Q174" s="52"/>
      <c r="R174" s="52"/>
      <c r="S174" s="52"/>
      <c r="T174" s="52" t="str">
        <f t="shared" si="32"/>
        <v xml:space="preserve"> </v>
      </c>
      <c r="U174" s="52" t="str">
        <f t="shared" si="32"/>
        <v xml:space="preserve"> </v>
      </c>
      <c r="V174" s="52"/>
      <c r="W174" s="52"/>
      <c r="X174" s="52"/>
      <c r="Y174" s="52"/>
      <c r="Z174" s="52"/>
      <c r="AA174" s="52"/>
      <c r="AB174" s="52"/>
      <c r="AC174" s="56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</row>
    <row r="175" spans="1:40" x14ac:dyDescent="0.2">
      <c r="A175" s="54"/>
      <c r="B175" s="52"/>
      <c r="C175" s="52"/>
      <c r="D175" s="52"/>
      <c r="E175" s="52"/>
      <c r="F175" s="52"/>
      <c r="G175" s="52"/>
      <c r="H175" s="52"/>
      <c r="I175" s="37"/>
      <c r="J175" s="22"/>
      <c r="K175" s="37"/>
      <c r="L175" s="22"/>
      <c r="M175" s="22"/>
      <c r="N175" s="52"/>
      <c r="O175" s="52"/>
      <c r="P175" s="52"/>
      <c r="Q175" s="52"/>
      <c r="R175" s="52"/>
      <c r="S175" s="52"/>
      <c r="T175" s="52" t="str">
        <f t="shared" si="32"/>
        <v xml:space="preserve"> </v>
      </c>
      <c r="U175" s="52" t="str">
        <f t="shared" si="32"/>
        <v xml:space="preserve"> </v>
      </c>
      <c r="V175" s="52"/>
      <c r="W175" s="52"/>
      <c r="X175" s="52"/>
      <c r="Y175" s="52"/>
      <c r="Z175" s="52"/>
      <c r="AA175" s="52"/>
      <c r="AB175" s="52"/>
      <c r="AC175" s="56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</row>
    <row r="176" spans="1:40" x14ac:dyDescent="0.2">
      <c r="A176" s="54"/>
      <c r="B176" s="52"/>
      <c r="C176" s="52"/>
      <c r="D176" s="52"/>
      <c r="E176" s="52"/>
      <c r="F176" s="52"/>
      <c r="G176" s="52"/>
      <c r="H176" s="52"/>
      <c r="I176" s="37"/>
      <c r="J176" s="22"/>
      <c r="K176" s="37"/>
      <c r="L176" s="22"/>
      <c r="M176" s="22"/>
      <c r="N176" s="52"/>
      <c r="O176" s="52"/>
      <c r="P176" s="52"/>
      <c r="Q176" s="52"/>
      <c r="R176" s="52"/>
      <c r="S176" s="52"/>
      <c r="T176" s="52" t="str">
        <f t="shared" si="32"/>
        <v xml:space="preserve"> </v>
      </c>
      <c r="U176" s="52" t="str">
        <f t="shared" si="32"/>
        <v xml:space="preserve"> </v>
      </c>
      <c r="V176" s="52"/>
      <c r="W176" s="52"/>
      <c r="X176" s="52"/>
      <c r="Y176" s="52"/>
      <c r="Z176" s="52"/>
      <c r="AA176" s="52"/>
      <c r="AB176" s="52"/>
      <c r="AC176" s="56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</row>
    <row r="177" spans="1:40" x14ac:dyDescent="0.2">
      <c r="A177" s="54"/>
      <c r="B177" s="52"/>
      <c r="C177" s="52"/>
      <c r="D177" s="52"/>
      <c r="E177" s="52"/>
      <c r="F177" s="52"/>
      <c r="G177" s="52"/>
      <c r="H177" s="52"/>
      <c r="I177" s="37"/>
      <c r="J177" s="22"/>
      <c r="K177" s="37"/>
      <c r="L177" s="22"/>
      <c r="M177" s="22"/>
      <c r="N177" s="52"/>
      <c r="O177" s="52"/>
      <c r="P177" s="52"/>
      <c r="Q177" s="52"/>
      <c r="R177" s="52"/>
      <c r="S177" s="52"/>
      <c r="T177" s="52" t="str">
        <f t="shared" si="32"/>
        <v xml:space="preserve"> </v>
      </c>
      <c r="U177" s="52" t="str">
        <f t="shared" si="32"/>
        <v xml:space="preserve"> </v>
      </c>
      <c r="V177" s="52"/>
      <c r="W177" s="52"/>
      <c r="X177" s="52"/>
      <c r="Y177" s="52"/>
      <c r="Z177" s="52"/>
      <c r="AA177" s="52"/>
      <c r="AB177" s="52"/>
      <c r="AC177" s="56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</row>
    <row r="178" spans="1:40" x14ac:dyDescent="0.2">
      <c r="A178" s="103">
        <f>A156</f>
        <v>42808</v>
      </c>
      <c r="B178" s="52">
        <v>13</v>
      </c>
      <c r="C178" s="52">
        <v>0.06</v>
      </c>
      <c r="D178" s="52">
        <v>6.35</v>
      </c>
      <c r="E178" s="54">
        <v>6.4</v>
      </c>
      <c r="F178" s="74" t="s">
        <v>293</v>
      </c>
      <c r="G178" s="52">
        <v>0.20899999999999999</v>
      </c>
      <c r="H178" s="52"/>
      <c r="I178" s="30">
        <v>123</v>
      </c>
      <c r="J178" s="22">
        <f t="shared" ref="J178:J250" si="44">(I178*14.007)*(0.001)</f>
        <v>1.722861</v>
      </c>
      <c r="K178" s="156">
        <v>1.3</v>
      </c>
      <c r="L178" s="22">
        <f t="shared" ref="L178:L179" si="45">(K178*30.97)*(0.001)</f>
        <v>4.0261000000000005E-2</v>
      </c>
      <c r="M178" s="22"/>
      <c r="N178" s="52">
        <v>5</v>
      </c>
      <c r="O178" s="52">
        <v>3</v>
      </c>
      <c r="P178" s="52">
        <v>4</v>
      </c>
      <c r="Q178" s="52">
        <v>2</v>
      </c>
      <c r="R178" s="52">
        <v>12</v>
      </c>
      <c r="S178" s="52">
        <v>5</v>
      </c>
      <c r="T178" s="52">
        <f t="shared" si="32"/>
        <v>3.3333333333333335</v>
      </c>
      <c r="U178" s="52">
        <f t="shared" si="32"/>
        <v>5.5555555555555554</v>
      </c>
      <c r="V178" s="52">
        <v>0.56000000000000005</v>
      </c>
      <c r="W178" s="52">
        <v>1</v>
      </c>
      <c r="X178" s="52" t="s">
        <v>49</v>
      </c>
      <c r="Y178" s="52" t="s">
        <v>187</v>
      </c>
      <c r="Z178" s="52">
        <v>38</v>
      </c>
      <c r="AA178" s="52">
        <v>42</v>
      </c>
      <c r="AB178" s="52"/>
      <c r="AC178" s="56">
        <f>AB178*0.3048</f>
        <v>0</v>
      </c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</row>
    <row r="179" spans="1:40" x14ac:dyDescent="0.2">
      <c r="A179" s="146">
        <f>A157</f>
        <v>42822</v>
      </c>
      <c r="B179" s="52">
        <v>13</v>
      </c>
      <c r="C179" s="46">
        <v>7.0000000000000007E-2</v>
      </c>
      <c r="D179" s="46">
        <v>7.09</v>
      </c>
      <c r="E179" s="46">
        <v>12.9</v>
      </c>
      <c r="F179" s="46">
        <v>1.32</v>
      </c>
      <c r="G179" s="46">
        <v>6.4000000000000001E-2</v>
      </c>
      <c r="I179" s="156">
        <v>117</v>
      </c>
      <c r="J179" s="22">
        <f t="shared" si="44"/>
        <v>1.638819</v>
      </c>
      <c r="K179" s="156">
        <v>1.04</v>
      </c>
      <c r="L179" s="22">
        <f t="shared" si="45"/>
        <v>3.2208799999999996E-2</v>
      </c>
      <c r="M179" s="22"/>
      <c r="N179" s="46">
        <v>5</v>
      </c>
      <c r="O179" s="46">
        <v>3</v>
      </c>
      <c r="P179" s="46">
        <v>2</v>
      </c>
      <c r="Q179" s="46">
        <v>1</v>
      </c>
      <c r="R179" s="46">
        <v>8</v>
      </c>
      <c r="S179" s="46">
        <v>3</v>
      </c>
      <c r="T179" s="52">
        <f t="shared" si="32"/>
        <v>18.333333333333332</v>
      </c>
      <c r="U179" s="52">
        <f t="shared" si="32"/>
        <v>16.111111111111111</v>
      </c>
      <c r="V179" s="46">
        <v>0.84</v>
      </c>
      <c r="W179" s="46">
        <v>1</v>
      </c>
      <c r="Y179" s="46" t="s">
        <v>225</v>
      </c>
      <c r="Z179" s="46">
        <v>65</v>
      </c>
      <c r="AA179" s="46">
        <v>61</v>
      </c>
      <c r="AB179" s="46">
        <v>1</v>
      </c>
      <c r="AC179" s="56">
        <f>AB179*0.3048</f>
        <v>0.30480000000000002</v>
      </c>
    </row>
    <row r="180" spans="1:40" x14ac:dyDescent="0.2">
      <c r="A180" s="103">
        <f t="shared" ref="A180:A195" si="46">A158</f>
        <v>42836</v>
      </c>
      <c r="B180" s="52">
        <v>13</v>
      </c>
      <c r="C180" s="52">
        <v>0.04</v>
      </c>
      <c r="D180" s="52">
        <v>8.08</v>
      </c>
      <c r="E180" s="52">
        <v>8</v>
      </c>
      <c r="F180" s="52">
        <v>1.88</v>
      </c>
      <c r="G180" s="52">
        <v>0.13800000000000001</v>
      </c>
      <c r="H180" s="52"/>
      <c r="I180" s="156">
        <v>103</v>
      </c>
      <c r="J180" s="22">
        <f t="shared" si="44"/>
        <v>1.4427210000000001</v>
      </c>
      <c r="K180" s="156">
        <v>1.72</v>
      </c>
      <c r="L180" s="22">
        <f t="shared" si="42"/>
        <v>5.32684E-2</v>
      </c>
      <c r="M180" s="22"/>
      <c r="N180" s="52">
        <v>5</v>
      </c>
      <c r="O180" s="52">
        <v>1</v>
      </c>
      <c r="P180" s="52">
        <v>3</v>
      </c>
      <c r="Q180" s="52">
        <v>2</v>
      </c>
      <c r="R180" s="52">
        <v>10</v>
      </c>
      <c r="S180" s="52">
        <v>1</v>
      </c>
      <c r="T180" s="52">
        <f t="shared" si="32"/>
        <v>23.888888888888889</v>
      </c>
      <c r="U180" s="52">
        <f t="shared" si="32"/>
        <v>20</v>
      </c>
      <c r="V180" s="74"/>
      <c r="W180" s="87">
        <v>1</v>
      </c>
      <c r="X180" s="52"/>
      <c r="Y180" s="52" t="s">
        <v>225</v>
      </c>
      <c r="Z180" s="52">
        <v>75</v>
      </c>
      <c r="AA180" s="52">
        <v>68</v>
      </c>
      <c r="AB180" s="52">
        <v>1</v>
      </c>
      <c r="AC180" s="56">
        <f t="shared" ref="AC180:AC194" si="47">AB180*0.3048</f>
        <v>0.30480000000000002</v>
      </c>
      <c r="AD180" s="52" t="s">
        <v>232</v>
      </c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</row>
    <row r="181" spans="1:40" x14ac:dyDescent="0.2">
      <c r="A181" s="103">
        <f>A159</f>
        <v>42850</v>
      </c>
      <c r="B181" s="52">
        <v>13</v>
      </c>
      <c r="C181" s="52">
        <v>7.0000000000000007E-2</v>
      </c>
      <c r="D181" s="46">
        <v>6.86</v>
      </c>
      <c r="E181" s="52">
        <v>5.8</v>
      </c>
      <c r="F181" s="52">
        <v>1.68</v>
      </c>
      <c r="G181" s="52">
        <v>0.16400000000000001</v>
      </c>
      <c r="H181" s="52"/>
      <c r="I181" s="156">
        <v>109</v>
      </c>
      <c r="J181" s="22">
        <f t="shared" si="44"/>
        <v>1.5267629999999999</v>
      </c>
      <c r="K181" s="156">
        <v>2.14</v>
      </c>
      <c r="L181" s="22">
        <f t="shared" si="42"/>
        <v>6.627580000000001E-2</v>
      </c>
      <c r="M181" s="22"/>
      <c r="N181" s="52">
        <v>5</v>
      </c>
      <c r="O181" s="52">
        <v>4</v>
      </c>
      <c r="P181" s="52">
        <v>2</v>
      </c>
      <c r="Q181" s="52">
        <v>1</v>
      </c>
      <c r="R181" s="52">
        <v>6</v>
      </c>
      <c r="S181" s="52">
        <v>5</v>
      </c>
      <c r="T181" s="52">
        <f t="shared" si="32"/>
        <v>15.555555555555555</v>
      </c>
      <c r="U181" s="52">
        <f t="shared" si="32"/>
        <v>15.555555555555555</v>
      </c>
      <c r="V181" s="52">
        <v>0.22</v>
      </c>
      <c r="W181" s="52">
        <v>1</v>
      </c>
      <c r="X181" s="52"/>
      <c r="Y181" s="52" t="s">
        <v>216</v>
      </c>
      <c r="Z181" s="52">
        <v>60</v>
      </c>
      <c r="AA181" s="52">
        <v>60</v>
      </c>
      <c r="AB181" s="52">
        <v>0.32800000000000001</v>
      </c>
      <c r="AC181" s="56">
        <f>AB181*0.3048</f>
        <v>9.9974400000000005E-2</v>
      </c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</row>
    <row r="182" spans="1:40" x14ac:dyDescent="0.2">
      <c r="A182" s="103">
        <f t="shared" si="46"/>
        <v>42864</v>
      </c>
      <c r="B182" s="52">
        <v>13</v>
      </c>
      <c r="C182" s="52">
        <v>0.06</v>
      </c>
      <c r="D182" s="52">
        <v>6.85</v>
      </c>
      <c r="E182" s="52">
        <v>41</v>
      </c>
      <c r="F182" s="52">
        <v>1.43</v>
      </c>
      <c r="G182" s="52">
        <v>0.40899999999999997</v>
      </c>
      <c r="H182" s="52"/>
      <c r="I182" s="31">
        <v>488</v>
      </c>
      <c r="J182" s="22">
        <f t="shared" si="44"/>
        <v>6.8354160000000004</v>
      </c>
      <c r="K182" s="180">
        <v>17.5</v>
      </c>
      <c r="L182" s="22">
        <f t="shared" si="42"/>
        <v>0.54197499999999998</v>
      </c>
      <c r="M182" s="22"/>
      <c r="N182" s="52">
        <v>5</v>
      </c>
      <c r="O182" s="52">
        <v>1</v>
      </c>
      <c r="P182" s="52">
        <v>2</v>
      </c>
      <c r="Q182" s="52">
        <v>1</v>
      </c>
      <c r="R182" s="52">
        <v>10</v>
      </c>
      <c r="S182" s="52">
        <v>1</v>
      </c>
      <c r="T182" s="52">
        <f t="shared" si="32"/>
        <v>16.666666666666668</v>
      </c>
      <c r="U182" s="52">
        <f t="shared" si="32"/>
        <v>15</v>
      </c>
      <c r="V182" s="52">
        <v>0.44900000000000001</v>
      </c>
      <c r="W182" s="52">
        <v>1</v>
      </c>
      <c r="X182" s="52"/>
      <c r="Y182" s="52" t="s">
        <v>238</v>
      </c>
      <c r="Z182" s="52">
        <v>62</v>
      </c>
      <c r="AA182" s="52">
        <v>59</v>
      </c>
      <c r="AB182" s="52">
        <v>2</v>
      </c>
      <c r="AC182" s="56">
        <f t="shared" si="47"/>
        <v>0.60960000000000003</v>
      </c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</row>
    <row r="183" spans="1:40" x14ac:dyDescent="0.2">
      <c r="A183" s="103">
        <f t="shared" si="46"/>
        <v>42878</v>
      </c>
      <c r="B183" s="52">
        <v>13</v>
      </c>
      <c r="C183" s="52">
        <v>7.0000000000000007E-2</v>
      </c>
      <c r="D183" s="52">
        <v>6.69</v>
      </c>
      <c r="E183" s="52">
        <v>4.5</v>
      </c>
      <c r="F183" s="52">
        <v>1.44</v>
      </c>
      <c r="G183" s="52">
        <v>9.2999999999999999E-2</v>
      </c>
      <c r="H183" s="52"/>
      <c r="I183" s="33">
        <v>90.1</v>
      </c>
      <c r="J183" s="22">
        <f t="shared" si="44"/>
        <v>1.2620306999999997</v>
      </c>
      <c r="K183" s="32">
        <v>2.7</v>
      </c>
      <c r="L183" s="22">
        <f t="shared" si="42"/>
        <v>8.3618999999999999E-2</v>
      </c>
      <c r="M183" s="22"/>
      <c r="N183" s="52">
        <v>2</v>
      </c>
      <c r="O183" s="52">
        <v>4</v>
      </c>
      <c r="P183" s="52">
        <v>3</v>
      </c>
      <c r="Q183" s="52">
        <v>1</v>
      </c>
      <c r="R183" s="52">
        <v>7</v>
      </c>
      <c r="S183" s="52">
        <v>5</v>
      </c>
      <c r="T183" s="52">
        <f t="shared" si="32"/>
        <v>17.222222222222221</v>
      </c>
      <c r="U183" s="52">
        <f t="shared" si="32"/>
        <v>17.222222222222221</v>
      </c>
      <c r="V183" s="52">
        <v>0.77</v>
      </c>
      <c r="W183" s="52">
        <v>1</v>
      </c>
      <c r="X183" s="52"/>
      <c r="Y183" s="52" t="s">
        <v>216</v>
      </c>
      <c r="Z183" s="52">
        <v>63</v>
      </c>
      <c r="AA183" s="52">
        <v>63</v>
      </c>
      <c r="AB183" s="52">
        <v>0</v>
      </c>
      <c r="AC183" s="56">
        <f t="shared" si="47"/>
        <v>0</v>
      </c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</row>
    <row r="184" spans="1:40" x14ac:dyDescent="0.2">
      <c r="A184" s="103">
        <f t="shared" si="46"/>
        <v>42892</v>
      </c>
      <c r="B184" s="52">
        <v>13</v>
      </c>
      <c r="C184" s="52">
        <v>7.0000000000000007E-2</v>
      </c>
      <c r="D184" s="52">
        <v>6.96</v>
      </c>
      <c r="E184" s="52">
        <v>3.4</v>
      </c>
      <c r="F184" s="52">
        <v>1.53</v>
      </c>
      <c r="G184" s="52">
        <v>0.106</v>
      </c>
      <c r="H184" s="52"/>
      <c r="I184" s="30">
        <v>92.2</v>
      </c>
      <c r="J184" s="22">
        <f t="shared" si="44"/>
        <v>1.2914454000000002</v>
      </c>
      <c r="K184" s="30">
        <v>2.08</v>
      </c>
      <c r="L184" s="22">
        <f t="shared" si="42"/>
        <v>6.4417599999999992E-2</v>
      </c>
      <c r="M184" s="22"/>
      <c r="N184" s="52">
        <v>3</v>
      </c>
      <c r="O184" s="52">
        <v>2</v>
      </c>
      <c r="P184" s="52">
        <v>3</v>
      </c>
      <c r="Q184" s="52">
        <v>1</v>
      </c>
      <c r="R184" s="52">
        <v>12</v>
      </c>
      <c r="S184" s="52">
        <v>5</v>
      </c>
      <c r="T184" s="52">
        <f t="shared" si="32"/>
        <v>23.888888888888889</v>
      </c>
      <c r="U184" s="52">
        <f t="shared" si="32"/>
        <v>21.666666666666668</v>
      </c>
      <c r="V184" s="52">
        <v>0.9</v>
      </c>
      <c r="W184" s="52">
        <v>1</v>
      </c>
      <c r="X184" s="52"/>
      <c r="Y184" s="52" t="s">
        <v>216</v>
      </c>
      <c r="Z184" s="52">
        <v>75</v>
      </c>
      <c r="AA184" s="52">
        <v>71</v>
      </c>
      <c r="AB184" s="52">
        <v>0</v>
      </c>
      <c r="AC184" s="56">
        <f t="shared" si="47"/>
        <v>0</v>
      </c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</row>
    <row r="185" spans="1:40" x14ac:dyDescent="0.2">
      <c r="A185" s="103">
        <f t="shared" si="46"/>
        <v>42906</v>
      </c>
      <c r="B185" s="52">
        <v>13</v>
      </c>
      <c r="C185" s="52">
        <v>0.08</v>
      </c>
      <c r="D185" s="52">
        <v>7.22</v>
      </c>
      <c r="E185" s="52">
        <v>8.5</v>
      </c>
      <c r="F185" s="177"/>
      <c r="G185" s="52">
        <v>0.39800000000000002</v>
      </c>
      <c r="H185" s="52"/>
      <c r="I185" s="30">
        <v>66.099999999999994</v>
      </c>
      <c r="J185" s="22">
        <f t="shared" si="44"/>
        <v>0.92586269999999993</v>
      </c>
      <c r="K185" s="30">
        <v>2.0299999999999998</v>
      </c>
      <c r="L185" s="22">
        <f t="shared" si="42"/>
        <v>6.2869099999999983E-2</v>
      </c>
      <c r="M185" s="22"/>
      <c r="N185" s="52">
        <v>2</v>
      </c>
      <c r="O185" s="52">
        <v>3</v>
      </c>
      <c r="P185" s="52">
        <v>3</v>
      </c>
      <c r="Q185" s="52">
        <v>2</v>
      </c>
      <c r="R185" s="52">
        <v>11</v>
      </c>
      <c r="S185" s="52">
        <v>5</v>
      </c>
      <c r="T185" s="52">
        <f t="shared" si="32"/>
        <v>26.666666666666668</v>
      </c>
      <c r="U185" s="52">
        <f t="shared" si="32"/>
        <v>25.555555555555557</v>
      </c>
      <c r="V185" s="52">
        <v>0.7</v>
      </c>
      <c r="W185" s="52">
        <v>1</v>
      </c>
      <c r="X185" s="52"/>
      <c r="Y185" s="52" t="s">
        <v>216</v>
      </c>
      <c r="Z185" s="52">
        <v>80</v>
      </c>
      <c r="AA185" s="52">
        <v>78</v>
      </c>
      <c r="AB185" s="52">
        <v>0.3</v>
      </c>
      <c r="AC185" s="56">
        <f t="shared" si="47"/>
        <v>9.1440000000000007E-2</v>
      </c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</row>
    <row r="186" spans="1:40" x14ac:dyDescent="0.2">
      <c r="A186" s="103">
        <f t="shared" si="46"/>
        <v>42921</v>
      </c>
      <c r="B186" s="52">
        <v>13</v>
      </c>
      <c r="C186" s="52">
        <v>0.08</v>
      </c>
      <c r="D186" s="52">
        <v>7.74</v>
      </c>
      <c r="E186" s="52">
        <v>13</v>
      </c>
      <c r="F186" s="177"/>
      <c r="G186" s="52">
        <v>0.114</v>
      </c>
      <c r="H186" s="52"/>
      <c r="I186" s="37">
        <v>61.2</v>
      </c>
      <c r="J186" s="22">
        <f t="shared" si="44"/>
        <v>0.8572284</v>
      </c>
      <c r="K186" s="37">
        <v>1.59</v>
      </c>
      <c r="L186" s="22">
        <f t="shared" si="42"/>
        <v>4.9242300000000003E-2</v>
      </c>
      <c r="M186" s="22"/>
      <c r="N186" s="52">
        <v>5</v>
      </c>
      <c r="O186" s="52">
        <v>3</v>
      </c>
      <c r="P186" s="52">
        <v>2</v>
      </c>
      <c r="Q186" s="52">
        <v>1</v>
      </c>
      <c r="R186" s="52">
        <v>7</v>
      </c>
      <c r="S186" s="52">
        <v>1</v>
      </c>
      <c r="T186" s="52">
        <f t="shared" si="32"/>
        <v>28.888888888888889</v>
      </c>
      <c r="U186" s="52">
        <f t="shared" si="32"/>
        <v>27.222222222222221</v>
      </c>
      <c r="V186" s="52">
        <v>0.52100000000000002</v>
      </c>
      <c r="W186" s="52">
        <v>1</v>
      </c>
      <c r="X186" s="52"/>
      <c r="Y186" s="52" t="s">
        <v>187</v>
      </c>
      <c r="Z186" s="52">
        <v>84</v>
      </c>
      <c r="AA186" s="52">
        <v>81</v>
      </c>
      <c r="AB186" s="52">
        <v>1</v>
      </c>
      <c r="AC186" s="56">
        <f t="shared" si="47"/>
        <v>0.30480000000000002</v>
      </c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</row>
    <row r="187" spans="1:40" x14ac:dyDescent="0.2">
      <c r="A187" s="103">
        <f t="shared" si="46"/>
        <v>42934</v>
      </c>
      <c r="B187" s="52">
        <v>13</v>
      </c>
      <c r="C187" s="52">
        <v>0.06</v>
      </c>
      <c r="D187" s="52">
        <v>7.68</v>
      </c>
      <c r="E187" s="52">
        <v>14.3</v>
      </c>
      <c r="F187" s="52">
        <v>9.6999999999999993</v>
      </c>
      <c r="G187" s="56">
        <v>0.14399999999999999</v>
      </c>
      <c r="H187" s="56"/>
      <c r="I187" s="37">
        <v>60.7</v>
      </c>
      <c r="J187" s="22">
        <f t="shared" si="44"/>
        <v>0.85022490000000006</v>
      </c>
      <c r="K187" s="37">
        <v>2.71</v>
      </c>
      <c r="L187" s="22">
        <f t="shared" si="42"/>
        <v>8.3928699999999995E-2</v>
      </c>
      <c r="M187" s="22"/>
      <c r="N187" s="52">
        <v>5</v>
      </c>
      <c r="O187" s="52">
        <v>2</v>
      </c>
      <c r="P187" s="52">
        <v>2</v>
      </c>
      <c r="Q187" s="52">
        <v>1</v>
      </c>
      <c r="R187" s="52">
        <v>9</v>
      </c>
      <c r="S187" s="52">
        <v>1</v>
      </c>
      <c r="T187" s="52">
        <f t="shared" si="32"/>
        <v>30</v>
      </c>
      <c r="U187" s="52">
        <f t="shared" si="32"/>
        <v>26.666666666666668</v>
      </c>
      <c r="V187" s="52">
        <v>0.372</v>
      </c>
      <c r="W187" s="52">
        <v>1</v>
      </c>
      <c r="X187" s="52"/>
      <c r="Y187" s="52" t="s">
        <v>187</v>
      </c>
      <c r="Z187" s="52">
        <v>86</v>
      </c>
      <c r="AA187" s="52">
        <v>80</v>
      </c>
      <c r="AB187" s="52">
        <v>1</v>
      </c>
      <c r="AC187" s="56">
        <f t="shared" si="47"/>
        <v>0.30480000000000002</v>
      </c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</row>
    <row r="188" spans="1:40" x14ac:dyDescent="0.2">
      <c r="A188" s="103">
        <f t="shared" si="46"/>
        <v>42948</v>
      </c>
      <c r="B188" s="52">
        <v>13</v>
      </c>
      <c r="C188" s="52">
        <v>0.04</v>
      </c>
      <c r="D188" s="52">
        <v>6.07</v>
      </c>
      <c r="E188" s="52">
        <v>10.6</v>
      </c>
      <c r="F188" s="52">
        <v>1.56</v>
      </c>
      <c r="G188" s="52">
        <v>0.30299999999999999</v>
      </c>
      <c r="H188" s="52"/>
      <c r="I188" s="37">
        <v>91.1</v>
      </c>
      <c r="J188" s="22">
        <f t="shared" si="44"/>
        <v>1.2760376999999998</v>
      </c>
      <c r="K188" s="37">
        <v>4.3499999999999996</v>
      </c>
      <c r="L188" s="22">
        <f t="shared" si="42"/>
        <v>0.13471949999999999</v>
      </c>
      <c r="M188" s="22"/>
      <c r="N188" s="52">
        <v>5</v>
      </c>
      <c r="O188" s="52">
        <v>1</v>
      </c>
      <c r="P188" s="52">
        <v>2</v>
      </c>
      <c r="Q188" s="52">
        <v>1</v>
      </c>
      <c r="R188" s="52">
        <v>5</v>
      </c>
      <c r="S188" s="52">
        <v>1</v>
      </c>
      <c r="T188" s="52">
        <f t="shared" si="32"/>
        <v>29.444444444444443</v>
      </c>
      <c r="U188" s="52">
        <f t="shared" si="32"/>
        <v>21.666666666666668</v>
      </c>
      <c r="V188" s="53">
        <v>0.45200000000000001</v>
      </c>
      <c r="W188" s="52">
        <v>1</v>
      </c>
      <c r="X188" s="52"/>
      <c r="Y188" s="52" t="s">
        <v>139</v>
      </c>
      <c r="Z188" s="52">
        <v>85</v>
      </c>
      <c r="AA188" s="52">
        <v>71</v>
      </c>
      <c r="AB188" s="52">
        <v>1</v>
      </c>
      <c r="AC188" s="56">
        <f t="shared" si="47"/>
        <v>0.30480000000000002</v>
      </c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</row>
    <row r="189" spans="1:40" x14ac:dyDescent="0.2">
      <c r="A189" s="103">
        <f t="shared" si="46"/>
        <v>42962</v>
      </c>
      <c r="B189" s="52">
        <v>13</v>
      </c>
      <c r="C189" s="52">
        <v>0.4</v>
      </c>
      <c r="D189" s="52">
        <v>6.07</v>
      </c>
      <c r="E189" s="52">
        <v>17.100000000000001</v>
      </c>
      <c r="F189" s="52">
        <v>1.57</v>
      </c>
      <c r="G189" s="52">
        <v>0.28599999999999998</v>
      </c>
      <c r="H189" s="52"/>
      <c r="I189" s="37">
        <v>84.2</v>
      </c>
      <c r="J189" s="22">
        <f t="shared" si="44"/>
        <v>1.1793894</v>
      </c>
      <c r="K189" s="37">
        <v>4.49</v>
      </c>
      <c r="L189" s="22">
        <f t="shared" si="42"/>
        <v>0.13905529999999999</v>
      </c>
      <c r="M189" s="22"/>
      <c r="N189" s="52">
        <v>2</v>
      </c>
      <c r="O189" s="52">
        <v>3</v>
      </c>
      <c r="P189" s="52">
        <v>1</v>
      </c>
      <c r="Q189" s="52">
        <v>1</v>
      </c>
      <c r="R189" s="52">
        <v>9</v>
      </c>
      <c r="S189" s="52">
        <v>80</v>
      </c>
      <c r="T189" s="52">
        <f t="shared" si="32"/>
        <v>26.111111111111111</v>
      </c>
      <c r="U189" s="52">
        <f t="shared" si="32"/>
        <v>-17.600000000000001</v>
      </c>
      <c r="V189" s="52">
        <v>0.32</v>
      </c>
      <c r="W189" s="52">
        <v>1</v>
      </c>
      <c r="X189" s="52"/>
      <c r="Y189" s="52" t="s">
        <v>139</v>
      </c>
      <c r="Z189" s="52">
        <v>79</v>
      </c>
      <c r="AA189" s="52">
        <v>0.32</v>
      </c>
      <c r="AB189" s="52">
        <v>0.32800000000000001</v>
      </c>
      <c r="AC189" s="56">
        <f t="shared" si="47"/>
        <v>9.9974400000000005E-2</v>
      </c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</row>
    <row r="190" spans="1:40" x14ac:dyDescent="0.2">
      <c r="A190" s="103">
        <f t="shared" si="46"/>
        <v>42976</v>
      </c>
      <c r="B190" s="52">
        <v>13</v>
      </c>
      <c r="C190" s="52">
        <v>0.08</v>
      </c>
      <c r="D190" s="52">
        <v>7.01</v>
      </c>
      <c r="E190" s="52">
        <v>7.3</v>
      </c>
      <c r="F190" s="52">
        <v>1.63</v>
      </c>
      <c r="G190" s="52">
        <v>0.17399999999999999</v>
      </c>
      <c r="H190" s="52"/>
      <c r="I190" s="37">
        <v>137</v>
      </c>
      <c r="J190" s="22">
        <f t="shared" si="44"/>
        <v>1.9189590000000001</v>
      </c>
      <c r="K190" s="37">
        <v>2.96</v>
      </c>
      <c r="L190" s="22">
        <f t="shared" si="42"/>
        <v>9.1671199999999994E-2</v>
      </c>
      <c r="M190" s="22"/>
      <c r="N190" s="52">
        <v>2</v>
      </c>
      <c r="O190" s="52">
        <v>6</v>
      </c>
      <c r="P190" s="52">
        <v>4</v>
      </c>
      <c r="Q190" s="52">
        <v>3</v>
      </c>
      <c r="R190" s="52">
        <v>6</v>
      </c>
      <c r="S190" s="52">
        <v>5</v>
      </c>
      <c r="T190" s="52">
        <f t="shared" si="32"/>
        <v>20</v>
      </c>
      <c r="U190" s="52">
        <f t="shared" si="32"/>
        <v>17.777777777777779</v>
      </c>
      <c r="V190" s="53">
        <v>0.21</v>
      </c>
      <c r="W190" s="52">
        <v>1</v>
      </c>
      <c r="X190" s="52"/>
      <c r="Y190" s="52" t="s">
        <v>216</v>
      </c>
      <c r="Z190" s="52">
        <v>68</v>
      </c>
      <c r="AA190" s="52">
        <v>64</v>
      </c>
      <c r="AB190" s="52">
        <v>0.32800000000000001</v>
      </c>
      <c r="AC190" s="56">
        <f t="shared" si="47"/>
        <v>9.9974400000000005E-2</v>
      </c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</row>
    <row r="191" spans="1:40" x14ac:dyDescent="0.2">
      <c r="A191" s="103">
        <f t="shared" si="46"/>
        <v>42990</v>
      </c>
      <c r="B191" s="52">
        <v>13</v>
      </c>
      <c r="C191" s="52">
        <v>7.0000000000000007E-2</v>
      </c>
      <c r="D191" s="52">
        <v>6.89</v>
      </c>
      <c r="E191" s="57">
        <v>9.8000000000000007</v>
      </c>
      <c r="F191" s="52">
        <v>1.48</v>
      </c>
      <c r="G191" s="52" t="s">
        <v>279</v>
      </c>
      <c r="H191" s="52"/>
      <c r="I191" s="37">
        <v>107</v>
      </c>
      <c r="J191" s="22">
        <f t="shared" si="44"/>
        <v>1.4987490000000001</v>
      </c>
      <c r="K191" s="37">
        <v>1.97</v>
      </c>
      <c r="L191" s="22">
        <f t="shared" si="42"/>
        <v>6.10109E-2</v>
      </c>
      <c r="M191" s="22"/>
      <c r="N191" s="52" t="s">
        <v>279</v>
      </c>
      <c r="O191" s="52">
        <v>2</v>
      </c>
      <c r="P191" s="52">
        <v>2</v>
      </c>
      <c r="Q191" s="52">
        <v>2</v>
      </c>
      <c r="R191" s="52">
        <v>10</v>
      </c>
      <c r="S191" s="52">
        <v>1</v>
      </c>
      <c r="T191" s="52">
        <f t="shared" si="32"/>
        <v>23.333333333333332</v>
      </c>
      <c r="U191" s="52">
        <f t="shared" si="32"/>
        <v>17.222222222222221</v>
      </c>
      <c r="V191" s="52">
        <v>0.67</v>
      </c>
      <c r="W191" s="52">
        <v>1</v>
      </c>
      <c r="X191" s="52"/>
      <c r="Y191" s="52" t="s">
        <v>139</v>
      </c>
      <c r="Z191" s="52">
        <v>74</v>
      </c>
      <c r="AA191" s="52">
        <v>63</v>
      </c>
      <c r="AB191" s="52"/>
      <c r="AC191" s="56">
        <f t="shared" si="47"/>
        <v>0</v>
      </c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</row>
    <row r="192" spans="1:40" x14ac:dyDescent="0.2">
      <c r="A192" s="103">
        <f t="shared" si="46"/>
        <v>43004</v>
      </c>
      <c r="B192" s="52">
        <v>13</v>
      </c>
      <c r="C192" s="53">
        <v>0.08</v>
      </c>
      <c r="D192" s="52">
        <v>6.4</v>
      </c>
      <c r="E192" s="52">
        <v>26</v>
      </c>
      <c r="F192" s="52">
        <v>0.14000000000000001</v>
      </c>
      <c r="G192" s="52">
        <v>0.23899999999999999</v>
      </c>
      <c r="H192" s="52"/>
      <c r="I192" s="37">
        <v>100</v>
      </c>
      <c r="J192" s="22">
        <f t="shared" si="44"/>
        <v>1.4007000000000001</v>
      </c>
      <c r="K192" s="37">
        <v>2.2599999999999998</v>
      </c>
      <c r="L192" s="22">
        <f t="shared" si="42"/>
        <v>6.9992200000000004E-2</v>
      </c>
      <c r="M192" s="22"/>
      <c r="N192" s="52">
        <v>5</v>
      </c>
      <c r="O192" s="52">
        <v>3</v>
      </c>
      <c r="P192" s="52">
        <v>3</v>
      </c>
      <c r="Q192" s="52">
        <v>2</v>
      </c>
      <c r="R192" s="52">
        <v>6</v>
      </c>
      <c r="S192" s="52">
        <v>1</v>
      </c>
      <c r="T192" s="52">
        <f t="shared" si="32"/>
        <v>24.444444444444443</v>
      </c>
      <c r="U192" s="52">
        <f t="shared" si="32"/>
        <v>21.111111111111111</v>
      </c>
      <c r="V192" s="52">
        <v>0.57199999999999995</v>
      </c>
      <c r="W192" s="52" t="s">
        <v>279</v>
      </c>
      <c r="X192" s="52"/>
      <c r="Y192" s="52" t="s">
        <v>138</v>
      </c>
      <c r="Z192" s="52">
        <v>76</v>
      </c>
      <c r="AA192" s="52">
        <v>70</v>
      </c>
      <c r="AB192" s="52">
        <v>1.5</v>
      </c>
      <c r="AC192" s="56">
        <f t="shared" si="47"/>
        <v>0.45720000000000005</v>
      </c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</row>
    <row r="193" spans="1:40" x14ac:dyDescent="0.2">
      <c r="A193" s="103">
        <f t="shared" si="46"/>
        <v>43018</v>
      </c>
      <c r="B193" s="52">
        <v>13</v>
      </c>
      <c r="C193" s="52">
        <v>0.08</v>
      </c>
      <c r="D193" s="52">
        <v>7.29</v>
      </c>
      <c r="E193" s="52">
        <v>5</v>
      </c>
      <c r="F193" s="52">
        <v>1.71</v>
      </c>
      <c r="G193" s="52">
        <v>7.9000000000000001E-2</v>
      </c>
      <c r="H193" s="52"/>
      <c r="I193" s="37">
        <v>113</v>
      </c>
      <c r="J193" s="22">
        <f t="shared" si="44"/>
        <v>1.5827910000000001</v>
      </c>
      <c r="K193" s="37">
        <v>1.6</v>
      </c>
      <c r="L193" s="22">
        <f t="shared" si="42"/>
        <v>4.9551999999999999E-2</v>
      </c>
      <c r="M193" s="22"/>
      <c r="N193" s="52" t="s">
        <v>279</v>
      </c>
      <c r="O193" s="52">
        <v>2</v>
      </c>
      <c r="P193" s="52">
        <v>2</v>
      </c>
      <c r="Q193" s="52">
        <v>1</v>
      </c>
      <c r="R193" s="52">
        <v>5</v>
      </c>
      <c r="S193" s="52">
        <v>2</v>
      </c>
      <c r="T193" s="52">
        <f t="shared" si="32"/>
        <v>28.333333333333332</v>
      </c>
      <c r="U193" s="52">
        <f t="shared" si="32"/>
        <v>22.222222222222221</v>
      </c>
      <c r="V193" s="52">
        <v>0.98899999999999999</v>
      </c>
      <c r="W193" s="52">
        <v>1</v>
      </c>
      <c r="X193" s="52"/>
      <c r="Y193" s="52" t="s">
        <v>187</v>
      </c>
      <c r="Z193" s="52">
        <v>83</v>
      </c>
      <c r="AA193" s="52">
        <v>72</v>
      </c>
      <c r="AB193" s="52">
        <v>1</v>
      </c>
      <c r="AC193" s="56">
        <f t="shared" si="47"/>
        <v>0.30480000000000002</v>
      </c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</row>
    <row r="194" spans="1:40" x14ac:dyDescent="0.2">
      <c r="A194" s="103">
        <f t="shared" si="46"/>
        <v>43032</v>
      </c>
      <c r="B194" s="52">
        <v>13</v>
      </c>
      <c r="C194" s="52">
        <v>0.08</v>
      </c>
      <c r="D194" s="52">
        <v>6.7</v>
      </c>
      <c r="E194" s="52">
        <v>30.2</v>
      </c>
      <c r="F194" s="52">
        <v>1.45</v>
      </c>
      <c r="G194" s="52">
        <v>7.1999999999999995E-2</v>
      </c>
      <c r="H194" s="52"/>
      <c r="I194" s="37">
        <v>117</v>
      </c>
      <c r="J194" s="22">
        <f t="shared" si="44"/>
        <v>1.638819</v>
      </c>
      <c r="K194" s="37">
        <v>1.55</v>
      </c>
      <c r="L194" s="22">
        <f t="shared" si="42"/>
        <v>4.8003500000000004E-2</v>
      </c>
      <c r="M194" s="22"/>
      <c r="N194" s="52">
        <v>5</v>
      </c>
      <c r="O194" s="52">
        <v>2</v>
      </c>
      <c r="P194" s="52">
        <v>3</v>
      </c>
      <c r="Q194" s="52">
        <v>2</v>
      </c>
      <c r="R194" s="52">
        <v>9</v>
      </c>
      <c r="S194" s="52">
        <v>4</v>
      </c>
      <c r="T194" s="52">
        <f t="shared" si="32"/>
        <v>22.222222222222221</v>
      </c>
      <c r="U194" s="52">
        <f t="shared" si="32"/>
        <v>17.222222222222221</v>
      </c>
      <c r="V194" s="52">
        <v>0.72199999999999998</v>
      </c>
      <c r="W194" s="52">
        <v>1</v>
      </c>
      <c r="X194" s="52"/>
      <c r="Y194" s="52" t="s">
        <v>185</v>
      </c>
      <c r="Z194" s="52">
        <v>72</v>
      </c>
      <c r="AA194" s="52">
        <v>63</v>
      </c>
      <c r="AB194" s="52">
        <v>1</v>
      </c>
      <c r="AC194" s="56">
        <f t="shared" si="47"/>
        <v>0.30480000000000002</v>
      </c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</row>
    <row r="195" spans="1:40" x14ac:dyDescent="0.2">
      <c r="A195" s="103">
        <f t="shared" si="46"/>
        <v>43046</v>
      </c>
      <c r="B195" s="52">
        <v>13</v>
      </c>
      <c r="C195" s="52"/>
      <c r="D195" s="52"/>
      <c r="E195" s="52"/>
      <c r="F195" s="52"/>
      <c r="G195" s="52"/>
      <c r="H195" s="52"/>
      <c r="I195" s="37"/>
      <c r="J195" s="22"/>
      <c r="K195" s="37"/>
      <c r="L195" s="22"/>
      <c r="M195" s="22"/>
      <c r="N195" s="52"/>
      <c r="O195" s="52"/>
      <c r="P195" s="52"/>
      <c r="Q195" s="52"/>
      <c r="R195" s="52"/>
      <c r="S195" s="52"/>
      <c r="T195" s="52" t="str">
        <f t="shared" si="32"/>
        <v xml:space="preserve"> </v>
      </c>
      <c r="U195" s="52" t="str">
        <f t="shared" si="32"/>
        <v xml:space="preserve"> </v>
      </c>
      <c r="V195" s="52"/>
      <c r="W195" s="52"/>
      <c r="X195" s="52"/>
      <c r="Y195" s="52" t="s">
        <v>187</v>
      </c>
      <c r="Z195" s="52"/>
      <c r="AA195" s="52"/>
      <c r="AB195" s="52"/>
      <c r="AC195" s="56"/>
      <c r="AD195" s="52" t="s">
        <v>138</v>
      </c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</row>
    <row r="196" spans="1:40" x14ac:dyDescent="0.2">
      <c r="A196" s="54"/>
      <c r="B196" s="52"/>
      <c r="C196" s="52"/>
      <c r="D196" s="52"/>
      <c r="E196" s="52"/>
      <c r="F196" s="52"/>
      <c r="G196" s="52"/>
      <c r="H196" s="52"/>
      <c r="I196" s="37"/>
      <c r="J196" s="22"/>
      <c r="K196" s="37"/>
      <c r="L196" s="22"/>
      <c r="M196" s="22"/>
      <c r="N196" s="52"/>
      <c r="O196" s="52"/>
      <c r="P196" s="52"/>
      <c r="Q196" s="52"/>
      <c r="R196" s="52"/>
      <c r="S196" s="52"/>
      <c r="T196" s="52" t="str">
        <f t="shared" ref="T196:U259" si="48">IF(Z196&gt;0,(Z196-32)*5/9," ")</f>
        <v xml:space="preserve"> </v>
      </c>
      <c r="U196" s="52" t="str">
        <f t="shared" si="48"/>
        <v xml:space="preserve"> </v>
      </c>
      <c r="V196" s="52"/>
      <c r="W196" s="52"/>
      <c r="X196" s="52"/>
      <c r="Y196" s="52"/>
      <c r="Z196" s="52"/>
      <c r="AA196" s="52"/>
      <c r="AB196" s="52"/>
      <c r="AC196" s="56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</row>
    <row r="197" spans="1:40" x14ac:dyDescent="0.2">
      <c r="A197" s="54"/>
      <c r="B197" s="52"/>
      <c r="C197" s="52"/>
      <c r="D197" s="52"/>
      <c r="E197" s="52"/>
      <c r="F197" s="52"/>
      <c r="G197" s="52"/>
      <c r="H197" s="52"/>
      <c r="I197" s="37"/>
      <c r="J197" s="22"/>
      <c r="K197" s="37"/>
      <c r="L197" s="22"/>
      <c r="M197" s="22"/>
      <c r="N197" s="52"/>
      <c r="O197" s="52"/>
      <c r="P197" s="52"/>
      <c r="Q197" s="52"/>
      <c r="R197" s="52"/>
      <c r="S197" s="52"/>
      <c r="T197" s="52" t="str">
        <f t="shared" si="48"/>
        <v xml:space="preserve"> </v>
      </c>
      <c r="U197" s="52" t="str">
        <f t="shared" si="48"/>
        <v xml:space="preserve"> </v>
      </c>
      <c r="V197" s="52"/>
      <c r="W197" s="52"/>
      <c r="X197" s="52"/>
      <c r="Y197" s="52"/>
      <c r="Z197" s="52"/>
      <c r="AA197" s="52"/>
      <c r="AB197" s="52"/>
      <c r="AC197" s="56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</row>
    <row r="198" spans="1:40" x14ac:dyDescent="0.2">
      <c r="A198" s="54"/>
      <c r="B198" s="52"/>
      <c r="C198" s="52"/>
      <c r="D198" s="52"/>
      <c r="E198" s="52"/>
      <c r="F198" s="52"/>
      <c r="G198" s="52"/>
      <c r="H198" s="52"/>
      <c r="I198" s="37"/>
      <c r="J198" s="22"/>
      <c r="K198" s="37"/>
      <c r="L198" s="22"/>
      <c r="M198" s="22"/>
      <c r="N198" s="52"/>
      <c r="O198" s="52"/>
      <c r="P198" s="52"/>
      <c r="Q198" s="52"/>
      <c r="R198" s="52"/>
      <c r="S198" s="52"/>
      <c r="T198" s="52" t="str">
        <f t="shared" si="48"/>
        <v xml:space="preserve"> </v>
      </c>
      <c r="U198" s="52" t="str">
        <f t="shared" si="48"/>
        <v xml:space="preserve"> </v>
      </c>
      <c r="V198" s="52"/>
      <c r="W198" s="52"/>
      <c r="X198" s="52"/>
      <c r="Y198" s="52"/>
      <c r="Z198" s="52"/>
      <c r="AA198" s="52"/>
      <c r="AB198" s="52"/>
      <c r="AC198" s="56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</row>
    <row r="199" spans="1:40" x14ac:dyDescent="0.2">
      <c r="A199" s="54"/>
      <c r="B199" s="52"/>
      <c r="C199" s="52"/>
      <c r="D199" s="52"/>
      <c r="E199" s="52"/>
      <c r="F199" s="52"/>
      <c r="G199" s="52"/>
      <c r="H199" s="52"/>
      <c r="I199" s="37"/>
      <c r="J199" s="22"/>
      <c r="K199" s="37"/>
      <c r="L199" s="22"/>
      <c r="M199" s="22"/>
      <c r="N199" s="52"/>
      <c r="O199" s="52"/>
      <c r="P199" s="52"/>
      <c r="Q199" s="52"/>
      <c r="R199" s="52"/>
      <c r="S199" s="52"/>
      <c r="T199" s="52" t="str">
        <f t="shared" si="48"/>
        <v xml:space="preserve"> </v>
      </c>
      <c r="U199" s="52" t="str">
        <f t="shared" si="48"/>
        <v xml:space="preserve"> </v>
      </c>
      <c r="V199" s="52"/>
      <c r="W199" s="52"/>
      <c r="X199" s="52"/>
      <c r="Y199" s="52"/>
      <c r="Z199" s="52"/>
      <c r="AA199" s="52"/>
      <c r="AB199" s="52"/>
      <c r="AC199" s="56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</row>
    <row r="200" spans="1:40" x14ac:dyDescent="0.2">
      <c r="A200" s="103">
        <f>A178</f>
        <v>42808</v>
      </c>
      <c r="B200" s="52">
        <v>15</v>
      </c>
      <c r="C200" s="52">
        <v>7.0000000000000007E-2</v>
      </c>
      <c r="D200" s="52">
        <v>6.69</v>
      </c>
      <c r="E200" s="57">
        <v>4.8</v>
      </c>
      <c r="F200" s="74">
        <v>8.9329999999999998</v>
      </c>
      <c r="G200" s="56">
        <v>0.15</v>
      </c>
      <c r="H200" s="56"/>
      <c r="I200" s="30">
        <v>144</v>
      </c>
      <c r="J200" s="22">
        <f t="shared" ref="J200:J201" si="49">(I200*14.007)*(0.001)</f>
        <v>2.0170080000000001</v>
      </c>
      <c r="K200" s="157">
        <v>1.18</v>
      </c>
      <c r="L200" s="22">
        <f t="shared" ref="L200:L272" si="50">(K200*30.97)*(0.001)</f>
        <v>3.6544599999999997E-2</v>
      </c>
      <c r="M200" s="22"/>
      <c r="N200" s="52">
        <v>5</v>
      </c>
      <c r="O200" s="52">
        <v>4</v>
      </c>
      <c r="P200" s="52">
        <v>4</v>
      </c>
      <c r="Q200" s="52">
        <v>2</v>
      </c>
      <c r="R200" s="52">
        <v>12</v>
      </c>
      <c r="S200" s="52">
        <v>6</v>
      </c>
      <c r="T200" s="52">
        <f t="shared" si="48"/>
        <v>2.7777777777777777</v>
      </c>
      <c r="U200" s="52">
        <f t="shared" si="48"/>
        <v>6.666666666666667</v>
      </c>
      <c r="V200" s="52">
        <v>1.1000000000000001</v>
      </c>
      <c r="W200" s="52">
        <v>2</v>
      </c>
      <c r="X200" s="52" t="s">
        <v>51</v>
      </c>
      <c r="Y200" s="52" t="s">
        <v>120</v>
      </c>
      <c r="Z200" s="52">
        <v>37</v>
      </c>
      <c r="AA200" s="52">
        <v>44</v>
      </c>
      <c r="AB200" s="52">
        <f>5/0.3048</f>
        <v>16.404199475065617</v>
      </c>
      <c r="AC200" s="56">
        <f>AB200*0.3048</f>
        <v>5</v>
      </c>
      <c r="AD200" s="57"/>
      <c r="AE200" s="52"/>
      <c r="AF200" s="52"/>
      <c r="AG200" s="52"/>
      <c r="AH200" s="52"/>
      <c r="AI200" s="57"/>
      <c r="AJ200" s="52"/>
      <c r="AK200" s="52"/>
      <c r="AL200" s="52"/>
      <c r="AM200" s="52"/>
      <c r="AN200" s="52"/>
    </row>
    <row r="201" spans="1:40" x14ac:dyDescent="0.2">
      <c r="A201" s="146">
        <f>A179</f>
        <v>42822</v>
      </c>
      <c r="B201" s="52">
        <v>15</v>
      </c>
      <c r="C201" s="46">
        <v>7.0000000000000007E-2</v>
      </c>
      <c r="D201" s="46">
        <v>7.13</v>
      </c>
      <c r="E201" s="46">
        <v>30</v>
      </c>
      <c r="F201" s="46">
        <v>1.47</v>
      </c>
      <c r="G201" s="46">
        <v>0.113</v>
      </c>
      <c r="I201" s="163">
        <v>145</v>
      </c>
      <c r="J201" s="22">
        <f t="shared" si="49"/>
        <v>2.031015</v>
      </c>
      <c r="K201" s="157">
        <v>1.28</v>
      </c>
      <c r="L201" s="22">
        <f t="shared" si="50"/>
        <v>3.9641599999999999E-2</v>
      </c>
      <c r="M201" s="22"/>
      <c r="N201" s="46">
        <v>5</v>
      </c>
      <c r="O201" s="46">
        <v>2</v>
      </c>
      <c r="P201" s="46">
        <v>3</v>
      </c>
      <c r="Q201" s="46">
        <v>2</v>
      </c>
      <c r="R201" s="46">
        <v>8</v>
      </c>
      <c r="S201" s="46">
        <v>2</v>
      </c>
      <c r="T201" s="52">
        <f t="shared" si="48"/>
        <v>21.666666666666668</v>
      </c>
      <c r="U201" s="52">
        <f t="shared" si="48"/>
        <v>17.777777777777779</v>
      </c>
      <c r="V201" s="46">
        <v>0.9</v>
      </c>
      <c r="W201" s="46">
        <v>1</v>
      </c>
      <c r="Y201" s="46" t="s">
        <v>120</v>
      </c>
      <c r="Z201" s="46">
        <v>71</v>
      </c>
      <c r="AA201" s="46">
        <v>64</v>
      </c>
      <c r="AB201" s="46">
        <v>2</v>
      </c>
      <c r="AC201" s="56">
        <f>AB201*0.3048</f>
        <v>0.60960000000000003</v>
      </c>
    </row>
    <row r="202" spans="1:40" x14ac:dyDescent="0.2">
      <c r="A202" s="103">
        <f t="shared" ref="A202:A217" si="51">A180</f>
        <v>42836</v>
      </c>
      <c r="B202" s="52">
        <v>15</v>
      </c>
      <c r="C202" s="52">
        <v>7.0000000000000007E-2</v>
      </c>
      <c r="D202" s="52">
        <v>7.84</v>
      </c>
      <c r="E202" s="52">
        <v>12.5</v>
      </c>
      <c r="F202" s="52">
        <v>2.02</v>
      </c>
      <c r="G202" s="52">
        <v>8.4000000000000005E-2</v>
      </c>
      <c r="H202" s="52"/>
      <c r="I202" s="163">
        <v>135</v>
      </c>
      <c r="J202" s="22">
        <f t="shared" si="44"/>
        <v>1.8909449999999999</v>
      </c>
      <c r="K202" s="157">
        <v>1.25</v>
      </c>
      <c r="L202" s="22">
        <f t="shared" si="50"/>
        <v>3.8712499999999997E-2</v>
      </c>
      <c r="M202" s="22"/>
      <c r="N202" s="52">
        <v>5</v>
      </c>
      <c r="O202" s="52">
        <v>1</v>
      </c>
      <c r="P202" s="52">
        <v>2</v>
      </c>
      <c r="Q202" s="52">
        <v>2</v>
      </c>
      <c r="R202" s="52">
        <v>10</v>
      </c>
      <c r="S202" s="52">
        <v>1</v>
      </c>
      <c r="T202" s="52">
        <f t="shared" si="48"/>
        <v>26.666666666666668</v>
      </c>
      <c r="U202" s="52">
        <f t="shared" si="48"/>
        <v>20</v>
      </c>
      <c r="V202" s="53">
        <v>1.1000000000000001</v>
      </c>
      <c r="W202" s="52">
        <v>2</v>
      </c>
      <c r="X202" s="52"/>
      <c r="Y202" s="52" t="s">
        <v>120</v>
      </c>
      <c r="Z202" s="52">
        <v>80</v>
      </c>
      <c r="AA202" s="52">
        <v>68</v>
      </c>
      <c r="AB202" s="52">
        <v>3.28084</v>
      </c>
      <c r="AC202" s="56">
        <f t="shared" ref="AC202:AC217" si="52">AB202*0.3048</f>
        <v>1.000000032</v>
      </c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</row>
    <row r="203" spans="1:40" x14ac:dyDescent="0.2">
      <c r="A203" s="103">
        <f>A181</f>
        <v>42850</v>
      </c>
      <c r="B203" s="52">
        <v>15</v>
      </c>
      <c r="C203" s="52">
        <v>0.08</v>
      </c>
      <c r="D203" s="52">
        <v>6.96</v>
      </c>
      <c r="E203" s="52">
        <v>11.5</v>
      </c>
      <c r="F203" s="52">
        <v>1.41</v>
      </c>
      <c r="G203" s="52">
        <v>9.1999999999999998E-2</v>
      </c>
      <c r="H203" s="52"/>
      <c r="I203" s="163">
        <v>100</v>
      </c>
      <c r="J203" s="22">
        <f t="shared" si="44"/>
        <v>1.4007000000000001</v>
      </c>
      <c r="K203" s="157">
        <v>1.34</v>
      </c>
      <c r="L203" s="22">
        <f t="shared" si="50"/>
        <v>4.1499800000000003E-2</v>
      </c>
      <c r="M203" s="22"/>
      <c r="N203" s="52">
        <v>5</v>
      </c>
      <c r="O203" s="52">
        <v>4</v>
      </c>
      <c r="P203" s="52">
        <v>3</v>
      </c>
      <c r="Q203" s="52">
        <v>2</v>
      </c>
      <c r="R203" s="52">
        <v>6</v>
      </c>
      <c r="S203" s="52">
        <v>5</v>
      </c>
      <c r="T203" s="52">
        <f t="shared" si="48"/>
        <v>17.222222222222221</v>
      </c>
      <c r="U203" s="52">
        <f t="shared" si="48"/>
        <v>16.666666666666668</v>
      </c>
      <c r="V203" s="53">
        <v>0.85</v>
      </c>
      <c r="W203" s="52">
        <v>1</v>
      </c>
      <c r="X203" s="52"/>
      <c r="Y203" s="52" t="s">
        <v>120</v>
      </c>
      <c r="Z203" s="52">
        <v>63</v>
      </c>
      <c r="AA203" s="52">
        <v>62</v>
      </c>
      <c r="AB203" s="52">
        <v>3.28084</v>
      </c>
      <c r="AC203" s="56">
        <f>AB203*0.3048</f>
        <v>1.000000032</v>
      </c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</row>
    <row r="204" spans="1:40" x14ac:dyDescent="0.2">
      <c r="A204" s="103">
        <f t="shared" si="51"/>
        <v>42864</v>
      </c>
      <c r="B204" s="52">
        <v>15</v>
      </c>
      <c r="C204" s="52">
        <v>7.0000000000000007E-2</v>
      </c>
      <c r="D204" s="52">
        <v>6.76</v>
      </c>
      <c r="E204" s="52">
        <v>8.1</v>
      </c>
      <c r="F204" s="53">
        <v>1.49</v>
      </c>
      <c r="G204" s="52">
        <v>0.23</v>
      </c>
      <c r="H204" s="52"/>
      <c r="I204" s="30">
        <v>95.5</v>
      </c>
      <c r="J204" s="22">
        <f t="shared" si="44"/>
        <v>1.3376684999999999</v>
      </c>
      <c r="K204" s="30">
        <v>2.79</v>
      </c>
      <c r="L204" s="22">
        <f t="shared" si="50"/>
        <v>8.6406300000000005E-2</v>
      </c>
      <c r="M204" s="22"/>
      <c r="N204" s="52">
        <v>5</v>
      </c>
      <c r="O204" s="52">
        <v>1</v>
      </c>
      <c r="P204" s="52">
        <v>2</v>
      </c>
      <c r="Q204" s="52">
        <v>2</v>
      </c>
      <c r="R204" s="52">
        <v>10</v>
      </c>
      <c r="S204" s="52">
        <v>2</v>
      </c>
      <c r="T204" s="52">
        <f t="shared" si="48"/>
        <v>18.888888888888889</v>
      </c>
      <c r="U204" s="52">
        <f t="shared" si="48"/>
        <v>18.888888888888889</v>
      </c>
      <c r="V204" s="53">
        <v>0.95</v>
      </c>
      <c r="W204" s="52">
        <v>1</v>
      </c>
      <c r="X204" s="52"/>
      <c r="Y204" s="52" t="s">
        <v>120</v>
      </c>
      <c r="Z204" s="52">
        <v>66</v>
      </c>
      <c r="AA204" s="52">
        <v>66</v>
      </c>
      <c r="AB204" s="52">
        <v>3.28084</v>
      </c>
      <c r="AC204" s="56">
        <v>1</v>
      </c>
      <c r="AD204" s="52" t="s">
        <v>239</v>
      </c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</row>
    <row r="205" spans="1:40" x14ac:dyDescent="0.2">
      <c r="A205" s="103">
        <f t="shared" si="51"/>
        <v>42878</v>
      </c>
      <c r="B205" s="52">
        <v>15</v>
      </c>
      <c r="C205" s="52">
        <v>7.0000000000000007E-2</v>
      </c>
      <c r="D205" s="52">
        <v>6.75</v>
      </c>
      <c r="E205" s="54">
        <v>7.1</v>
      </c>
      <c r="F205" s="52">
        <v>1.2</v>
      </c>
      <c r="G205" s="52">
        <v>9.2999999999999999E-2</v>
      </c>
      <c r="H205" s="52"/>
      <c r="I205" s="33">
        <v>68.400000000000006</v>
      </c>
      <c r="J205" s="22">
        <f t="shared" si="44"/>
        <v>0.95807880000000001</v>
      </c>
      <c r="K205" s="30">
        <v>2.44</v>
      </c>
      <c r="L205" s="22">
        <f t="shared" si="50"/>
        <v>7.5566800000000003E-2</v>
      </c>
      <c r="M205" s="22"/>
      <c r="N205" s="52">
        <v>5</v>
      </c>
      <c r="O205" s="52">
        <v>4</v>
      </c>
      <c r="P205" s="52">
        <v>2</v>
      </c>
      <c r="Q205" s="52">
        <v>2</v>
      </c>
      <c r="R205" s="52">
        <v>11</v>
      </c>
      <c r="S205" s="52">
        <v>5</v>
      </c>
      <c r="T205" s="52">
        <f t="shared" si="48"/>
        <v>17.777777777777779</v>
      </c>
      <c r="U205" s="52">
        <f t="shared" si="48"/>
        <v>21.111111111111111</v>
      </c>
      <c r="V205" s="53">
        <v>0.9</v>
      </c>
      <c r="W205" s="52">
        <v>2</v>
      </c>
      <c r="X205" s="52"/>
      <c r="Y205" s="52" t="s">
        <v>234</v>
      </c>
      <c r="Z205" s="52">
        <v>64</v>
      </c>
      <c r="AA205" s="52">
        <v>70</v>
      </c>
      <c r="AB205" s="52">
        <v>2</v>
      </c>
      <c r="AC205" s="56">
        <f t="shared" si="52"/>
        <v>0.60960000000000003</v>
      </c>
      <c r="AD205" s="52" t="s">
        <v>244</v>
      </c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</row>
    <row r="206" spans="1:40" x14ac:dyDescent="0.2">
      <c r="A206" s="103">
        <f t="shared" si="51"/>
        <v>42892</v>
      </c>
      <c r="B206" s="52">
        <v>15</v>
      </c>
      <c r="C206" s="52">
        <v>7.0000000000000007E-2</v>
      </c>
      <c r="D206" s="52">
        <v>6.86</v>
      </c>
      <c r="E206" s="52">
        <v>8</v>
      </c>
      <c r="F206" s="52">
        <v>1.17</v>
      </c>
      <c r="G206" s="56">
        <v>0.111</v>
      </c>
      <c r="H206" s="56"/>
      <c r="I206" s="30">
        <v>68</v>
      </c>
      <c r="J206" s="22">
        <f t="shared" si="44"/>
        <v>0.95247599999999999</v>
      </c>
      <c r="K206" s="30">
        <v>1.78</v>
      </c>
      <c r="L206" s="22">
        <f t="shared" si="50"/>
        <v>5.5126599999999998E-2</v>
      </c>
      <c r="M206" s="22"/>
      <c r="N206" s="52">
        <v>5</v>
      </c>
      <c r="O206" s="52">
        <v>2</v>
      </c>
      <c r="P206" s="52">
        <v>3</v>
      </c>
      <c r="Q206" s="52">
        <v>2</v>
      </c>
      <c r="R206" s="52">
        <v>10</v>
      </c>
      <c r="S206" s="52">
        <v>5</v>
      </c>
      <c r="T206" s="52">
        <f t="shared" si="48"/>
        <v>27.222222222222221</v>
      </c>
      <c r="U206" s="52">
        <f t="shared" si="48"/>
        <v>24.444444444444443</v>
      </c>
      <c r="V206" s="53">
        <v>1.05</v>
      </c>
      <c r="W206" s="52">
        <v>2</v>
      </c>
      <c r="X206" s="52"/>
      <c r="Y206" s="52" t="s">
        <v>120</v>
      </c>
      <c r="Z206" s="52">
        <v>81</v>
      </c>
      <c r="AA206" s="52">
        <v>76</v>
      </c>
      <c r="AB206" s="52">
        <v>3</v>
      </c>
      <c r="AC206" s="56">
        <v>3.28084</v>
      </c>
      <c r="AD206" s="52" t="s">
        <v>250</v>
      </c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</row>
    <row r="207" spans="1:40" x14ac:dyDescent="0.2">
      <c r="A207" s="103">
        <f t="shared" si="51"/>
        <v>42906</v>
      </c>
      <c r="B207" s="52">
        <v>15</v>
      </c>
      <c r="C207" s="52">
        <v>7.0000000000000007E-2</v>
      </c>
      <c r="D207" s="53">
        <v>7.48</v>
      </c>
      <c r="E207" s="52">
        <v>13.1</v>
      </c>
      <c r="F207" s="52">
        <v>4.97</v>
      </c>
      <c r="G207" s="52">
        <v>0.17799999999999999</v>
      </c>
      <c r="H207" s="52"/>
      <c r="I207" s="30">
        <v>43.2</v>
      </c>
      <c r="J207" s="22">
        <f t="shared" si="44"/>
        <v>0.60510240000000004</v>
      </c>
      <c r="K207" s="30">
        <v>1.7</v>
      </c>
      <c r="L207" s="22">
        <f t="shared" si="50"/>
        <v>5.2648999999999994E-2</v>
      </c>
      <c r="M207" s="22"/>
      <c r="N207" s="52">
        <v>5</v>
      </c>
      <c r="O207" s="52">
        <v>3</v>
      </c>
      <c r="P207" s="52">
        <v>2</v>
      </c>
      <c r="Q207" s="52">
        <v>2</v>
      </c>
      <c r="R207" s="52">
        <v>8</v>
      </c>
      <c r="S207" s="52">
        <v>5</v>
      </c>
      <c r="T207" s="52">
        <f t="shared" si="48"/>
        <v>27.777777777777779</v>
      </c>
      <c r="U207" s="52">
        <f t="shared" si="48"/>
        <v>27.222222222222221</v>
      </c>
      <c r="V207" s="53">
        <v>0.75</v>
      </c>
      <c r="W207" s="52">
        <v>1</v>
      </c>
      <c r="X207" s="52"/>
      <c r="Y207" s="52" t="s">
        <v>120</v>
      </c>
      <c r="Z207" s="87">
        <v>82</v>
      </c>
      <c r="AA207" s="87">
        <v>81</v>
      </c>
      <c r="AB207" s="52">
        <v>3.28</v>
      </c>
      <c r="AC207" s="56">
        <f t="shared" si="52"/>
        <v>0.99974399999999997</v>
      </c>
      <c r="AD207" s="52" t="s">
        <v>257</v>
      </c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</row>
    <row r="208" spans="1:40" x14ac:dyDescent="0.2">
      <c r="A208" s="103">
        <f t="shared" si="51"/>
        <v>42921</v>
      </c>
      <c r="B208" s="52">
        <v>15</v>
      </c>
      <c r="C208" s="52">
        <v>7.0000000000000007E-2</v>
      </c>
      <c r="D208" s="52">
        <v>8.2799999999999994</v>
      </c>
      <c r="E208" s="52">
        <v>14.4</v>
      </c>
      <c r="F208" s="177"/>
      <c r="G208" s="52">
        <v>0.156</v>
      </c>
      <c r="H208" s="52"/>
      <c r="I208" s="37">
        <v>33.4</v>
      </c>
      <c r="J208" s="22">
        <f t="shared" si="44"/>
        <v>0.46783380000000002</v>
      </c>
      <c r="K208" s="37">
        <v>2.0499999999999998</v>
      </c>
      <c r="L208" s="22">
        <f t="shared" si="50"/>
        <v>6.3488499999999989E-2</v>
      </c>
      <c r="M208" s="22"/>
      <c r="N208" s="52">
        <v>5</v>
      </c>
      <c r="O208" s="52">
        <v>2</v>
      </c>
      <c r="P208" s="52">
        <v>3</v>
      </c>
      <c r="Q208" s="52">
        <v>2</v>
      </c>
      <c r="R208" s="52">
        <v>10</v>
      </c>
      <c r="S208" s="52">
        <v>1</v>
      </c>
      <c r="T208" s="52">
        <f t="shared" si="48"/>
        <v>30</v>
      </c>
      <c r="U208" s="52">
        <f t="shared" si="48"/>
        <v>30</v>
      </c>
      <c r="V208" s="53">
        <v>0.75</v>
      </c>
      <c r="W208" s="52">
        <v>1</v>
      </c>
      <c r="X208" s="52"/>
      <c r="Y208" s="52" t="s">
        <v>120</v>
      </c>
      <c r="Z208" s="52">
        <v>86</v>
      </c>
      <c r="AA208" s="52">
        <v>86</v>
      </c>
      <c r="AB208" s="52">
        <v>3.28</v>
      </c>
      <c r="AC208" s="56">
        <f t="shared" si="52"/>
        <v>0.99974399999999997</v>
      </c>
      <c r="AD208" s="52" t="s">
        <v>262</v>
      </c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</row>
    <row r="209" spans="1:40" x14ac:dyDescent="0.2">
      <c r="A209" s="103">
        <f t="shared" si="51"/>
        <v>42934</v>
      </c>
      <c r="B209" s="52">
        <v>15</v>
      </c>
      <c r="C209" s="52">
        <v>0.06</v>
      </c>
      <c r="D209" s="52">
        <v>8.07</v>
      </c>
      <c r="E209" s="52">
        <v>9</v>
      </c>
      <c r="F209" s="52">
        <v>0.81499999999999995</v>
      </c>
      <c r="G209" s="52">
        <v>0.105</v>
      </c>
      <c r="H209" s="52"/>
      <c r="I209" s="37">
        <v>37</v>
      </c>
      <c r="J209" s="22">
        <f t="shared" si="44"/>
        <v>0.51825900000000003</v>
      </c>
      <c r="K209" s="37">
        <v>0.25</v>
      </c>
      <c r="L209" s="22">
        <f t="shared" si="50"/>
        <v>7.7425000000000003E-3</v>
      </c>
      <c r="M209" s="22"/>
      <c r="N209" s="52">
        <v>5</v>
      </c>
      <c r="O209" s="52">
        <v>3</v>
      </c>
      <c r="P209" s="52">
        <v>3</v>
      </c>
      <c r="Q209" s="52">
        <v>2</v>
      </c>
      <c r="R209" s="52">
        <v>8</v>
      </c>
      <c r="S209" s="52">
        <v>2</v>
      </c>
      <c r="T209" s="52">
        <f t="shared" si="48"/>
        <v>32.777777777777779</v>
      </c>
      <c r="U209" s="52">
        <f t="shared" si="48"/>
        <v>31.666666666666668</v>
      </c>
      <c r="V209" s="53">
        <v>0.9</v>
      </c>
      <c r="W209" s="52">
        <v>1</v>
      </c>
      <c r="X209" s="52"/>
      <c r="Y209" s="52" t="s">
        <v>120</v>
      </c>
      <c r="Z209" s="52">
        <v>91</v>
      </c>
      <c r="AA209" s="52">
        <v>89</v>
      </c>
      <c r="AB209" s="52">
        <v>3.28</v>
      </c>
      <c r="AC209" s="56">
        <f t="shared" si="52"/>
        <v>0.99974399999999997</v>
      </c>
      <c r="AD209" s="52" t="s">
        <v>272</v>
      </c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</row>
    <row r="210" spans="1:40" x14ac:dyDescent="0.2">
      <c r="A210" s="103">
        <f t="shared" si="51"/>
        <v>42948</v>
      </c>
      <c r="B210" s="52">
        <v>15</v>
      </c>
      <c r="C210" s="52">
        <v>0.04</v>
      </c>
      <c r="D210" s="52">
        <v>6.04</v>
      </c>
      <c r="E210" s="52">
        <v>14.8</v>
      </c>
      <c r="F210" s="52">
        <v>1.51</v>
      </c>
      <c r="G210" s="52">
        <v>0.24</v>
      </c>
      <c r="H210" s="52"/>
      <c r="I210" s="37">
        <v>86.8</v>
      </c>
      <c r="J210" s="22">
        <f t="shared" si="44"/>
        <v>1.2158076</v>
      </c>
      <c r="K210" s="37">
        <v>3.49</v>
      </c>
      <c r="L210" s="22">
        <f t="shared" si="50"/>
        <v>0.10808530000000001</v>
      </c>
      <c r="M210" s="22"/>
      <c r="N210" s="52">
        <v>5</v>
      </c>
      <c r="O210" s="52">
        <v>2</v>
      </c>
      <c r="P210" s="52">
        <v>3</v>
      </c>
      <c r="Q210" s="52">
        <v>2</v>
      </c>
      <c r="R210" s="52">
        <v>10</v>
      </c>
      <c r="S210" s="52">
        <v>2</v>
      </c>
      <c r="T210" s="52">
        <f t="shared" si="48"/>
        <v>28.888888888888889</v>
      </c>
      <c r="U210" s="52">
        <f t="shared" si="48"/>
        <v>28.333333333333332</v>
      </c>
      <c r="V210" s="53">
        <v>0.55000000000000004</v>
      </c>
      <c r="W210" s="52">
        <v>1</v>
      </c>
      <c r="X210" s="52"/>
      <c r="Y210" s="52" t="s">
        <v>120</v>
      </c>
      <c r="Z210" s="52">
        <v>84</v>
      </c>
      <c r="AA210" s="52">
        <v>83</v>
      </c>
      <c r="AB210" s="52">
        <v>1</v>
      </c>
      <c r="AC210" s="56">
        <f t="shared" si="52"/>
        <v>0.30480000000000002</v>
      </c>
      <c r="AD210" s="52" t="s">
        <v>282</v>
      </c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</row>
    <row r="211" spans="1:40" x14ac:dyDescent="0.2">
      <c r="A211" s="103">
        <f t="shared" si="51"/>
        <v>42962</v>
      </c>
      <c r="B211" s="52">
        <v>15</v>
      </c>
      <c r="C211" s="52">
        <v>0.02</v>
      </c>
      <c r="D211" s="52">
        <v>5.81</v>
      </c>
      <c r="E211" s="52">
        <v>22.9</v>
      </c>
      <c r="F211" s="52">
        <v>1.81</v>
      </c>
      <c r="G211" s="52">
        <v>0.41399999999999998</v>
      </c>
      <c r="H211" s="52"/>
      <c r="I211" s="37">
        <v>87.3</v>
      </c>
      <c r="J211" s="22">
        <f t="shared" si="44"/>
        <v>1.2228110999999999</v>
      </c>
      <c r="K211" s="37">
        <v>4.54</v>
      </c>
      <c r="L211" s="22">
        <f t="shared" si="50"/>
        <v>0.1406038</v>
      </c>
      <c r="M211" s="22"/>
      <c r="N211" s="52">
        <v>5</v>
      </c>
      <c r="O211" s="52">
        <v>3</v>
      </c>
      <c r="P211" s="52">
        <v>2</v>
      </c>
      <c r="Q211" s="52">
        <v>2</v>
      </c>
      <c r="R211" s="52">
        <v>8</v>
      </c>
      <c r="S211" s="52">
        <v>5</v>
      </c>
      <c r="T211" s="52" t="e">
        <f t="shared" si="48"/>
        <v>#VALUE!</v>
      </c>
      <c r="U211" s="52" t="e">
        <f t="shared" si="48"/>
        <v>#VALUE!</v>
      </c>
      <c r="V211" s="53">
        <v>0.45</v>
      </c>
      <c r="W211" s="52">
        <v>1</v>
      </c>
      <c r="X211" s="52"/>
      <c r="Y211" s="52" t="s">
        <v>120</v>
      </c>
      <c r="Z211" s="52" t="s">
        <v>279</v>
      </c>
      <c r="AA211" s="52" t="s">
        <v>279</v>
      </c>
      <c r="AB211" s="52">
        <v>3.28</v>
      </c>
      <c r="AC211" s="56">
        <f t="shared" si="52"/>
        <v>0.99974399999999997</v>
      </c>
      <c r="AD211" s="52" t="s">
        <v>288</v>
      </c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</row>
    <row r="212" spans="1:40" x14ac:dyDescent="0.2">
      <c r="A212" s="103">
        <f t="shared" si="51"/>
        <v>42976</v>
      </c>
      <c r="B212" s="52">
        <v>15</v>
      </c>
      <c r="C212" s="52">
        <v>7.0000000000000007E-2</v>
      </c>
      <c r="D212" s="52">
        <v>7.06</v>
      </c>
      <c r="E212" s="52">
        <v>17.600000000000001</v>
      </c>
      <c r="F212" s="52">
        <v>1.08</v>
      </c>
      <c r="G212" s="52">
        <v>9.7000000000000003E-2</v>
      </c>
      <c r="H212" s="52"/>
      <c r="I212" s="37">
        <v>99.5</v>
      </c>
      <c r="J212" s="22">
        <f t="shared" si="44"/>
        <v>1.3936965000000001</v>
      </c>
      <c r="K212" s="37">
        <v>2.04</v>
      </c>
      <c r="L212" s="22">
        <f t="shared" si="50"/>
        <v>6.3178799999999993E-2</v>
      </c>
      <c r="M212" s="22"/>
      <c r="N212" s="52">
        <v>5</v>
      </c>
      <c r="O212" s="52">
        <v>6</v>
      </c>
      <c r="P212" s="46">
        <v>3</v>
      </c>
      <c r="Q212" s="52">
        <v>2</v>
      </c>
      <c r="R212" s="52">
        <v>8</v>
      </c>
      <c r="S212" s="52">
        <v>5</v>
      </c>
      <c r="T212" s="52">
        <f t="shared" si="48"/>
        <v>19.444444444444443</v>
      </c>
      <c r="U212" s="52">
        <f t="shared" si="48"/>
        <v>21.666666666666668</v>
      </c>
      <c r="V212" s="53">
        <v>0.8</v>
      </c>
      <c r="W212" s="52">
        <v>1</v>
      </c>
      <c r="X212" s="52"/>
      <c r="Y212" s="52" t="s">
        <v>120</v>
      </c>
      <c r="Z212" s="52">
        <v>67</v>
      </c>
      <c r="AA212" s="52">
        <v>71</v>
      </c>
      <c r="AB212" s="52">
        <v>3.28</v>
      </c>
      <c r="AC212" s="56">
        <f t="shared" si="52"/>
        <v>0.99974399999999997</v>
      </c>
      <c r="AD212" s="52" t="s">
        <v>288</v>
      </c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</row>
    <row r="213" spans="1:40" x14ac:dyDescent="0.2">
      <c r="A213" s="103">
        <f t="shared" si="51"/>
        <v>42990</v>
      </c>
      <c r="B213" s="52">
        <v>15</v>
      </c>
      <c r="C213" s="52">
        <v>7.0000000000000007E-2</v>
      </c>
      <c r="D213" s="52">
        <v>6.87</v>
      </c>
      <c r="E213" s="52">
        <v>12.2</v>
      </c>
      <c r="F213" s="52">
        <v>1.57</v>
      </c>
      <c r="G213" s="56">
        <v>0.106</v>
      </c>
      <c r="H213" s="56"/>
      <c r="I213" s="37">
        <v>120.5</v>
      </c>
      <c r="J213" s="22">
        <f t="shared" si="44"/>
        <v>1.6878435000000001</v>
      </c>
      <c r="K213" s="81">
        <v>1.77</v>
      </c>
      <c r="L213" s="22">
        <f t="shared" si="50"/>
        <v>5.4816899999999995E-2</v>
      </c>
      <c r="M213" s="22"/>
      <c r="N213" s="52">
        <v>5</v>
      </c>
      <c r="O213" s="52">
        <v>3</v>
      </c>
      <c r="P213" s="52">
        <v>2</v>
      </c>
      <c r="Q213" s="52">
        <v>2</v>
      </c>
      <c r="R213" s="52">
        <v>8</v>
      </c>
      <c r="S213" s="52">
        <v>1</v>
      </c>
      <c r="T213" s="52">
        <f t="shared" si="48"/>
        <v>24.444444444444443</v>
      </c>
      <c r="U213" s="52">
        <f t="shared" si="48"/>
        <v>22.222222222222221</v>
      </c>
      <c r="V213" s="53">
        <v>0.9</v>
      </c>
      <c r="W213" s="52">
        <v>1</v>
      </c>
      <c r="X213" s="52"/>
      <c r="Y213" s="52" t="s">
        <v>147</v>
      </c>
      <c r="Z213" s="52">
        <v>76</v>
      </c>
      <c r="AA213" s="52">
        <v>72</v>
      </c>
      <c r="AB213" s="52">
        <v>3.28</v>
      </c>
      <c r="AC213" s="56">
        <f t="shared" si="52"/>
        <v>0.99974399999999997</v>
      </c>
      <c r="AD213" s="52" t="s">
        <v>302</v>
      </c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</row>
    <row r="214" spans="1:40" x14ac:dyDescent="0.2">
      <c r="A214" s="103">
        <f t="shared" si="51"/>
        <v>43004</v>
      </c>
      <c r="B214" s="52">
        <v>15</v>
      </c>
      <c r="C214" s="53">
        <v>0.08</v>
      </c>
      <c r="D214" s="52">
        <v>7.42</v>
      </c>
      <c r="E214" s="52">
        <v>12.2</v>
      </c>
      <c r="F214" s="52">
        <v>1.99</v>
      </c>
      <c r="G214" s="52">
        <v>3.3000000000000002E-2</v>
      </c>
      <c r="H214" s="52"/>
      <c r="I214" s="37">
        <v>114</v>
      </c>
      <c r="J214" s="22">
        <f t="shared" si="44"/>
        <v>1.5967979999999999</v>
      </c>
      <c r="K214" s="81">
        <v>1.37</v>
      </c>
      <c r="L214" s="22">
        <f t="shared" si="50"/>
        <v>4.2428899999999999E-2</v>
      </c>
      <c r="M214" s="22"/>
      <c r="N214" s="52">
        <v>5</v>
      </c>
      <c r="O214" s="52">
        <v>3</v>
      </c>
      <c r="P214" s="52">
        <v>2</v>
      </c>
      <c r="Q214" s="52">
        <v>2</v>
      </c>
      <c r="R214" s="52">
        <v>10</v>
      </c>
      <c r="S214" s="52">
        <v>1</v>
      </c>
      <c r="T214" s="52">
        <f t="shared" si="48"/>
        <v>25.555555555555557</v>
      </c>
      <c r="U214" s="52">
        <f t="shared" si="48"/>
        <v>24.444444444444443</v>
      </c>
      <c r="V214" s="52">
        <v>0.95</v>
      </c>
      <c r="W214" s="52">
        <v>1</v>
      </c>
      <c r="X214" s="52"/>
      <c r="Y214" s="52" t="s">
        <v>147</v>
      </c>
      <c r="Z214" s="52">
        <v>78</v>
      </c>
      <c r="AA214" s="52">
        <v>76</v>
      </c>
      <c r="AB214" s="52">
        <v>3.28</v>
      </c>
      <c r="AC214" s="56">
        <f t="shared" si="52"/>
        <v>0.99974399999999997</v>
      </c>
      <c r="AD214" s="52" t="s">
        <v>306</v>
      </c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</row>
    <row r="215" spans="1:40" x14ac:dyDescent="0.2">
      <c r="A215" s="103">
        <f t="shared" si="51"/>
        <v>43018</v>
      </c>
      <c r="B215" s="52">
        <v>15</v>
      </c>
      <c r="C215" s="52">
        <v>0.08</v>
      </c>
      <c r="D215" s="52">
        <v>7.11</v>
      </c>
      <c r="E215" s="52">
        <v>4.8</v>
      </c>
      <c r="F215" s="52">
        <v>2.0099999999999998</v>
      </c>
      <c r="G215" s="52">
        <v>4.7E-2</v>
      </c>
      <c r="H215" s="52"/>
      <c r="I215" s="37">
        <v>135</v>
      </c>
      <c r="J215" s="22">
        <f t="shared" si="44"/>
        <v>1.8909449999999999</v>
      </c>
      <c r="K215" s="81">
        <v>0.94</v>
      </c>
      <c r="L215" s="22">
        <f t="shared" si="50"/>
        <v>2.91118E-2</v>
      </c>
      <c r="M215" s="22"/>
      <c r="N215" s="52">
        <v>5</v>
      </c>
      <c r="O215" s="52">
        <v>3</v>
      </c>
      <c r="P215" s="52">
        <v>2</v>
      </c>
      <c r="Q215" s="52">
        <v>2</v>
      </c>
      <c r="R215" s="52">
        <v>8</v>
      </c>
      <c r="S215" s="52">
        <v>1</v>
      </c>
      <c r="T215" s="52">
        <f t="shared" si="48"/>
        <v>29.444444444444443</v>
      </c>
      <c r="U215" s="52">
        <f t="shared" si="48"/>
        <v>24.444444444444443</v>
      </c>
      <c r="V215" s="53">
        <v>1</v>
      </c>
      <c r="W215" s="52">
        <v>1</v>
      </c>
      <c r="X215" s="52"/>
      <c r="Y215" s="52" t="s">
        <v>120</v>
      </c>
      <c r="Z215" s="52">
        <v>85</v>
      </c>
      <c r="AA215" s="52">
        <v>76</v>
      </c>
      <c r="AB215" s="52">
        <v>3.28</v>
      </c>
      <c r="AC215" s="56">
        <f t="shared" si="52"/>
        <v>0.99974399999999997</v>
      </c>
      <c r="AD215" s="52" t="s">
        <v>311</v>
      </c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</row>
    <row r="216" spans="1:40" x14ac:dyDescent="0.2">
      <c r="A216" s="103">
        <f t="shared" si="51"/>
        <v>43032</v>
      </c>
      <c r="B216" s="52">
        <v>15</v>
      </c>
      <c r="C216" s="46">
        <v>0.08</v>
      </c>
      <c r="D216" s="46">
        <v>6.75</v>
      </c>
      <c r="E216" s="46">
        <v>5.7</v>
      </c>
      <c r="F216" s="46">
        <v>1.36</v>
      </c>
      <c r="G216" s="46">
        <v>0.05</v>
      </c>
      <c r="I216" s="37">
        <v>127</v>
      </c>
      <c r="J216" s="22">
        <f t="shared" si="44"/>
        <v>1.7788889999999999</v>
      </c>
      <c r="K216" s="81">
        <v>1.1000000000000001</v>
      </c>
      <c r="L216" s="22">
        <f t="shared" si="50"/>
        <v>3.4067E-2</v>
      </c>
      <c r="M216" s="22"/>
      <c r="N216" s="46">
        <v>5</v>
      </c>
      <c r="O216" s="46">
        <v>2</v>
      </c>
      <c r="P216" s="46">
        <v>3</v>
      </c>
      <c r="Q216" s="46">
        <v>2</v>
      </c>
      <c r="R216" s="46">
        <v>10</v>
      </c>
      <c r="S216" s="46">
        <v>4</v>
      </c>
      <c r="T216" s="52">
        <f t="shared" si="48"/>
        <v>23.333333333333332</v>
      </c>
      <c r="U216" s="52">
        <f t="shared" si="48"/>
        <v>20</v>
      </c>
      <c r="V216" s="46">
        <v>1.05</v>
      </c>
      <c r="W216" s="46">
        <v>2</v>
      </c>
      <c r="Y216" s="46" t="s">
        <v>120</v>
      </c>
      <c r="Z216" s="46">
        <v>74</v>
      </c>
      <c r="AA216" s="46">
        <v>68</v>
      </c>
      <c r="AB216" s="46">
        <v>3.28</v>
      </c>
      <c r="AC216" s="56">
        <f t="shared" si="52"/>
        <v>0.99974399999999997</v>
      </c>
      <c r="AD216" s="46" t="s">
        <v>315</v>
      </c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</row>
    <row r="217" spans="1:40" x14ac:dyDescent="0.2">
      <c r="A217" s="103">
        <f t="shared" si="51"/>
        <v>43046</v>
      </c>
      <c r="B217" s="52">
        <v>15</v>
      </c>
      <c r="C217" s="52">
        <v>0.08</v>
      </c>
      <c r="D217" s="52">
        <v>6.3</v>
      </c>
      <c r="E217" s="52">
        <v>20.7</v>
      </c>
      <c r="F217" s="52">
        <v>1.53</v>
      </c>
      <c r="G217" s="52">
        <v>3.5000000000000003E-2</v>
      </c>
      <c r="H217" s="52"/>
      <c r="I217" s="37">
        <v>112.5</v>
      </c>
      <c r="J217" s="22">
        <f t="shared" si="44"/>
        <v>1.5757874999999999</v>
      </c>
      <c r="K217" s="81">
        <v>1.18</v>
      </c>
      <c r="L217" s="22">
        <f t="shared" si="50"/>
        <v>3.6544599999999997E-2</v>
      </c>
      <c r="M217" s="22"/>
      <c r="N217" s="52">
        <v>5</v>
      </c>
      <c r="O217" s="52">
        <v>5</v>
      </c>
      <c r="P217" s="52">
        <v>3</v>
      </c>
      <c r="Q217" s="52">
        <v>2</v>
      </c>
      <c r="R217" s="52">
        <v>8</v>
      </c>
      <c r="S217" s="52">
        <v>4</v>
      </c>
      <c r="T217" s="52">
        <f t="shared" si="48"/>
        <v>8.3333333333333339</v>
      </c>
      <c r="U217" s="52">
        <f t="shared" si="48"/>
        <v>13.333333333333334</v>
      </c>
      <c r="V217" s="53">
        <v>0.9</v>
      </c>
      <c r="W217" s="52">
        <v>1</v>
      </c>
      <c r="X217" s="52"/>
      <c r="Y217" s="52" t="s">
        <v>120</v>
      </c>
      <c r="Z217" s="52">
        <v>47</v>
      </c>
      <c r="AA217" s="52">
        <v>56</v>
      </c>
      <c r="AB217" s="52">
        <v>3.28</v>
      </c>
      <c r="AC217" s="56">
        <f t="shared" si="52"/>
        <v>0.99974399999999997</v>
      </c>
      <c r="AD217" s="52" t="s">
        <v>188</v>
      </c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</row>
    <row r="218" spans="1:40" x14ac:dyDescent="0.2">
      <c r="A218" s="54"/>
      <c r="B218" s="52"/>
      <c r="C218" s="52"/>
      <c r="D218" s="52"/>
      <c r="E218" s="52"/>
      <c r="F218" s="52"/>
      <c r="G218" s="52"/>
      <c r="H218" s="52"/>
      <c r="I218" s="37"/>
      <c r="J218" s="22"/>
      <c r="K218" s="37"/>
      <c r="L218" s="22"/>
      <c r="M218" s="22"/>
      <c r="N218" s="52"/>
      <c r="O218" s="52"/>
      <c r="P218" s="52"/>
      <c r="Q218" s="52"/>
      <c r="R218" s="52"/>
      <c r="S218" s="52"/>
      <c r="T218" s="52" t="str">
        <f t="shared" si="48"/>
        <v xml:space="preserve"> </v>
      </c>
      <c r="U218" s="52" t="str">
        <f t="shared" si="48"/>
        <v xml:space="preserve"> </v>
      </c>
      <c r="V218" s="52"/>
      <c r="W218" s="52"/>
      <c r="X218" s="52"/>
      <c r="Y218" s="52"/>
      <c r="Z218" s="52"/>
      <c r="AA218" s="52"/>
      <c r="AB218" s="52"/>
      <c r="AC218" s="56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</row>
    <row r="219" spans="1:40" x14ac:dyDescent="0.2">
      <c r="A219" s="54"/>
      <c r="B219" s="52"/>
      <c r="C219" s="52"/>
      <c r="D219" s="52"/>
      <c r="E219" s="52"/>
      <c r="F219" s="52"/>
      <c r="G219" s="52"/>
      <c r="H219" s="52"/>
      <c r="I219" s="37"/>
      <c r="J219" s="22"/>
      <c r="K219" s="37"/>
      <c r="L219" s="22"/>
      <c r="M219" s="22"/>
      <c r="N219" s="52"/>
      <c r="O219" s="52"/>
      <c r="P219" s="52"/>
      <c r="Q219" s="52"/>
      <c r="R219" s="52"/>
      <c r="S219" s="52"/>
      <c r="T219" s="52" t="str">
        <f t="shared" si="48"/>
        <v xml:space="preserve"> </v>
      </c>
      <c r="U219" s="52" t="str">
        <f t="shared" si="48"/>
        <v xml:space="preserve"> </v>
      </c>
      <c r="V219" s="52"/>
      <c r="W219" s="52"/>
      <c r="X219" s="52"/>
      <c r="Y219" s="52"/>
      <c r="Z219" s="52"/>
      <c r="AA219" s="52"/>
      <c r="AB219" s="52"/>
      <c r="AC219" s="56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</row>
    <row r="220" spans="1:40" x14ac:dyDescent="0.2">
      <c r="A220" s="54"/>
      <c r="B220" s="52"/>
      <c r="C220" s="52"/>
      <c r="D220" s="52"/>
      <c r="E220" s="52"/>
      <c r="F220" s="52"/>
      <c r="G220" s="52"/>
      <c r="H220" s="52"/>
      <c r="I220" s="37"/>
      <c r="J220" s="22"/>
      <c r="K220" s="37"/>
      <c r="L220" s="22"/>
      <c r="M220" s="22"/>
      <c r="N220" s="52"/>
      <c r="O220" s="52"/>
      <c r="P220" s="52"/>
      <c r="Q220" s="52"/>
      <c r="R220" s="52"/>
      <c r="S220" s="52"/>
      <c r="T220" s="52" t="str">
        <f t="shared" si="48"/>
        <v xml:space="preserve"> </v>
      </c>
      <c r="U220" s="52" t="str">
        <f t="shared" si="48"/>
        <v xml:space="preserve"> </v>
      </c>
      <c r="V220" s="52"/>
      <c r="W220" s="52"/>
      <c r="X220" s="52"/>
      <c r="Y220" s="52"/>
      <c r="Z220" s="52"/>
      <c r="AA220" s="52"/>
      <c r="AB220" s="52"/>
      <c r="AC220" s="56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</row>
    <row r="221" spans="1:40" x14ac:dyDescent="0.2">
      <c r="A221" s="54"/>
      <c r="B221" s="52"/>
      <c r="C221" s="52"/>
      <c r="D221" s="52"/>
      <c r="E221" s="52"/>
      <c r="F221" s="52"/>
      <c r="G221" s="52"/>
      <c r="H221" s="52"/>
      <c r="I221" s="37"/>
      <c r="J221" s="22"/>
      <c r="K221" s="37"/>
      <c r="L221" s="22"/>
      <c r="M221" s="22"/>
      <c r="N221" s="52"/>
      <c r="O221" s="52"/>
      <c r="P221" s="52"/>
      <c r="Q221" s="52"/>
      <c r="R221" s="52"/>
      <c r="S221" s="52"/>
      <c r="T221" s="52" t="str">
        <f t="shared" si="48"/>
        <v xml:space="preserve"> </v>
      </c>
      <c r="U221" s="52" t="str">
        <f t="shared" si="48"/>
        <v xml:space="preserve"> </v>
      </c>
      <c r="V221" s="52"/>
      <c r="W221" s="52"/>
      <c r="X221" s="52"/>
      <c r="Y221" s="52"/>
      <c r="Z221" s="52"/>
      <c r="AA221" s="52"/>
      <c r="AB221" s="52"/>
      <c r="AC221" s="56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</row>
    <row r="222" spans="1:40" x14ac:dyDescent="0.2">
      <c r="A222" s="103">
        <f>A200</f>
        <v>42808</v>
      </c>
      <c r="B222" s="52">
        <v>16</v>
      </c>
      <c r="C222" s="52">
        <v>0.03</v>
      </c>
      <c r="D222" s="52">
        <v>6.6</v>
      </c>
      <c r="E222" s="57">
        <v>6.6</v>
      </c>
      <c r="F222" s="74">
        <v>5.4589999999999996</v>
      </c>
      <c r="G222" s="56">
        <v>0.154</v>
      </c>
      <c r="H222" s="56"/>
      <c r="I222" s="31">
        <v>88</v>
      </c>
      <c r="J222" s="22">
        <f t="shared" ref="J222:J224" si="53">(I222*14.007)*(0.001)</f>
        <v>1.2326159999999999</v>
      </c>
      <c r="K222" s="157">
        <v>4.66</v>
      </c>
      <c r="L222" s="22">
        <f t="shared" ref="L222:L224" si="54">(K222*30.97)*(0.001)</f>
        <v>0.14432020000000001</v>
      </c>
      <c r="M222" s="22"/>
      <c r="N222" s="52">
        <v>4</v>
      </c>
      <c r="O222" s="52">
        <v>3</v>
      </c>
      <c r="P222" s="52">
        <v>3</v>
      </c>
      <c r="Q222" s="52">
        <v>2</v>
      </c>
      <c r="R222" s="52">
        <v>12</v>
      </c>
      <c r="S222" s="52">
        <v>4</v>
      </c>
      <c r="T222" s="52">
        <f t="shared" si="48"/>
        <v>8.8888888888888893</v>
      </c>
      <c r="U222" s="52">
        <f t="shared" si="48"/>
        <v>5</v>
      </c>
      <c r="V222" s="52">
        <v>0.23</v>
      </c>
      <c r="W222" s="52">
        <v>1</v>
      </c>
      <c r="X222" s="52" t="s">
        <v>129</v>
      </c>
      <c r="Y222" s="52" t="s">
        <v>161</v>
      </c>
      <c r="Z222" s="52">
        <v>48</v>
      </c>
      <c r="AA222" s="52">
        <v>41</v>
      </c>
      <c r="AB222" s="52">
        <v>6</v>
      </c>
      <c r="AC222" s="56">
        <f>AB222*0.3048</f>
        <v>1.8288000000000002</v>
      </c>
      <c r="AD222" s="57"/>
      <c r="AE222" s="52"/>
      <c r="AF222" s="52"/>
      <c r="AG222" s="52"/>
      <c r="AH222" s="52"/>
      <c r="AI222" s="57"/>
      <c r="AJ222" s="52"/>
      <c r="AK222" s="52"/>
      <c r="AL222" s="52"/>
      <c r="AM222" s="52"/>
      <c r="AN222" s="52"/>
    </row>
    <row r="223" spans="1:40" x14ac:dyDescent="0.2">
      <c r="A223" s="146">
        <f>A201</f>
        <v>42822</v>
      </c>
      <c r="B223" s="52">
        <v>16</v>
      </c>
      <c r="C223" s="46">
        <v>0.06</v>
      </c>
      <c r="D223" s="46">
        <v>6.96</v>
      </c>
      <c r="E223" s="46">
        <v>4.8</v>
      </c>
      <c r="F223" s="46">
        <v>0.83499999999999996</v>
      </c>
      <c r="G223" s="46">
        <v>6.5000000000000002E-2</v>
      </c>
      <c r="I223" s="164">
        <v>89.9</v>
      </c>
      <c r="J223" s="22">
        <f t="shared" si="53"/>
        <v>1.2592292999999999</v>
      </c>
      <c r="K223" s="167">
        <v>1.2</v>
      </c>
      <c r="L223" s="22">
        <f t="shared" si="54"/>
        <v>3.7163999999999996E-2</v>
      </c>
      <c r="M223" s="22"/>
      <c r="N223" s="46">
        <v>4</v>
      </c>
      <c r="O223" s="46">
        <v>3</v>
      </c>
      <c r="P223" s="46">
        <v>2</v>
      </c>
      <c r="Q223" s="46">
        <v>2</v>
      </c>
      <c r="R223" s="46">
        <v>10</v>
      </c>
      <c r="S223" s="46">
        <v>2</v>
      </c>
      <c r="T223" s="52">
        <f t="shared" si="48"/>
        <v>19.444444444444443</v>
      </c>
      <c r="U223" s="52">
        <f t="shared" si="48"/>
        <v>15</v>
      </c>
      <c r="V223" s="46">
        <v>0.74</v>
      </c>
      <c r="W223" s="46">
        <v>1</v>
      </c>
      <c r="Y223" s="46" t="s">
        <v>160</v>
      </c>
      <c r="Z223" s="46">
        <v>67</v>
      </c>
      <c r="AA223" s="46">
        <v>59</v>
      </c>
      <c r="AC223" s="56">
        <f>AB223*0.3048</f>
        <v>0</v>
      </c>
    </row>
    <row r="224" spans="1:40" x14ac:dyDescent="0.2">
      <c r="A224" s="103">
        <f t="shared" ref="A224:A239" si="55">A202</f>
        <v>42836</v>
      </c>
      <c r="B224" s="52">
        <v>16</v>
      </c>
      <c r="C224" s="52">
        <v>0.03</v>
      </c>
      <c r="D224" s="52">
        <v>7.35</v>
      </c>
      <c r="E224" s="52">
        <v>2.9</v>
      </c>
      <c r="F224" s="52">
        <v>1.1299999999999999</v>
      </c>
      <c r="G224" s="52">
        <v>0.13900000000000001</v>
      </c>
      <c r="H224" s="52"/>
      <c r="I224" s="164">
        <v>77.8</v>
      </c>
      <c r="J224" s="22">
        <f t="shared" si="53"/>
        <v>1.0897446</v>
      </c>
      <c r="K224" s="157">
        <v>1.48</v>
      </c>
      <c r="L224" s="22">
        <f t="shared" si="54"/>
        <v>4.5835599999999997E-2</v>
      </c>
      <c r="M224" s="22"/>
      <c r="N224" s="52">
        <v>4</v>
      </c>
      <c r="O224" s="52">
        <v>1</v>
      </c>
      <c r="P224" s="52">
        <v>3</v>
      </c>
      <c r="Q224" s="52">
        <v>2</v>
      </c>
      <c r="R224" s="52">
        <v>10</v>
      </c>
      <c r="S224" s="52">
        <v>1</v>
      </c>
      <c r="T224" s="52">
        <f t="shared" si="48"/>
        <v>27.777777777777779</v>
      </c>
      <c r="U224" s="52">
        <f t="shared" si="48"/>
        <v>18.888888888888889</v>
      </c>
      <c r="V224" s="52">
        <v>0.75</v>
      </c>
      <c r="W224" s="52">
        <v>1</v>
      </c>
      <c r="X224" s="52"/>
      <c r="Y224" s="52" t="s">
        <v>161</v>
      </c>
      <c r="Z224" s="52">
        <v>82</v>
      </c>
      <c r="AA224" s="52">
        <v>66</v>
      </c>
      <c r="AB224" s="52">
        <v>5</v>
      </c>
      <c r="AC224" s="56">
        <f t="shared" ref="AC224:AC239" si="56">AB224*0.3048</f>
        <v>1.524</v>
      </c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</row>
    <row r="225" spans="1:40" x14ac:dyDescent="0.2">
      <c r="A225" s="103">
        <f>A203</f>
        <v>42850</v>
      </c>
      <c r="B225" s="52">
        <v>16</v>
      </c>
      <c r="C225" s="52">
        <v>7.0000000000000007E-2</v>
      </c>
      <c r="D225" s="52">
        <v>7.02</v>
      </c>
      <c r="E225" s="52">
        <v>3.5</v>
      </c>
      <c r="F225" s="52">
        <v>0.91500000000000004</v>
      </c>
      <c r="G225" s="52">
        <v>0.14799999999999999</v>
      </c>
      <c r="H225" s="52"/>
      <c r="I225" s="164">
        <v>75.8</v>
      </c>
      <c r="J225" s="22">
        <f>(I225*14.007)*(0.001)</f>
        <v>1.0617306</v>
      </c>
      <c r="K225" s="157">
        <v>2.09</v>
      </c>
      <c r="L225" s="22">
        <f>(K225*30.97)*(0.001)</f>
        <v>6.4727300000000002E-2</v>
      </c>
      <c r="M225" s="22"/>
      <c r="N225" s="52"/>
      <c r="O225" s="52">
        <v>5</v>
      </c>
      <c r="P225" s="52">
        <v>2</v>
      </c>
      <c r="Q225" s="52">
        <v>2</v>
      </c>
      <c r="R225" s="52">
        <v>8</v>
      </c>
      <c r="S225" s="52">
        <v>4</v>
      </c>
      <c r="T225" s="52">
        <f t="shared" si="48"/>
        <v>17.222222222222221</v>
      </c>
      <c r="U225" s="52">
        <f t="shared" si="48"/>
        <v>15.555555555555555</v>
      </c>
      <c r="V225" s="52">
        <v>0.43</v>
      </c>
      <c r="W225" s="52">
        <v>1</v>
      </c>
      <c r="X225" s="52"/>
      <c r="Y225" s="52" t="s">
        <v>160</v>
      </c>
      <c r="Z225" s="52">
        <v>63</v>
      </c>
      <c r="AA225" s="52">
        <v>60</v>
      </c>
      <c r="AB225" s="52"/>
      <c r="AC225" s="56">
        <f>AB225*0.3048</f>
        <v>0</v>
      </c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</row>
    <row r="226" spans="1:40" x14ac:dyDescent="0.2">
      <c r="A226" s="103">
        <f t="shared" si="55"/>
        <v>42864</v>
      </c>
      <c r="B226" s="52">
        <v>16</v>
      </c>
      <c r="C226" s="52">
        <v>0.06</v>
      </c>
      <c r="D226" s="52">
        <v>6.77</v>
      </c>
      <c r="E226" s="52">
        <v>2.5</v>
      </c>
      <c r="F226" s="53">
        <v>1.24</v>
      </c>
      <c r="G226" s="52">
        <v>0.249</v>
      </c>
      <c r="H226" s="52"/>
      <c r="I226" s="30">
        <v>82.2</v>
      </c>
      <c r="J226" s="22">
        <f>(I226*14.007)*(0.001)</f>
        <v>1.1513753999999998</v>
      </c>
      <c r="K226" s="30">
        <v>2.13</v>
      </c>
      <c r="L226" s="22">
        <f t="shared" ref="L226:L239" si="57">(K226*30.97)*(0.001)</f>
        <v>6.59661E-2</v>
      </c>
      <c r="M226" s="22"/>
      <c r="N226" s="52">
        <v>4</v>
      </c>
      <c r="O226" s="52">
        <v>1</v>
      </c>
      <c r="P226" s="52">
        <v>2</v>
      </c>
      <c r="Q226" s="52">
        <v>11</v>
      </c>
      <c r="R226" s="52">
        <v>1</v>
      </c>
      <c r="S226" s="52">
        <v>1</v>
      </c>
      <c r="T226" s="52">
        <f t="shared" si="48"/>
        <v>22.222222222222221</v>
      </c>
      <c r="U226" s="52">
        <f t="shared" si="48"/>
        <v>17.777777777777779</v>
      </c>
      <c r="V226" s="52">
        <v>0.53</v>
      </c>
      <c r="W226" s="52">
        <v>1</v>
      </c>
      <c r="X226" s="52"/>
      <c r="Y226" s="52" t="s">
        <v>160</v>
      </c>
      <c r="Z226" s="52">
        <v>72</v>
      </c>
      <c r="AA226" s="52">
        <v>64</v>
      </c>
      <c r="AB226" s="52" t="s">
        <v>21</v>
      </c>
      <c r="AC226" s="56" t="s">
        <v>21</v>
      </c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</row>
    <row r="227" spans="1:40" x14ac:dyDescent="0.2">
      <c r="A227" s="103">
        <f t="shared" si="55"/>
        <v>42878</v>
      </c>
      <c r="B227" s="52">
        <v>16</v>
      </c>
      <c r="C227" s="52">
        <v>0.06</v>
      </c>
      <c r="D227" s="52">
        <v>6.64</v>
      </c>
      <c r="E227" s="52">
        <v>3.2</v>
      </c>
      <c r="F227" s="52">
        <v>0.89</v>
      </c>
      <c r="G227" s="52">
        <v>0.159</v>
      </c>
      <c r="H227" s="52"/>
      <c r="I227" s="30">
        <v>73.209999999999994</v>
      </c>
      <c r="J227" s="22">
        <f>(I227*14.007)*(0.001)</f>
        <v>1.0254524700000001</v>
      </c>
      <c r="K227" s="30">
        <v>2.95</v>
      </c>
      <c r="L227" s="22">
        <f t="shared" si="57"/>
        <v>9.1361500000000012E-2</v>
      </c>
      <c r="M227" s="22"/>
      <c r="N227" s="52">
        <v>2</v>
      </c>
      <c r="O227" s="52">
        <v>3</v>
      </c>
      <c r="P227" s="52">
        <v>2</v>
      </c>
      <c r="Q227" s="52">
        <v>2</v>
      </c>
      <c r="R227" s="52">
        <v>9</v>
      </c>
      <c r="S227" s="52">
        <v>4</v>
      </c>
      <c r="T227" s="52">
        <f t="shared" si="48"/>
        <v>20</v>
      </c>
      <c r="U227" s="52">
        <f t="shared" si="48"/>
        <v>18.888888888888889</v>
      </c>
      <c r="V227" s="52">
        <v>0.75600000000000001</v>
      </c>
      <c r="W227" s="52">
        <v>1</v>
      </c>
      <c r="X227" s="52"/>
      <c r="Y227" s="52" t="s">
        <v>161</v>
      </c>
      <c r="Z227" s="52">
        <v>68</v>
      </c>
      <c r="AA227" s="52">
        <v>66</v>
      </c>
      <c r="AB227" s="52">
        <v>4</v>
      </c>
      <c r="AC227" s="56">
        <f t="shared" si="56"/>
        <v>1.2192000000000001</v>
      </c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</row>
    <row r="228" spans="1:40" x14ac:dyDescent="0.2">
      <c r="A228" s="103">
        <f t="shared" si="55"/>
        <v>42892</v>
      </c>
      <c r="B228" s="52">
        <v>16</v>
      </c>
      <c r="C228" s="52">
        <v>7.0000000000000007E-2</v>
      </c>
      <c r="D228" s="52">
        <v>6.87</v>
      </c>
      <c r="E228" s="52">
        <v>5.6</v>
      </c>
      <c r="F228" s="52">
        <v>0.877</v>
      </c>
      <c r="G228" s="56">
        <v>0.124</v>
      </c>
      <c r="H228" s="56"/>
      <c r="I228" s="30">
        <v>52.5</v>
      </c>
      <c r="J228" s="22">
        <f t="shared" ref="J228:J239" si="58">(I228*14.007)*(0.001)</f>
        <v>0.73536749999999995</v>
      </c>
      <c r="K228" s="30">
        <v>2.2799999999999998</v>
      </c>
      <c r="L228" s="22">
        <f t="shared" si="57"/>
        <v>7.0611599999999997E-2</v>
      </c>
      <c r="M228" s="22"/>
      <c r="N228" s="52">
        <v>2</v>
      </c>
      <c r="O228" s="52">
        <v>2</v>
      </c>
      <c r="P228" s="52">
        <v>2</v>
      </c>
      <c r="Q228" s="52">
        <v>2</v>
      </c>
      <c r="R228" s="52">
        <v>12</v>
      </c>
      <c r="S228" s="52">
        <v>4</v>
      </c>
      <c r="T228" s="52">
        <f t="shared" si="48"/>
        <v>25.555555555555557</v>
      </c>
      <c r="U228" s="52">
        <f t="shared" si="48"/>
        <v>23.333333333333332</v>
      </c>
      <c r="V228" s="52">
        <v>0.62</v>
      </c>
      <c r="W228" s="52">
        <v>1</v>
      </c>
      <c r="X228" s="52"/>
      <c r="Y228" s="52" t="s">
        <v>161</v>
      </c>
      <c r="Z228" s="52">
        <v>78</v>
      </c>
      <c r="AA228" s="52">
        <v>74</v>
      </c>
      <c r="AB228" s="52">
        <v>5</v>
      </c>
      <c r="AC228" s="56">
        <f t="shared" si="56"/>
        <v>1.524</v>
      </c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</row>
    <row r="229" spans="1:40" x14ac:dyDescent="0.2">
      <c r="A229" s="103">
        <f t="shared" si="55"/>
        <v>42906</v>
      </c>
      <c r="B229" s="52">
        <v>16</v>
      </c>
      <c r="C229" s="52">
        <v>0.08</v>
      </c>
      <c r="D229" s="52">
        <v>6.89</v>
      </c>
      <c r="E229" s="46">
        <v>7.4</v>
      </c>
      <c r="F229" s="52">
        <v>4.66</v>
      </c>
      <c r="G229" s="52">
        <v>0.13500000000000001</v>
      </c>
      <c r="H229" s="52"/>
      <c r="I229" s="30">
        <v>43.6</v>
      </c>
      <c r="J229" s="22">
        <f t="shared" si="58"/>
        <v>0.61070519999999995</v>
      </c>
      <c r="K229" s="30">
        <v>2.56</v>
      </c>
      <c r="L229" s="22">
        <f t="shared" si="57"/>
        <v>7.9283199999999998E-2</v>
      </c>
      <c r="M229" s="22"/>
      <c r="N229" s="52">
        <v>1</v>
      </c>
      <c r="O229" s="52">
        <v>3</v>
      </c>
      <c r="P229" s="52">
        <v>2</v>
      </c>
      <c r="Q229" s="52">
        <v>1</v>
      </c>
      <c r="R229" s="52">
        <v>10</v>
      </c>
      <c r="S229" s="52">
        <v>4</v>
      </c>
      <c r="T229" s="52">
        <f t="shared" si="48"/>
        <v>28.333333333333332</v>
      </c>
      <c r="U229" s="52">
        <f t="shared" si="48"/>
        <v>26.111111111111111</v>
      </c>
      <c r="V229" s="53">
        <v>0.57999999999999996</v>
      </c>
      <c r="W229" s="52">
        <v>1</v>
      </c>
      <c r="X229" s="52"/>
      <c r="Y229" s="52" t="s">
        <v>160</v>
      </c>
      <c r="Z229" s="52">
        <v>83</v>
      </c>
      <c r="AA229" s="52">
        <v>79</v>
      </c>
      <c r="AB229" s="52"/>
      <c r="AC229" s="56">
        <f t="shared" si="56"/>
        <v>0</v>
      </c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</row>
    <row r="230" spans="1:40" x14ac:dyDescent="0.2">
      <c r="A230" s="103">
        <f t="shared" si="55"/>
        <v>42921</v>
      </c>
      <c r="B230" s="52">
        <v>16</v>
      </c>
      <c r="C230" s="52">
        <v>0.66</v>
      </c>
      <c r="D230" s="52">
        <v>7.22</v>
      </c>
      <c r="E230" s="52">
        <v>12.1</v>
      </c>
      <c r="F230" s="177"/>
      <c r="G230" s="56">
        <v>0.45400000000000001</v>
      </c>
      <c r="H230" s="56"/>
      <c r="I230" s="37">
        <v>45</v>
      </c>
      <c r="J230" s="22">
        <f t="shared" si="58"/>
        <v>0.63031499999999996</v>
      </c>
      <c r="K230" s="37">
        <v>2.63</v>
      </c>
      <c r="L230" s="22">
        <f t="shared" si="57"/>
        <v>8.1451099999999999E-2</v>
      </c>
      <c r="M230" s="22"/>
      <c r="N230" s="52">
        <v>2</v>
      </c>
      <c r="O230" s="52">
        <v>2</v>
      </c>
      <c r="P230" s="52">
        <v>2</v>
      </c>
      <c r="Q230" s="52">
        <v>2</v>
      </c>
      <c r="R230" s="52">
        <v>10</v>
      </c>
      <c r="S230" s="52">
        <v>2</v>
      </c>
      <c r="T230" s="52">
        <f t="shared" si="48"/>
        <v>27.777777777777779</v>
      </c>
      <c r="U230" s="52">
        <f t="shared" si="48"/>
        <v>28.888888888888889</v>
      </c>
      <c r="V230" s="52">
        <v>0.61799999999999999</v>
      </c>
      <c r="W230" s="52">
        <v>1</v>
      </c>
      <c r="X230" s="52"/>
      <c r="Y230" s="52" t="s">
        <v>161</v>
      </c>
      <c r="Z230" s="52">
        <v>82</v>
      </c>
      <c r="AA230" s="52">
        <v>84</v>
      </c>
      <c r="AB230" s="52">
        <v>6</v>
      </c>
      <c r="AC230" s="56">
        <f t="shared" si="56"/>
        <v>1.8288000000000002</v>
      </c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</row>
    <row r="231" spans="1:40" x14ac:dyDescent="0.2">
      <c r="A231" s="103">
        <f t="shared" si="55"/>
        <v>42934</v>
      </c>
      <c r="B231" s="52">
        <v>16</v>
      </c>
      <c r="C231" s="52">
        <v>0.11</v>
      </c>
      <c r="D231" s="52">
        <v>7.7</v>
      </c>
      <c r="E231" s="52">
        <v>8.8000000000000007</v>
      </c>
      <c r="F231" s="52">
        <v>0.91500000000000004</v>
      </c>
      <c r="G231" s="52">
        <v>8.8999999999999996E-2</v>
      </c>
      <c r="H231" s="52"/>
      <c r="I231" s="37">
        <v>57.1</v>
      </c>
      <c r="J231" s="22">
        <f t="shared" si="58"/>
        <v>0.7997997</v>
      </c>
      <c r="K231" s="37">
        <v>2.7</v>
      </c>
      <c r="L231" s="22">
        <f t="shared" si="57"/>
        <v>8.3618999999999999E-2</v>
      </c>
      <c r="M231" s="22"/>
      <c r="N231" s="52">
        <v>1</v>
      </c>
      <c r="O231" s="52">
        <v>2</v>
      </c>
      <c r="P231" s="52">
        <v>1</v>
      </c>
      <c r="Q231" s="52">
        <v>1</v>
      </c>
      <c r="R231" s="52">
        <v>13</v>
      </c>
      <c r="S231" s="52">
        <v>1</v>
      </c>
      <c r="T231" s="52" t="str">
        <f t="shared" si="48"/>
        <v xml:space="preserve"> </v>
      </c>
      <c r="U231" s="52" t="str">
        <f t="shared" si="48"/>
        <v xml:space="preserve"> </v>
      </c>
      <c r="V231" s="53">
        <v>0.53</v>
      </c>
      <c r="W231" s="52">
        <v>1</v>
      </c>
      <c r="X231" s="52"/>
      <c r="Y231" s="52" t="s">
        <v>160</v>
      </c>
      <c r="Z231" s="52"/>
      <c r="AA231" s="52"/>
      <c r="AB231" s="52" t="s">
        <v>21</v>
      </c>
      <c r="AC231" s="56" t="s">
        <v>21</v>
      </c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</row>
    <row r="232" spans="1:40" x14ac:dyDescent="0.2">
      <c r="A232" s="103">
        <f t="shared" si="55"/>
        <v>42948</v>
      </c>
      <c r="B232" s="52">
        <v>16</v>
      </c>
      <c r="C232" s="52">
        <v>0.05</v>
      </c>
      <c r="D232" s="52">
        <v>5.87</v>
      </c>
      <c r="E232" s="52">
        <v>7</v>
      </c>
      <c r="F232" s="52">
        <v>1.71</v>
      </c>
      <c r="G232" s="52">
        <v>0.33800000000000002</v>
      </c>
      <c r="H232" s="52"/>
      <c r="I232" s="37">
        <v>108</v>
      </c>
      <c r="J232" s="22">
        <f t="shared" si="58"/>
        <v>1.512756</v>
      </c>
      <c r="K232" s="37">
        <v>3.54</v>
      </c>
      <c r="L232" s="22">
        <f t="shared" si="57"/>
        <v>0.10963379999999999</v>
      </c>
      <c r="M232" s="22"/>
      <c r="N232" s="52">
        <v>3</v>
      </c>
      <c r="O232" s="52">
        <v>2</v>
      </c>
      <c r="P232" s="52">
        <v>2</v>
      </c>
      <c r="Q232" s="52">
        <v>2</v>
      </c>
      <c r="R232" s="74"/>
      <c r="S232" s="52">
        <v>1</v>
      </c>
      <c r="T232" s="52">
        <f t="shared" si="48"/>
        <v>25.555555555555557</v>
      </c>
      <c r="U232" s="52">
        <f t="shared" si="48"/>
        <v>24.444444444444443</v>
      </c>
      <c r="V232" s="53">
        <v>0.75</v>
      </c>
      <c r="W232" s="52">
        <v>1</v>
      </c>
      <c r="X232" s="52"/>
      <c r="Y232" s="52" t="s">
        <v>161</v>
      </c>
      <c r="Z232" s="52">
        <v>78</v>
      </c>
      <c r="AA232" s="52">
        <v>76</v>
      </c>
      <c r="AB232" s="52">
        <v>4</v>
      </c>
      <c r="AC232" s="56">
        <f t="shared" si="56"/>
        <v>1.2192000000000001</v>
      </c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</row>
    <row r="233" spans="1:40" x14ac:dyDescent="0.2">
      <c r="A233" s="103">
        <f t="shared" si="55"/>
        <v>42962</v>
      </c>
      <c r="B233" s="52">
        <v>16</v>
      </c>
      <c r="C233" s="74"/>
      <c r="D233" s="74"/>
      <c r="E233" s="74"/>
      <c r="F233" s="52">
        <v>1.86</v>
      </c>
      <c r="G233" s="52">
        <v>0.246</v>
      </c>
      <c r="H233" s="52"/>
      <c r="I233" s="37">
        <v>92.3</v>
      </c>
      <c r="J233" s="22">
        <f t="shared" si="58"/>
        <v>1.2928461</v>
      </c>
      <c r="K233" s="37">
        <v>2.88</v>
      </c>
      <c r="L233" s="22">
        <f t="shared" si="57"/>
        <v>8.9193599999999998E-2</v>
      </c>
      <c r="M233" s="22"/>
      <c r="N233" s="52">
        <v>3</v>
      </c>
      <c r="O233" s="52">
        <v>4</v>
      </c>
      <c r="P233" s="52">
        <v>1</v>
      </c>
      <c r="Q233" s="52">
        <v>1</v>
      </c>
      <c r="R233" s="52">
        <v>13</v>
      </c>
      <c r="S233" s="52">
        <v>3</v>
      </c>
      <c r="T233" s="52">
        <f t="shared" si="48"/>
        <v>25.555555555555557</v>
      </c>
      <c r="U233" s="52">
        <f t="shared" si="48"/>
        <v>23.888888888888889</v>
      </c>
      <c r="V233" s="52">
        <v>0.55000000000000004</v>
      </c>
      <c r="W233" s="52">
        <v>1</v>
      </c>
      <c r="X233" s="52"/>
      <c r="Y233" s="52" t="s">
        <v>161</v>
      </c>
      <c r="Z233" s="52">
        <v>78</v>
      </c>
      <c r="AA233" s="52">
        <v>75</v>
      </c>
      <c r="AB233" s="52">
        <v>3</v>
      </c>
      <c r="AC233" s="56">
        <f t="shared" si="56"/>
        <v>0.9144000000000001</v>
      </c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</row>
    <row r="234" spans="1:40" x14ac:dyDescent="0.2">
      <c r="A234" s="103">
        <f t="shared" si="55"/>
        <v>42976</v>
      </c>
      <c r="B234" s="52">
        <v>16</v>
      </c>
      <c r="C234" s="175"/>
      <c r="D234" s="74"/>
      <c r="E234" s="74"/>
      <c r="F234" s="52">
        <v>0.54500000000000004</v>
      </c>
      <c r="G234" s="52">
        <v>0.17899999999999999</v>
      </c>
      <c r="H234" s="52"/>
      <c r="I234" s="37">
        <v>69.7</v>
      </c>
      <c r="J234" s="22">
        <f t="shared" si="58"/>
        <v>0.9762879000000001</v>
      </c>
      <c r="K234" s="37">
        <v>2.4</v>
      </c>
      <c r="L234" s="22">
        <f t="shared" si="57"/>
        <v>7.4327999999999991E-2</v>
      </c>
      <c r="M234" s="22"/>
      <c r="N234" s="52">
        <v>3</v>
      </c>
      <c r="O234" s="52">
        <v>5</v>
      </c>
      <c r="P234" s="52">
        <v>2</v>
      </c>
      <c r="Q234" s="52">
        <v>2</v>
      </c>
      <c r="R234" s="52">
        <v>12</v>
      </c>
      <c r="S234" s="52">
        <v>4</v>
      </c>
      <c r="T234" s="52">
        <f t="shared" si="48"/>
        <v>18.333333333333332</v>
      </c>
      <c r="U234" s="52">
        <f t="shared" si="48"/>
        <v>20.555555555555557</v>
      </c>
      <c r="V234" s="52">
        <v>0.55000000000000004</v>
      </c>
      <c r="W234" s="52">
        <v>1</v>
      </c>
      <c r="X234" s="52"/>
      <c r="Y234" s="52" t="s">
        <v>161</v>
      </c>
      <c r="Z234" s="52">
        <v>65</v>
      </c>
      <c r="AA234" s="52">
        <v>69</v>
      </c>
      <c r="AB234" s="52">
        <v>4</v>
      </c>
      <c r="AC234" s="56">
        <f t="shared" si="56"/>
        <v>1.2192000000000001</v>
      </c>
      <c r="AD234" s="52"/>
      <c r="AE234" s="52"/>
      <c r="AF234" s="52"/>
      <c r="AG234" s="52"/>
      <c r="AH234" s="52"/>
      <c r="AL234" s="52"/>
      <c r="AM234" s="52"/>
      <c r="AN234" s="52"/>
    </row>
    <row r="235" spans="1:40" x14ac:dyDescent="0.2">
      <c r="A235" s="103">
        <f t="shared" si="55"/>
        <v>42990</v>
      </c>
      <c r="B235" s="52">
        <v>16</v>
      </c>
      <c r="C235" s="52">
        <v>0.06</v>
      </c>
      <c r="D235" s="53">
        <v>7.02</v>
      </c>
      <c r="E235" s="54">
        <v>7.5</v>
      </c>
      <c r="F235" s="52">
        <v>0.89300000000000002</v>
      </c>
      <c r="G235" s="52" t="s">
        <v>279</v>
      </c>
      <c r="H235" s="52"/>
      <c r="I235" s="37">
        <v>81.3</v>
      </c>
      <c r="J235" s="22">
        <f t="shared" si="58"/>
        <v>1.1387691</v>
      </c>
      <c r="K235" s="37">
        <v>2.63</v>
      </c>
      <c r="L235" s="22">
        <f t="shared" si="57"/>
        <v>8.1451099999999999E-2</v>
      </c>
      <c r="M235" s="22"/>
      <c r="N235" s="52">
        <v>2</v>
      </c>
      <c r="O235" s="52">
        <v>2</v>
      </c>
      <c r="P235" s="52">
        <v>1</v>
      </c>
      <c r="Q235" s="52">
        <v>2</v>
      </c>
      <c r="R235" s="52">
        <v>13</v>
      </c>
      <c r="S235" s="52">
        <v>1</v>
      </c>
      <c r="T235" s="52">
        <f t="shared" si="48"/>
        <v>22.222222222222221</v>
      </c>
      <c r="U235" s="52">
        <f t="shared" si="48"/>
        <v>21.111111111111111</v>
      </c>
      <c r="V235" s="52">
        <v>0.8</v>
      </c>
      <c r="W235" s="52">
        <v>1</v>
      </c>
      <c r="X235" s="52"/>
      <c r="Y235" s="52" t="s">
        <v>160</v>
      </c>
      <c r="Z235" s="52">
        <v>72</v>
      </c>
      <c r="AA235" s="52">
        <v>70</v>
      </c>
      <c r="AB235" s="52">
        <v>2</v>
      </c>
      <c r="AC235" s="56">
        <f t="shared" si="56"/>
        <v>0.60960000000000003</v>
      </c>
      <c r="AD235" s="52"/>
      <c r="AE235" s="52"/>
      <c r="AF235" s="52"/>
      <c r="AG235" s="52"/>
      <c r="AH235" s="52"/>
      <c r="AJ235" s="112"/>
      <c r="AK235" s="104"/>
      <c r="AL235" s="54"/>
      <c r="AM235" s="52"/>
      <c r="AN235" s="52"/>
    </row>
    <row r="236" spans="1:40" x14ac:dyDescent="0.2">
      <c r="A236" s="103">
        <f t="shared" si="55"/>
        <v>43004</v>
      </c>
      <c r="B236" s="52">
        <v>16</v>
      </c>
      <c r="C236" s="52">
        <v>0.12</v>
      </c>
      <c r="D236" s="52">
        <v>7.59</v>
      </c>
      <c r="E236" s="52">
        <v>168.1</v>
      </c>
      <c r="F236" s="52">
        <v>1.01E-2</v>
      </c>
      <c r="G236" s="52">
        <v>7.0000000000000007E-2</v>
      </c>
      <c r="H236" s="52"/>
      <c r="I236" s="37">
        <v>37.9</v>
      </c>
      <c r="J236" s="22">
        <f t="shared" si="58"/>
        <v>0.53086529999999998</v>
      </c>
      <c r="K236" s="37">
        <v>1.86</v>
      </c>
      <c r="L236" s="22">
        <f t="shared" si="57"/>
        <v>5.7604200000000001E-2</v>
      </c>
      <c r="M236" s="22"/>
      <c r="N236" s="52">
        <v>4</v>
      </c>
      <c r="O236" s="52">
        <v>3</v>
      </c>
      <c r="P236" s="52">
        <v>2</v>
      </c>
      <c r="Q236" s="52">
        <v>2</v>
      </c>
      <c r="R236" s="52">
        <v>6</v>
      </c>
      <c r="S236" s="52">
        <v>1</v>
      </c>
      <c r="T236" s="52">
        <f t="shared" si="48"/>
        <v>23.888888888888889</v>
      </c>
      <c r="U236" s="52">
        <f t="shared" si="48"/>
        <v>24.444444444444443</v>
      </c>
      <c r="V236" s="52">
        <v>0.67</v>
      </c>
      <c r="W236" s="52">
        <v>1</v>
      </c>
      <c r="X236" s="52"/>
      <c r="Y236" s="52" t="s">
        <v>160</v>
      </c>
      <c r="Z236" s="52">
        <v>75</v>
      </c>
      <c r="AA236" s="52">
        <v>76</v>
      </c>
      <c r="AB236" s="52">
        <v>8</v>
      </c>
      <c r="AC236" s="56">
        <f t="shared" si="56"/>
        <v>2.4384000000000001</v>
      </c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</row>
    <row r="237" spans="1:40" x14ac:dyDescent="0.2">
      <c r="A237" s="103">
        <f t="shared" si="55"/>
        <v>43018</v>
      </c>
      <c r="B237" s="52">
        <v>16</v>
      </c>
      <c r="C237" s="52">
        <v>0.1</v>
      </c>
      <c r="D237" s="52">
        <v>5.79</v>
      </c>
      <c r="E237" s="52">
        <v>7.1</v>
      </c>
      <c r="F237" s="52">
        <v>0.88300000000000001</v>
      </c>
      <c r="G237" s="52">
        <v>0.27100000000000002</v>
      </c>
      <c r="H237" s="52"/>
      <c r="I237" s="37">
        <v>57.2</v>
      </c>
      <c r="J237" s="22">
        <f t="shared" si="58"/>
        <v>0.80120040000000003</v>
      </c>
      <c r="K237" s="37">
        <v>2.27</v>
      </c>
      <c r="L237" s="22">
        <f t="shared" si="57"/>
        <v>7.0301900000000001E-2</v>
      </c>
      <c r="M237" s="22"/>
      <c r="N237" s="52">
        <v>3</v>
      </c>
      <c r="O237" s="52">
        <v>2</v>
      </c>
      <c r="P237" s="52">
        <v>1</v>
      </c>
      <c r="Q237" s="52">
        <v>1</v>
      </c>
      <c r="R237" s="52">
        <v>13</v>
      </c>
      <c r="S237" s="52">
        <v>2</v>
      </c>
      <c r="T237" s="52">
        <f t="shared" si="48"/>
        <v>25</v>
      </c>
      <c r="U237" s="52">
        <f t="shared" si="48"/>
        <v>20.555555555555557</v>
      </c>
      <c r="V237" s="52">
        <v>0.52</v>
      </c>
      <c r="W237" s="52">
        <v>1</v>
      </c>
      <c r="X237" s="52"/>
      <c r="Y237" s="52" t="s">
        <v>160</v>
      </c>
      <c r="Z237" s="52">
        <v>77</v>
      </c>
      <c r="AA237" s="52">
        <v>69</v>
      </c>
      <c r="AB237" s="52">
        <v>3</v>
      </c>
      <c r="AC237" s="56">
        <f t="shared" si="56"/>
        <v>0.9144000000000001</v>
      </c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</row>
    <row r="238" spans="1:40" x14ac:dyDescent="0.2">
      <c r="A238" s="103">
        <f t="shared" si="55"/>
        <v>43032</v>
      </c>
      <c r="B238" s="52">
        <v>16</v>
      </c>
      <c r="C238" s="52">
        <v>0.18</v>
      </c>
      <c r="D238" s="52">
        <v>7.14</v>
      </c>
      <c r="E238" s="104">
        <v>112.5</v>
      </c>
      <c r="F238" s="104">
        <v>0.47599999999999998</v>
      </c>
      <c r="G238" s="104">
        <v>6.6000000000000003E-2</v>
      </c>
      <c r="H238" s="104"/>
      <c r="I238" s="37">
        <v>81.5</v>
      </c>
      <c r="J238" s="22">
        <f t="shared" si="58"/>
        <v>1.1415705</v>
      </c>
      <c r="K238" s="37">
        <v>55.5</v>
      </c>
      <c r="L238" s="190"/>
      <c r="M238" s="22"/>
      <c r="N238" s="52">
        <v>4</v>
      </c>
      <c r="O238" s="52">
        <v>2</v>
      </c>
      <c r="P238" s="52">
        <v>2</v>
      </c>
      <c r="Q238" s="52">
        <v>2</v>
      </c>
      <c r="R238" s="52">
        <v>12</v>
      </c>
      <c r="S238" s="52">
        <v>4</v>
      </c>
      <c r="T238" s="52">
        <f t="shared" si="48"/>
        <v>24.444444444444443</v>
      </c>
      <c r="U238" s="52">
        <f t="shared" si="48"/>
        <v>12.222222222222221</v>
      </c>
      <c r="V238" s="52">
        <v>0.47</v>
      </c>
      <c r="W238" s="52">
        <v>1</v>
      </c>
      <c r="X238" s="52"/>
      <c r="Y238" s="52" t="s">
        <v>161</v>
      </c>
      <c r="Z238" s="52">
        <v>76</v>
      </c>
      <c r="AA238" s="52">
        <v>54</v>
      </c>
      <c r="AB238" s="52">
        <v>6</v>
      </c>
      <c r="AC238" s="56">
        <f t="shared" si="56"/>
        <v>1.8288000000000002</v>
      </c>
      <c r="AD238" s="104"/>
      <c r="AE238" s="104"/>
      <c r="AF238" s="104"/>
      <c r="AG238" s="104"/>
      <c r="AH238" s="104"/>
      <c r="AI238" s="104"/>
      <c r="AJ238" s="104"/>
      <c r="AK238" s="104"/>
      <c r="AL238" s="52"/>
      <c r="AM238" s="52"/>
      <c r="AN238" s="52"/>
    </row>
    <row r="239" spans="1:40" x14ac:dyDescent="0.2">
      <c r="A239" s="103">
        <f t="shared" si="55"/>
        <v>43046</v>
      </c>
      <c r="B239" s="52">
        <v>16</v>
      </c>
      <c r="C239" s="52">
        <v>0.12</v>
      </c>
      <c r="D239" s="52">
        <v>6.21</v>
      </c>
      <c r="E239" s="104">
        <v>3.6</v>
      </c>
      <c r="F239" s="104">
        <v>0.79700000000000004</v>
      </c>
      <c r="G239" s="104">
        <v>82</v>
      </c>
      <c r="H239" s="104"/>
      <c r="I239" s="37">
        <v>74</v>
      </c>
      <c r="J239" s="22">
        <f t="shared" si="58"/>
        <v>1.0365180000000001</v>
      </c>
      <c r="K239" s="37">
        <v>1.92</v>
      </c>
      <c r="L239" s="22">
        <f t="shared" si="57"/>
        <v>5.9462399999999999E-2</v>
      </c>
      <c r="M239" s="22"/>
      <c r="N239" s="52">
        <v>4</v>
      </c>
      <c r="O239" s="52">
        <v>4</v>
      </c>
      <c r="P239" s="52">
        <v>2</v>
      </c>
      <c r="Q239" s="52">
        <v>2</v>
      </c>
      <c r="R239" s="52">
        <v>12</v>
      </c>
      <c r="S239" s="52">
        <v>3</v>
      </c>
      <c r="T239" s="52">
        <f t="shared" si="48"/>
        <v>10</v>
      </c>
      <c r="U239" s="52">
        <f t="shared" si="48"/>
        <v>15.555555555555555</v>
      </c>
      <c r="V239" s="52">
        <v>0.65</v>
      </c>
      <c r="W239" s="52">
        <v>1</v>
      </c>
      <c r="X239" s="52"/>
      <c r="Y239" s="52" t="s">
        <v>161</v>
      </c>
      <c r="Z239" s="52">
        <v>50</v>
      </c>
      <c r="AA239" s="52">
        <v>60</v>
      </c>
      <c r="AB239" s="52">
        <v>6</v>
      </c>
      <c r="AC239" s="56">
        <f t="shared" si="56"/>
        <v>1.8288000000000002</v>
      </c>
      <c r="AD239" s="104"/>
      <c r="AE239" s="104"/>
      <c r="AF239" s="104"/>
      <c r="AG239" s="104"/>
      <c r="AH239" s="104"/>
      <c r="AI239" s="104"/>
      <c r="AJ239" s="111"/>
      <c r="AK239" s="104"/>
      <c r="AL239" s="52"/>
      <c r="AM239" s="52"/>
      <c r="AN239" s="52"/>
    </row>
    <row r="240" spans="1:40" x14ac:dyDescent="0.2">
      <c r="A240" s="54"/>
      <c r="B240" s="52"/>
      <c r="C240" s="52"/>
      <c r="D240" s="52"/>
      <c r="E240" s="52"/>
      <c r="F240" s="52"/>
      <c r="G240" s="52"/>
      <c r="H240" s="52"/>
      <c r="I240" s="37"/>
      <c r="J240" s="22"/>
      <c r="K240" s="37"/>
      <c r="L240" s="22"/>
      <c r="M240" s="22"/>
      <c r="N240" s="52"/>
      <c r="O240" s="52"/>
      <c r="P240" s="52"/>
      <c r="Q240" s="52"/>
      <c r="R240" s="52"/>
      <c r="S240" s="52"/>
      <c r="T240" s="52" t="str">
        <f t="shared" si="48"/>
        <v xml:space="preserve"> </v>
      </c>
      <c r="U240" s="52" t="str">
        <f t="shared" si="48"/>
        <v xml:space="preserve"> </v>
      </c>
      <c r="V240" s="52"/>
      <c r="W240" s="52"/>
      <c r="X240" s="52"/>
      <c r="Y240" s="52"/>
      <c r="Z240" s="52"/>
      <c r="AA240" s="52"/>
      <c r="AB240" s="52"/>
      <c r="AC240" s="56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</row>
    <row r="241" spans="1:40" x14ac:dyDescent="0.2">
      <c r="A241" s="54"/>
      <c r="B241" s="52"/>
      <c r="C241" s="52"/>
      <c r="D241" s="52"/>
      <c r="E241" s="52"/>
      <c r="F241" s="52"/>
      <c r="G241" s="52"/>
      <c r="H241" s="52"/>
      <c r="I241" s="37"/>
      <c r="J241" s="22"/>
      <c r="K241" s="37"/>
      <c r="L241" s="22"/>
      <c r="M241" s="22"/>
      <c r="N241" s="52"/>
      <c r="O241" s="52"/>
      <c r="P241" s="52"/>
      <c r="Q241" s="52"/>
      <c r="R241" s="52"/>
      <c r="S241" s="52"/>
      <c r="T241" s="52" t="str">
        <f t="shared" si="48"/>
        <v xml:space="preserve"> </v>
      </c>
      <c r="U241" s="52" t="str">
        <f t="shared" si="48"/>
        <v xml:space="preserve"> </v>
      </c>
      <c r="V241" s="52"/>
      <c r="W241" s="52"/>
      <c r="X241" s="52"/>
      <c r="Y241" s="52"/>
      <c r="Z241" s="52"/>
      <c r="AA241" s="52"/>
      <c r="AB241" s="52"/>
      <c r="AC241" s="56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</row>
    <row r="242" spans="1:40" x14ac:dyDescent="0.2">
      <c r="A242" s="54"/>
      <c r="B242" s="52"/>
      <c r="C242" s="52"/>
      <c r="D242" s="52"/>
      <c r="E242" s="52"/>
      <c r="F242" s="52"/>
      <c r="G242" s="52"/>
      <c r="H242" s="52"/>
      <c r="I242" s="37"/>
      <c r="J242" s="22"/>
      <c r="K242" s="37"/>
      <c r="L242" s="22"/>
      <c r="M242" s="22"/>
      <c r="N242" s="52"/>
      <c r="O242" s="52"/>
      <c r="P242" s="52"/>
      <c r="Q242" s="52"/>
      <c r="R242" s="52"/>
      <c r="S242" s="52"/>
      <c r="T242" s="52" t="str">
        <f t="shared" si="48"/>
        <v xml:space="preserve"> </v>
      </c>
      <c r="U242" s="52" t="str">
        <f t="shared" si="48"/>
        <v xml:space="preserve"> </v>
      </c>
      <c r="V242" s="52"/>
      <c r="W242" s="52"/>
      <c r="X242" s="52"/>
      <c r="Y242" s="52"/>
      <c r="Z242" s="52"/>
      <c r="AA242" s="52"/>
      <c r="AB242" s="52"/>
      <c r="AC242" s="56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</row>
    <row r="243" spans="1:40" x14ac:dyDescent="0.2">
      <c r="A243" s="54"/>
      <c r="B243" s="52"/>
      <c r="C243" s="52"/>
      <c r="D243" s="52"/>
      <c r="E243" s="52"/>
      <c r="F243" s="52"/>
      <c r="G243" s="52"/>
      <c r="H243" s="52"/>
      <c r="I243" s="37"/>
      <c r="J243" s="22"/>
      <c r="K243" s="37"/>
      <c r="L243" s="22"/>
      <c r="M243" s="22"/>
      <c r="N243" s="52"/>
      <c r="O243" s="52"/>
      <c r="P243" s="52"/>
      <c r="Q243" s="52"/>
      <c r="R243" s="52"/>
      <c r="S243" s="52"/>
      <c r="T243" s="52" t="str">
        <f t="shared" si="48"/>
        <v xml:space="preserve"> </v>
      </c>
      <c r="U243" s="52" t="str">
        <f t="shared" si="48"/>
        <v xml:space="preserve"> </v>
      </c>
      <c r="V243" s="52"/>
      <c r="W243" s="52"/>
      <c r="X243" s="52"/>
      <c r="Y243" s="52"/>
      <c r="Z243" s="52"/>
      <c r="AA243" s="52"/>
      <c r="AB243" s="52"/>
      <c r="AC243" s="56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</row>
    <row r="244" spans="1:40" x14ac:dyDescent="0.2">
      <c r="A244" s="103">
        <f>A222</f>
        <v>42808</v>
      </c>
      <c r="B244" s="52">
        <v>17</v>
      </c>
      <c r="C244" s="52">
        <v>3.66</v>
      </c>
      <c r="D244" s="52">
        <v>6.56</v>
      </c>
      <c r="E244" s="52">
        <v>33.5</v>
      </c>
      <c r="F244" s="74">
        <v>7.01</v>
      </c>
      <c r="G244" s="52">
        <v>0.17399999999999999</v>
      </c>
      <c r="H244" s="52"/>
      <c r="I244" s="31">
        <v>113</v>
      </c>
      <c r="J244" s="22">
        <f t="shared" ref="J244:J245" si="59">(I244*14.007)*(0.001)</f>
        <v>1.5827910000000001</v>
      </c>
      <c r="K244" s="158">
        <v>1.93</v>
      </c>
      <c r="L244" s="22">
        <f t="shared" ref="L244:L245" si="60">(K244*30.97)*(0.001)</f>
        <v>5.9772099999999995E-2</v>
      </c>
      <c r="M244" s="22"/>
      <c r="N244" s="52">
        <v>3</v>
      </c>
      <c r="O244" s="52">
        <v>6</v>
      </c>
      <c r="P244" s="52">
        <v>2</v>
      </c>
      <c r="Q244" s="52">
        <v>2</v>
      </c>
      <c r="R244" s="52">
        <v>8</v>
      </c>
      <c r="S244" s="52">
        <v>5</v>
      </c>
      <c r="T244" s="52">
        <f t="shared" si="48"/>
        <v>7.7777777777777777</v>
      </c>
      <c r="U244" s="52">
        <f t="shared" si="48"/>
        <v>1.6666666666666667</v>
      </c>
      <c r="V244" s="52">
        <v>0.35</v>
      </c>
      <c r="W244" s="52">
        <v>1</v>
      </c>
      <c r="X244" s="52" t="s">
        <v>53</v>
      </c>
      <c r="Y244" s="52" t="s">
        <v>54</v>
      </c>
      <c r="Z244" s="52">
        <v>46</v>
      </c>
      <c r="AA244" s="52">
        <v>35</v>
      </c>
      <c r="AB244" s="52"/>
      <c r="AC244" s="56">
        <f>AB244*0.3048</f>
        <v>0</v>
      </c>
      <c r="AD244" s="52"/>
      <c r="AE244" s="52"/>
      <c r="AF244" s="52"/>
      <c r="AG244" s="52"/>
      <c r="AH244" s="52"/>
      <c r="AJ244" s="52"/>
      <c r="AK244" s="52"/>
      <c r="AL244" s="52"/>
      <c r="AM244" s="52"/>
      <c r="AN244" s="52"/>
    </row>
    <row r="245" spans="1:40" x14ac:dyDescent="0.2">
      <c r="A245" s="146">
        <f>A223</f>
        <v>42822</v>
      </c>
      <c r="B245" s="52">
        <v>17</v>
      </c>
      <c r="C245" s="46">
        <v>1.95</v>
      </c>
      <c r="D245" s="46">
        <v>6.4</v>
      </c>
      <c r="E245" s="46">
        <v>21.4</v>
      </c>
      <c r="F245" s="46">
        <v>3.3</v>
      </c>
      <c r="G245" s="46">
        <v>0.114</v>
      </c>
      <c r="I245" s="163">
        <v>110</v>
      </c>
      <c r="J245" s="22">
        <f t="shared" si="59"/>
        <v>1.54077</v>
      </c>
      <c r="K245" s="158">
        <v>1.65</v>
      </c>
      <c r="L245" s="22">
        <f t="shared" si="60"/>
        <v>5.11005E-2</v>
      </c>
      <c r="M245" s="22"/>
      <c r="N245" s="46">
        <v>3</v>
      </c>
      <c r="O245" s="46">
        <v>3</v>
      </c>
      <c r="P245" s="46">
        <v>3</v>
      </c>
      <c r="Q245" s="46">
        <v>2</v>
      </c>
      <c r="R245" s="46">
        <v>10</v>
      </c>
      <c r="S245" s="46">
        <v>2</v>
      </c>
      <c r="T245" s="52">
        <f t="shared" si="48"/>
        <v>16.111111111111111</v>
      </c>
      <c r="U245" s="52">
        <f t="shared" si="48"/>
        <v>9.0000000000000018</v>
      </c>
      <c r="V245" s="46">
        <v>0.3</v>
      </c>
      <c r="W245" s="46">
        <v>1</v>
      </c>
      <c r="Y245" s="46" t="s">
        <v>54</v>
      </c>
      <c r="Z245" s="46">
        <v>61</v>
      </c>
      <c r="AA245" s="46">
        <v>48.2</v>
      </c>
      <c r="AB245" s="46">
        <v>40</v>
      </c>
      <c r="AC245" s="56">
        <f>AB245*0.3048</f>
        <v>12.192</v>
      </c>
    </row>
    <row r="246" spans="1:40" x14ac:dyDescent="0.2">
      <c r="A246" s="103">
        <f t="shared" ref="A246:A261" si="61">A224</f>
        <v>42836</v>
      </c>
      <c r="B246" s="52">
        <v>17</v>
      </c>
      <c r="C246" s="52">
        <v>1.63</v>
      </c>
      <c r="D246" s="52">
        <v>6.77</v>
      </c>
      <c r="E246" s="52">
        <v>35.700000000000003</v>
      </c>
      <c r="F246" s="52">
        <v>6.15</v>
      </c>
      <c r="G246" s="52">
        <v>9.7000000000000003E-2</v>
      </c>
      <c r="H246" s="52"/>
      <c r="I246" s="164">
        <v>77.5</v>
      </c>
      <c r="J246" s="22">
        <f t="shared" si="44"/>
        <v>1.0855425000000001</v>
      </c>
      <c r="K246" s="158">
        <v>1.59</v>
      </c>
      <c r="L246" s="22">
        <f t="shared" si="50"/>
        <v>4.9242300000000003E-2</v>
      </c>
      <c r="M246" s="22"/>
      <c r="N246" s="52">
        <v>3</v>
      </c>
      <c r="O246" s="52">
        <v>2</v>
      </c>
      <c r="P246" s="52">
        <v>3</v>
      </c>
      <c r="Q246" s="52">
        <v>2</v>
      </c>
      <c r="R246" s="52">
        <v>10</v>
      </c>
      <c r="S246" s="52">
        <v>1</v>
      </c>
      <c r="T246" s="52">
        <f t="shared" si="48"/>
        <v>14.444444444444445</v>
      </c>
      <c r="U246" s="52">
        <f t="shared" si="48"/>
        <v>10</v>
      </c>
      <c r="V246" s="52">
        <v>0.4</v>
      </c>
      <c r="W246" s="52">
        <v>1</v>
      </c>
      <c r="X246" s="52"/>
      <c r="Y246" s="52" t="s">
        <v>54</v>
      </c>
      <c r="Z246" s="52">
        <v>58</v>
      </c>
      <c r="AA246" s="52">
        <v>50</v>
      </c>
      <c r="AB246" s="52">
        <v>45</v>
      </c>
      <c r="AC246" s="56">
        <f t="shared" ref="AC246:AC261" si="62">AB246*0.3048</f>
        <v>13.716000000000001</v>
      </c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</row>
    <row r="247" spans="1:40" x14ac:dyDescent="0.2">
      <c r="A247" s="103">
        <f>A225</f>
        <v>42850</v>
      </c>
      <c r="B247" s="52">
        <v>17</v>
      </c>
      <c r="C247" s="52">
        <v>3.36</v>
      </c>
      <c r="D247" s="52">
        <v>6.56</v>
      </c>
      <c r="E247" s="52">
        <v>35.4</v>
      </c>
      <c r="F247" s="52">
        <v>5.33</v>
      </c>
      <c r="G247" s="52">
        <v>0.10100000000000001</v>
      </c>
      <c r="H247" s="52"/>
      <c r="I247" s="164">
        <v>57.1</v>
      </c>
      <c r="J247" s="22">
        <f t="shared" si="44"/>
        <v>0.7997997</v>
      </c>
      <c r="K247" s="158">
        <v>2.0299999999999998</v>
      </c>
      <c r="L247" s="22">
        <f>(K247*30.97)*(0.001)</f>
        <v>6.2869099999999983E-2</v>
      </c>
      <c r="M247" s="22"/>
      <c r="N247" s="52">
        <v>3</v>
      </c>
      <c r="O247" s="52">
        <v>3</v>
      </c>
      <c r="P247" s="52">
        <v>3</v>
      </c>
      <c r="Q247" s="52">
        <v>2</v>
      </c>
      <c r="R247" s="52">
        <v>6</v>
      </c>
      <c r="S247" s="52">
        <v>4</v>
      </c>
      <c r="T247" s="52">
        <f t="shared" si="48"/>
        <v>13.333333333333334</v>
      </c>
      <c r="U247" s="52">
        <f t="shared" si="48"/>
        <v>12.222222222222221</v>
      </c>
      <c r="V247" s="52">
        <v>0.32</v>
      </c>
      <c r="W247" s="52">
        <v>1</v>
      </c>
      <c r="X247" s="52"/>
      <c r="Y247" s="52" t="s">
        <v>54</v>
      </c>
      <c r="Z247" s="52">
        <v>56</v>
      </c>
      <c r="AA247" s="52">
        <v>54</v>
      </c>
      <c r="AB247" s="52">
        <v>45</v>
      </c>
      <c r="AC247" s="56">
        <f>AB247*0.3048</f>
        <v>13.716000000000001</v>
      </c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</row>
    <row r="248" spans="1:40" x14ac:dyDescent="0.2">
      <c r="A248" s="103">
        <f t="shared" si="61"/>
        <v>42864</v>
      </c>
      <c r="B248" s="52">
        <v>17</v>
      </c>
      <c r="C248" s="52">
        <v>3.7</v>
      </c>
      <c r="D248" s="52">
        <v>6.31</v>
      </c>
      <c r="E248" s="57">
        <v>29.8</v>
      </c>
      <c r="F248" s="52">
        <v>5.8</v>
      </c>
      <c r="G248" s="52">
        <v>0.122</v>
      </c>
      <c r="H248" s="52"/>
      <c r="I248" s="30">
        <v>58.5</v>
      </c>
      <c r="J248" s="22">
        <f t="shared" si="44"/>
        <v>0.81940950000000001</v>
      </c>
      <c r="K248" s="32">
        <v>1.98</v>
      </c>
      <c r="L248" s="22">
        <f>(K248*30.97)*(0.001)</f>
        <v>6.1320600000000003E-2</v>
      </c>
      <c r="M248" s="22"/>
      <c r="N248" s="52"/>
      <c r="O248" s="52"/>
      <c r="P248" s="52"/>
      <c r="Q248" s="52"/>
      <c r="R248" s="52"/>
      <c r="S248" s="52"/>
      <c r="T248" s="52" t="str">
        <f t="shared" si="48"/>
        <v xml:space="preserve"> </v>
      </c>
      <c r="U248" s="52" t="str">
        <f t="shared" si="48"/>
        <v xml:space="preserve"> </v>
      </c>
      <c r="V248" s="52"/>
      <c r="W248" s="52"/>
      <c r="X248" s="52"/>
      <c r="Y248" s="52"/>
      <c r="Z248" s="52"/>
      <c r="AA248" s="52"/>
      <c r="AB248" s="52"/>
      <c r="AC248" s="56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</row>
    <row r="249" spans="1:40" x14ac:dyDescent="0.2">
      <c r="A249" s="103">
        <f t="shared" si="61"/>
        <v>42878</v>
      </c>
      <c r="B249" s="52">
        <v>17</v>
      </c>
      <c r="C249" s="52">
        <v>4.13</v>
      </c>
      <c r="D249" s="52">
        <v>6.56</v>
      </c>
      <c r="E249" s="52">
        <v>17</v>
      </c>
      <c r="F249" s="52">
        <v>5.23</v>
      </c>
      <c r="G249" s="52">
        <v>9.4E-2</v>
      </c>
      <c r="H249" s="52"/>
      <c r="I249" s="30">
        <v>69.5</v>
      </c>
      <c r="J249" s="22">
        <f t="shared" si="44"/>
        <v>0.97348650000000003</v>
      </c>
      <c r="K249" s="32">
        <v>2.02</v>
      </c>
      <c r="L249" s="22">
        <f t="shared" si="50"/>
        <v>6.2559400000000001E-2</v>
      </c>
      <c r="M249" s="18">
        <v>135</v>
      </c>
      <c r="N249" s="52">
        <v>1</v>
      </c>
      <c r="O249" s="52">
        <v>3</v>
      </c>
      <c r="P249" s="52">
        <v>2</v>
      </c>
      <c r="Q249" s="52">
        <v>2</v>
      </c>
      <c r="R249" s="52">
        <v>8</v>
      </c>
      <c r="S249" s="52">
        <v>4</v>
      </c>
      <c r="T249" s="52">
        <f t="shared" si="48"/>
        <v>14.000000000000002</v>
      </c>
      <c r="U249" s="52">
        <f t="shared" si="48"/>
        <v>16</v>
      </c>
      <c r="V249" s="52">
        <v>0.05</v>
      </c>
      <c r="W249" s="52">
        <v>1</v>
      </c>
      <c r="X249" s="52"/>
      <c r="Y249" s="52" t="s">
        <v>126</v>
      </c>
      <c r="Z249" s="52">
        <v>57.2</v>
      </c>
      <c r="AA249" s="52">
        <v>60.8</v>
      </c>
      <c r="AB249" s="52"/>
      <c r="AC249" s="56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</row>
    <row r="250" spans="1:40" x14ac:dyDescent="0.2">
      <c r="A250" s="103">
        <f t="shared" si="61"/>
        <v>42892</v>
      </c>
      <c r="B250" s="52">
        <v>17</v>
      </c>
      <c r="C250" s="52">
        <v>4.32</v>
      </c>
      <c r="D250" s="52">
        <v>6.64</v>
      </c>
      <c r="E250" s="52">
        <v>9.9</v>
      </c>
      <c r="F250" s="52">
        <v>4.6900000000000004</v>
      </c>
      <c r="G250" s="52">
        <v>6.8000000000000005E-2</v>
      </c>
      <c r="H250" s="52"/>
      <c r="I250" s="30">
        <v>85.7</v>
      </c>
      <c r="J250" s="22">
        <f t="shared" si="44"/>
        <v>1.2003999000000001</v>
      </c>
      <c r="K250" s="30">
        <v>1.68</v>
      </c>
      <c r="L250" s="22">
        <f t="shared" si="50"/>
        <v>5.2029599999999995E-2</v>
      </c>
      <c r="M250" s="109">
        <v>62.5</v>
      </c>
      <c r="N250" s="52">
        <v>1</v>
      </c>
      <c r="O250" s="52">
        <v>2</v>
      </c>
      <c r="P250" s="52">
        <v>3</v>
      </c>
      <c r="Q250" s="52">
        <v>2</v>
      </c>
      <c r="R250" s="52">
        <v>10</v>
      </c>
      <c r="S250" s="52">
        <v>3</v>
      </c>
      <c r="T250" s="52">
        <f t="shared" si="48"/>
        <v>23.000000000000004</v>
      </c>
      <c r="U250" s="52">
        <f t="shared" si="48"/>
        <v>19</v>
      </c>
      <c r="V250" s="52">
        <v>0.06</v>
      </c>
      <c r="W250" s="52">
        <v>1</v>
      </c>
      <c r="X250" s="52"/>
      <c r="Y250" s="52" t="s">
        <v>126</v>
      </c>
      <c r="Z250" s="52">
        <v>73.400000000000006</v>
      </c>
      <c r="AA250" s="52">
        <v>66.2</v>
      </c>
      <c r="AB250" s="52"/>
      <c r="AC250" s="56"/>
      <c r="AD250" s="52"/>
      <c r="AE250" s="52"/>
      <c r="AF250" s="52"/>
      <c r="AG250" s="53"/>
      <c r="AH250" s="52"/>
      <c r="AI250" s="52"/>
      <c r="AJ250" s="52"/>
      <c r="AK250" s="52"/>
      <c r="AL250" s="53"/>
      <c r="AM250" s="53"/>
      <c r="AN250" s="53"/>
    </row>
    <row r="251" spans="1:40" x14ac:dyDescent="0.2">
      <c r="A251" s="103">
        <f t="shared" si="61"/>
        <v>42906</v>
      </c>
      <c r="B251" s="52">
        <v>17</v>
      </c>
      <c r="C251" s="52">
        <v>0.02</v>
      </c>
      <c r="D251" s="52">
        <v>6.63</v>
      </c>
      <c r="E251" s="52">
        <v>19.5</v>
      </c>
      <c r="F251" s="52">
        <v>17.600000000000001</v>
      </c>
      <c r="G251" s="52">
        <v>0.188</v>
      </c>
      <c r="H251" s="52"/>
      <c r="I251" s="30">
        <v>64.5</v>
      </c>
      <c r="J251" s="22">
        <f t="shared" ref="J251:J283" si="63">(I251*14.007)*(0.001)</f>
        <v>0.90345150000000007</v>
      </c>
      <c r="K251" s="30">
        <v>2.86</v>
      </c>
      <c r="L251" s="22">
        <f t="shared" si="50"/>
        <v>8.8574199999999992E-2</v>
      </c>
      <c r="M251" s="109">
        <v>63</v>
      </c>
      <c r="N251" s="52">
        <v>3</v>
      </c>
      <c r="O251" s="52">
        <v>3</v>
      </c>
      <c r="P251" s="52">
        <v>2</v>
      </c>
      <c r="Q251" s="52">
        <v>2</v>
      </c>
      <c r="R251" s="52">
        <v>10</v>
      </c>
      <c r="S251" s="52">
        <v>5</v>
      </c>
      <c r="T251" s="52">
        <f t="shared" si="48"/>
        <v>24</v>
      </c>
      <c r="U251" s="52">
        <f t="shared" si="48"/>
        <v>23.000000000000004</v>
      </c>
      <c r="V251" s="52">
        <v>0.03</v>
      </c>
      <c r="W251" s="52">
        <v>1</v>
      </c>
      <c r="X251" s="52"/>
      <c r="Y251" s="52" t="s">
        <v>126</v>
      </c>
      <c r="Z251" s="52">
        <v>75.2</v>
      </c>
      <c r="AA251" s="52">
        <v>73.400000000000006</v>
      </c>
      <c r="AB251" s="52"/>
      <c r="AC251" s="56">
        <f t="shared" si="62"/>
        <v>0</v>
      </c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</row>
    <row r="252" spans="1:40" x14ac:dyDescent="0.2">
      <c r="A252" s="103">
        <f t="shared" si="61"/>
        <v>42921</v>
      </c>
      <c r="B252" s="52">
        <v>17</v>
      </c>
      <c r="C252" s="52">
        <v>4.45</v>
      </c>
      <c r="D252" s="52">
        <v>6.69</v>
      </c>
      <c r="E252" s="52">
        <v>17</v>
      </c>
      <c r="F252" s="177"/>
      <c r="G252" s="52">
        <v>0.14499999999999999</v>
      </c>
      <c r="H252" s="52"/>
      <c r="I252" s="37">
        <v>56</v>
      </c>
      <c r="J252" s="22">
        <f t="shared" si="63"/>
        <v>0.78439199999999998</v>
      </c>
      <c r="K252" s="37">
        <v>3.02</v>
      </c>
      <c r="L252" s="22">
        <f t="shared" si="50"/>
        <v>9.3529399999999999E-2</v>
      </c>
      <c r="M252" s="18">
        <v>69</v>
      </c>
      <c r="N252" s="52">
        <v>3</v>
      </c>
      <c r="O252" s="52">
        <v>3</v>
      </c>
      <c r="P252" s="52">
        <v>1</v>
      </c>
      <c r="Q252" s="52">
        <v>2</v>
      </c>
      <c r="R252" s="52"/>
      <c r="S252" s="52"/>
      <c r="T252" s="52">
        <f t="shared" si="48"/>
        <v>25.555555555555557</v>
      </c>
      <c r="U252" s="52">
        <f t="shared" si="48"/>
        <v>25</v>
      </c>
      <c r="V252" s="52">
        <v>0.3</v>
      </c>
      <c r="W252" s="52">
        <v>1</v>
      </c>
      <c r="X252" s="52"/>
      <c r="Y252" s="52" t="s">
        <v>54</v>
      </c>
      <c r="Z252" s="52">
        <v>78</v>
      </c>
      <c r="AA252" s="52">
        <v>77</v>
      </c>
      <c r="AB252" s="52"/>
      <c r="AC252" s="56">
        <f t="shared" si="62"/>
        <v>0</v>
      </c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</row>
    <row r="253" spans="1:40" x14ac:dyDescent="0.2">
      <c r="A253" s="103">
        <f t="shared" si="61"/>
        <v>42934</v>
      </c>
      <c r="B253" s="52">
        <v>17</v>
      </c>
      <c r="C253" s="52">
        <v>4.7</v>
      </c>
      <c r="D253" s="52">
        <v>6.71</v>
      </c>
      <c r="E253" s="52">
        <v>17.8</v>
      </c>
      <c r="F253" s="52">
        <v>6.38</v>
      </c>
      <c r="G253" s="52">
        <v>4.3999999999999997E-2</v>
      </c>
      <c r="H253" s="52"/>
      <c r="I253" s="37">
        <v>48.5</v>
      </c>
      <c r="J253" s="22">
        <f t="shared" si="63"/>
        <v>0.67933949999999999</v>
      </c>
      <c r="K253" s="37">
        <v>2.4500000000000002</v>
      </c>
      <c r="L253" s="22">
        <f t="shared" si="50"/>
        <v>7.5876500000000013E-2</v>
      </c>
      <c r="M253" s="18">
        <v>63</v>
      </c>
      <c r="N253" s="52">
        <v>3</v>
      </c>
      <c r="O253" s="52">
        <v>2</v>
      </c>
      <c r="P253" s="52">
        <v>1</v>
      </c>
      <c r="Q253" s="52">
        <v>2</v>
      </c>
      <c r="R253" s="52">
        <v>13</v>
      </c>
      <c r="S253" s="52">
        <v>1</v>
      </c>
      <c r="T253" s="52">
        <f t="shared" si="48"/>
        <v>21.111111111111111</v>
      </c>
      <c r="U253" s="52">
        <f t="shared" si="48"/>
        <v>25</v>
      </c>
      <c r="V253" s="53">
        <v>0.35</v>
      </c>
      <c r="W253" s="52">
        <v>1</v>
      </c>
      <c r="X253" s="52"/>
      <c r="Y253" s="52" t="s">
        <v>54</v>
      </c>
      <c r="Z253" s="52">
        <v>70</v>
      </c>
      <c r="AA253" s="52">
        <v>77</v>
      </c>
      <c r="AB253" s="52"/>
      <c r="AC253" s="56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</row>
    <row r="254" spans="1:40" x14ac:dyDescent="0.2">
      <c r="A254" s="103">
        <f t="shared" si="61"/>
        <v>42948</v>
      </c>
      <c r="B254" s="52">
        <v>17</v>
      </c>
      <c r="C254" s="52">
        <v>1.62</v>
      </c>
      <c r="D254" s="52">
        <v>6.05</v>
      </c>
      <c r="E254" s="52">
        <v>27.2</v>
      </c>
      <c r="F254" s="52">
        <v>3.42</v>
      </c>
      <c r="G254" s="52">
        <v>0.20200000000000001</v>
      </c>
      <c r="H254" s="52"/>
      <c r="I254" s="37">
        <v>54.25</v>
      </c>
      <c r="J254" s="22">
        <f t="shared" si="63"/>
        <v>0.75987974999999996</v>
      </c>
      <c r="K254" s="37">
        <v>2.84</v>
      </c>
      <c r="L254" s="22">
        <f t="shared" si="50"/>
        <v>8.79548E-2</v>
      </c>
      <c r="M254" s="18">
        <v>52</v>
      </c>
      <c r="N254" s="52">
        <v>3</v>
      </c>
      <c r="O254" s="52">
        <v>1</v>
      </c>
      <c r="P254" s="52">
        <v>1</v>
      </c>
      <c r="Q254" s="52">
        <v>2</v>
      </c>
      <c r="R254" s="52">
        <v>13</v>
      </c>
      <c r="S254" s="52">
        <v>5</v>
      </c>
      <c r="T254" s="52">
        <f t="shared" si="48"/>
        <v>22.222222222222221</v>
      </c>
      <c r="U254" s="52">
        <f t="shared" si="48"/>
        <v>21</v>
      </c>
      <c r="V254" s="53">
        <v>0.3</v>
      </c>
      <c r="W254" s="52">
        <v>1</v>
      </c>
      <c r="X254" s="52"/>
      <c r="Y254" s="52" t="s">
        <v>54</v>
      </c>
      <c r="Z254" s="52">
        <v>72</v>
      </c>
      <c r="AA254" s="52">
        <v>69.8</v>
      </c>
      <c r="AB254" s="52"/>
      <c r="AC254" s="56">
        <f t="shared" si="62"/>
        <v>0</v>
      </c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</row>
    <row r="255" spans="1:40" x14ac:dyDescent="0.2">
      <c r="A255" s="103">
        <f t="shared" si="61"/>
        <v>42962</v>
      </c>
      <c r="B255" s="52">
        <v>17</v>
      </c>
      <c r="C255" s="52">
        <v>0.17</v>
      </c>
      <c r="D255" s="52">
        <v>5.85</v>
      </c>
      <c r="E255" s="52">
        <v>14</v>
      </c>
      <c r="F255" s="52">
        <v>1.78</v>
      </c>
      <c r="G255" s="52">
        <v>0.20399999999999999</v>
      </c>
      <c r="H255" s="52"/>
      <c r="I255" s="37">
        <v>70.3</v>
      </c>
      <c r="J255" s="22">
        <f t="shared" si="63"/>
        <v>0.98469209999999996</v>
      </c>
      <c r="K255" s="37">
        <v>3.38</v>
      </c>
      <c r="L255" s="22">
        <f t="shared" si="50"/>
        <v>0.1046786</v>
      </c>
      <c r="M255" s="18">
        <v>170</v>
      </c>
      <c r="N255" s="52">
        <v>2</v>
      </c>
      <c r="O255" s="52">
        <v>3</v>
      </c>
      <c r="P255" s="52">
        <v>1</v>
      </c>
      <c r="Q255" s="52">
        <v>2</v>
      </c>
      <c r="R255" s="52">
        <v>13</v>
      </c>
      <c r="S255" s="52">
        <v>5</v>
      </c>
      <c r="T255" s="52">
        <f t="shared" si="48"/>
        <v>25.555555555555557</v>
      </c>
      <c r="U255" s="52">
        <f t="shared" si="48"/>
        <v>20</v>
      </c>
      <c r="V255" s="52">
        <v>0.35</v>
      </c>
      <c r="W255" s="52">
        <v>1</v>
      </c>
      <c r="X255" s="52"/>
      <c r="Y255" s="52" t="s">
        <v>54</v>
      </c>
      <c r="Z255" s="52">
        <v>78</v>
      </c>
      <c r="AA255" s="52">
        <v>68</v>
      </c>
      <c r="AB255" s="52"/>
      <c r="AC255" s="56">
        <f t="shared" si="62"/>
        <v>0</v>
      </c>
      <c r="AD255" s="52" t="s">
        <v>289</v>
      </c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</row>
    <row r="256" spans="1:40" x14ac:dyDescent="0.2">
      <c r="A256" s="103">
        <f t="shared" si="61"/>
        <v>42976</v>
      </c>
      <c r="B256" s="52">
        <v>17</v>
      </c>
      <c r="C256" s="52">
        <v>1.56</v>
      </c>
      <c r="D256" s="52">
        <v>6.37</v>
      </c>
      <c r="E256" s="57">
        <v>13.7</v>
      </c>
      <c r="F256" s="52">
        <v>2.21</v>
      </c>
      <c r="G256" s="52">
        <v>0.187</v>
      </c>
      <c r="H256" s="52"/>
      <c r="I256" s="37">
        <v>71.2</v>
      </c>
      <c r="J256" s="22">
        <f t="shared" si="63"/>
        <v>0.99729840000000003</v>
      </c>
      <c r="K256" s="37">
        <v>2.6</v>
      </c>
      <c r="L256" s="22">
        <f t="shared" si="50"/>
        <v>8.052200000000001E-2</v>
      </c>
      <c r="M256" s="18">
        <v>343.5</v>
      </c>
      <c r="N256" s="52">
        <v>1</v>
      </c>
      <c r="O256" s="52">
        <v>4</v>
      </c>
      <c r="P256" s="52">
        <v>1</v>
      </c>
      <c r="Q256" s="52">
        <v>2</v>
      </c>
      <c r="R256" s="52">
        <v>13</v>
      </c>
      <c r="S256" s="52">
        <v>3</v>
      </c>
      <c r="T256" s="52">
        <f t="shared" si="48"/>
        <v>18.333333333333332</v>
      </c>
      <c r="U256" s="52">
        <f t="shared" si="48"/>
        <v>20</v>
      </c>
      <c r="V256" s="52">
        <v>0.35</v>
      </c>
      <c r="W256" s="52">
        <v>1</v>
      </c>
      <c r="X256" s="52"/>
      <c r="Y256" s="52" t="s">
        <v>54</v>
      </c>
      <c r="Z256" s="52">
        <v>65</v>
      </c>
      <c r="AA256" s="52">
        <v>68</v>
      </c>
      <c r="AB256" s="52"/>
      <c r="AC256" s="56">
        <f t="shared" si="62"/>
        <v>0</v>
      </c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</row>
    <row r="257" spans="1:40" x14ac:dyDescent="0.2">
      <c r="A257" s="103">
        <f t="shared" si="61"/>
        <v>42990</v>
      </c>
      <c r="B257" s="52">
        <v>17</v>
      </c>
      <c r="C257" s="52">
        <v>1.1399999999999999</v>
      </c>
      <c r="D257" s="52">
        <v>6.81</v>
      </c>
      <c r="E257" s="52">
        <v>17</v>
      </c>
      <c r="F257" s="52">
        <v>2.62</v>
      </c>
      <c r="G257" s="56" t="s">
        <v>279</v>
      </c>
      <c r="H257" s="56"/>
      <c r="I257" s="37">
        <v>97.7</v>
      </c>
      <c r="J257" s="22">
        <f t="shared" si="63"/>
        <v>1.3684839</v>
      </c>
      <c r="K257" s="37">
        <v>2.42</v>
      </c>
      <c r="L257" s="22">
        <f t="shared" si="50"/>
        <v>7.4947399999999997E-2</v>
      </c>
      <c r="M257" s="18">
        <v>114.5</v>
      </c>
      <c r="N257" s="52">
        <v>1</v>
      </c>
      <c r="O257" s="52">
        <v>2</v>
      </c>
      <c r="P257" s="52">
        <v>3</v>
      </c>
      <c r="Q257" s="52">
        <v>2</v>
      </c>
      <c r="R257" s="52">
        <v>8</v>
      </c>
      <c r="S257" s="52">
        <v>2</v>
      </c>
      <c r="T257" s="52">
        <f t="shared" si="48"/>
        <v>21.999999999999996</v>
      </c>
      <c r="U257" s="52">
        <f t="shared" si="48"/>
        <v>16.111111111111111</v>
      </c>
      <c r="V257" s="53">
        <v>0.4</v>
      </c>
      <c r="W257" s="52">
        <v>1</v>
      </c>
      <c r="X257" s="52"/>
      <c r="Y257" s="52" t="s">
        <v>54</v>
      </c>
      <c r="Z257" s="52">
        <v>71.599999999999994</v>
      </c>
      <c r="AA257" s="52">
        <v>61</v>
      </c>
      <c r="AB257" s="52"/>
      <c r="AC257" s="56">
        <f t="shared" si="62"/>
        <v>0</v>
      </c>
      <c r="AD257" s="52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</row>
    <row r="258" spans="1:40" x14ac:dyDescent="0.2">
      <c r="A258" s="103">
        <f t="shared" si="61"/>
        <v>43004</v>
      </c>
      <c r="B258" s="52">
        <v>17</v>
      </c>
      <c r="C258" s="52">
        <v>2.65</v>
      </c>
      <c r="D258" s="52">
        <v>6.3890000000000002</v>
      </c>
      <c r="E258" s="52">
        <v>30.9</v>
      </c>
      <c r="F258" s="52">
        <v>2.06</v>
      </c>
      <c r="G258" s="54">
        <v>2.3E-2</v>
      </c>
      <c r="H258" s="54"/>
      <c r="I258" s="37">
        <v>116</v>
      </c>
      <c r="J258" s="22">
        <f t="shared" si="63"/>
        <v>1.6248119999999999</v>
      </c>
      <c r="K258" s="37">
        <v>2.1</v>
      </c>
      <c r="L258" s="22">
        <f t="shared" si="50"/>
        <v>6.5037000000000011E-2</v>
      </c>
      <c r="M258" s="18">
        <v>121.5</v>
      </c>
      <c r="N258" s="52">
        <v>2</v>
      </c>
      <c r="O258" s="52">
        <v>1</v>
      </c>
      <c r="P258" s="52">
        <v>1</v>
      </c>
      <c r="Q258" s="52">
        <v>1</v>
      </c>
      <c r="R258" s="52">
        <v>13</v>
      </c>
      <c r="S258" s="52">
        <v>2</v>
      </c>
      <c r="T258" s="52">
        <f t="shared" si="48"/>
        <v>22.222222222222221</v>
      </c>
      <c r="U258" s="52">
        <f t="shared" si="48"/>
        <v>20</v>
      </c>
      <c r="V258" s="52">
        <v>0.04</v>
      </c>
      <c r="W258" s="52">
        <v>1</v>
      </c>
      <c r="X258" s="52"/>
      <c r="Y258" s="52" t="s">
        <v>54</v>
      </c>
      <c r="Z258" s="52">
        <v>72</v>
      </c>
      <c r="AA258" s="52">
        <v>68</v>
      </c>
      <c r="AB258" s="52"/>
      <c r="AC258" s="56">
        <f t="shared" si="62"/>
        <v>0</v>
      </c>
      <c r="AD258" s="52"/>
      <c r="AE258" s="104"/>
      <c r="AF258" s="112"/>
      <c r="AG258" s="104"/>
      <c r="AH258" s="104"/>
      <c r="AI258" s="104"/>
      <c r="AJ258" s="112"/>
      <c r="AK258" s="104"/>
      <c r="AL258" s="104"/>
      <c r="AM258" s="104"/>
      <c r="AN258" s="104"/>
    </row>
    <row r="259" spans="1:40" x14ac:dyDescent="0.2">
      <c r="A259" s="103">
        <f t="shared" si="61"/>
        <v>43018</v>
      </c>
      <c r="B259" s="52">
        <v>17</v>
      </c>
      <c r="C259" s="52">
        <v>3.65</v>
      </c>
      <c r="D259" s="52">
        <v>6.58</v>
      </c>
      <c r="E259" s="52">
        <v>37.1</v>
      </c>
      <c r="F259" s="52">
        <v>4.7300000000000004</v>
      </c>
      <c r="G259" s="52">
        <v>0.03</v>
      </c>
      <c r="H259" s="52"/>
      <c r="I259" s="37">
        <v>68.400000000000006</v>
      </c>
      <c r="J259" s="22">
        <f t="shared" si="63"/>
        <v>0.95807880000000001</v>
      </c>
      <c r="K259" s="37">
        <v>2.48</v>
      </c>
      <c r="L259" s="22">
        <f t="shared" si="50"/>
        <v>7.6805600000000002E-2</v>
      </c>
      <c r="M259" s="22"/>
      <c r="N259" s="52">
        <v>4</v>
      </c>
      <c r="O259" s="52">
        <v>2</v>
      </c>
      <c r="P259" s="52">
        <v>3</v>
      </c>
      <c r="Q259" s="52">
        <v>2</v>
      </c>
      <c r="R259" s="52">
        <v>5</v>
      </c>
      <c r="S259" s="52">
        <v>2</v>
      </c>
      <c r="T259" s="52">
        <f t="shared" si="48"/>
        <v>21</v>
      </c>
      <c r="U259" s="52">
        <f t="shared" si="48"/>
        <v>19</v>
      </c>
      <c r="V259" s="52">
        <v>0.05</v>
      </c>
      <c r="W259" s="52">
        <v>1</v>
      </c>
      <c r="X259" s="52"/>
      <c r="Y259" s="52" t="s">
        <v>126</v>
      </c>
      <c r="Z259" s="52">
        <v>69.8</v>
      </c>
      <c r="AA259" s="52">
        <v>66.2</v>
      </c>
      <c r="AB259" s="52"/>
      <c r="AC259" s="56">
        <f t="shared" si="62"/>
        <v>0</v>
      </c>
      <c r="AD259" s="52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</row>
    <row r="260" spans="1:40" x14ac:dyDescent="0.2">
      <c r="A260" s="103">
        <f t="shared" si="61"/>
        <v>43032</v>
      </c>
      <c r="B260" s="52">
        <v>17</v>
      </c>
      <c r="C260" s="52">
        <v>5.44</v>
      </c>
      <c r="D260" s="52">
        <v>6.53</v>
      </c>
      <c r="E260" s="52">
        <v>170.1</v>
      </c>
      <c r="F260" s="177"/>
      <c r="G260" s="52">
        <v>4.2000000000000003E-2</v>
      </c>
      <c r="H260" s="52"/>
      <c r="I260" s="37">
        <v>105</v>
      </c>
      <c r="J260" s="22">
        <f t="shared" si="63"/>
        <v>1.4707349999999999</v>
      </c>
      <c r="K260" s="37">
        <v>1.66</v>
      </c>
      <c r="L260" s="22">
        <f t="shared" si="50"/>
        <v>5.1410199999999996E-2</v>
      </c>
      <c r="M260" s="22"/>
      <c r="N260" s="52">
        <v>4</v>
      </c>
      <c r="O260" s="52">
        <v>2</v>
      </c>
      <c r="P260" s="52">
        <v>3</v>
      </c>
      <c r="Q260" s="52">
        <v>2</v>
      </c>
      <c r="R260" s="52">
        <v>5</v>
      </c>
      <c r="S260" s="52">
        <v>3</v>
      </c>
      <c r="T260" s="52">
        <f t="shared" ref="T260:U323" si="64">IF(Z260&gt;0,(Z260-32)*5/9," ")</f>
        <v>18.000000000000004</v>
      </c>
      <c r="U260" s="52">
        <f t="shared" si="64"/>
        <v>14.000000000000002</v>
      </c>
      <c r="V260" s="53">
        <v>0.03</v>
      </c>
      <c r="W260" s="52">
        <v>1</v>
      </c>
      <c r="X260" s="52"/>
      <c r="Y260" s="52" t="s">
        <v>126</v>
      </c>
      <c r="Z260" s="52">
        <v>64.400000000000006</v>
      </c>
      <c r="AA260" s="52">
        <v>57.2</v>
      </c>
      <c r="AB260" s="52"/>
      <c r="AC260" s="56">
        <f t="shared" si="62"/>
        <v>0</v>
      </c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</row>
    <row r="261" spans="1:40" x14ac:dyDescent="0.2">
      <c r="A261" s="103">
        <f t="shared" si="61"/>
        <v>43046</v>
      </c>
      <c r="B261" s="52">
        <v>17</v>
      </c>
      <c r="C261" s="52">
        <v>3.41</v>
      </c>
      <c r="D261" s="52">
        <v>5.89</v>
      </c>
      <c r="E261" s="52">
        <v>35</v>
      </c>
      <c r="F261" s="52">
        <v>7.21</v>
      </c>
      <c r="G261" s="52">
        <v>2.5999999999999999E-2</v>
      </c>
      <c r="H261" s="52"/>
      <c r="I261" s="37">
        <v>87.5</v>
      </c>
      <c r="J261" s="22">
        <f t="shared" si="63"/>
        <v>1.2256125</v>
      </c>
      <c r="K261" s="37">
        <v>1.55</v>
      </c>
      <c r="L261" s="22">
        <f t="shared" si="50"/>
        <v>4.8003500000000004E-2</v>
      </c>
      <c r="M261" s="22"/>
      <c r="N261" s="52">
        <v>4</v>
      </c>
      <c r="O261" s="52">
        <v>4</v>
      </c>
      <c r="P261" s="52">
        <v>1</v>
      </c>
      <c r="Q261" s="52">
        <v>1</v>
      </c>
      <c r="R261" s="52">
        <v>13</v>
      </c>
      <c r="S261" s="52">
        <v>3</v>
      </c>
      <c r="T261" s="52">
        <f t="shared" si="64"/>
        <v>2.9999999999999991</v>
      </c>
      <c r="U261" s="52">
        <f t="shared" si="64"/>
        <v>10</v>
      </c>
      <c r="V261" s="52">
        <v>0.06</v>
      </c>
      <c r="W261" s="52">
        <v>1</v>
      </c>
      <c r="X261" s="52"/>
      <c r="Y261" s="52" t="s">
        <v>126</v>
      </c>
      <c r="Z261" s="52">
        <v>37.4</v>
      </c>
      <c r="AA261" s="52">
        <v>50</v>
      </c>
      <c r="AB261" s="52"/>
      <c r="AC261" s="56">
        <f t="shared" si="62"/>
        <v>0</v>
      </c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</row>
    <row r="262" spans="1:40" x14ac:dyDescent="0.2">
      <c r="A262" s="54"/>
      <c r="B262" s="52"/>
      <c r="C262" s="52"/>
      <c r="D262" s="52"/>
      <c r="E262" s="52"/>
      <c r="F262" s="52"/>
      <c r="G262" s="52"/>
      <c r="H262" s="52"/>
      <c r="I262" s="37"/>
      <c r="J262" s="22"/>
      <c r="K262" s="37"/>
      <c r="L262" s="22"/>
      <c r="M262" s="22"/>
      <c r="N262" s="52"/>
      <c r="O262" s="52"/>
      <c r="P262" s="52"/>
      <c r="Q262" s="52"/>
      <c r="R262" s="52"/>
      <c r="S262" s="52"/>
      <c r="T262" s="52" t="str">
        <f t="shared" si="64"/>
        <v xml:space="preserve"> </v>
      </c>
      <c r="U262" s="52" t="str">
        <f t="shared" si="64"/>
        <v xml:space="preserve"> </v>
      </c>
      <c r="V262" s="52"/>
      <c r="W262" s="52"/>
      <c r="X262" s="52"/>
      <c r="Y262" s="52"/>
      <c r="Z262" s="52"/>
      <c r="AA262" s="52"/>
      <c r="AB262" s="52"/>
      <c r="AC262" s="56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</row>
    <row r="263" spans="1:40" x14ac:dyDescent="0.2">
      <c r="A263" s="54"/>
      <c r="B263" s="52"/>
      <c r="C263" s="52"/>
      <c r="D263" s="52"/>
      <c r="E263" s="52"/>
      <c r="G263" s="52"/>
      <c r="H263" s="52"/>
      <c r="I263" s="37"/>
      <c r="J263" s="22"/>
      <c r="K263" s="37"/>
      <c r="L263" s="22"/>
      <c r="M263" s="22"/>
      <c r="N263" s="52"/>
      <c r="O263" s="52"/>
      <c r="P263" s="52"/>
      <c r="Q263" s="52"/>
      <c r="R263" s="52"/>
      <c r="S263" s="52"/>
      <c r="T263" s="52" t="str">
        <f t="shared" si="64"/>
        <v xml:space="preserve"> </v>
      </c>
      <c r="U263" s="52" t="str">
        <f t="shared" si="64"/>
        <v xml:space="preserve"> </v>
      </c>
      <c r="V263" s="52"/>
      <c r="W263" s="52"/>
      <c r="X263" s="52"/>
      <c r="Y263" s="52"/>
      <c r="Z263" s="52"/>
      <c r="AA263" s="52"/>
      <c r="AB263" s="52"/>
      <c r="AC263" s="56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</row>
    <row r="264" spans="1:40" x14ac:dyDescent="0.2">
      <c r="A264" s="54"/>
      <c r="B264" s="52"/>
      <c r="C264" s="52"/>
      <c r="D264" s="52"/>
      <c r="E264" s="52"/>
      <c r="F264" s="52"/>
      <c r="G264" s="52"/>
      <c r="H264" s="52"/>
      <c r="I264" s="37"/>
      <c r="J264" s="22"/>
      <c r="K264" s="37"/>
      <c r="L264" s="22"/>
      <c r="M264" s="22"/>
      <c r="N264" s="52"/>
      <c r="O264" s="52"/>
      <c r="P264" s="52"/>
      <c r="Q264" s="52"/>
      <c r="R264" s="52"/>
      <c r="S264" s="52"/>
      <c r="T264" s="52" t="str">
        <f t="shared" si="64"/>
        <v xml:space="preserve"> </v>
      </c>
      <c r="U264" s="52" t="str">
        <f t="shared" si="64"/>
        <v xml:space="preserve"> </v>
      </c>
      <c r="V264" s="52"/>
      <c r="W264" s="52"/>
      <c r="X264" s="52"/>
      <c r="Y264" s="52"/>
      <c r="Z264" s="52"/>
      <c r="AA264" s="52"/>
      <c r="AB264" s="52"/>
      <c r="AC264" s="56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</row>
    <row r="265" spans="1:40" x14ac:dyDescent="0.2">
      <c r="A265" s="54"/>
      <c r="B265" s="52"/>
      <c r="C265" s="52"/>
      <c r="D265" s="52"/>
      <c r="E265" s="52"/>
      <c r="F265" s="52"/>
      <c r="G265" s="52"/>
      <c r="H265" s="52"/>
      <c r="I265" s="37"/>
      <c r="J265" s="22"/>
      <c r="K265" s="37"/>
      <c r="L265" s="22"/>
      <c r="M265" s="22"/>
      <c r="N265" s="52"/>
      <c r="O265" s="52"/>
      <c r="P265" s="52"/>
      <c r="Q265" s="52"/>
      <c r="R265" s="52"/>
      <c r="S265" s="52"/>
      <c r="T265" s="52" t="str">
        <f t="shared" si="64"/>
        <v xml:space="preserve"> </v>
      </c>
      <c r="U265" s="52" t="str">
        <f t="shared" si="64"/>
        <v xml:space="preserve"> </v>
      </c>
      <c r="V265" s="52"/>
      <c r="W265" s="52"/>
      <c r="X265" s="52"/>
      <c r="Y265" s="52"/>
      <c r="Z265" s="52"/>
      <c r="AA265" s="52"/>
      <c r="AB265" s="52"/>
      <c r="AC265" s="56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</row>
    <row r="266" spans="1:40" x14ac:dyDescent="0.2">
      <c r="A266" s="103">
        <f>A244</f>
        <v>42808</v>
      </c>
      <c r="B266" s="52">
        <v>18</v>
      </c>
      <c r="C266" s="52">
        <v>4.34</v>
      </c>
      <c r="D266" s="52">
        <v>6.83</v>
      </c>
      <c r="E266" s="52">
        <v>11.6</v>
      </c>
      <c r="F266" s="74">
        <v>10.297000000000001</v>
      </c>
      <c r="G266" s="52">
        <v>0.13200000000000001</v>
      </c>
      <c r="H266" s="52"/>
      <c r="I266" s="30">
        <v>166</v>
      </c>
      <c r="J266" s="22">
        <f t="shared" ref="J266:J267" si="65">(I266*14.007)*(0.001)</f>
        <v>2.3251619999999997</v>
      </c>
      <c r="K266" s="158">
        <v>2.8</v>
      </c>
      <c r="L266" s="22">
        <f t="shared" ref="L266:L267" si="66">(K266*30.97)*(0.001)</f>
        <v>8.6716000000000001E-2</v>
      </c>
      <c r="M266" s="22"/>
      <c r="N266" s="52">
        <v>4</v>
      </c>
      <c r="O266" s="52">
        <v>3</v>
      </c>
      <c r="P266" s="52">
        <v>4</v>
      </c>
      <c r="Q266" s="52">
        <v>3</v>
      </c>
      <c r="R266" s="52">
        <v>12</v>
      </c>
      <c r="S266" s="52">
        <v>5</v>
      </c>
      <c r="T266" s="52">
        <f t="shared" si="64"/>
        <v>1.1111111111111112</v>
      </c>
      <c r="U266" s="52">
        <f t="shared" si="64"/>
        <v>7.7777777777777777</v>
      </c>
      <c r="V266" s="52">
        <v>0.2</v>
      </c>
      <c r="W266" s="52">
        <v>1</v>
      </c>
      <c r="X266" s="52" t="s">
        <v>56</v>
      </c>
      <c r="Y266" s="52" t="s">
        <v>162</v>
      </c>
      <c r="Z266" s="52">
        <v>34</v>
      </c>
      <c r="AA266" s="52">
        <v>46</v>
      </c>
      <c r="AB266" s="52">
        <v>30</v>
      </c>
      <c r="AC266" s="56">
        <f>AB266*0.3048</f>
        <v>9.1440000000000001</v>
      </c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</row>
    <row r="267" spans="1:40" x14ac:dyDescent="0.2">
      <c r="A267" s="146">
        <f>A245</f>
        <v>42822</v>
      </c>
      <c r="B267" s="52">
        <v>18</v>
      </c>
      <c r="C267" s="46">
        <v>5.72</v>
      </c>
      <c r="D267" s="46">
        <v>6.56</v>
      </c>
      <c r="E267" s="46">
        <v>12.8</v>
      </c>
      <c r="F267" s="46">
        <v>88.9</v>
      </c>
      <c r="G267" s="46">
        <v>0.14099999999999999</v>
      </c>
      <c r="I267" s="163">
        <v>141</v>
      </c>
      <c r="J267" s="22">
        <f t="shared" si="65"/>
        <v>1.9749869999999998</v>
      </c>
      <c r="K267" s="158">
        <v>2.27</v>
      </c>
      <c r="L267" s="22">
        <f t="shared" si="66"/>
        <v>7.0301900000000001E-2</v>
      </c>
      <c r="M267" s="22"/>
      <c r="N267" s="46">
        <v>4</v>
      </c>
      <c r="O267" s="46">
        <v>3</v>
      </c>
      <c r="P267" s="46">
        <v>3</v>
      </c>
      <c r="Q267" s="46">
        <v>2</v>
      </c>
      <c r="R267" s="46">
        <v>9</v>
      </c>
      <c r="S267" s="46">
        <v>2</v>
      </c>
      <c r="T267" s="52">
        <f t="shared" si="64"/>
        <v>16.666666666666668</v>
      </c>
      <c r="U267" s="52">
        <f t="shared" si="64"/>
        <v>12.777777777777779</v>
      </c>
      <c r="V267" s="46">
        <v>0.3</v>
      </c>
      <c r="W267" s="46">
        <v>1</v>
      </c>
      <c r="Y267" s="46" t="s">
        <v>162</v>
      </c>
      <c r="Z267" s="46">
        <v>62</v>
      </c>
      <c r="AA267" s="46">
        <v>55</v>
      </c>
      <c r="AB267" s="46">
        <v>25</v>
      </c>
      <c r="AC267" s="56">
        <f t="shared" ref="AC267:AC268" si="67">AB267*0.3048</f>
        <v>7.62</v>
      </c>
    </row>
    <row r="268" spans="1:40" x14ac:dyDescent="0.2">
      <c r="A268" s="103">
        <f t="shared" ref="A268:A283" si="68">A246</f>
        <v>42836</v>
      </c>
      <c r="B268" s="52">
        <v>18</v>
      </c>
      <c r="C268" s="52">
        <v>4.8099999999999996</v>
      </c>
      <c r="D268" s="52">
        <v>6.97</v>
      </c>
      <c r="E268" s="52">
        <v>18.899999999999999</v>
      </c>
      <c r="F268" s="53">
        <v>7.9</v>
      </c>
      <c r="G268" s="52">
        <v>9.4E-2</v>
      </c>
      <c r="H268" s="52"/>
      <c r="I268" s="164">
        <v>83.3</v>
      </c>
      <c r="J268" s="22">
        <f t="shared" si="63"/>
        <v>1.1667831</v>
      </c>
      <c r="K268" s="158">
        <v>1.27</v>
      </c>
      <c r="L268" s="22">
        <f t="shared" si="50"/>
        <v>3.9331899999999996E-2</v>
      </c>
      <c r="M268" s="22"/>
      <c r="N268" s="52">
        <v>4</v>
      </c>
      <c r="O268" s="52">
        <v>1</v>
      </c>
      <c r="P268" s="52">
        <v>3</v>
      </c>
      <c r="Q268" s="52">
        <v>2</v>
      </c>
      <c r="R268" s="52">
        <v>10</v>
      </c>
      <c r="S268" s="52">
        <v>1</v>
      </c>
      <c r="T268" s="52">
        <f t="shared" si="64"/>
        <v>25.555555555555557</v>
      </c>
      <c r="U268" s="52">
        <f t="shared" si="64"/>
        <v>17.222222222222221</v>
      </c>
      <c r="V268" s="53">
        <v>0.35</v>
      </c>
      <c r="W268" s="52">
        <v>1</v>
      </c>
      <c r="X268" s="52"/>
      <c r="Y268" s="52" t="s">
        <v>162</v>
      </c>
      <c r="Z268" s="52">
        <v>78</v>
      </c>
      <c r="AA268" s="52">
        <v>63</v>
      </c>
      <c r="AB268" s="52">
        <v>30</v>
      </c>
      <c r="AC268" s="56">
        <f t="shared" si="67"/>
        <v>9.1440000000000001</v>
      </c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</row>
    <row r="269" spans="1:40" x14ac:dyDescent="0.2">
      <c r="A269" s="103">
        <f>A247</f>
        <v>42850</v>
      </c>
      <c r="B269" s="52">
        <v>18</v>
      </c>
      <c r="C269" s="52">
        <v>8.49</v>
      </c>
      <c r="D269" s="52">
        <v>6.77</v>
      </c>
      <c r="E269" s="52">
        <v>12.7</v>
      </c>
      <c r="F269" s="52">
        <v>19.399999999999999</v>
      </c>
      <c r="G269" s="52">
        <v>0.107</v>
      </c>
      <c r="H269" s="52"/>
      <c r="I269" s="164">
        <v>55.6</v>
      </c>
      <c r="J269" s="22">
        <f t="shared" si="63"/>
        <v>0.77878920000000007</v>
      </c>
      <c r="K269" s="158">
        <v>1.19</v>
      </c>
      <c r="L269" s="22">
        <f t="shared" si="50"/>
        <v>3.6854299999999993E-2</v>
      </c>
      <c r="M269" s="22"/>
      <c r="N269" s="52">
        <v>1</v>
      </c>
      <c r="O269" s="52">
        <v>4</v>
      </c>
      <c r="P269" s="52">
        <v>3</v>
      </c>
      <c r="Q269" s="52">
        <v>2</v>
      </c>
      <c r="R269" s="52">
        <v>6</v>
      </c>
      <c r="S269" s="52">
        <v>4</v>
      </c>
      <c r="T269" s="52">
        <f t="shared" si="64"/>
        <v>18.333333333333332</v>
      </c>
      <c r="U269" s="52">
        <f t="shared" si="64"/>
        <v>17.777777777777779</v>
      </c>
      <c r="V269" s="53">
        <v>0.4</v>
      </c>
      <c r="W269" s="52">
        <v>1</v>
      </c>
      <c r="X269" s="52"/>
      <c r="Y269" s="52" t="s">
        <v>162</v>
      </c>
      <c r="Z269" s="52">
        <v>65</v>
      </c>
      <c r="AA269" s="52">
        <v>64</v>
      </c>
      <c r="AB269" s="52">
        <v>25</v>
      </c>
      <c r="AC269" s="56">
        <f>AB269*0.3048</f>
        <v>7.62</v>
      </c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</row>
    <row r="270" spans="1:40" x14ac:dyDescent="0.2">
      <c r="A270" s="103">
        <f t="shared" si="68"/>
        <v>42864</v>
      </c>
      <c r="B270" s="52">
        <v>18</v>
      </c>
      <c r="C270" s="52">
        <v>5.29</v>
      </c>
      <c r="D270" s="53">
        <v>6.66</v>
      </c>
      <c r="E270" s="52">
        <v>13.7</v>
      </c>
      <c r="F270" s="74">
        <v>2.2770000000000001</v>
      </c>
      <c r="G270" s="52">
        <v>0.107</v>
      </c>
      <c r="H270" s="52"/>
      <c r="I270" s="30">
        <v>64.3</v>
      </c>
      <c r="J270" s="22">
        <f t="shared" si="63"/>
        <v>0.90065010000000001</v>
      </c>
      <c r="K270" s="32">
        <v>1.47</v>
      </c>
      <c r="L270" s="22">
        <f t="shared" si="50"/>
        <v>4.5525900000000001E-2</v>
      </c>
      <c r="M270" s="22"/>
      <c r="N270" s="52">
        <v>4</v>
      </c>
      <c r="O270" s="52">
        <v>1</v>
      </c>
      <c r="P270" s="52">
        <v>3</v>
      </c>
      <c r="Q270" s="52">
        <v>2</v>
      </c>
      <c r="R270" s="52">
        <v>12</v>
      </c>
      <c r="S270" s="52">
        <v>2</v>
      </c>
      <c r="T270" s="52">
        <f t="shared" si="64"/>
        <v>17.222222222222221</v>
      </c>
      <c r="U270" s="52">
        <f t="shared" si="64"/>
        <v>20</v>
      </c>
      <c r="V270" s="53">
        <v>0.4</v>
      </c>
      <c r="W270" s="52">
        <v>1</v>
      </c>
      <c r="X270" s="52"/>
      <c r="Y270" s="52" t="s">
        <v>162</v>
      </c>
      <c r="Z270" s="52">
        <v>63</v>
      </c>
      <c r="AA270" s="52">
        <v>68</v>
      </c>
      <c r="AB270" s="52">
        <v>25</v>
      </c>
      <c r="AC270" s="56">
        <f t="shared" ref="AC270:AC327" si="69">AB270*0.3048</f>
        <v>7.62</v>
      </c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</row>
    <row r="271" spans="1:40" x14ac:dyDescent="0.2">
      <c r="A271" s="103">
        <f t="shared" si="68"/>
        <v>42878</v>
      </c>
      <c r="B271" s="52">
        <v>18</v>
      </c>
      <c r="C271" s="52">
        <v>5.97</v>
      </c>
      <c r="D271" s="52">
        <v>6.65</v>
      </c>
      <c r="E271" s="52">
        <v>15.6</v>
      </c>
      <c r="F271" s="74">
        <v>1.569</v>
      </c>
      <c r="G271" s="52">
        <v>0.03</v>
      </c>
      <c r="H271" s="52"/>
      <c r="I271" s="33">
        <v>66.3</v>
      </c>
      <c r="J271" s="22">
        <f>(I271*14.007)*(0.001)</f>
        <v>0.92866409999999999</v>
      </c>
      <c r="K271" s="30">
        <v>1.66</v>
      </c>
      <c r="L271" s="22">
        <f t="shared" si="50"/>
        <v>5.1410199999999996E-2</v>
      </c>
      <c r="M271" s="22"/>
      <c r="N271" s="52">
        <v>2</v>
      </c>
      <c r="O271" s="52">
        <v>3</v>
      </c>
      <c r="P271" s="52">
        <v>3</v>
      </c>
      <c r="Q271" s="52">
        <v>2</v>
      </c>
      <c r="R271" s="52">
        <v>6</v>
      </c>
      <c r="S271" s="52">
        <v>4</v>
      </c>
      <c r="T271" s="52">
        <f t="shared" si="64"/>
        <v>17.777777777777779</v>
      </c>
      <c r="U271" s="52">
        <f t="shared" si="64"/>
        <v>21.666666666666668</v>
      </c>
      <c r="V271" s="53">
        <v>0.4</v>
      </c>
      <c r="W271" s="52">
        <v>1</v>
      </c>
      <c r="X271" s="52"/>
      <c r="Y271" s="52" t="s">
        <v>162</v>
      </c>
      <c r="Z271" s="52">
        <v>64</v>
      </c>
      <c r="AA271" s="52">
        <v>71</v>
      </c>
      <c r="AB271" s="52">
        <v>20</v>
      </c>
      <c r="AC271" s="56">
        <f t="shared" si="69"/>
        <v>6.0960000000000001</v>
      </c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</row>
    <row r="272" spans="1:40" x14ac:dyDescent="0.2">
      <c r="A272" s="103">
        <f t="shared" si="68"/>
        <v>42892</v>
      </c>
      <c r="B272" s="52">
        <v>18</v>
      </c>
      <c r="C272" s="52">
        <v>6.96</v>
      </c>
      <c r="D272" s="52">
        <v>6.74</v>
      </c>
      <c r="E272" s="52">
        <v>6.4</v>
      </c>
      <c r="F272" s="175">
        <v>1.0920000000000001</v>
      </c>
      <c r="G272" s="52">
        <v>0.129</v>
      </c>
      <c r="H272" s="52"/>
      <c r="I272" s="30">
        <v>64.099999999999994</v>
      </c>
      <c r="J272" s="22">
        <f>(I272*14.007)*(0.001)</f>
        <v>0.89784869999999994</v>
      </c>
      <c r="K272" s="30">
        <v>1.34</v>
      </c>
      <c r="L272" s="22">
        <f t="shared" si="50"/>
        <v>4.1499800000000003E-2</v>
      </c>
      <c r="M272" s="22"/>
      <c r="N272" s="52">
        <v>1</v>
      </c>
      <c r="O272" s="52">
        <v>2</v>
      </c>
      <c r="P272" s="52">
        <v>3</v>
      </c>
      <c r="Q272" s="52">
        <v>3</v>
      </c>
      <c r="R272" s="52">
        <v>12</v>
      </c>
      <c r="S272" s="52">
        <v>4</v>
      </c>
      <c r="T272" s="52">
        <f t="shared" si="64"/>
        <v>23.888888888888889</v>
      </c>
      <c r="U272" s="52">
        <f t="shared" si="64"/>
        <v>24.444444444444443</v>
      </c>
      <c r="V272" s="53">
        <v>0.5</v>
      </c>
      <c r="W272" s="52">
        <v>1</v>
      </c>
      <c r="X272" s="52"/>
      <c r="Y272" s="52" t="s">
        <v>162</v>
      </c>
      <c r="Z272" s="52">
        <v>75</v>
      </c>
      <c r="AA272" s="52">
        <v>76</v>
      </c>
      <c r="AB272" s="52">
        <v>50</v>
      </c>
      <c r="AC272" s="56">
        <f t="shared" si="69"/>
        <v>15.24</v>
      </c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</row>
    <row r="273" spans="1:40" x14ac:dyDescent="0.2">
      <c r="A273" s="103">
        <f t="shared" si="68"/>
        <v>42906</v>
      </c>
      <c r="B273" s="52">
        <v>18</v>
      </c>
      <c r="C273" s="52">
        <v>0</v>
      </c>
      <c r="D273" s="52">
        <v>6.75</v>
      </c>
      <c r="E273" s="52">
        <v>7.9</v>
      </c>
      <c r="F273" s="52">
        <v>19.600000000000001</v>
      </c>
      <c r="G273" s="56">
        <v>0.29499999999999998</v>
      </c>
      <c r="H273" s="56"/>
      <c r="I273" s="30">
        <v>52.1</v>
      </c>
      <c r="J273" s="22">
        <f>(I273*14.007)*(0.001)</f>
        <v>0.72976469999999993</v>
      </c>
      <c r="K273" s="30">
        <v>1.73</v>
      </c>
      <c r="L273" s="22">
        <f>(K273*30.97)*(0.001)</f>
        <v>5.3578100000000003E-2</v>
      </c>
      <c r="M273" s="22"/>
      <c r="N273" s="52">
        <v>1</v>
      </c>
      <c r="O273" s="52">
        <v>2</v>
      </c>
      <c r="P273" s="52">
        <v>2</v>
      </c>
      <c r="Q273" s="52">
        <v>2</v>
      </c>
      <c r="R273" s="52">
        <v>11</v>
      </c>
      <c r="S273" s="52">
        <v>4</v>
      </c>
      <c r="T273" s="52">
        <f t="shared" si="64"/>
        <v>22.777777777777779</v>
      </c>
      <c r="U273" s="52">
        <f t="shared" si="64"/>
        <v>26.666666666666668</v>
      </c>
      <c r="V273" s="52">
        <v>0.35</v>
      </c>
      <c r="W273" s="52">
        <v>1</v>
      </c>
      <c r="X273" s="52"/>
      <c r="Y273" s="52" t="s">
        <v>162</v>
      </c>
      <c r="Z273" s="52">
        <v>73</v>
      </c>
      <c r="AA273" s="52">
        <v>80</v>
      </c>
      <c r="AB273" s="52">
        <v>63</v>
      </c>
      <c r="AC273" s="56">
        <f t="shared" si="69"/>
        <v>19.202400000000001</v>
      </c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</row>
    <row r="274" spans="1:40" x14ac:dyDescent="0.2">
      <c r="A274" s="103">
        <f t="shared" si="68"/>
        <v>42921</v>
      </c>
      <c r="B274" s="52">
        <v>18</v>
      </c>
      <c r="C274" s="52">
        <v>5.43</v>
      </c>
      <c r="D274" s="52">
        <v>6.66</v>
      </c>
      <c r="E274" s="52">
        <v>14.2</v>
      </c>
      <c r="F274" s="177"/>
      <c r="G274" s="52">
        <v>0.13900000000000001</v>
      </c>
      <c r="H274" s="52"/>
      <c r="I274" s="37">
        <v>39.5</v>
      </c>
      <c r="J274" s="22">
        <f t="shared" si="63"/>
        <v>0.55327649999999995</v>
      </c>
      <c r="K274" s="37">
        <v>1.82</v>
      </c>
      <c r="L274" s="22">
        <f t="shared" ref="L274:L305" si="70">(K274*30.97)*(0.001)</f>
        <v>5.6365400000000003E-2</v>
      </c>
      <c r="M274" s="22"/>
      <c r="N274" s="52">
        <v>2</v>
      </c>
      <c r="O274" s="52">
        <v>3</v>
      </c>
      <c r="P274" s="52">
        <v>2</v>
      </c>
      <c r="Q274" s="52">
        <v>1</v>
      </c>
      <c r="R274" s="52">
        <v>6</v>
      </c>
      <c r="S274" s="52">
        <v>1</v>
      </c>
      <c r="T274" s="52">
        <f t="shared" si="64"/>
        <v>23.333333333333332</v>
      </c>
      <c r="U274" s="52">
        <f t="shared" si="64"/>
        <v>28.333333333333332</v>
      </c>
      <c r="V274" s="52">
        <v>0.5</v>
      </c>
      <c r="W274" s="52">
        <v>1</v>
      </c>
      <c r="X274" s="52"/>
      <c r="Y274" s="52" t="s">
        <v>119</v>
      </c>
      <c r="Z274" s="52">
        <v>74</v>
      </c>
      <c r="AA274" s="52">
        <v>83</v>
      </c>
      <c r="AB274" s="52">
        <v>36</v>
      </c>
      <c r="AC274" s="56">
        <f t="shared" si="69"/>
        <v>10.972800000000001</v>
      </c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</row>
    <row r="275" spans="1:40" x14ac:dyDescent="0.2">
      <c r="A275" s="103">
        <f t="shared" si="68"/>
        <v>42934</v>
      </c>
      <c r="B275" s="52">
        <v>18</v>
      </c>
      <c r="C275" s="52">
        <v>4.88</v>
      </c>
      <c r="D275" s="52">
        <v>6.76</v>
      </c>
      <c r="E275" s="52">
        <v>15.8</v>
      </c>
      <c r="F275" s="52">
        <v>5.98</v>
      </c>
      <c r="G275" s="52">
        <v>0.124</v>
      </c>
      <c r="H275" s="52"/>
      <c r="I275" s="37">
        <v>40.799999999999997</v>
      </c>
      <c r="J275" s="22">
        <f t="shared" si="63"/>
        <v>0.57148560000000004</v>
      </c>
      <c r="K275" s="37">
        <v>2.12</v>
      </c>
      <c r="L275" s="22">
        <f t="shared" si="70"/>
        <v>6.5656400000000004E-2</v>
      </c>
      <c r="M275" s="22"/>
      <c r="N275" s="52">
        <v>3</v>
      </c>
      <c r="O275" s="52">
        <v>2</v>
      </c>
      <c r="P275" s="52">
        <v>3</v>
      </c>
      <c r="Q275" s="52">
        <v>2</v>
      </c>
      <c r="R275" s="52">
        <v>8</v>
      </c>
      <c r="S275" s="52">
        <v>1</v>
      </c>
      <c r="T275" s="52">
        <f t="shared" si="64"/>
        <v>28.888888888888889</v>
      </c>
      <c r="U275" s="52">
        <f t="shared" si="64"/>
        <v>30.555555555555557</v>
      </c>
      <c r="V275" s="52">
        <v>0.4</v>
      </c>
      <c r="W275" s="52">
        <v>1</v>
      </c>
      <c r="X275" s="52"/>
      <c r="Y275" s="52" t="s">
        <v>162</v>
      </c>
      <c r="Z275" s="52">
        <v>84</v>
      </c>
      <c r="AA275" s="52">
        <v>87</v>
      </c>
      <c r="AB275" s="52">
        <v>25</v>
      </c>
      <c r="AC275" s="56">
        <f t="shared" si="69"/>
        <v>7.62</v>
      </c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</row>
    <row r="276" spans="1:40" x14ac:dyDescent="0.2">
      <c r="A276" s="103">
        <f>A254</f>
        <v>42948</v>
      </c>
      <c r="B276" s="52">
        <v>18</v>
      </c>
      <c r="C276" s="52">
        <v>1.85</v>
      </c>
      <c r="D276" s="52">
        <v>6.26</v>
      </c>
      <c r="E276" s="52">
        <v>26.7</v>
      </c>
      <c r="F276" s="53">
        <v>3.8</v>
      </c>
      <c r="G276" s="52">
        <v>0.122</v>
      </c>
      <c r="H276" s="52"/>
      <c r="I276" s="37">
        <v>52.1</v>
      </c>
      <c r="J276" s="22">
        <f t="shared" si="63"/>
        <v>0.72976469999999993</v>
      </c>
      <c r="K276" s="37">
        <v>2.74</v>
      </c>
      <c r="L276" s="22">
        <f t="shared" si="70"/>
        <v>8.4857799999999997E-2</v>
      </c>
      <c r="M276" s="22"/>
      <c r="N276" s="52">
        <v>2</v>
      </c>
      <c r="O276" s="52">
        <v>2</v>
      </c>
      <c r="P276" s="52">
        <v>2</v>
      </c>
      <c r="Q276" s="52">
        <v>2</v>
      </c>
      <c r="R276" s="52">
        <v>11</v>
      </c>
      <c r="S276" s="52">
        <v>1</v>
      </c>
      <c r="T276" s="52">
        <f t="shared" si="64"/>
        <v>31.111111111111111</v>
      </c>
      <c r="U276" s="52">
        <f t="shared" si="64"/>
        <v>27.777777777777779</v>
      </c>
      <c r="V276" s="53">
        <v>0.4</v>
      </c>
      <c r="W276" s="52">
        <v>1</v>
      </c>
      <c r="X276" s="52"/>
      <c r="Y276" s="52" t="s">
        <v>162</v>
      </c>
      <c r="Z276" s="52">
        <v>88</v>
      </c>
      <c r="AA276" s="52">
        <v>82</v>
      </c>
      <c r="AB276" s="52">
        <v>25</v>
      </c>
      <c r="AC276" s="56">
        <f t="shared" si="69"/>
        <v>7.62</v>
      </c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</row>
    <row r="277" spans="1:40" x14ac:dyDescent="0.2">
      <c r="A277" s="103">
        <f t="shared" si="68"/>
        <v>42962</v>
      </c>
      <c r="B277" s="52">
        <v>18</v>
      </c>
      <c r="C277" s="52">
        <v>0.04</v>
      </c>
      <c r="D277" s="52">
        <v>5.72</v>
      </c>
      <c r="E277" s="52">
        <v>10.3</v>
      </c>
      <c r="F277" s="52">
        <v>2.33</v>
      </c>
      <c r="G277" s="52">
        <v>0.32200000000000001</v>
      </c>
      <c r="H277" s="52"/>
      <c r="I277" s="37">
        <v>76.599999999999994</v>
      </c>
      <c r="J277" s="22">
        <f t="shared" si="63"/>
        <v>1.0729361999999998</v>
      </c>
      <c r="K277" s="37">
        <v>3.67</v>
      </c>
      <c r="L277" s="22">
        <f t="shared" si="70"/>
        <v>0.11365989999999999</v>
      </c>
      <c r="M277" s="22"/>
      <c r="N277" s="52">
        <v>2</v>
      </c>
      <c r="O277" s="52">
        <v>3</v>
      </c>
      <c r="P277" s="52">
        <v>2</v>
      </c>
      <c r="Q277" s="52">
        <v>1</v>
      </c>
      <c r="R277" s="52">
        <v>9</v>
      </c>
      <c r="S277" s="52">
        <v>3</v>
      </c>
      <c r="T277" s="52">
        <f t="shared" si="64"/>
        <v>27.222222222222221</v>
      </c>
      <c r="U277" s="52">
        <f t="shared" si="64"/>
        <v>26.111111111111111</v>
      </c>
      <c r="V277" s="53">
        <v>0.35</v>
      </c>
      <c r="W277" s="52">
        <v>1</v>
      </c>
      <c r="X277" s="52"/>
      <c r="Y277" s="52" t="s">
        <v>162</v>
      </c>
      <c r="Z277" s="52">
        <v>81</v>
      </c>
      <c r="AA277" s="52">
        <v>79</v>
      </c>
      <c r="AB277" s="52">
        <v>25</v>
      </c>
      <c r="AC277" s="56">
        <f t="shared" si="69"/>
        <v>7.62</v>
      </c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</row>
    <row r="278" spans="1:40" x14ac:dyDescent="0.2">
      <c r="A278" s="103">
        <f t="shared" si="68"/>
        <v>42976</v>
      </c>
      <c r="B278" s="52">
        <v>18</v>
      </c>
      <c r="C278" s="52">
        <v>2.02</v>
      </c>
      <c r="D278" s="52">
        <v>6.46</v>
      </c>
      <c r="E278" s="52">
        <v>10.9</v>
      </c>
      <c r="F278" s="52">
        <v>3.64</v>
      </c>
      <c r="G278" s="52">
        <v>0.19400000000000001</v>
      </c>
      <c r="H278" s="52"/>
      <c r="I278" s="37">
        <v>74.5</v>
      </c>
      <c r="J278" s="22">
        <f t="shared" si="63"/>
        <v>1.0435215</v>
      </c>
      <c r="K278" s="37">
        <v>2.4500000000000002</v>
      </c>
      <c r="L278" s="22">
        <f t="shared" si="70"/>
        <v>7.5876500000000013E-2</v>
      </c>
      <c r="M278" s="22"/>
      <c r="N278" s="52">
        <v>5</v>
      </c>
      <c r="O278" s="52">
        <v>4</v>
      </c>
      <c r="P278" s="52">
        <v>2</v>
      </c>
      <c r="Q278" s="52">
        <v>6</v>
      </c>
      <c r="R278" s="52">
        <v>4</v>
      </c>
      <c r="S278" s="52">
        <v>4</v>
      </c>
      <c r="T278" s="52">
        <f t="shared" si="64"/>
        <v>20</v>
      </c>
      <c r="U278" s="52" t="str">
        <f t="shared" si="64"/>
        <v xml:space="preserve"> </v>
      </c>
      <c r="V278" s="74"/>
      <c r="W278" s="52">
        <v>1</v>
      </c>
      <c r="X278" s="52"/>
      <c r="Y278" s="52" t="s">
        <v>162</v>
      </c>
      <c r="Z278" s="52">
        <v>68</v>
      </c>
      <c r="AA278" s="74"/>
      <c r="AB278" s="52">
        <v>25</v>
      </c>
      <c r="AC278" s="56">
        <v>2</v>
      </c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</row>
    <row r="279" spans="1:40" x14ac:dyDescent="0.2">
      <c r="A279" s="103">
        <f t="shared" si="68"/>
        <v>42990</v>
      </c>
      <c r="B279" s="52">
        <v>18</v>
      </c>
      <c r="C279" s="52">
        <v>2.02</v>
      </c>
      <c r="D279" s="52">
        <v>6.58</v>
      </c>
      <c r="E279" s="52">
        <v>10.5</v>
      </c>
      <c r="F279" s="52">
        <v>4.37</v>
      </c>
      <c r="G279" s="56">
        <v>0.11799999999999999</v>
      </c>
      <c r="H279" s="56"/>
      <c r="I279" s="37">
        <v>86.4</v>
      </c>
      <c r="J279" s="22">
        <f t="shared" si="63"/>
        <v>1.2102048000000001</v>
      </c>
      <c r="K279" s="37">
        <v>2.25</v>
      </c>
      <c r="L279" s="22">
        <f t="shared" si="70"/>
        <v>6.9682500000000008E-2</v>
      </c>
      <c r="M279" s="22"/>
      <c r="N279" s="52">
        <v>2</v>
      </c>
      <c r="O279" s="52">
        <v>1</v>
      </c>
      <c r="P279" s="52">
        <v>2</v>
      </c>
      <c r="Q279" s="52">
        <v>1</v>
      </c>
      <c r="R279" s="52">
        <v>3</v>
      </c>
      <c r="S279" s="52">
        <v>3</v>
      </c>
      <c r="T279" s="52">
        <f t="shared" si="64"/>
        <v>22.777777777777779</v>
      </c>
      <c r="U279" s="52">
        <f t="shared" si="64"/>
        <v>22.777777777777779</v>
      </c>
      <c r="V279" s="52">
        <v>0.4</v>
      </c>
      <c r="W279" s="52">
        <v>1</v>
      </c>
      <c r="X279" s="52"/>
      <c r="Y279" s="52" t="s">
        <v>162</v>
      </c>
      <c r="Z279" s="52">
        <v>73</v>
      </c>
      <c r="AA279" s="52">
        <v>73</v>
      </c>
      <c r="AB279" s="52">
        <v>25</v>
      </c>
      <c r="AC279" s="56">
        <f t="shared" si="69"/>
        <v>7.62</v>
      </c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</row>
    <row r="280" spans="1:40" x14ac:dyDescent="0.2">
      <c r="A280" s="103">
        <f t="shared" si="68"/>
        <v>43004</v>
      </c>
      <c r="B280" s="52">
        <v>18</v>
      </c>
      <c r="C280" s="52">
        <v>3.93</v>
      </c>
      <c r="D280" s="52">
        <v>6.75</v>
      </c>
      <c r="E280" s="52">
        <v>16.7</v>
      </c>
      <c r="F280" s="52">
        <v>5.35</v>
      </c>
      <c r="G280" s="52">
        <v>0.1</v>
      </c>
      <c r="H280" s="52"/>
      <c r="I280" s="37">
        <v>63.2</v>
      </c>
      <c r="J280" s="22">
        <f t="shared" si="63"/>
        <v>0.88524239999999998</v>
      </c>
      <c r="K280" s="37">
        <v>1.53</v>
      </c>
      <c r="L280" s="22">
        <f t="shared" si="70"/>
        <v>4.7384099999999998E-2</v>
      </c>
      <c r="M280" s="22"/>
      <c r="N280" s="52">
        <v>3</v>
      </c>
      <c r="O280" s="52">
        <v>3</v>
      </c>
      <c r="P280" s="52">
        <v>3</v>
      </c>
      <c r="Q280" s="52">
        <v>2</v>
      </c>
      <c r="R280" s="52">
        <v>12</v>
      </c>
      <c r="S280" s="52">
        <v>1</v>
      </c>
      <c r="T280" s="52">
        <f t="shared" si="64"/>
        <v>23.888888888888889</v>
      </c>
      <c r="U280" s="52">
        <f t="shared" si="64"/>
        <v>25.555555555555557</v>
      </c>
      <c r="V280" s="53">
        <v>0.6</v>
      </c>
      <c r="W280" s="52">
        <v>1</v>
      </c>
      <c r="X280" s="52"/>
      <c r="Y280" s="52" t="s">
        <v>162</v>
      </c>
      <c r="Z280" s="52">
        <v>75</v>
      </c>
      <c r="AA280" s="52">
        <v>78</v>
      </c>
      <c r="AB280" s="52">
        <v>25</v>
      </c>
      <c r="AC280" s="56">
        <f t="shared" si="69"/>
        <v>7.62</v>
      </c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</row>
    <row r="281" spans="1:40" x14ac:dyDescent="0.2">
      <c r="A281" s="103">
        <f t="shared" si="68"/>
        <v>43018</v>
      </c>
      <c r="B281" s="52">
        <v>18</v>
      </c>
      <c r="C281" s="52">
        <v>5.3</v>
      </c>
      <c r="D281" s="52">
        <v>6.6</v>
      </c>
      <c r="E281" s="52">
        <v>14.3</v>
      </c>
      <c r="F281" s="54">
        <v>0.67600000000000005</v>
      </c>
      <c r="G281" s="52">
        <v>3.5000000000000003E-2</v>
      </c>
      <c r="H281" s="52"/>
      <c r="I281" s="37">
        <v>64</v>
      </c>
      <c r="J281" s="22">
        <f t="shared" si="63"/>
        <v>0.89644800000000002</v>
      </c>
      <c r="K281" s="37">
        <v>1.83</v>
      </c>
      <c r="L281" s="22">
        <f t="shared" si="70"/>
        <v>5.6675099999999999E-2</v>
      </c>
      <c r="M281" s="22"/>
      <c r="N281" s="52">
        <v>3</v>
      </c>
      <c r="O281" s="52">
        <v>2</v>
      </c>
      <c r="P281" s="52">
        <v>2</v>
      </c>
      <c r="Q281" s="52">
        <v>2</v>
      </c>
      <c r="R281" s="52">
        <v>5</v>
      </c>
      <c r="S281" s="52">
        <v>2</v>
      </c>
      <c r="T281" s="52">
        <f t="shared" si="64"/>
        <v>28.888888888888889</v>
      </c>
      <c r="U281" s="52">
        <f t="shared" si="64"/>
        <v>25</v>
      </c>
      <c r="V281" s="53">
        <v>0.6</v>
      </c>
      <c r="W281" s="52">
        <v>1</v>
      </c>
      <c r="X281" s="52"/>
      <c r="Y281" s="52" t="s">
        <v>162</v>
      </c>
      <c r="Z281" s="52">
        <v>84</v>
      </c>
      <c r="AA281" s="52">
        <v>77</v>
      </c>
      <c r="AB281" s="52">
        <v>25</v>
      </c>
      <c r="AC281" s="56">
        <f t="shared" si="69"/>
        <v>7.62</v>
      </c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</row>
    <row r="282" spans="1:40" x14ac:dyDescent="0.2">
      <c r="A282" s="103">
        <f t="shared" si="68"/>
        <v>43032</v>
      </c>
      <c r="B282" s="52">
        <v>18</v>
      </c>
      <c r="C282" s="52">
        <v>7.86</v>
      </c>
      <c r="D282" s="52">
        <v>6.69</v>
      </c>
      <c r="E282" s="52">
        <v>161.80000000000001</v>
      </c>
      <c r="F282" s="54">
        <v>2.016</v>
      </c>
      <c r="G282" s="52">
        <v>6.3E-2</v>
      </c>
      <c r="H282" s="52"/>
      <c r="I282" s="37">
        <v>65.8</v>
      </c>
      <c r="J282" s="22">
        <f t="shared" si="63"/>
        <v>0.92166059999999994</v>
      </c>
      <c r="K282" s="37">
        <v>1.17</v>
      </c>
      <c r="L282" s="22">
        <f t="shared" si="70"/>
        <v>3.6234899999999994E-2</v>
      </c>
      <c r="M282" s="22"/>
      <c r="N282" s="52">
        <v>2</v>
      </c>
      <c r="O282" s="52">
        <v>2</v>
      </c>
      <c r="P282" s="52">
        <v>3</v>
      </c>
      <c r="Q282" s="52">
        <v>2</v>
      </c>
      <c r="R282" s="52">
        <v>9</v>
      </c>
      <c r="S282" s="52">
        <v>4</v>
      </c>
      <c r="T282" s="52">
        <f t="shared" si="64"/>
        <v>22.222222222222221</v>
      </c>
      <c r="U282" s="52">
        <f t="shared" si="64"/>
        <v>21.111111111111111</v>
      </c>
      <c r="V282" s="53">
        <v>0.6</v>
      </c>
      <c r="W282" s="52">
        <v>1</v>
      </c>
      <c r="X282" s="52"/>
      <c r="Y282" s="52" t="s">
        <v>162</v>
      </c>
      <c r="Z282" s="52">
        <v>72</v>
      </c>
      <c r="AA282" s="52">
        <v>70</v>
      </c>
      <c r="AB282" s="52">
        <v>25</v>
      </c>
      <c r="AC282" s="56">
        <f t="shared" si="69"/>
        <v>7.62</v>
      </c>
      <c r="AD282" s="52" t="s">
        <v>316</v>
      </c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</row>
    <row r="283" spans="1:40" x14ac:dyDescent="0.2">
      <c r="A283" s="103">
        <f t="shared" si="68"/>
        <v>43046</v>
      </c>
      <c r="B283" s="52">
        <v>18</v>
      </c>
      <c r="C283" s="52">
        <v>5.37</v>
      </c>
      <c r="D283" s="52">
        <v>6.3</v>
      </c>
      <c r="E283" s="52">
        <v>20.7</v>
      </c>
      <c r="F283" s="54">
        <v>2.2269999999999999</v>
      </c>
      <c r="G283" s="52">
        <v>3.5000000000000003E-2</v>
      </c>
      <c r="H283" s="52"/>
      <c r="I283" s="37">
        <v>83.7</v>
      </c>
      <c r="J283" s="22">
        <f t="shared" si="63"/>
        <v>1.1723859000000001</v>
      </c>
      <c r="K283" s="37">
        <v>1.48</v>
      </c>
      <c r="L283" s="22">
        <f t="shared" si="70"/>
        <v>4.5835599999999997E-2</v>
      </c>
      <c r="M283" s="22"/>
      <c r="N283" s="52">
        <v>3</v>
      </c>
      <c r="O283" s="52">
        <v>4</v>
      </c>
      <c r="P283" s="52">
        <v>3</v>
      </c>
      <c r="Q283" s="52">
        <v>2</v>
      </c>
      <c r="R283" s="52">
        <v>5</v>
      </c>
      <c r="S283" s="52">
        <v>3</v>
      </c>
      <c r="T283" s="52">
        <f t="shared" si="64"/>
        <v>8.3333333333333339</v>
      </c>
      <c r="U283" s="52">
        <f t="shared" si="64"/>
        <v>16.666666666666668</v>
      </c>
      <c r="V283" s="53">
        <v>0.75</v>
      </c>
      <c r="W283" s="52">
        <v>1</v>
      </c>
      <c r="X283" s="52"/>
      <c r="Y283" s="52" t="s">
        <v>162</v>
      </c>
      <c r="Z283" s="52">
        <v>47</v>
      </c>
      <c r="AA283" s="52">
        <v>62</v>
      </c>
      <c r="AB283" s="52">
        <v>25</v>
      </c>
      <c r="AC283" s="56">
        <f t="shared" si="69"/>
        <v>7.62</v>
      </c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</row>
    <row r="284" spans="1:40" x14ac:dyDescent="0.2">
      <c r="A284" s="54"/>
      <c r="B284" s="52"/>
      <c r="C284" s="52"/>
      <c r="D284" s="52"/>
      <c r="E284" s="52"/>
      <c r="F284" s="52"/>
      <c r="G284" s="52"/>
      <c r="H284" s="52"/>
      <c r="I284" s="37"/>
      <c r="J284" s="22"/>
      <c r="K284" s="37"/>
      <c r="L284" s="22"/>
      <c r="M284" s="22"/>
      <c r="N284" s="52"/>
      <c r="O284" s="52"/>
      <c r="P284" s="52"/>
      <c r="Q284" s="52"/>
      <c r="R284" s="52"/>
      <c r="S284" s="52"/>
      <c r="T284" s="52" t="str">
        <f t="shared" si="64"/>
        <v xml:space="preserve"> </v>
      </c>
      <c r="U284" s="52" t="str">
        <f t="shared" si="64"/>
        <v xml:space="preserve"> </v>
      </c>
      <c r="V284" s="52"/>
      <c r="W284" s="52"/>
      <c r="X284" s="52"/>
      <c r="Y284" s="52"/>
      <c r="Z284" s="52"/>
      <c r="AA284" s="52"/>
      <c r="AB284" s="52"/>
      <c r="AC284" s="56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</row>
    <row r="285" spans="1:40" x14ac:dyDescent="0.2">
      <c r="A285" s="54"/>
      <c r="B285" s="52"/>
      <c r="C285" s="52"/>
      <c r="D285" s="52"/>
      <c r="E285" s="52"/>
      <c r="F285" s="52"/>
      <c r="G285" s="52"/>
      <c r="H285" s="52"/>
      <c r="I285" s="37"/>
      <c r="J285" s="22"/>
      <c r="K285" s="37"/>
      <c r="L285" s="22"/>
      <c r="M285" s="22"/>
      <c r="N285" s="52"/>
      <c r="O285" s="52"/>
      <c r="P285" s="52"/>
      <c r="Q285" s="52"/>
      <c r="R285" s="52"/>
      <c r="S285" s="52"/>
      <c r="T285" s="52" t="str">
        <f t="shared" si="64"/>
        <v xml:space="preserve"> </v>
      </c>
      <c r="U285" s="52" t="str">
        <f t="shared" si="64"/>
        <v xml:space="preserve"> </v>
      </c>
      <c r="V285" s="52"/>
      <c r="W285" s="52"/>
      <c r="X285" s="52"/>
      <c r="Y285" s="52"/>
      <c r="Z285" s="52"/>
      <c r="AA285" s="52"/>
      <c r="AB285" s="52"/>
      <c r="AC285" s="56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</row>
    <row r="286" spans="1:40" x14ac:dyDescent="0.2">
      <c r="A286" s="54"/>
      <c r="B286" s="52"/>
      <c r="C286" s="52"/>
      <c r="D286" s="52"/>
      <c r="E286" s="52"/>
      <c r="F286" s="52"/>
      <c r="G286" s="52"/>
      <c r="H286" s="52"/>
      <c r="I286" s="37"/>
      <c r="J286" s="22"/>
      <c r="K286" s="37"/>
      <c r="L286" s="22"/>
      <c r="M286" s="22"/>
      <c r="N286" s="52"/>
      <c r="O286" s="52"/>
      <c r="P286" s="52"/>
      <c r="Q286" s="52"/>
      <c r="R286" s="52"/>
      <c r="S286" s="52"/>
      <c r="T286" s="52" t="str">
        <f t="shared" si="64"/>
        <v xml:space="preserve"> </v>
      </c>
      <c r="U286" s="52" t="str">
        <f t="shared" si="64"/>
        <v xml:space="preserve"> </v>
      </c>
      <c r="V286" s="52"/>
      <c r="W286" s="52"/>
      <c r="X286" s="52"/>
      <c r="Y286" s="52"/>
      <c r="Z286" s="52"/>
      <c r="AA286" s="52"/>
      <c r="AB286" s="52"/>
      <c r="AC286" s="56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</row>
    <row r="287" spans="1:40" x14ac:dyDescent="0.2">
      <c r="A287" s="54"/>
      <c r="B287" s="52"/>
      <c r="C287" s="52"/>
      <c r="D287" s="52"/>
      <c r="E287" s="52"/>
      <c r="F287" s="52"/>
      <c r="G287" s="52"/>
      <c r="H287" s="52"/>
      <c r="I287" s="37"/>
      <c r="J287" s="22"/>
      <c r="K287" s="37"/>
      <c r="L287" s="22"/>
      <c r="M287" s="22"/>
      <c r="N287" s="52"/>
      <c r="O287" s="52"/>
      <c r="P287" s="52"/>
      <c r="Q287" s="52"/>
      <c r="R287" s="52"/>
      <c r="S287" s="52"/>
      <c r="T287" s="52" t="str">
        <f t="shared" si="64"/>
        <v xml:space="preserve"> </v>
      </c>
      <c r="U287" s="52" t="str">
        <f t="shared" si="64"/>
        <v xml:space="preserve"> </v>
      </c>
      <c r="V287" s="52"/>
      <c r="W287" s="52"/>
      <c r="X287" s="52"/>
      <c r="Y287" s="52"/>
      <c r="Z287" s="52"/>
      <c r="AA287" s="52"/>
      <c r="AB287" s="52"/>
      <c r="AC287" s="56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</row>
    <row r="288" spans="1:40" x14ac:dyDescent="0.2">
      <c r="A288" s="103">
        <f>A266</f>
        <v>42808</v>
      </c>
      <c r="B288" s="52">
        <v>19</v>
      </c>
      <c r="C288" s="52">
        <v>0.2</v>
      </c>
      <c r="D288" s="52">
        <v>7.63</v>
      </c>
      <c r="E288" s="52">
        <v>7.5</v>
      </c>
      <c r="F288" s="74">
        <v>20.347000000000001</v>
      </c>
      <c r="G288" s="56">
        <v>0.13100000000000001</v>
      </c>
      <c r="H288" s="56"/>
      <c r="I288" s="39">
        <v>328</v>
      </c>
      <c r="J288" s="22">
        <f t="shared" ref="J288:J289" si="71">(I288*14.007)*(0.001)</f>
        <v>4.5942959999999999</v>
      </c>
      <c r="K288" s="159">
        <v>1.86</v>
      </c>
      <c r="L288" s="22">
        <f t="shared" ref="L288:L289" si="72">(K288*30.97)*(0.001)</f>
        <v>5.7604200000000001E-2</v>
      </c>
      <c r="M288" s="22"/>
      <c r="N288" s="52">
        <v>4</v>
      </c>
      <c r="O288" s="52">
        <v>3</v>
      </c>
      <c r="P288" s="52">
        <v>4</v>
      </c>
      <c r="Q288" s="52">
        <v>3</v>
      </c>
      <c r="R288" s="52">
        <v>12</v>
      </c>
      <c r="S288" s="52">
        <v>6</v>
      </c>
      <c r="T288" s="52">
        <f t="shared" si="64"/>
        <v>3.3333333333333335</v>
      </c>
      <c r="U288" s="52">
        <f t="shared" si="64"/>
        <v>5.5555555555555554</v>
      </c>
      <c r="V288" s="52">
        <v>0.75</v>
      </c>
      <c r="W288" s="52">
        <v>1</v>
      </c>
      <c r="X288" s="52" t="s">
        <v>58</v>
      </c>
      <c r="Y288" s="52" t="s">
        <v>205</v>
      </c>
      <c r="Z288" s="52">
        <v>38</v>
      </c>
      <c r="AA288" s="52">
        <v>42</v>
      </c>
      <c r="AB288" s="52"/>
      <c r="AC288" s="56">
        <f t="shared" si="69"/>
        <v>0</v>
      </c>
      <c r="AD288" s="52" t="s">
        <v>206</v>
      </c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</row>
    <row r="289" spans="1:40" x14ac:dyDescent="0.2">
      <c r="A289" s="146">
        <f>A267</f>
        <v>42822</v>
      </c>
      <c r="B289" s="52">
        <v>19</v>
      </c>
      <c r="C289" s="46">
        <v>0.27</v>
      </c>
      <c r="D289" s="46">
        <v>7.84</v>
      </c>
      <c r="E289" s="46">
        <v>14.2</v>
      </c>
      <c r="F289" s="46">
        <v>2.96</v>
      </c>
      <c r="G289" s="46">
        <v>0.19600000000000001</v>
      </c>
      <c r="I289" s="163">
        <v>321</v>
      </c>
      <c r="J289" s="22">
        <f t="shared" si="71"/>
        <v>4.4962470000000003</v>
      </c>
      <c r="K289" s="159">
        <v>3.05</v>
      </c>
      <c r="L289" s="22">
        <f t="shared" si="72"/>
        <v>9.4458499999999987E-2</v>
      </c>
      <c r="M289" s="22"/>
      <c r="N289" s="46">
        <v>3</v>
      </c>
      <c r="O289" s="46">
        <v>4</v>
      </c>
      <c r="P289" s="46">
        <v>2</v>
      </c>
      <c r="Q289" s="46">
        <v>2</v>
      </c>
      <c r="R289" s="46">
        <v>10</v>
      </c>
      <c r="S289" s="46">
        <v>3</v>
      </c>
      <c r="T289" s="52">
        <f t="shared" si="64"/>
        <v>17.777777777777779</v>
      </c>
      <c r="U289" s="52">
        <f t="shared" si="64"/>
        <v>12.222222222222221</v>
      </c>
      <c r="V289" s="46">
        <v>7.5999999999999998E-2</v>
      </c>
      <c r="W289" s="46">
        <v>1</v>
      </c>
      <c r="Y289" s="46" t="s">
        <v>226</v>
      </c>
      <c r="Z289" s="46">
        <v>64</v>
      </c>
      <c r="AA289" s="46">
        <v>54</v>
      </c>
      <c r="AC289" s="56">
        <f t="shared" si="69"/>
        <v>0</v>
      </c>
    </row>
    <row r="290" spans="1:40" x14ac:dyDescent="0.2">
      <c r="A290" s="103">
        <f t="shared" ref="A290:A305" si="73">A268</f>
        <v>42836</v>
      </c>
      <c r="B290" s="52">
        <v>19</v>
      </c>
      <c r="C290" s="52"/>
      <c r="D290" s="52"/>
      <c r="E290" s="52"/>
      <c r="F290" s="52"/>
      <c r="G290" s="52"/>
      <c r="H290" s="52"/>
      <c r="I290" s="165"/>
      <c r="J290" s="22"/>
      <c r="K290" s="156"/>
      <c r="L290" s="22"/>
      <c r="M290" s="22"/>
      <c r="N290" s="52"/>
      <c r="O290" s="52"/>
      <c r="P290" s="52"/>
      <c r="Q290" s="52"/>
      <c r="R290" s="52"/>
      <c r="S290" s="52"/>
      <c r="T290" s="52" t="str">
        <f t="shared" si="64"/>
        <v xml:space="preserve"> </v>
      </c>
      <c r="U290" s="52" t="str">
        <f t="shared" si="64"/>
        <v xml:space="preserve"> </v>
      </c>
      <c r="V290" s="52"/>
      <c r="W290" s="52"/>
      <c r="X290" s="52"/>
      <c r="Y290" s="52" t="s">
        <v>138</v>
      </c>
      <c r="Z290" s="52"/>
      <c r="AA290" s="52"/>
      <c r="AB290" s="52"/>
      <c r="AC290" s="56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</row>
    <row r="291" spans="1:40" x14ac:dyDescent="0.2">
      <c r="A291" s="103">
        <f>A269</f>
        <v>42850</v>
      </c>
      <c r="B291" s="52">
        <v>19</v>
      </c>
      <c r="C291" s="54">
        <v>0.37</v>
      </c>
      <c r="D291" s="54">
        <v>7.91</v>
      </c>
      <c r="E291" s="54">
        <v>18.2</v>
      </c>
      <c r="F291" s="54">
        <v>4.0999999999999996</v>
      </c>
      <c r="G291" s="54">
        <v>0.105</v>
      </c>
      <c r="H291" s="54"/>
      <c r="I291" s="163">
        <v>305</v>
      </c>
      <c r="J291" s="22">
        <f t="shared" ref="J291:J391" si="74">(I291*14.007)*(0.001)</f>
        <v>4.2721350000000005</v>
      </c>
      <c r="K291" s="159">
        <v>2.99</v>
      </c>
      <c r="L291" s="22">
        <f t="shared" si="70"/>
        <v>9.260030000000001E-2</v>
      </c>
      <c r="M291" s="22"/>
      <c r="N291" s="54"/>
      <c r="O291" s="108">
        <v>4</v>
      </c>
      <c r="P291" s="54">
        <v>3</v>
      </c>
      <c r="Q291" s="54">
        <v>2</v>
      </c>
      <c r="R291" s="54">
        <v>9</v>
      </c>
      <c r="S291" s="54">
        <v>4</v>
      </c>
      <c r="T291" s="52">
        <f t="shared" si="64"/>
        <v>13.888888888888889</v>
      </c>
      <c r="U291" s="52">
        <f t="shared" si="64"/>
        <v>16.666666666666668</v>
      </c>
      <c r="V291" s="54">
        <v>0.2</v>
      </c>
      <c r="W291" s="54">
        <v>2</v>
      </c>
      <c r="X291" s="52"/>
      <c r="Y291" s="54" t="s">
        <v>132</v>
      </c>
      <c r="Z291" s="54">
        <v>57</v>
      </c>
      <c r="AA291" s="54">
        <v>62</v>
      </c>
      <c r="AB291" s="54">
        <v>40</v>
      </c>
      <c r="AC291" s="56">
        <f>AB291*0.3048</f>
        <v>12.192</v>
      </c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</row>
    <row r="292" spans="1:40" x14ac:dyDescent="0.2">
      <c r="A292" s="103">
        <f t="shared" si="73"/>
        <v>42864</v>
      </c>
      <c r="B292" s="52">
        <v>19</v>
      </c>
      <c r="C292" s="52">
        <v>0.24</v>
      </c>
      <c r="D292" s="52">
        <v>8.0299999999999994</v>
      </c>
      <c r="E292" s="52">
        <v>28.7</v>
      </c>
      <c r="F292" s="52">
        <v>3.38</v>
      </c>
      <c r="G292" s="52">
        <v>0.13200000000000001</v>
      </c>
      <c r="H292" s="52"/>
      <c r="I292" s="37">
        <v>249</v>
      </c>
      <c r="J292" s="22">
        <f t="shared" si="74"/>
        <v>3.487743</v>
      </c>
      <c r="K292" s="37">
        <v>2.7</v>
      </c>
      <c r="L292" s="22">
        <f t="shared" si="70"/>
        <v>8.3618999999999999E-2</v>
      </c>
      <c r="M292" s="22"/>
      <c r="N292" s="52">
        <v>4</v>
      </c>
      <c r="O292" s="52">
        <v>1</v>
      </c>
      <c r="P292" s="52">
        <v>2</v>
      </c>
      <c r="Q292" s="52">
        <v>2</v>
      </c>
      <c r="R292" s="52">
        <v>12</v>
      </c>
      <c r="S292" s="52">
        <v>1</v>
      </c>
      <c r="T292" s="52">
        <f t="shared" si="64"/>
        <v>15.555555555555555</v>
      </c>
      <c r="U292" s="52">
        <f t="shared" si="64"/>
        <v>18.888888888888889</v>
      </c>
      <c r="V292" s="52">
        <v>0.5</v>
      </c>
      <c r="W292" s="52">
        <v>1</v>
      </c>
      <c r="X292" s="52"/>
      <c r="Y292" s="52" t="s">
        <v>152</v>
      </c>
      <c r="Z292" s="52">
        <v>60</v>
      </c>
      <c r="AA292" s="52">
        <v>66</v>
      </c>
      <c r="AB292" s="52">
        <v>200</v>
      </c>
      <c r="AC292" s="56">
        <f t="shared" si="69"/>
        <v>60.96</v>
      </c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</row>
    <row r="293" spans="1:40" x14ac:dyDescent="0.2">
      <c r="A293" s="103">
        <f t="shared" si="73"/>
        <v>42878</v>
      </c>
      <c r="B293" s="52">
        <v>19</v>
      </c>
      <c r="C293" s="52">
        <v>0.19</v>
      </c>
      <c r="D293" s="53">
        <v>7.85</v>
      </c>
      <c r="E293" s="52">
        <v>23.1</v>
      </c>
      <c r="F293" s="52">
        <v>3.44</v>
      </c>
      <c r="G293" s="52">
        <v>0.13800000000000001</v>
      </c>
      <c r="H293" s="52"/>
      <c r="I293" s="37">
        <v>268</v>
      </c>
      <c r="J293" s="22">
        <f t="shared" si="74"/>
        <v>3.753876</v>
      </c>
      <c r="K293" s="37">
        <v>2.6</v>
      </c>
      <c r="L293" s="22">
        <f t="shared" si="70"/>
        <v>8.052200000000001E-2</v>
      </c>
      <c r="M293" s="22"/>
      <c r="N293" s="52">
        <v>4</v>
      </c>
      <c r="O293" s="52">
        <v>3</v>
      </c>
      <c r="P293" s="52">
        <v>2</v>
      </c>
      <c r="Q293" s="52">
        <v>2</v>
      </c>
      <c r="R293" s="52">
        <v>12</v>
      </c>
      <c r="S293" s="52">
        <v>4</v>
      </c>
      <c r="T293" s="52">
        <f t="shared" si="64"/>
        <v>19.444444444444443</v>
      </c>
      <c r="U293" s="52">
        <f t="shared" si="64"/>
        <v>24.444444444444443</v>
      </c>
      <c r="V293" s="52">
        <v>0.5</v>
      </c>
      <c r="W293" s="52">
        <v>1</v>
      </c>
      <c r="X293" s="52"/>
      <c r="Y293" s="52" t="s">
        <v>205</v>
      </c>
      <c r="Z293" s="52">
        <v>67</v>
      </c>
      <c r="AA293" s="52">
        <v>76</v>
      </c>
      <c r="AB293" s="52">
        <v>150</v>
      </c>
      <c r="AC293" s="56">
        <f t="shared" si="69"/>
        <v>45.72</v>
      </c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</row>
    <row r="294" spans="1:40" x14ac:dyDescent="0.2">
      <c r="A294" s="103">
        <f t="shared" si="73"/>
        <v>42892</v>
      </c>
      <c r="B294" s="52">
        <v>19</v>
      </c>
      <c r="C294" s="52">
        <v>0.16</v>
      </c>
      <c r="D294" s="52">
        <v>7.59</v>
      </c>
      <c r="E294" s="52">
        <v>30.3</v>
      </c>
      <c r="F294" s="52">
        <v>2.89</v>
      </c>
      <c r="G294" s="52">
        <v>9.4E-2</v>
      </c>
      <c r="H294" s="52"/>
      <c r="I294" s="31">
        <v>274</v>
      </c>
      <c r="J294" s="22">
        <f t="shared" si="74"/>
        <v>3.8379180000000002</v>
      </c>
      <c r="K294" s="32">
        <v>2.62</v>
      </c>
      <c r="L294" s="22">
        <f t="shared" si="70"/>
        <v>8.1141400000000002E-2</v>
      </c>
      <c r="M294" s="22"/>
      <c r="N294" s="52">
        <v>3</v>
      </c>
      <c r="O294" s="52">
        <v>3</v>
      </c>
      <c r="P294" s="52">
        <v>1</v>
      </c>
      <c r="Q294" s="52">
        <v>2</v>
      </c>
      <c r="R294" s="52">
        <v>11</v>
      </c>
      <c r="S294" s="52">
        <v>5</v>
      </c>
      <c r="T294" s="52">
        <f t="shared" si="64"/>
        <v>20.555555555555557</v>
      </c>
      <c r="U294" s="52">
        <f t="shared" si="64"/>
        <v>25</v>
      </c>
      <c r="V294" s="52">
        <v>0.6</v>
      </c>
      <c r="W294" s="52">
        <v>1</v>
      </c>
      <c r="X294" s="52"/>
      <c r="Y294" s="52" t="s">
        <v>143</v>
      </c>
      <c r="Z294" s="52">
        <v>69</v>
      </c>
      <c r="AA294" s="52">
        <v>77</v>
      </c>
      <c r="AB294" s="52">
        <v>15</v>
      </c>
      <c r="AC294" s="56">
        <f t="shared" si="69"/>
        <v>4.5720000000000001</v>
      </c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</row>
    <row r="295" spans="1:40" x14ac:dyDescent="0.2">
      <c r="A295" s="103">
        <f t="shared" si="73"/>
        <v>42906</v>
      </c>
      <c r="B295" s="52">
        <v>19</v>
      </c>
      <c r="C295" s="52"/>
      <c r="D295" s="52"/>
      <c r="E295" s="52"/>
      <c r="F295" s="53"/>
      <c r="G295" s="52"/>
      <c r="H295" s="52"/>
      <c r="I295" s="30"/>
      <c r="J295" s="22"/>
      <c r="K295" s="32"/>
      <c r="L295" s="22"/>
      <c r="M295" s="22"/>
      <c r="N295" s="52"/>
      <c r="O295" s="52"/>
      <c r="P295" s="52"/>
      <c r="Q295" s="52"/>
      <c r="R295" s="52"/>
      <c r="S295" s="52"/>
      <c r="T295" s="52" t="str">
        <f t="shared" si="64"/>
        <v xml:space="preserve"> </v>
      </c>
      <c r="U295" s="52" t="str">
        <f t="shared" si="64"/>
        <v xml:space="preserve"> </v>
      </c>
      <c r="V295" s="52"/>
      <c r="W295" s="52"/>
      <c r="X295" s="52"/>
      <c r="Y295" s="52" t="s">
        <v>138</v>
      </c>
      <c r="Z295" s="52"/>
      <c r="AA295" s="52"/>
      <c r="AB295" s="52"/>
      <c r="AC295" s="56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</row>
    <row r="296" spans="1:40" x14ac:dyDescent="0.2">
      <c r="A296" s="103">
        <f t="shared" si="73"/>
        <v>42921</v>
      </c>
      <c r="B296" s="52">
        <v>19</v>
      </c>
      <c r="C296" s="52">
        <v>0.18</v>
      </c>
      <c r="D296" s="52">
        <v>7.41</v>
      </c>
      <c r="E296" s="52">
        <v>18</v>
      </c>
      <c r="F296" s="177"/>
      <c r="G296" s="52">
        <v>0.14499999999999999</v>
      </c>
      <c r="H296" s="52"/>
      <c r="I296" s="30">
        <v>245</v>
      </c>
      <c r="J296" s="22">
        <f t="shared" si="74"/>
        <v>3.4317150000000001</v>
      </c>
      <c r="K296" s="30">
        <v>4.24</v>
      </c>
      <c r="L296" s="22">
        <f t="shared" si="70"/>
        <v>0.13131280000000001</v>
      </c>
      <c r="M296" s="22"/>
      <c r="N296" s="52">
        <v>2</v>
      </c>
      <c r="O296" s="52">
        <v>3</v>
      </c>
      <c r="P296" s="52">
        <v>1</v>
      </c>
      <c r="Q296" s="52">
        <v>1</v>
      </c>
      <c r="R296" s="52">
        <v>13</v>
      </c>
      <c r="S296" s="52">
        <v>1</v>
      </c>
      <c r="T296" s="52">
        <f t="shared" si="64"/>
        <v>25</v>
      </c>
      <c r="U296" s="52">
        <f t="shared" si="64"/>
        <v>26.111111111111111</v>
      </c>
      <c r="V296" s="52">
        <v>0.91439999999999999</v>
      </c>
      <c r="W296" s="52">
        <v>2</v>
      </c>
      <c r="X296" s="52"/>
      <c r="Y296" s="52" t="s">
        <v>177</v>
      </c>
      <c r="Z296" s="52">
        <v>77</v>
      </c>
      <c r="AA296" s="52">
        <v>79</v>
      </c>
      <c r="AB296" s="52">
        <v>75</v>
      </c>
      <c r="AC296" s="56">
        <f t="shared" si="69"/>
        <v>22.86</v>
      </c>
      <c r="AD296" s="52" t="s">
        <v>263</v>
      </c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</row>
    <row r="297" spans="1:40" x14ac:dyDescent="0.2">
      <c r="A297" s="103">
        <f t="shared" si="73"/>
        <v>42934</v>
      </c>
      <c r="B297" s="52">
        <v>19</v>
      </c>
      <c r="C297" s="52">
        <v>0.31</v>
      </c>
      <c r="D297" s="52">
        <v>7.87</v>
      </c>
      <c r="E297" s="57">
        <v>19.100000000000001</v>
      </c>
      <c r="F297" s="52">
        <v>2.16</v>
      </c>
      <c r="G297" s="52">
        <v>0.08</v>
      </c>
      <c r="H297" s="52"/>
      <c r="I297" s="30">
        <v>163</v>
      </c>
      <c r="J297" s="22">
        <f t="shared" si="74"/>
        <v>2.2831410000000001</v>
      </c>
      <c r="K297" s="30">
        <v>2.83</v>
      </c>
      <c r="L297" s="22">
        <f t="shared" si="70"/>
        <v>8.7645100000000004E-2</v>
      </c>
      <c r="M297" s="22"/>
      <c r="N297" s="52">
        <v>4</v>
      </c>
      <c r="O297" s="52">
        <v>2</v>
      </c>
      <c r="P297" s="52">
        <v>1</v>
      </c>
      <c r="Q297" s="52">
        <v>1</v>
      </c>
      <c r="R297" s="52">
        <v>13</v>
      </c>
      <c r="S297" s="52">
        <v>1</v>
      </c>
      <c r="T297" s="52">
        <f t="shared" si="64"/>
        <v>26.666666666666668</v>
      </c>
      <c r="U297" s="52">
        <f t="shared" si="64"/>
        <v>28.888888888888889</v>
      </c>
      <c r="V297" s="52">
        <v>0.5</v>
      </c>
      <c r="W297" s="52">
        <v>1</v>
      </c>
      <c r="X297" s="52"/>
      <c r="Y297" s="52" t="s">
        <v>143</v>
      </c>
      <c r="Z297" s="52">
        <v>80</v>
      </c>
      <c r="AA297" s="52">
        <v>84</v>
      </c>
      <c r="AB297" s="52">
        <v>75</v>
      </c>
      <c r="AC297" s="56">
        <f t="shared" si="69"/>
        <v>22.86</v>
      </c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</row>
    <row r="298" spans="1:40" x14ac:dyDescent="0.2">
      <c r="A298" s="103">
        <f t="shared" si="73"/>
        <v>42948</v>
      </c>
      <c r="B298" s="52">
        <v>19</v>
      </c>
      <c r="C298" s="52">
        <v>0.19</v>
      </c>
      <c r="D298" s="52">
        <v>7.39</v>
      </c>
      <c r="E298" s="57">
        <v>21.2</v>
      </c>
      <c r="F298" s="52">
        <v>1.83</v>
      </c>
      <c r="G298" s="52">
        <v>0.111</v>
      </c>
      <c r="H298" s="52"/>
      <c r="I298" s="30">
        <v>114</v>
      </c>
      <c r="J298" s="22">
        <f t="shared" si="74"/>
        <v>1.5967979999999999</v>
      </c>
      <c r="K298" s="30">
        <v>4.1900000000000004</v>
      </c>
      <c r="L298" s="22">
        <f t="shared" si="70"/>
        <v>0.12976430000000003</v>
      </c>
      <c r="M298" s="22"/>
      <c r="N298" s="52">
        <v>3</v>
      </c>
      <c r="O298" s="52">
        <v>1</v>
      </c>
      <c r="P298" s="52">
        <v>1</v>
      </c>
      <c r="Q298" s="52">
        <v>1</v>
      </c>
      <c r="R298" s="52">
        <v>9</v>
      </c>
      <c r="S298" s="52">
        <v>1</v>
      </c>
      <c r="T298" s="52">
        <f t="shared" si="64"/>
        <v>25</v>
      </c>
      <c r="U298" s="52">
        <f t="shared" si="64"/>
        <v>28.888888888888889</v>
      </c>
      <c r="V298" s="53">
        <v>0.5</v>
      </c>
      <c r="W298" s="52">
        <v>1</v>
      </c>
      <c r="X298" s="52"/>
      <c r="Y298" s="52" t="s">
        <v>143</v>
      </c>
      <c r="Z298" s="52">
        <v>77</v>
      </c>
      <c r="AA298" s="52">
        <v>84</v>
      </c>
      <c r="AB298" s="52"/>
      <c r="AC298" s="56">
        <f t="shared" si="69"/>
        <v>0</v>
      </c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</row>
    <row r="299" spans="1:40" x14ac:dyDescent="0.2">
      <c r="A299" s="103">
        <f t="shared" si="73"/>
        <v>42962</v>
      </c>
      <c r="B299" s="52">
        <v>19</v>
      </c>
      <c r="C299" s="52">
        <v>0.04</v>
      </c>
      <c r="D299" s="52">
        <v>5.86</v>
      </c>
      <c r="E299" s="52">
        <v>17.5</v>
      </c>
      <c r="F299" s="52">
        <v>2.19</v>
      </c>
      <c r="G299" s="52">
        <v>0.215</v>
      </c>
      <c r="H299" s="52"/>
      <c r="I299" s="37">
        <v>100</v>
      </c>
      <c r="J299" s="22">
        <f t="shared" si="74"/>
        <v>1.4007000000000001</v>
      </c>
      <c r="K299" s="37">
        <v>6.49</v>
      </c>
      <c r="L299" s="22">
        <f t="shared" si="70"/>
        <v>0.20099529999999999</v>
      </c>
      <c r="M299" s="22"/>
      <c r="N299" s="52">
        <v>3</v>
      </c>
      <c r="O299" s="52">
        <v>5</v>
      </c>
      <c r="P299" s="52">
        <v>1</v>
      </c>
      <c r="Q299" s="52">
        <v>1</v>
      </c>
      <c r="R299" s="52">
        <v>13</v>
      </c>
      <c r="S299" s="52">
        <v>4</v>
      </c>
      <c r="T299" s="52">
        <f t="shared" si="64"/>
        <v>25.555555555555557</v>
      </c>
      <c r="U299" s="52">
        <f t="shared" si="64"/>
        <v>27.222222222222221</v>
      </c>
      <c r="V299" s="65">
        <v>0.32</v>
      </c>
      <c r="W299" s="52">
        <v>1</v>
      </c>
      <c r="X299" s="52"/>
      <c r="Y299" s="52" t="s">
        <v>177</v>
      </c>
      <c r="Z299" s="52">
        <v>78</v>
      </c>
      <c r="AA299" s="52">
        <v>81</v>
      </c>
      <c r="AB299" s="52">
        <v>75</v>
      </c>
      <c r="AC299" s="56">
        <f t="shared" si="69"/>
        <v>22.86</v>
      </c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</row>
    <row r="300" spans="1:40" x14ac:dyDescent="0.2">
      <c r="A300" s="103">
        <f t="shared" si="73"/>
        <v>42976</v>
      </c>
      <c r="B300" s="52">
        <v>19</v>
      </c>
      <c r="C300" s="52">
        <v>0.18</v>
      </c>
      <c r="D300" s="46">
        <v>7.36</v>
      </c>
      <c r="E300" s="52">
        <v>10.4</v>
      </c>
      <c r="F300" s="52">
        <v>4.32</v>
      </c>
      <c r="G300" s="52">
        <v>0.33800000000000002</v>
      </c>
      <c r="H300" s="52"/>
      <c r="I300" s="37">
        <v>314</v>
      </c>
      <c r="J300" s="22">
        <f t="shared" si="74"/>
        <v>4.3981980000000007</v>
      </c>
      <c r="K300" s="37">
        <v>2.84</v>
      </c>
      <c r="L300" s="22">
        <f t="shared" si="70"/>
        <v>8.79548E-2</v>
      </c>
      <c r="M300" s="22"/>
      <c r="N300" s="52">
        <v>4</v>
      </c>
      <c r="O300" s="52">
        <v>5</v>
      </c>
      <c r="P300" s="52">
        <v>1</v>
      </c>
      <c r="Q300" s="52">
        <v>2</v>
      </c>
      <c r="R300" s="52">
        <v>13</v>
      </c>
      <c r="S300" s="52">
        <v>3</v>
      </c>
      <c r="T300" s="52">
        <f t="shared" si="64"/>
        <v>20</v>
      </c>
      <c r="U300" s="52">
        <f t="shared" si="64"/>
        <v>23.333333333333332</v>
      </c>
      <c r="V300" s="52">
        <v>0.5</v>
      </c>
      <c r="W300" s="52">
        <v>1</v>
      </c>
      <c r="X300" s="52"/>
      <c r="Y300" s="52" t="s">
        <v>177</v>
      </c>
      <c r="Z300" s="52">
        <v>68</v>
      </c>
      <c r="AA300" s="52">
        <v>74</v>
      </c>
      <c r="AB300" s="52">
        <v>75</v>
      </c>
      <c r="AC300" s="56">
        <f t="shared" si="69"/>
        <v>22.86</v>
      </c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</row>
    <row r="301" spans="1:40" x14ac:dyDescent="0.2">
      <c r="A301" s="103">
        <f t="shared" si="73"/>
        <v>42990</v>
      </c>
      <c r="B301" s="52">
        <v>19</v>
      </c>
      <c r="C301" s="52">
        <v>0.11</v>
      </c>
      <c r="D301" s="52">
        <v>7.21</v>
      </c>
      <c r="E301" s="52">
        <v>17.8</v>
      </c>
      <c r="F301" s="52">
        <v>4.79</v>
      </c>
      <c r="G301" s="52" t="s">
        <v>279</v>
      </c>
      <c r="H301" s="52"/>
      <c r="I301" s="37">
        <v>291</v>
      </c>
      <c r="J301" s="22">
        <f t="shared" si="74"/>
        <v>4.0760369999999995</v>
      </c>
      <c r="K301" s="37">
        <v>1.97</v>
      </c>
      <c r="L301" s="22">
        <f t="shared" si="70"/>
        <v>6.10109E-2</v>
      </c>
      <c r="M301" s="22"/>
      <c r="N301" s="52">
        <v>3</v>
      </c>
      <c r="O301" s="52">
        <v>2</v>
      </c>
      <c r="P301" s="52">
        <v>1</v>
      </c>
      <c r="Q301" s="52">
        <v>13</v>
      </c>
      <c r="R301" s="52">
        <v>13</v>
      </c>
      <c r="S301" s="52">
        <v>1</v>
      </c>
      <c r="T301" s="52">
        <f t="shared" si="64"/>
        <v>26.666666666666668</v>
      </c>
      <c r="U301" s="52">
        <f t="shared" si="64"/>
        <v>25.555555555555557</v>
      </c>
      <c r="V301" s="52">
        <v>3</v>
      </c>
      <c r="W301" s="52">
        <v>2</v>
      </c>
      <c r="X301" s="52"/>
      <c r="Y301" s="52" t="s">
        <v>143</v>
      </c>
      <c r="Z301" s="52">
        <v>80</v>
      </c>
      <c r="AA301" s="52">
        <v>78</v>
      </c>
      <c r="AB301" s="52">
        <v>164.04300000000001</v>
      </c>
      <c r="AC301" s="56">
        <f t="shared" si="69"/>
        <v>50.000306400000007</v>
      </c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</row>
    <row r="302" spans="1:40" x14ac:dyDescent="0.2">
      <c r="A302" s="103">
        <f t="shared" si="73"/>
        <v>43004</v>
      </c>
      <c r="B302" s="52">
        <v>19</v>
      </c>
      <c r="C302" s="52">
        <v>0.19</v>
      </c>
      <c r="D302" s="52">
        <v>7.53</v>
      </c>
      <c r="E302" s="52">
        <v>17.100000000000001</v>
      </c>
      <c r="F302" s="52">
        <v>4.93</v>
      </c>
      <c r="G302" s="52">
        <v>9.1999999999999998E-2</v>
      </c>
      <c r="H302" s="52"/>
      <c r="I302" s="37">
        <v>367</v>
      </c>
      <c r="J302" s="22">
        <f t="shared" si="74"/>
        <v>5.1405689999999993</v>
      </c>
      <c r="K302" s="37">
        <v>2.04</v>
      </c>
      <c r="L302" s="22">
        <f t="shared" si="70"/>
        <v>6.3178799999999993E-2</v>
      </c>
      <c r="M302" s="22"/>
      <c r="N302" s="52">
        <v>3</v>
      </c>
      <c r="O302" s="52">
        <v>3</v>
      </c>
      <c r="P302" s="52">
        <v>3</v>
      </c>
      <c r="Q302" s="52">
        <v>2</v>
      </c>
      <c r="R302" s="52">
        <v>6</v>
      </c>
      <c r="S302" s="52">
        <v>1</v>
      </c>
      <c r="T302" s="52">
        <f t="shared" si="64"/>
        <v>26.666666666666668</v>
      </c>
      <c r="U302" s="52">
        <f t="shared" si="64"/>
        <v>27.777777777777779</v>
      </c>
      <c r="V302" s="53">
        <v>0.7</v>
      </c>
      <c r="W302" s="52">
        <v>1</v>
      </c>
      <c r="X302" s="52"/>
      <c r="Y302" s="52" t="s">
        <v>143</v>
      </c>
      <c r="Z302" s="52">
        <v>80</v>
      </c>
      <c r="AA302" s="52">
        <v>82</v>
      </c>
      <c r="AB302" s="52">
        <v>75</v>
      </c>
      <c r="AC302" s="56">
        <f t="shared" si="69"/>
        <v>22.86</v>
      </c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</row>
    <row r="303" spans="1:40" x14ac:dyDescent="0.2">
      <c r="A303" s="103">
        <f t="shared" si="73"/>
        <v>43018</v>
      </c>
      <c r="B303" s="52">
        <v>19</v>
      </c>
      <c r="C303" s="52">
        <v>0.42</v>
      </c>
      <c r="D303" s="52">
        <v>7.93</v>
      </c>
      <c r="E303" s="52">
        <v>21.1</v>
      </c>
      <c r="F303" s="52">
        <v>4.41</v>
      </c>
      <c r="G303" s="52">
        <v>5.6000000000000001E-2</v>
      </c>
      <c r="H303" s="52"/>
      <c r="I303" s="37">
        <v>299</v>
      </c>
      <c r="J303" s="22">
        <f t="shared" si="74"/>
        <v>4.1880930000000003</v>
      </c>
      <c r="K303" s="37">
        <v>1.72</v>
      </c>
      <c r="L303" s="22">
        <f t="shared" si="70"/>
        <v>5.32684E-2</v>
      </c>
      <c r="M303" s="22"/>
      <c r="N303" s="52">
        <v>3</v>
      </c>
      <c r="O303" s="52">
        <v>1</v>
      </c>
      <c r="P303" s="52">
        <v>1</v>
      </c>
      <c r="Q303" s="52">
        <v>1</v>
      </c>
      <c r="R303" s="52">
        <v>13</v>
      </c>
      <c r="S303" s="52">
        <v>1</v>
      </c>
      <c r="T303" s="52">
        <f t="shared" si="64"/>
        <v>25</v>
      </c>
      <c r="U303" s="52">
        <f t="shared" si="64"/>
        <v>23.333333333333332</v>
      </c>
      <c r="V303" s="53">
        <v>0.08</v>
      </c>
      <c r="W303" s="52">
        <v>1</v>
      </c>
      <c r="X303" s="52"/>
      <c r="Y303" s="52" t="s">
        <v>145</v>
      </c>
      <c r="Z303" s="52">
        <v>77</v>
      </c>
      <c r="AA303" s="52">
        <v>74</v>
      </c>
      <c r="AB303" s="52"/>
      <c r="AC303" s="56">
        <f t="shared" si="69"/>
        <v>0</v>
      </c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</row>
    <row r="304" spans="1:40" x14ac:dyDescent="0.2">
      <c r="A304" s="103">
        <f t="shared" si="73"/>
        <v>43032</v>
      </c>
      <c r="B304" s="52">
        <v>19</v>
      </c>
      <c r="C304" s="52">
        <v>0.37</v>
      </c>
      <c r="D304" s="52">
        <v>8.25</v>
      </c>
      <c r="E304" s="52">
        <v>3.96</v>
      </c>
      <c r="F304" s="52">
        <v>0.17899999999999999</v>
      </c>
      <c r="G304" s="52">
        <v>0.38800000000000001</v>
      </c>
      <c r="H304" s="52"/>
      <c r="I304" s="37">
        <v>305</v>
      </c>
      <c r="J304" s="22">
        <f t="shared" si="74"/>
        <v>4.2721350000000005</v>
      </c>
      <c r="K304" s="37">
        <v>1.92</v>
      </c>
      <c r="L304" s="22">
        <f t="shared" si="70"/>
        <v>5.9462399999999999E-2</v>
      </c>
      <c r="M304" s="22"/>
      <c r="N304" s="52">
        <v>4</v>
      </c>
      <c r="O304" s="52">
        <v>2</v>
      </c>
      <c r="P304" s="52">
        <v>2</v>
      </c>
      <c r="Q304" s="52">
        <v>2</v>
      </c>
      <c r="R304" s="52">
        <v>5</v>
      </c>
      <c r="S304" s="52">
        <v>4</v>
      </c>
      <c r="T304" s="52">
        <f t="shared" si="64"/>
        <v>22.777777777777779</v>
      </c>
      <c r="U304" s="52">
        <f t="shared" si="64"/>
        <v>19.444444444444443</v>
      </c>
      <c r="V304" s="53">
        <v>0.5</v>
      </c>
      <c r="W304" s="52">
        <v>1</v>
      </c>
      <c r="X304" s="52"/>
      <c r="Y304" s="52" t="s">
        <v>152</v>
      </c>
      <c r="Z304" s="52">
        <v>73</v>
      </c>
      <c r="AA304" s="52">
        <v>67</v>
      </c>
      <c r="AB304" s="52">
        <v>200</v>
      </c>
      <c r="AC304" s="56">
        <f t="shared" si="69"/>
        <v>60.96</v>
      </c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</row>
    <row r="305" spans="1:40" x14ac:dyDescent="0.2">
      <c r="A305" s="103">
        <f t="shared" si="73"/>
        <v>43046</v>
      </c>
      <c r="B305" s="52">
        <v>19</v>
      </c>
      <c r="C305" s="52">
        <v>0.14000000000000001</v>
      </c>
      <c r="D305" s="52">
        <v>6.7</v>
      </c>
      <c r="E305" s="52">
        <v>18.3</v>
      </c>
      <c r="F305" s="52">
        <v>4.59</v>
      </c>
      <c r="G305" s="52">
        <v>0.16800000000000001</v>
      </c>
      <c r="H305" s="52"/>
      <c r="I305" s="37">
        <v>329</v>
      </c>
      <c r="J305" s="22">
        <f t="shared" si="74"/>
        <v>4.6083030000000003</v>
      </c>
      <c r="K305" s="37">
        <v>1.9</v>
      </c>
      <c r="L305" s="22">
        <f t="shared" si="70"/>
        <v>5.8842999999999999E-2</v>
      </c>
      <c r="M305" s="22"/>
      <c r="N305" s="52">
        <v>3</v>
      </c>
      <c r="O305" s="52">
        <v>4</v>
      </c>
      <c r="P305" s="52">
        <v>1</v>
      </c>
      <c r="Q305" s="52">
        <v>1</v>
      </c>
      <c r="R305" s="52">
        <v>13</v>
      </c>
      <c r="S305" s="52">
        <v>2</v>
      </c>
      <c r="T305" s="52">
        <f t="shared" si="64"/>
        <v>10.555555555555555</v>
      </c>
      <c r="U305" s="52">
        <f t="shared" si="64"/>
        <v>15.555555555555555</v>
      </c>
      <c r="V305" s="53">
        <v>0.91</v>
      </c>
      <c r="W305" s="52">
        <v>2</v>
      </c>
      <c r="X305" s="52"/>
      <c r="Y305" s="52" t="s">
        <v>177</v>
      </c>
      <c r="Z305" s="52">
        <v>51</v>
      </c>
      <c r="AA305" s="52">
        <v>60</v>
      </c>
      <c r="AB305" s="52">
        <v>75</v>
      </c>
      <c r="AC305" s="56">
        <f t="shared" si="69"/>
        <v>22.86</v>
      </c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</row>
    <row r="306" spans="1:40" x14ac:dyDescent="0.2">
      <c r="A306" s="54"/>
      <c r="B306" s="52"/>
      <c r="C306" s="52"/>
      <c r="D306" s="52"/>
      <c r="E306" s="52"/>
      <c r="F306" s="52"/>
      <c r="G306" s="52"/>
      <c r="H306" s="52"/>
      <c r="I306" s="37"/>
      <c r="J306" s="22"/>
      <c r="K306" s="37"/>
      <c r="L306" s="22"/>
      <c r="M306" s="22"/>
      <c r="N306" s="52"/>
      <c r="O306" s="52"/>
      <c r="P306" s="52"/>
      <c r="Q306" s="52"/>
      <c r="R306" s="52"/>
      <c r="S306" s="52"/>
      <c r="T306" s="52" t="str">
        <f t="shared" si="64"/>
        <v xml:space="preserve"> </v>
      </c>
      <c r="U306" s="52" t="str">
        <f t="shared" si="64"/>
        <v xml:space="preserve"> </v>
      </c>
      <c r="V306" s="52"/>
      <c r="W306" s="52"/>
      <c r="X306" s="52"/>
      <c r="Y306" s="52"/>
      <c r="Z306" s="52"/>
      <c r="AA306" s="52"/>
      <c r="AB306" s="52"/>
      <c r="AC306" s="56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</row>
    <row r="307" spans="1:40" x14ac:dyDescent="0.2">
      <c r="A307" s="54"/>
      <c r="B307" s="52"/>
      <c r="C307" s="52"/>
      <c r="D307" s="52"/>
      <c r="E307" s="52"/>
      <c r="F307" s="52"/>
      <c r="G307" s="52"/>
      <c r="H307" s="52"/>
      <c r="I307" s="37"/>
      <c r="J307" s="22"/>
      <c r="K307" s="37"/>
      <c r="L307" s="22"/>
      <c r="M307" s="22"/>
      <c r="N307" s="52"/>
      <c r="O307" s="52"/>
      <c r="P307" s="52"/>
      <c r="Q307" s="52"/>
      <c r="R307" s="52"/>
      <c r="S307" s="52"/>
      <c r="T307" s="52" t="str">
        <f t="shared" si="64"/>
        <v xml:space="preserve"> </v>
      </c>
      <c r="U307" s="52" t="str">
        <f t="shared" si="64"/>
        <v xml:space="preserve"> </v>
      </c>
      <c r="V307" s="52"/>
      <c r="W307" s="52"/>
      <c r="X307" s="52"/>
      <c r="Y307" s="52"/>
      <c r="Z307" s="52"/>
      <c r="AA307" s="52"/>
      <c r="AB307" s="52"/>
      <c r="AC307" s="56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</row>
    <row r="308" spans="1:40" x14ac:dyDescent="0.2">
      <c r="A308" s="54"/>
      <c r="B308" s="52"/>
      <c r="C308" s="52"/>
      <c r="D308" s="52"/>
      <c r="E308" s="52"/>
      <c r="F308" s="52"/>
      <c r="G308" s="52"/>
      <c r="H308" s="52"/>
      <c r="I308" s="37"/>
      <c r="J308" s="22"/>
      <c r="K308" s="37"/>
      <c r="L308" s="22"/>
      <c r="M308" s="22"/>
      <c r="N308" s="52"/>
      <c r="O308" s="52"/>
      <c r="P308" s="52"/>
      <c r="Q308" s="52"/>
      <c r="R308" s="52"/>
      <c r="S308" s="52"/>
      <c r="T308" s="52" t="str">
        <f t="shared" si="64"/>
        <v xml:space="preserve"> </v>
      </c>
      <c r="U308" s="52" t="str">
        <f t="shared" si="64"/>
        <v xml:space="preserve"> </v>
      </c>
      <c r="V308" s="52"/>
      <c r="W308" s="52"/>
      <c r="X308" s="52"/>
      <c r="Y308" s="52"/>
      <c r="Z308" s="52"/>
      <c r="AA308" s="52"/>
      <c r="AB308" s="52"/>
      <c r="AC308" s="56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</row>
    <row r="309" spans="1:40" x14ac:dyDescent="0.2">
      <c r="A309" s="54"/>
      <c r="B309" s="52"/>
      <c r="C309" s="52"/>
      <c r="D309" s="52"/>
      <c r="E309" s="52"/>
      <c r="F309" s="52"/>
      <c r="G309" s="52"/>
      <c r="H309" s="52"/>
      <c r="I309" s="37"/>
      <c r="J309" s="22"/>
      <c r="K309" s="37"/>
      <c r="L309" s="22"/>
      <c r="M309" s="22"/>
      <c r="N309" s="52"/>
      <c r="O309" s="52"/>
      <c r="P309" s="52"/>
      <c r="Q309" s="52"/>
      <c r="R309" s="52"/>
      <c r="S309" s="52"/>
      <c r="T309" s="52" t="str">
        <f t="shared" si="64"/>
        <v xml:space="preserve"> </v>
      </c>
      <c r="U309" s="52" t="str">
        <f t="shared" si="64"/>
        <v xml:space="preserve"> </v>
      </c>
      <c r="V309" s="52"/>
      <c r="W309" s="52"/>
      <c r="X309" s="52"/>
      <c r="Y309" s="52"/>
      <c r="Z309" s="52"/>
      <c r="AA309" s="52"/>
      <c r="AB309" s="52"/>
      <c r="AC309" s="56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</row>
    <row r="310" spans="1:40" x14ac:dyDescent="0.2">
      <c r="A310" s="103">
        <f>A288</f>
        <v>42808</v>
      </c>
      <c r="B310" s="52">
        <v>21</v>
      </c>
      <c r="C310" s="52">
        <v>0.28999999999999998</v>
      </c>
      <c r="D310" s="52">
        <v>7.26</v>
      </c>
      <c r="E310" s="53">
        <v>17</v>
      </c>
      <c r="F310" s="175">
        <v>18.238</v>
      </c>
      <c r="G310" s="52">
        <v>0.14199999999999999</v>
      </c>
      <c r="H310" s="52"/>
      <c r="I310" s="30">
        <v>294</v>
      </c>
      <c r="J310" s="22">
        <f t="shared" ref="J310:J311" si="75">(I310*14.007)*(0.001)</f>
        <v>4.1180580000000004</v>
      </c>
      <c r="K310" s="156">
        <v>3.39</v>
      </c>
      <c r="L310" s="22">
        <f t="shared" ref="L310:L382" si="76">(K310*30.97)*(0.001)</f>
        <v>0.10498829999999999</v>
      </c>
      <c r="M310" s="22"/>
      <c r="N310" s="52">
        <v>2</v>
      </c>
      <c r="O310" s="52">
        <v>3</v>
      </c>
      <c r="P310" s="52">
        <v>4</v>
      </c>
      <c r="Q310" s="52">
        <v>4</v>
      </c>
      <c r="R310" s="52">
        <v>8</v>
      </c>
      <c r="S310" s="52">
        <v>6</v>
      </c>
      <c r="T310" s="52">
        <f t="shared" si="64"/>
        <v>1.1111111111111112</v>
      </c>
      <c r="U310" s="52">
        <f t="shared" si="64"/>
        <v>6.666666666666667</v>
      </c>
      <c r="V310" s="53">
        <v>0.3</v>
      </c>
      <c r="W310" s="52">
        <v>1</v>
      </c>
      <c r="X310" s="52" t="s">
        <v>60</v>
      </c>
      <c r="Y310" s="52" t="s">
        <v>118</v>
      </c>
      <c r="Z310" s="52">
        <v>34</v>
      </c>
      <c r="AA310" s="52">
        <v>44</v>
      </c>
      <c r="AB310" s="52"/>
      <c r="AC310" s="56">
        <f t="shared" si="69"/>
        <v>0</v>
      </c>
      <c r="AD310" s="52" t="s">
        <v>207</v>
      </c>
      <c r="AE310" s="52"/>
      <c r="AF310" s="52"/>
      <c r="AG310" s="52"/>
      <c r="AH310" s="52"/>
      <c r="AJ310" s="52"/>
      <c r="AK310" s="52"/>
      <c r="AL310" s="52"/>
      <c r="AM310" s="52"/>
      <c r="AN310" s="52"/>
    </row>
    <row r="311" spans="1:40" x14ac:dyDescent="0.2">
      <c r="A311" s="146">
        <f>A289</f>
        <v>42822</v>
      </c>
      <c r="B311" s="52">
        <v>21</v>
      </c>
      <c r="C311" s="46">
        <v>0.3</v>
      </c>
      <c r="D311" s="46">
        <v>7.06</v>
      </c>
      <c r="E311" s="46">
        <v>19.399999999999999</v>
      </c>
      <c r="F311" s="46">
        <v>2.2000000000000002</v>
      </c>
      <c r="G311" s="46">
        <v>0.09</v>
      </c>
      <c r="I311" s="165">
        <v>189</v>
      </c>
      <c r="J311" s="22">
        <f t="shared" si="75"/>
        <v>2.6473230000000001</v>
      </c>
      <c r="K311" s="156">
        <v>2.14</v>
      </c>
      <c r="L311" s="22">
        <f t="shared" si="76"/>
        <v>6.627580000000001E-2</v>
      </c>
      <c r="M311" s="22"/>
      <c r="N311" s="46">
        <v>3</v>
      </c>
      <c r="O311" s="46">
        <v>3</v>
      </c>
      <c r="P311" s="46">
        <v>2</v>
      </c>
      <c r="Q311" s="46">
        <v>1</v>
      </c>
      <c r="R311" s="46">
        <v>12</v>
      </c>
      <c r="S311" s="46">
        <v>1</v>
      </c>
      <c r="T311" s="52">
        <f t="shared" si="64"/>
        <v>15.555555555555555</v>
      </c>
      <c r="U311" s="52">
        <f t="shared" si="64"/>
        <v>11.111111111111111</v>
      </c>
      <c r="V311" s="46">
        <v>0.3</v>
      </c>
      <c r="W311" s="46">
        <v>2</v>
      </c>
      <c r="Y311" s="46" t="s">
        <v>118</v>
      </c>
      <c r="Z311" s="46">
        <v>60</v>
      </c>
      <c r="AA311" s="46">
        <v>52</v>
      </c>
      <c r="AB311" s="46">
        <v>25</v>
      </c>
      <c r="AC311" s="56">
        <f t="shared" si="69"/>
        <v>7.62</v>
      </c>
    </row>
    <row r="312" spans="1:40" x14ac:dyDescent="0.2">
      <c r="A312" s="103">
        <f t="shared" ref="A312:A327" si="77">A290</f>
        <v>42836</v>
      </c>
      <c r="B312" s="52">
        <v>21</v>
      </c>
      <c r="C312" s="52">
        <v>0.47</v>
      </c>
      <c r="D312" s="52">
        <v>7.93</v>
      </c>
      <c r="E312" s="52">
        <v>10.1</v>
      </c>
      <c r="F312" s="53">
        <v>3.19</v>
      </c>
      <c r="G312" s="52">
        <v>0.121</v>
      </c>
      <c r="H312" s="52"/>
      <c r="I312" s="165">
        <v>177</v>
      </c>
      <c r="J312" s="22">
        <f t="shared" si="74"/>
        <v>2.4792390000000002</v>
      </c>
      <c r="K312" s="156">
        <v>1.77</v>
      </c>
      <c r="L312" s="22">
        <f t="shared" si="76"/>
        <v>5.4816899999999995E-2</v>
      </c>
      <c r="M312" s="22"/>
      <c r="N312" s="52">
        <v>2</v>
      </c>
      <c r="O312" s="52">
        <v>1</v>
      </c>
      <c r="P312" s="52">
        <v>2</v>
      </c>
      <c r="Q312" s="52">
        <v>1</v>
      </c>
      <c r="R312" s="52">
        <v>12</v>
      </c>
      <c r="S312" s="52">
        <v>1</v>
      </c>
      <c r="T312" s="52">
        <f t="shared" si="64"/>
        <v>16.666666666666668</v>
      </c>
      <c r="U312" s="52">
        <f t="shared" si="64"/>
        <v>13.888888888888889</v>
      </c>
      <c r="V312" s="53">
        <v>0.35</v>
      </c>
      <c r="W312" s="52">
        <v>1</v>
      </c>
      <c r="X312" s="52"/>
      <c r="Y312" s="52" t="s">
        <v>118</v>
      </c>
      <c r="Z312" s="52">
        <v>62</v>
      </c>
      <c r="AA312" s="52">
        <v>57</v>
      </c>
      <c r="AB312" s="52">
        <v>38</v>
      </c>
      <c r="AC312" s="56">
        <f t="shared" si="69"/>
        <v>11.5824</v>
      </c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</row>
    <row r="313" spans="1:40" x14ac:dyDescent="0.2">
      <c r="A313" s="103">
        <f>A291</f>
        <v>42850</v>
      </c>
      <c r="B313" s="52">
        <v>21</v>
      </c>
      <c r="C313" s="52">
        <v>0.39</v>
      </c>
      <c r="D313" s="52">
        <v>7.51</v>
      </c>
      <c r="E313" s="52">
        <v>7.7</v>
      </c>
      <c r="F313" s="52">
        <v>2.85</v>
      </c>
      <c r="G313" s="52">
        <v>0.14699999999999999</v>
      </c>
      <c r="H313" s="52"/>
      <c r="I313" s="174">
        <v>191.5</v>
      </c>
      <c r="J313" s="22">
        <f t="shared" si="74"/>
        <v>2.6823405</v>
      </c>
      <c r="K313" s="156">
        <v>2.165</v>
      </c>
      <c r="L313" s="22">
        <f t="shared" si="76"/>
        <v>6.705005E-2</v>
      </c>
      <c r="M313" s="22"/>
      <c r="N313" s="52">
        <v>3</v>
      </c>
      <c r="O313" s="52">
        <v>6</v>
      </c>
      <c r="P313" s="52">
        <v>3</v>
      </c>
      <c r="Q313" s="52">
        <v>2</v>
      </c>
      <c r="R313" s="52">
        <v>7</v>
      </c>
      <c r="S313" s="52">
        <v>4</v>
      </c>
      <c r="T313" s="52">
        <f t="shared" si="64"/>
        <v>13.333333333333334</v>
      </c>
      <c r="U313" s="52">
        <f t="shared" si="64"/>
        <v>14.444444444444445</v>
      </c>
      <c r="V313" s="52">
        <v>0.3</v>
      </c>
      <c r="W313" s="52">
        <v>1</v>
      </c>
      <c r="X313" s="52"/>
      <c r="Y313" s="52" t="s">
        <v>118</v>
      </c>
      <c r="Z313" s="52">
        <v>56</v>
      </c>
      <c r="AA313" s="52">
        <v>58</v>
      </c>
      <c r="AB313" s="52">
        <v>38</v>
      </c>
      <c r="AC313" s="56">
        <f>AB313*0.3048</f>
        <v>11.5824</v>
      </c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</row>
    <row r="314" spans="1:40" x14ac:dyDescent="0.2">
      <c r="A314" s="103">
        <f t="shared" si="77"/>
        <v>42864</v>
      </c>
      <c r="B314" s="52">
        <v>21</v>
      </c>
      <c r="C314" s="52">
        <v>0.37</v>
      </c>
      <c r="D314" s="52">
        <v>7.53</v>
      </c>
      <c r="E314" s="52">
        <v>12.1</v>
      </c>
      <c r="F314" s="52">
        <v>2.64</v>
      </c>
      <c r="G314" s="52">
        <v>0.13500000000000001</v>
      </c>
      <c r="H314" s="52"/>
      <c r="I314" s="30">
        <v>155</v>
      </c>
      <c r="J314" s="22">
        <f t="shared" si="74"/>
        <v>2.1710850000000002</v>
      </c>
      <c r="K314" s="32">
        <v>2.09</v>
      </c>
      <c r="L314" s="22">
        <f t="shared" si="76"/>
        <v>6.4727300000000002E-2</v>
      </c>
      <c r="M314" s="22"/>
      <c r="N314" s="52">
        <v>3</v>
      </c>
      <c r="O314" s="52">
        <v>2</v>
      </c>
      <c r="P314" s="52">
        <v>2</v>
      </c>
      <c r="Q314" s="52">
        <v>2</v>
      </c>
      <c r="R314" s="52">
        <v>5</v>
      </c>
      <c r="S314" s="52">
        <v>1</v>
      </c>
      <c r="T314" s="52">
        <f t="shared" si="64"/>
        <v>13.333333333333334</v>
      </c>
      <c r="U314" s="52">
        <f t="shared" si="64"/>
        <v>16.666666666666668</v>
      </c>
      <c r="V314" s="53">
        <v>0.4</v>
      </c>
      <c r="W314" s="52">
        <v>1</v>
      </c>
      <c r="X314" s="52"/>
      <c r="Y314" s="52" t="s">
        <v>118</v>
      </c>
      <c r="Z314" s="52">
        <v>56</v>
      </c>
      <c r="AA314" s="52">
        <v>62</v>
      </c>
      <c r="AB314" s="52">
        <v>38</v>
      </c>
      <c r="AC314" s="56">
        <f t="shared" si="69"/>
        <v>11.5824</v>
      </c>
      <c r="AD314" s="52"/>
      <c r="AE314" s="52"/>
      <c r="AF314" s="52"/>
      <c r="AH314" s="52"/>
      <c r="AI314" s="52"/>
      <c r="AJ314" s="52"/>
      <c r="AK314" s="52"/>
      <c r="AL314" s="52"/>
      <c r="AM314" s="52"/>
      <c r="AN314" s="52"/>
    </row>
    <row r="315" spans="1:40" x14ac:dyDescent="0.2">
      <c r="A315" s="103">
        <f t="shared" si="77"/>
        <v>42878</v>
      </c>
      <c r="B315" s="52">
        <v>21</v>
      </c>
      <c r="C315" s="52">
        <v>1.1299999999999999</v>
      </c>
      <c r="D315" s="52">
        <v>7.06</v>
      </c>
      <c r="E315" s="52">
        <v>10.8</v>
      </c>
      <c r="F315" s="52">
        <v>1.46</v>
      </c>
      <c r="G315" s="52">
        <v>0.11899999999999999</v>
      </c>
      <c r="H315" s="52"/>
      <c r="I315" s="30">
        <v>121</v>
      </c>
      <c r="J315" s="22">
        <f t="shared" si="74"/>
        <v>1.694847</v>
      </c>
      <c r="K315" s="32">
        <v>2.15</v>
      </c>
      <c r="L315" s="22">
        <f t="shared" si="76"/>
        <v>6.6585499999999992E-2</v>
      </c>
      <c r="M315" s="18">
        <v>1097</v>
      </c>
      <c r="N315" s="52">
        <v>4</v>
      </c>
      <c r="O315" s="52">
        <v>4</v>
      </c>
      <c r="P315" s="52">
        <v>3</v>
      </c>
      <c r="Q315" s="52">
        <v>2</v>
      </c>
      <c r="R315" s="52">
        <v>7</v>
      </c>
      <c r="S315" s="52">
        <v>4</v>
      </c>
      <c r="T315" s="52">
        <f t="shared" si="64"/>
        <v>14.444444444444445</v>
      </c>
      <c r="U315" s="52">
        <f t="shared" si="64"/>
        <v>17.777777777777779</v>
      </c>
      <c r="V315" s="53">
        <v>0.3</v>
      </c>
      <c r="W315" s="52">
        <v>1</v>
      </c>
      <c r="X315" s="52"/>
      <c r="Y315" s="52" t="s">
        <v>245</v>
      </c>
      <c r="Z315" s="52">
        <v>58</v>
      </c>
      <c r="AA315" s="52">
        <v>64</v>
      </c>
      <c r="AB315" s="52">
        <v>56</v>
      </c>
      <c r="AC315" s="56">
        <f t="shared" si="69"/>
        <v>17.0688</v>
      </c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</row>
    <row r="316" spans="1:40" x14ac:dyDescent="0.2">
      <c r="A316" s="103">
        <f t="shared" si="77"/>
        <v>42892</v>
      </c>
      <c r="B316" s="52">
        <v>21</v>
      </c>
      <c r="C316" s="52">
        <v>1.1200000000000001</v>
      </c>
      <c r="D316" s="83">
        <v>7.09</v>
      </c>
      <c r="E316" s="52">
        <v>8.6999999999999993</v>
      </c>
      <c r="F316" s="52">
        <v>2.25</v>
      </c>
      <c r="G316" s="52">
        <v>0.13</v>
      </c>
      <c r="H316" s="52"/>
      <c r="I316" s="30">
        <v>117</v>
      </c>
      <c r="J316" s="22">
        <f t="shared" si="74"/>
        <v>1.638819</v>
      </c>
      <c r="K316" s="30">
        <v>2.12</v>
      </c>
      <c r="L316" s="22">
        <f t="shared" si="76"/>
        <v>6.5656400000000004E-2</v>
      </c>
      <c r="M316" s="18">
        <v>631.5</v>
      </c>
      <c r="N316" s="52">
        <v>4</v>
      </c>
      <c r="O316" s="52">
        <v>3</v>
      </c>
      <c r="P316" s="52">
        <v>3</v>
      </c>
      <c r="Q316" s="52">
        <v>2</v>
      </c>
      <c r="R316" s="52">
        <v>11</v>
      </c>
      <c r="S316" s="52">
        <v>3</v>
      </c>
      <c r="T316" s="52">
        <f t="shared" si="64"/>
        <v>23.333333333333332</v>
      </c>
      <c r="U316" s="52">
        <f t="shared" si="64"/>
        <v>21.666666666666668</v>
      </c>
      <c r="V316" s="53">
        <v>0.32</v>
      </c>
      <c r="W316" s="52">
        <v>1</v>
      </c>
      <c r="X316" s="52"/>
      <c r="Y316" s="52" t="s">
        <v>251</v>
      </c>
      <c r="Z316" s="52">
        <v>74</v>
      </c>
      <c r="AA316" s="52">
        <v>71</v>
      </c>
      <c r="AB316" s="52"/>
      <c r="AC316" s="56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</row>
    <row r="317" spans="1:40" x14ac:dyDescent="0.2">
      <c r="A317" s="103">
        <f t="shared" si="77"/>
        <v>42906</v>
      </c>
      <c r="B317" s="52">
        <v>21</v>
      </c>
      <c r="C317" s="53">
        <v>0.01</v>
      </c>
      <c r="D317" s="52">
        <v>7.24</v>
      </c>
      <c r="E317" s="46">
        <v>12.4</v>
      </c>
      <c r="F317" s="52">
        <v>11.7</v>
      </c>
      <c r="G317" s="52">
        <v>0.14899999999999999</v>
      </c>
      <c r="H317" s="52"/>
      <c r="I317" s="33">
        <v>93.3</v>
      </c>
      <c r="J317" s="22">
        <f t="shared" si="74"/>
        <v>1.3068531000000001</v>
      </c>
      <c r="K317" s="30">
        <v>1.98</v>
      </c>
      <c r="L317" s="22">
        <f t="shared" si="76"/>
        <v>6.1320600000000003E-2</v>
      </c>
      <c r="M317" s="18">
        <v>233</v>
      </c>
      <c r="N317" s="52">
        <v>1</v>
      </c>
      <c r="O317" s="52">
        <v>3</v>
      </c>
      <c r="P317" s="52">
        <v>1</v>
      </c>
      <c r="Q317" s="52">
        <v>1</v>
      </c>
      <c r="R317" s="52">
        <v>13</v>
      </c>
      <c r="S317" s="52">
        <v>5</v>
      </c>
      <c r="T317" s="52">
        <f t="shared" si="64"/>
        <v>24.444444444444443</v>
      </c>
      <c r="U317" s="52">
        <f t="shared" si="64"/>
        <v>25.555555555555557</v>
      </c>
      <c r="V317" s="53">
        <v>0.4</v>
      </c>
      <c r="W317" s="52">
        <v>1</v>
      </c>
      <c r="X317" s="52"/>
      <c r="Y317" s="52" t="s">
        <v>118</v>
      </c>
      <c r="Z317" s="52">
        <v>76</v>
      </c>
      <c r="AA317" s="52">
        <v>78</v>
      </c>
      <c r="AB317" s="52"/>
      <c r="AC317" s="56">
        <f t="shared" si="69"/>
        <v>0</v>
      </c>
      <c r="AD317" s="52" t="s">
        <v>258</v>
      </c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</row>
    <row r="318" spans="1:40" x14ac:dyDescent="0.2">
      <c r="A318" s="103">
        <f t="shared" si="77"/>
        <v>42921</v>
      </c>
      <c r="B318" s="52">
        <v>21</v>
      </c>
      <c r="C318" s="52">
        <v>1.87</v>
      </c>
      <c r="D318" s="52">
        <v>6.78</v>
      </c>
      <c r="E318" s="52">
        <v>11.1</v>
      </c>
      <c r="F318" s="177"/>
      <c r="G318" s="52">
        <v>0.15</v>
      </c>
      <c r="H318" s="52"/>
      <c r="I318" s="37">
        <v>69.3</v>
      </c>
      <c r="J318" s="22">
        <f t="shared" si="74"/>
        <v>0.97068509999999997</v>
      </c>
      <c r="K318" s="37">
        <v>2.13</v>
      </c>
      <c r="L318" s="22">
        <f t="shared" si="76"/>
        <v>6.59661E-2</v>
      </c>
      <c r="M318" s="18">
        <v>159.5</v>
      </c>
      <c r="N318" s="52">
        <v>1</v>
      </c>
      <c r="O318" s="52">
        <v>3</v>
      </c>
      <c r="P318" s="52">
        <v>3</v>
      </c>
      <c r="Q318" s="52">
        <v>2</v>
      </c>
      <c r="R318" s="52">
        <v>7</v>
      </c>
      <c r="S318" s="52">
        <v>1</v>
      </c>
      <c r="T318" s="52">
        <f t="shared" si="64"/>
        <v>28.333333333333332</v>
      </c>
      <c r="U318" s="52">
        <f t="shared" si="64"/>
        <v>26.666666666666668</v>
      </c>
      <c r="V318" s="53">
        <v>0.35</v>
      </c>
      <c r="W318" s="52">
        <v>1</v>
      </c>
      <c r="X318" s="52"/>
      <c r="Y318" s="52" t="s">
        <v>118</v>
      </c>
      <c r="Z318" s="52">
        <v>83</v>
      </c>
      <c r="AA318" s="52">
        <v>80</v>
      </c>
      <c r="AB318" s="52"/>
      <c r="AC318" s="56">
        <f t="shared" si="69"/>
        <v>0</v>
      </c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</row>
    <row r="319" spans="1:40" x14ac:dyDescent="0.2">
      <c r="A319" s="103">
        <f t="shared" si="77"/>
        <v>42934</v>
      </c>
      <c r="B319" s="52">
        <v>21</v>
      </c>
      <c r="C319" s="52">
        <v>1.32</v>
      </c>
      <c r="D319" s="52">
        <v>7.31</v>
      </c>
      <c r="E319" s="52">
        <v>21</v>
      </c>
      <c r="F319" s="52">
        <v>3.04</v>
      </c>
      <c r="G319" s="52">
        <v>0.122</v>
      </c>
      <c r="H319" s="52"/>
      <c r="I319" s="37">
        <v>69.400000000000006</v>
      </c>
      <c r="J319" s="22">
        <f t="shared" si="74"/>
        <v>0.97208580000000011</v>
      </c>
      <c r="K319" s="37">
        <v>2.4</v>
      </c>
      <c r="L319" s="22">
        <f t="shared" si="76"/>
        <v>7.4327999999999991E-2</v>
      </c>
      <c r="M319" s="18">
        <v>20.5</v>
      </c>
      <c r="N319" s="52">
        <v>2</v>
      </c>
      <c r="O319" s="52">
        <v>1</v>
      </c>
      <c r="P319" s="52">
        <v>1</v>
      </c>
      <c r="Q319" s="52">
        <v>1</v>
      </c>
      <c r="R319" s="52">
        <v>13</v>
      </c>
      <c r="S319" s="52">
        <v>1</v>
      </c>
      <c r="T319" s="52">
        <f t="shared" si="64"/>
        <v>35.555555555555557</v>
      </c>
      <c r="U319" s="52">
        <f t="shared" si="64"/>
        <v>28.888888888888889</v>
      </c>
      <c r="V319" s="53">
        <v>0.45</v>
      </c>
      <c r="W319" s="52">
        <v>1</v>
      </c>
      <c r="X319" s="52"/>
      <c r="Y319" s="52" t="s">
        <v>118</v>
      </c>
      <c r="Z319" s="52">
        <v>96</v>
      </c>
      <c r="AA319" s="52">
        <v>84</v>
      </c>
      <c r="AB319" s="52"/>
      <c r="AC319" s="56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</row>
    <row r="320" spans="1:40" x14ac:dyDescent="0.2">
      <c r="A320" s="103">
        <f t="shared" si="77"/>
        <v>42948</v>
      </c>
      <c r="B320" s="52">
        <v>21</v>
      </c>
      <c r="C320" s="52">
        <v>0.17</v>
      </c>
      <c r="D320" s="52">
        <v>7.12</v>
      </c>
      <c r="E320" s="52">
        <v>30.2</v>
      </c>
      <c r="F320" s="52">
        <v>1.6</v>
      </c>
      <c r="G320" s="56">
        <v>0.17899999999999999</v>
      </c>
      <c r="H320" s="56"/>
      <c r="I320" s="37">
        <v>145</v>
      </c>
      <c r="J320" s="22">
        <f t="shared" si="74"/>
        <v>2.031015</v>
      </c>
      <c r="K320" s="37">
        <v>4.43</v>
      </c>
      <c r="L320" s="22">
        <f t="shared" si="76"/>
        <v>0.13719709999999999</v>
      </c>
      <c r="M320" s="18">
        <v>57.5</v>
      </c>
      <c r="N320" s="52">
        <v>1</v>
      </c>
      <c r="O320" s="52">
        <v>1</v>
      </c>
      <c r="P320" s="52">
        <v>2</v>
      </c>
      <c r="Q320" s="52">
        <v>1</v>
      </c>
      <c r="R320" s="52">
        <v>11</v>
      </c>
      <c r="S320" s="52">
        <v>1</v>
      </c>
      <c r="T320" s="52">
        <f t="shared" si="64"/>
        <v>27.777777777777779</v>
      </c>
      <c r="U320" s="52">
        <f t="shared" si="64"/>
        <v>25.555555555555557</v>
      </c>
      <c r="V320" s="53">
        <v>0.35</v>
      </c>
      <c r="W320" s="52">
        <v>1</v>
      </c>
      <c r="X320" s="52"/>
      <c r="Y320" s="52" t="s">
        <v>118</v>
      </c>
      <c r="Z320" s="52">
        <v>82</v>
      </c>
      <c r="AA320" s="52">
        <v>78</v>
      </c>
      <c r="AB320" s="52"/>
      <c r="AC320" s="56">
        <f t="shared" si="69"/>
        <v>0</v>
      </c>
      <c r="AD320" s="52" t="s">
        <v>283</v>
      </c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</row>
    <row r="321" spans="1:40" x14ac:dyDescent="0.2">
      <c r="A321" s="103">
        <f t="shared" si="77"/>
        <v>42962</v>
      </c>
      <c r="B321" s="52">
        <v>21</v>
      </c>
      <c r="C321" s="52">
        <v>0.03</v>
      </c>
      <c r="D321" s="52">
        <v>5.85</v>
      </c>
      <c r="E321" s="52">
        <v>11.6</v>
      </c>
      <c r="F321" s="52">
        <v>1.37</v>
      </c>
      <c r="G321" s="52">
        <v>0.35599999999999998</v>
      </c>
      <c r="H321" s="52"/>
      <c r="I321" s="37">
        <v>73.900000000000006</v>
      </c>
      <c r="J321" s="22">
        <f t="shared" si="74"/>
        <v>1.0351173000000002</v>
      </c>
      <c r="K321" s="37">
        <v>4.51</v>
      </c>
      <c r="L321" s="22">
        <f t="shared" si="76"/>
        <v>0.13967470000000001</v>
      </c>
      <c r="M321" s="18">
        <v>144</v>
      </c>
      <c r="N321" s="52">
        <v>4</v>
      </c>
      <c r="O321" s="52">
        <v>3</v>
      </c>
      <c r="P321" s="52">
        <v>2</v>
      </c>
      <c r="Q321" s="52">
        <v>1</v>
      </c>
      <c r="R321" s="52">
        <v>12</v>
      </c>
      <c r="S321" s="52">
        <v>1</v>
      </c>
      <c r="T321" s="52">
        <f t="shared" si="64"/>
        <v>28.333333333333332</v>
      </c>
      <c r="U321" s="52">
        <f t="shared" si="64"/>
        <v>23.333333333333332</v>
      </c>
      <c r="V321" s="53">
        <v>0.3</v>
      </c>
      <c r="W321" s="52">
        <v>1</v>
      </c>
      <c r="X321" s="52"/>
      <c r="Y321" s="52" t="s">
        <v>118</v>
      </c>
      <c r="Z321" s="52">
        <v>83</v>
      </c>
      <c r="AA321" s="52">
        <v>74</v>
      </c>
      <c r="AB321" s="52"/>
      <c r="AC321" s="56">
        <f t="shared" si="69"/>
        <v>0</v>
      </c>
      <c r="AD321" s="52" t="s">
        <v>290</v>
      </c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</row>
    <row r="322" spans="1:40" x14ac:dyDescent="0.2">
      <c r="A322" s="103">
        <f t="shared" si="77"/>
        <v>42976</v>
      </c>
      <c r="B322" s="52">
        <v>21</v>
      </c>
      <c r="C322" s="52">
        <v>0.1</v>
      </c>
      <c r="D322" s="52">
        <v>7.03</v>
      </c>
      <c r="E322" s="52">
        <v>10.5</v>
      </c>
      <c r="F322" s="52">
        <v>1.06</v>
      </c>
      <c r="G322" s="52">
        <v>0.24099999999999999</v>
      </c>
      <c r="H322" s="52"/>
      <c r="I322" s="37">
        <v>140</v>
      </c>
      <c r="J322" s="22">
        <f t="shared" si="74"/>
        <v>1.9609800000000002</v>
      </c>
      <c r="K322" s="37">
        <v>3.66</v>
      </c>
      <c r="L322" s="22">
        <f t="shared" si="76"/>
        <v>0.1133502</v>
      </c>
      <c r="M322" s="18">
        <v>293.5</v>
      </c>
      <c r="N322" s="52">
        <v>2</v>
      </c>
      <c r="O322" s="52">
        <v>5</v>
      </c>
      <c r="P322" s="52">
        <v>3</v>
      </c>
      <c r="Q322" s="52">
        <v>2</v>
      </c>
      <c r="R322" s="52">
        <v>7</v>
      </c>
      <c r="S322" s="52">
        <v>5</v>
      </c>
      <c r="T322" s="52">
        <f t="shared" si="64"/>
        <v>18.333333333333332</v>
      </c>
      <c r="U322" s="52">
        <f t="shared" si="64"/>
        <v>22.222222222222221</v>
      </c>
      <c r="V322" s="52">
        <v>0.35</v>
      </c>
      <c r="W322" s="52">
        <v>1</v>
      </c>
      <c r="X322" s="52"/>
      <c r="Y322" s="52" t="s">
        <v>118</v>
      </c>
      <c r="Z322" s="52">
        <v>65</v>
      </c>
      <c r="AA322" s="52">
        <v>72</v>
      </c>
      <c r="AB322" s="52"/>
      <c r="AC322" s="56">
        <f t="shared" si="69"/>
        <v>0</v>
      </c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</row>
    <row r="323" spans="1:40" x14ac:dyDescent="0.2">
      <c r="A323" s="103">
        <f t="shared" si="77"/>
        <v>42990</v>
      </c>
      <c r="B323" s="52">
        <v>21</v>
      </c>
      <c r="C323" s="52">
        <v>0.11</v>
      </c>
      <c r="D323" s="52">
        <v>6.67</v>
      </c>
      <c r="E323" s="52">
        <v>12</v>
      </c>
      <c r="F323" s="52">
        <v>2.73</v>
      </c>
      <c r="G323" s="52">
        <v>0.13200000000000001</v>
      </c>
      <c r="H323" s="52"/>
      <c r="I323" s="37">
        <v>147</v>
      </c>
      <c r="J323" s="22">
        <f t="shared" si="74"/>
        <v>2.0590290000000002</v>
      </c>
      <c r="K323" s="37">
        <v>2.25</v>
      </c>
      <c r="L323" s="22">
        <f t="shared" si="76"/>
        <v>6.9682500000000008E-2</v>
      </c>
      <c r="M323" s="18">
        <v>149.5</v>
      </c>
      <c r="N323" s="52">
        <v>2</v>
      </c>
      <c r="O323" s="52">
        <v>1</v>
      </c>
      <c r="P323" s="52">
        <v>2</v>
      </c>
      <c r="Q323" s="52">
        <v>1</v>
      </c>
      <c r="R323" s="52">
        <v>7</v>
      </c>
      <c r="S323" s="52">
        <v>1</v>
      </c>
      <c r="T323" s="52">
        <f t="shared" si="64"/>
        <v>27.777777777777779</v>
      </c>
      <c r="U323" s="52">
        <f t="shared" si="64"/>
        <v>20</v>
      </c>
      <c r="V323" s="53">
        <v>0.4</v>
      </c>
      <c r="W323" s="52">
        <v>1</v>
      </c>
      <c r="X323" s="52"/>
      <c r="Y323" s="52" t="s">
        <v>118</v>
      </c>
      <c r="Z323" s="52">
        <v>82</v>
      </c>
      <c r="AA323" s="52">
        <v>68</v>
      </c>
      <c r="AB323" s="52"/>
      <c r="AC323" s="56">
        <f t="shared" si="69"/>
        <v>0</v>
      </c>
      <c r="AD323" s="52" t="s">
        <v>181</v>
      </c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</row>
    <row r="324" spans="1:40" x14ac:dyDescent="0.2">
      <c r="A324" s="103">
        <f t="shared" si="77"/>
        <v>43004</v>
      </c>
      <c r="B324" s="52">
        <v>21</v>
      </c>
      <c r="C324" s="52">
        <v>0.34</v>
      </c>
      <c r="D324" s="52">
        <v>7.17</v>
      </c>
      <c r="E324" s="52">
        <v>11.1</v>
      </c>
      <c r="F324" s="52">
        <v>0.83399999999999996</v>
      </c>
      <c r="G324" s="52">
        <v>5.8000000000000003E-2</v>
      </c>
      <c r="H324" s="52"/>
      <c r="I324" s="37">
        <v>150</v>
      </c>
      <c r="J324" s="22">
        <f t="shared" si="74"/>
        <v>2.1010499999999999</v>
      </c>
      <c r="K324" s="37">
        <v>1.83</v>
      </c>
      <c r="L324" s="22">
        <f t="shared" si="76"/>
        <v>5.6675099999999999E-2</v>
      </c>
      <c r="M324" s="18">
        <v>79.5</v>
      </c>
      <c r="N324" s="52">
        <v>2</v>
      </c>
      <c r="O324" s="52">
        <v>3</v>
      </c>
      <c r="P324" s="52">
        <v>3</v>
      </c>
      <c r="Q324" s="52">
        <v>2</v>
      </c>
      <c r="R324" s="52">
        <v>7</v>
      </c>
      <c r="S324" s="52">
        <v>1</v>
      </c>
      <c r="T324" s="52">
        <f t="shared" ref="T324:U387" si="78">IF(Z324&gt;0,(Z324-32)*5/9," ")</f>
        <v>22.222222222222221</v>
      </c>
      <c r="U324" s="52">
        <f t="shared" si="78"/>
        <v>23.333333333333332</v>
      </c>
      <c r="V324" s="53">
        <v>0.4</v>
      </c>
      <c r="W324" s="52">
        <v>1</v>
      </c>
      <c r="X324" s="52"/>
      <c r="Y324" s="52" t="s">
        <v>118</v>
      </c>
      <c r="Z324" s="52">
        <v>72</v>
      </c>
      <c r="AA324" s="52">
        <v>74</v>
      </c>
      <c r="AB324" s="52"/>
      <c r="AC324" s="56">
        <f t="shared" si="69"/>
        <v>0</v>
      </c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</row>
    <row r="325" spans="1:40" x14ac:dyDescent="0.2">
      <c r="A325" s="103">
        <f t="shared" si="77"/>
        <v>43018</v>
      </c>
      <c r="B325" s="52">
        <v>21</v>
      </c>
      <c r="C325" s="52">
        <v>1.34</v>
      </c>
      <c r="D325" s="52">
        <v>7.18</v>
      </c>
      <c r="E325" s="52">
        <v>176.1</v>
      </c>
      <c r="F325" s="52">
        <v>3.69</v>
      </c>
      <c r="G325" s="52">
        <v>3.5000000000000003E-2</v>
      </c>
      <c r="H325" s="52"/>
      <c r="I325" s="37">
        <v>146</v>
      </c>
      <c r="J325" s="22">
        <f t="shared" si="74"/>
        <v>2.0450219999999999</v>
      </c>
      <c r="K325" s="37">
        <v>1.34</v>
      </c>
      <c r="L325" s="22">
        <f t="shared" si="76"/>
        <v>4.1499800000000003E-2</v>
      </c>
      <c r="M325" s="22"/>
      <c r="N325" s="52">
        <v>2</v>
      </c>
      <c r="O325" s="52">
        <v>2</v>
      </c>
      <c r="P325" s="52">
        <v>2</v>
      </c>
      <c r="Q325" s="52">
        <v>1</v>
      </c>
      <c r="R325" s="52">
        <v>5</v>
      </c>
      <c r="S325" s="52">
        <v>2</v>
      </c>
      <c r="T325" s="52">
        <f t="shared" si="78"/>
        <v>22.222222222222221</v>
      </c>
      <c r="U325" s="52">
        <f t="shared" si="78"/>
        <v>21.111111111111111</v>
      </c>
      <c r="V325" s="53">
        <v>0.4</v>
      </c>
      <c r="W325" s="52">
        <v>1</v>
      </c>
      <c r="X325" s="52"/>
      <c r="Y325" s="52" t="s">
        <v>118</v>
      </c>
      <c r="Z325" s="52">
        <v>72</v>
      </c>
      <c r="AA325" s="52">
        <v>70</v>
      </c>
      <c r="AB325" s="52"/>
      <c r="AC325" s="56">
        <f>AB325*0.3048</f>
        <v>0</v>
      </c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</row>
    <row r="326" spans="1:40" x14ac:dyDescent="0.2">
      <c r="A326" s="103">
        <f t="shared" si="77"/>
        <v>43032</v>
      </c>
      <c r="B326" s="52">
        <v>21</v>
      </c>
      <c r="C326" s="52">
        <v>2.74</v>
      </c>
      <c r="D326" s="52">
        <v>7.25</v>
      </c>
      <c r="E326" s="52">
        <v>5.5</v>
      </c>
      <c r="F326" s="52">
        <v>4.66</v>
      </c>
      <c r="G326" s="52">
        <v>0.16600000000000001</v>
      </c>
      <c r="H326" s="52"/>
      <c r="I326" s="37">
        <v>169</v>
      </c>
      <c r="J326" s="22">
        <f t="shared" si="74"/>
        <v>2.3671830000000003</v>
      </c>
      <c r="K326" s="37">
        <v>1.52</v>
      </c>
      <c r="L326" s="22">
        <f t="shared" si="76"/>
        <v>4.7074399999999995E-2</v>
      </c>
      <c r="M326" s="22"/>
      <c r="N326" s="52">
        <v>1</v>
      </c>
      <c r="O326" s="52">
        <v>5</v>
      </c>
      <c r="P326" s="52">
        <v>2</v>
      </c>
      <c r="Q326" s="52">
        <v>1</v>
      </c>
      <c r="R326" s="52">
        <v>12</v>
      </c>
      <c r="S326" s="52">
        <v>4</v>
      </c>
      <c r="T326" s="52">
        <f t="shared" si="78"/>
        <v>17.777777777777779</v>
      </c>
      <c r="U326" s="52">
        <f t="shared" si="78"/>
        <v>16.666666666666668</v>
      </c>
      <c r="V326" s="53">
        <v>0.6</v>
      </c>
      <c r="W326" s="52">
        <v>1</v>
      </c>
      <c r="X326" s="52"/>
      <c r="Y326" s="52" t="s">
        <v>118</v>
      </c>
      <c r="Z326" s="52">
        <v>64</v>
      </c>
      <c r="AA326" s="52">
        <v>62</v>
      </c>
      <c r="AB326" s="52">
        <v>52</v>
      </c>
      <c r="AC326" s="56">
        <f t="shared" si="69"/>
        <v>15.849600000000001</v>
      </c>
      <c r="AD326" s="52" t="s">
        <v>96</v>
      </c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</row>
    <row r="327" spans="1:40" x14ac:dyDescent="0.2">
      <c r="A327" s="103">
        <f t="shared" si="77"/>
        <v>43046</v>
      </c>
      <c r="B327" s="52">
        <v>21</v>
      </c>
      <c r="C327" s="52">
        <v>0.57999999999999996</v>
      </c>
      <c r="D327" s="52">
        <v>6.45</v>
      </c>
      <c r="E327" s="52">
        <v>6.6</v>
      </c>
      <c r="F327" s="52">
        <v>3.5</v>
      </c>
      <c r="G327" s="52">
        <v>0.152</v>
      </c>
      <c r="H327" s="52"/>
      <c r="I327" s="37">
        <v>188</v>
      </c>
      <c r="J327" s="22">
        <f t="shared" si="74"/>
        <v>2.6333159999999998</v>
      </c>
      <c r="K327" s="37">
        <v>1.17</v>
      </c>
      <c r="L327" s="22">
        <f t="shared" si="76"/>
        <v>3.6234899999999994E-2</v>
      </c>
      <c r="M327" s="22"/>
      <c r="N327" s="52">
        <v>3</v>
      </c>
      <c r="O327" s="52">
        <v>3</v>
      </c>
      <c r="P327" s="52">
        <v>2</v>
      </c>
      <c r="Q327" s="52">
        <v>2</v>
      </c>
      <c r="R327" s="52">
        <v>12</v>
      </c>
      <c r="S327" s="52">
        <v>2</v>
      </c>
      <c r="T327" s="52">
        <f t="shared" si="78"/>
        <v>7.7777777777777777</v>
      </c>
      <c r="U327" s="52">
        <f t="shared" si="78"/>
        <v>13.888888888888889</v>
      </c>
      <c r="V327" s="53">
        <v>0.5</v>
      </c>
      <c r="W327" s="52">
        <v>1</v>
      </c>
      <c r="X327" s="52"/>
      <c r="Y327" s="52" t="s">
        <v>118</v>
      </c>
      <c r="Z327" s="52">
        <v>46</v>
      </c>
      <c r="AA327" s="52">
        <v>57</v>
      </c>
      <c r="AB327" s="52">
        <v>44</v>
      </c>
      <c r="AC327" s="56">
        <f t="shared" si="69"/>
        <v>13.411200000000001</v>
      </c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</row>
    <row r="328" spans="1:40" x14ac:dyDescent="0.2">
      <c r="A328" s="54"/>
      <c r="B328" s="52"/>
      <c r="C328" s="52"/>
      <c r="D328" s="52"/>
      <c r="E328" s="52"/>
      <c r="F328" s="52"/>
      <c r="G328" s="52"/>
      <c r="H328" s="52"/>
      <c r="I328" s="37"/>
      <c r="J328" s="22"/>
      <c r="K328" s="37"/>
      <c r="L328" s="22"/>
      <c r="M328" s="22"/>
      <c r="N328" s="52"/>
      <c r="O328" s="52"/>
      <c r="P328" s="52"/>
      <c r="Q328" s="52"/>
      <c r="R328" s="52"/>
      <c r="S328" s="52"/>
      <c r="T328" s="52" t="str">
        <f t="shared" si="78"/>
        <v xml:space="preserve"> </v>
      </c>
      <c r="U328" s="52" t="str">
        <f t="shared" si="78"/>
        <v xml:space="preserve"> </v>
      </c>
      <c r="V328" s="52"/>
      <c r="W328" s="52"/>
      <c r="X328" s="52"/>
      <c r="Y328" s="52"/>
      <c r="Z328" s="52"/>
      <c r="AA328" s="52"/>
      <c r="AB328" s="52"/>
      <c r="AC328" s="56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</row>
    <row r="329" spans="1:40" x14ac:dyDescent="0.2">
      <c r="A329" s="54"/>
      <c r="B329" s="52"/>
      <c r="C329" s="52"/>
      <c r="D329" s="52"/>
      <c r="E329" s="52"/>
      <c r="F329" s="52"/>
      <c r="G329" s="52"/>
      <c r="H329" s="52"/>
      <c r="I329" s="37"/>
      <c r="J329" s="22"/>
      <c r="K329" s="37"/>
      <c r="L329" s="22"/>
      <c r="M329" s="22"/>
      <c r="N329" s="52"/>
      <c r="O329" s="52"/>
      <c r="P329" s="52"/>
      <c r="Q329" s="52"/>
      <c r="R329" s="52"/>
      <c r="S329" s="52"/>
      <c r="T329" s="52" t="str">
        <f t="shared" si="78"/>
        <v xml:space="preserve"> </v>
      </c>
      <c r="U329" s="52" t="str">
        <f t="shared" si="78"/>
        <v xml:space="preserve"> </v>
      </c>
      <c r="V329" s="52"/>
      <c r="W329" s="52"/>
      <c r="X329" s="52"/>
      <c r="Y329" s="52"/>
      <c r="Z329" s="52"/>
      <c r="AA329" s="52"/>
      <c r="AB329" s="52"/>
      <c r="AC329" s="56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</row>
    <row r="330" spans="1:40" x14ac:dyDescent="0.2">
      <c r="A330" s="54"/>
      <c r="B330" s="52"/>
      <c r="C330" s="52"/>
      <c r="D330" s="52"/>
      <c r="E330" s="52"/>
      <c r="F330" s="52"/>
      <c r="G330" s="52"/>
      <c r="H330" s="52"/>
      <c r="I330" s="37"/>
      <c r="J330" s="22"/>
      <c r="K330" s="37"/>
      <c r="L330" s="22"/>
      <c r="M330" s="22"/>
      <c r="N330" s="52"/>
      <c r="O330" s="52"/>
      <c r="P330" s="52"/>
      <c r="Q330" s="52"/>
      <c r="R330" s="52"/>
      <c r="S330" s="52"/>
      <c r="T330" s="52" t="str">
        <f t="shared" si="78"/>
        <v xml:space="preserve"> </v>
      </c>
      <c r="U330" s="52" t="str">
        <f t="shared" si="78"/>
        <v xml:space="preserve"> </v>
      </c>
      <c r="V330" s="52"/>
      <c r="W330" s="52"/>
      <c r="X330" s="52"/>
      <c r="Y330" s="52"/>
      <c r="Z330" s="52"/>
      <c r="AA330" s="52"/>
      <c r="AB330" s="52"/>
      <c r="AC330" s="56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</row>
    <row r="331" spans="1:40" x14ac:dyDescent="0.2">
      <c r="A331" s="54"/>
      <c r="B331" s="52"/>
      <c r="C331" s="52"/>
      <c r="D331" s="52"/>
      <c r="E331" s="52"/>
      <c r="F331" s="52"/>
      <c r="G331" s="52"/>
      <c r="H331" s="52"/>
      <c r="I331" s="37"/>
      <c r="J331" s="22"/>
      <c r="K331" s="37"/>
      <c r="L331" s="22"/>
      <c r="M331" s="22"/>
      <c r="N331" s="52"/>
      <c r="O331" s="52"/>
      <c r="P331" s="52"/>
      <c r="Q331" s="52"/>
      <c r="R331" s="52"/>
      <c r="S331" s="52"/>
      <c r="T331" s="52" t="str">
        <f t="shared" si="78"/>
        <v xml:space="preserve"> </v>
      </c>
      <c r="U331" s="52" t="str">
        <f t="shared" si="78"/>
        <v xml:space="preserve"> </v>
      </c>
      <c r="V331" s="52"/>
      <c r="W331" s="52"/>
      <c r="X331" s="52"/>
      <c r="Y331" s="52"/>
      <c r="Z331" s="52"/>
      <c r="AA331" s="52"/>
      <c r="AB331" s="52"/>
      <c r="AC331" s="56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</row>
    <row r="332" spans="1:40" x14ac:dyDescent="0.2">
      <c r="A332" s="103">
        <f>A310</f>
        <v>42808</v>
      </c>
      <c r="B332" s="52">
        <v>22</v>
      </c>
      <c r="C332" s="52">
        <v>1.38</v>
      </c>
      <c r="D332" s="52">
        <v>6.89</v>
      </c>
      <c r="E332" s="52">
        <v>8.6</v>
      </c>
      <c r="F332" s="74">
        <v>14.95</v>
      </c>
      <c r="G332" s="52">
        <v>0.14399999999999999</v>
      </c>
      <c r="H332" s="52"/>
      <c r="I332" s="34">
        <v>241</v>
      </c>
      <c r="J332" s="22">
        <f t="shared" ref="J332:J333" si="79">(I332*14.007)*(0.001)</f>
        <v>3.3756870000000001</v>
      </c>
      <c r="K332" s="156">
        <v>1.92</v>
      </c>
      <c r="L332" s="22">
        <f t="shared" ref="L332:L333" si="80">(K332*30.97)*(0.001)</f>
        <v>5.9462399999999999E-2</v>
      </c>
      <c r="M332" s="22"/>
      <c r="N332" s="52">
        <v>3</v>
      </c>
      <c r="O332" s="52">
        <v>3</v>
      </c>
      <c r="P332" s="52">
        <v>4</v>
      </c>
      <c r="Q332" s="52">
        <v>4</v>
      </c>
      <c r="R332" s="52">
        <v>8</v>
      </c>
      <c r="S332" s="52">
        <v>4</v>
      </c>
      <c r="T332" s="52">
        <f t="shared" si="78"/>
        <v>4.4444444444444446</v>
      </c>
      <c r="U332" s="52">
        <f t="shared" si="78"/>
        <v>7.7777777777777777</v>
      </c>
      <c r="V332" s="52">
        <v>0.43</v>
      </c>
      <c r="W332" s="46">
        <v>1</v>
      </c>
      <c r="X332" s="52" t="s">
        <v>62</v>
      </c>
      <c r="Y332" s="52" t="s">
        <v>63</v>
      </c>
      <c r="Z332" s="52">
        <v>40</v>
      </c>
      <c r="AA332" s="52">
        <v>46</v>
      </c>
      <c r="AB332" s="52"/>
      <c r="AC332" s="56">
        <f t="shared" ref="AC332:AC393" si="81">AB332*0.3048</f>
        <v>0</v>
      </c>
      <c r="AD332" s="52" t="s">
        <v>208</v>
      </c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</row>
    <row r="333" spans="1:40" x14ac:dyDescent="0.2">
      <c r="A333" s="146">
        <f>A311</f>
        <v>42822</v>
      </c>
      <c r="B333" s="52">
        <v>22</v>
      </c>
      <c r="C333" s="46">
        <v>1.93</v>
      </c>
      <c r="D333" s="46">
        <v>6.79</v>
      </c>
      <c r="E333" s="46">
        <v>9.6</v>
      </c>
      <c r="F333" s="46">
        <v>4.1500000000000004</v>
      </c>
      <c r="G333" s="46">
        <v>0.158</v>
      </c>
      <c r="I333" s="165">
        <v>178</v>
      </c>
      <c r="J333" s="22">
        <f t="shared" si="79"/>
        <v>2.4932460000000001</v>
      </c>
      <c r="K333" s="156">
        <v>1.61</v>
      </c>
      <c r="L333" s="22">
        <f t="shared" si="80"/>
        <v>4.9861700000000002E-2</v>
      </c>
      <c r="M333" s="22"/>
      <c r="N333" s="46">
        <v>2</v>
      </c>
      <c r="O333" s="46">
        <v>1</v>
      </c>
      <c r="P333" s="46">
        <v>1</v>
      </c>
      <c r="Q333" s="46">
        <v>1</v>
      </c>
      <c r="R333" s="46">
        <v>13</v>
      </c>
      <c r="S333" s="46">
        <v>2</v>
      </c>
      <c r="T333" s="52">
        <f t="shared" si="78"/>
        <v>15.555555555555555</v>
      </c>
      <c r="U333" s="52">
        <f t="shared" si="78"/>
        <v>0</v>
      </c>
      <c r="V333" s="46">
        <v>0.3</v>
      </c>
      <c r="W333" s="46">
        <v>2</v>
      </c>
      <c r="Y333" s="46" t="s">
        <v>119</v>
      </c>
      <c r="Z333" s="46">
        <v>60</v>
      </c>
      <c r="AA333" s="46">
        <v>32</v>
      </c>
      <c r="AB333" s="147">
        <v>360</v>
      </c>
      <c r="AC333" s="56">
        <f t="shared" si="81"/>
        <v>109.72800000000001</v>
      </c>
    </row>
    <row r="334" spans="1:40" x14ac:dyDescent="0.2">
      <c r="A334" s="103">
        <f t="shared" ref="A334:A348" si="82">A312</f>
        <v>42836</v>
      </c>
      <c r="B334" s="52">
        <v>22</v>
      </c>
      <c r="C334" s="52">
        <v>1.41</v>
      </c>
      <c r="D334" s="52">
        <v>7.12</v>
      </c>
      <c r="E334" s="52">
        <v>16.2</v>
      </c>
      <c r="F334" s="52">
        <v>5.8</v>
      </c>
      <c r="G334" s="52">
        <v>0.14899999999999999</v>
      </c>
      <c r="H334" s="52"/>
      <c r="I334" s="165">
        <v>116</v>
      </c>
      <c r="J334" s="22">
        <f t="shared" si="74"/>
        <v>1.6248119999999999</v>
      </c>
      <c r="K334" s="156">
        <v>1.93</v>
      </c>
      <c r="L334" s="22">
        <f t="shared" si="76"/>
        <v>5.9772099999999995E-2</v>
      </c>
      <c r="M334" s="22"/>
      <c r="N334" s="52">
        <v>1</v>
      </c>
      <c r="O334" s="52">
        <v>1</v>
      </c>
      <c r="P334" s="52">
        <v>2</v>
      </c>
      <c r="Q334" s="52">
        <v>2</v>
      </c>
      <c r="R334" s="52">
        <v>11</v>
      </c>
      <c r="S334" s="52">
        <v>1</v>
      </c>
      <c r="T334" s="52">
        <f t="shared" si="78"/>
        <v>22.222222222222221</v>
      </c>
      <c r="U334" s="52">
        <f t="shared" si="78"/>
        <v>15.555555555555555</v>
      </c>
      <c r="V334" s="52">
        <v>0.4</v>
      </c>
      <c r="W334" s="52">
        <v>1</v>
      </c>
      <c r="X334" s="52"/>
      <c r="Y334" s="52" t="s">
        <v>63</v>
      </c>
      <c r="Z334" s="52">
        <v>72</v>
      </c>
      <c r="AA334" s="52">
        <v>60</v>
      </c>
      <c r="AB334" s="52">
        <v>70</v>
      </c>
      <c r="AC334" s="56">
        <f t="shared" si="81"/>
        <v>21.336000000000002</v>
      </c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</row>
    <row r="335" spans="1:40" x14ac:dyDescent="0.2">
      <c r="A335" s="103">
        <f>A313</f>
        <v>42850</v>
      </c>
      <c r="B335" s="52">
        <v>22</v>
      </c>
      <c r="C335" s="52">
        <v>1.27</v>
      </c>
      <c r="D335" s="52">
        <v>7.1</v>
      </c>
      <c r="E335" s="52">
        <v>6.7</v>
      </c>
      <c r="F335" s="52">
        <v>3.97</v>
      </c>
      <c r="G335" s="52">
        <v>0.123</v>
      </c>
      <c r="H335" s="52"/>
      <c r="I335" s="165">
        <v>159</v>
      </c>
      <c r="J335" s="22">
        <f t="shared" si="74"/>
        <v>2.2271129999999997</v>
      </c>
      <c r="K335" s="156">
        <v>1.52</v>
      </c>
      <c r="L335" s="22">
        <f t="shared" si="76"/>
        <v>4.7074399999999995E-2</v>
      </c>
      <c r="M335" s="22"/>
      <c r="N335" s="52">
        <v>3</v>
      </c>
      <c r="O335" s="52">
        <v>6</v>
      </c>
      <c r="P335" s="52">
        <v>4</v>
      </c>
      <c r="Q335" s="52">
        <v>3</v>
      </c>
      <c r="R335" s="52">
        <v>5</v>
      </c>
      <c r="S335" s="52">
        <v>4</v>
      </c>
      <c r="T335" s="52">
        <f t="shared" si="78"/>
        <v>15.555555555555555</v>
      </c>
      <c r="U335" s="52">
        <f t="shared" si="78"/>
        <v>16.666666666666668</v>
      </c>
      <c r="V335" s="52">
        <v>0.4</v>
      </c>
      <c r="W335" s="52">
        <v>1</v>
      </c>
      <c r="X335" s="52"/>
      <c r="Y335" s="52" t="s">
        <v>63</v>
      </c>
      <c r="Z335" s="52">
        <v>60</v>
      </c>
      <c r="AA335" s="52">
        <v>62</v>
      </c>
      <c r="AB335" s="52">
        <v>70</v>
      </c>
      <c r="AC335" s="56">
        <f>AB335*0.3048</f>
        <v>21.336000000000002</v>
      </c>
      <c r="AD335" s="52" t="s">
        <v>219</v>
      </c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</row>
    <row r="336" spans="1:40" x14ac:dyDescent="0.2">
      <c r="A336" s="103">
        <f t="shared" si="82"/>
        <v>42864</v>
      </c>
      <c r="B336" s="52">
        <v>22</v>
      </c>
      <c r="C336" s="52">
        <v>1.07</v>
      </c>
      <c r="D336" s="52">
        <v>7.16</v>
      </c>
      <c r="E336" s="52">
        <v>9.5</v>
      </c>
      <c r="F336" s="52">
        <v>3.44</v>
      </c>
      <c r="G336" s="56">
        <v>0.152</v>
      </c>
      <c r="H336" s="56"/>
      <c r="I336" s="30">
        <v>132</v>
      </c>
      <c r="J336" s="22">
        <f t="shared" si="74"/>
        <v>1.848924</v>
      </c>
      <c r="K336" s="32">
        <v>1.77</v>
      </c>
      <c r="L336" s="22">
        <f t="shared" si="76"/>
        <v>5.4816899999999995E-2</v>
      </c>
      <c r="M336" s="22"/>
      <c r="N336" s="52">
        <v>3</v>
      </c>
      <c r="O336" s="52">
        <v>1</v>
      </c>
      <c r="P336" s="52">
        <v>2</v>
      </c>
      <c r="Q336" s="52">
        <v>2</v>
      </c>
      <c r="R336" s="52">
        <v>5</v>
      </c>
      <c r="S336" s="52">
        <v>1</v>
      </c>
      <c r="T336" s="52">
        <f t="shared" si="78"/>
        <v>13.333333333333334</v>
      </c>
      <c r="U336" s="52">
        <f t="shared" si="78"/>
        <v>18.888888888888889</v>
      </c>
      <c r="V336" s="52">
        <v>0.4</v>
      </c>
      <c r="W336" s="52">
        <v>1</v>
      </c>
      <c r="X336" s="52"/>
      <c r="Y336" s="52" t="s">
        <v>63</v>
      </c>
      <c r="Z336" s="52">
        <v>56</v>
      </c>
      <c r="AA336" s="52">
        <v>66</v>
      </c>
      <c r="AB336" s="52">
        <v>70</v>
      </c>
      <c r="AC336" s="56">
        <f t="shared" si="81"/>
        <v>21.336000000000002</v>
      </c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</row>
    <row r="337" spans="1:40" x14ac:dyDescent="0.2">
      <c r="A337" s="103">
        <f t="shared" si="82"/>
        <v>42878</v>
      </c>
      <c r="B337" s="52">
        <v>22</v>
      </c>
      <c r="C337" s="53">
        <v>1.8</v>
      </c>
      <c r="D337" s="52">
        <v>6.79</v>
      </c>
      <c r="E337" s="52">
        <v>9.8000000000000007</v>
      </c>
      <c r="F337" s="52">
        <v>3.49</v>
      </c>
      <c r="G337" s="52">
        <v>0.10100000000000001</v>
      </c>
      <c r="H337" s="52"/>
      <c r="I337" s="30">
        <v>108</v>
      </c>
      <c r="J337" s="22">
        <f t="shared" si="74"/>
        <v>1.512756</v>
      </c>
      <c r="K337" s="30">
        <v>1.94</v>
      </c>
      <c r="L337" s="22">
        <f t="shared" si="76"/>
        <v>6.0081799999999998E-2</v>
      </c>
      <c r="M337" s="22"/>
      <c r="N337" s="52">
        <v>3</v>
      </c>
      <c r="O337" s="52">
        <v>3</v>
      </c>
      <c r="P337" s="52">
        <v>2</v>
      </c>
      <c r="Q337" s="52">
        <v>2</v>
      </c>
      <c r="R337" s="52">
        <v>6</v>
      </c>
      <c r="S337" s="52">
        <v>5</v>
      </c>
      <c r="T337" s="52">
        <f t="shared" si="78"/>
        <v>18.888888888888889</v>
      </c>
      <c r="U337" s="52">
        <f t="shared" si="78"/>
        <v>21.111111111111111</v>
      </c>
      <c r="V337" s="52">
        <v>0.45</v>
      </c>
      <c r="W337" s="52">
        <v>1</v>
      </c>
      <c r="X337" s="52"/>
      <c r="Y337" s="52" t="s">
        <v>63</v>
      </c>
      <c r="Z337" s="52">
        <v>66</v>
      </c>
      <c r="AA337" s="52">
        <v>70</v>
      </c>
      <c r="AB337" s="52">
        <v>65</v>
      </c>
      <c r="AC337" s="56">
        <f t="shared" si="81"/>
        <v>19.812000000000001</v>
      </c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</row>
    <row r="338" spans="1:40" x14ac:dyDescent="0.2">
      <c r="A338" s="103">
        <f t="shared" si="82"/>
        <v>42892</v>
      </c>
      <c r="B338" s="52">
        <v>22</v>
      </c>
      <c r="C338" s="52">
        <v>1.1200000000000001</v>
      </c>
      <c r="D338" s="52">
        <v>6.9</v>
      </c>
      <c r="E338" s="52">
        <v>7.2</v>
      </c>
      <c r="F338" s="53">
        <v>2.57</v>
      </c>
      <c r="G338" s="52">
        <v>0.126</v>
      </c>
      <c r="H338" s="52"/>
      <c r="I338" s="30">
        <v>106</v>
      </c>
      <c r="J338" s="22">
        <f t="shared" si="74"/>
        <v>1.484742</v>
      </c>
      <c r="K338" s="30">
        <v>2.0299999999999998</v>
      </c>
      <c r="L338" s="22">
        <f t="shared" si="76"/>
        <v>6.2869099999999983E-2</v>
      </c>
      <c r="M338" s="22"/>
      <c r="N338" s="52">
        <v>4</v>
      </c>
      <c r="O338" s="52">
        <v>3</v>
      </c>
      <c r="P338" s="52">
        <v>2</v>
      </c>
      <c r="Q338" s="52">
        <v>2</v>
      </c>
      <c r="R338" s="52">
        <v>10</v>
      </c>
      <c r="S338" s="52">
        <v>5</v>
      </c>
      <c r="T338" s="52">
        <f t="shared" si="78"/>
        <v>22.222222222222221</v>
      </c>
      <c r="U338" s="52">
        <f t="shared" si="78"/>
        <v>23.888888888888889</v>
      </c>
      <c r="V338" s="52">
        <v>0.45</v>
      </c>
      <c r="W338" s="52">
        <v>1</v>
      </c>
      <c r="X338" s="52"/>
      <c r="Y338" s="52" t="s">
        <v>63</v>
      </c>
      <c r="Z338" s="52">
        <v>72</v>
      </c>
      <c r="AA338" s="52">
        <v>75</v>
      </c>
      <c r="AB338" s="52">
        <v>70</v>
      </c>
      <c r="AC338" s="56">
        <f t="shared" si="81"/>
        <v>21.336000000000002</v>
      </c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</row>
    <row r="339" spans="1:40" x14ac:dyDescent="0.2">
      <c r="A339" s="103">
        <f t="shared" si="82"/>
        <v>42906</v>
      </c>
      <c r="B339" s="52">
        <v>22</v>
      </c>
      <c r="C339" s="52">
        <v>0</v>
      </c>
      <c r="D339" s="52">
        <v>7.03</v>
      </c>
      <c r="E339" s="52">
        <v>9.9</v>
      </c>
      <c r="F339" s="52">
        <v>12.5</v>
      </c>
      <c r="G339" s="52">
        <v>0.191</v>
      </c>
      <c r="H339" s="52"/>
      <c r="I339" s="30">
        <v>86.4</v>
      </c>
      <c r="J339" s="22">
        <f t="shared" si="74"/>
        <v>1.2102048000000001</v>
      </c>
      <c r="K339" s="30">
        <v>1.76</v>
      </c>
      <c r="L339" s="22">
        <f t="shared" si="76"/>
        <v>5.4507199999999999E-2</v>
      </c>
      <c r="M339" s="22"/>
      <c r="N339" s="52">
        <v>4</v>
      </c>
      <c r="O339" s="52">
        <v>2</v>
      </c>
      <c r="P339" s="52">
        <v>2</v>
      </c>
      <c r="Q339" s="52">
        <v>2</v>
      </c>
      <c r="R339" s="52">
        <v>11</v>
      </c>
      <c r="S339" s="52">
        <v>4</v>
      </c>
      <c r="T339" s="52">
        <f t="shared" si="78"/>
        <v>22.777777777777779</v>
      </c>
      <c r="U339" s="52">
        <f t="shared" si="78"/>
        <v>26.666666666666668</v>
      </c>
      <c r="V339" s="52">
        <v>0.5</v>
      </c>
      <c r="W339" s="52">
        <v>1</v>
      </c>
      <c r="X339" s="52"/>
      <c r="Y339" s="52" t="s">
        <v>63</v>
      </c>
      <c r="Z339" s="52">
        <v>73</v>
      </c>
      <c r="AA339" s="52">
        <v>80</v>
      </c>
      <c r="AB339" s="52">
        <v>70</v>
      </c>
      <c r="AC339" s="56">
        <f t="shared" si="81"/>
        <v>21.336000000000002</v>
      </c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</row>
    <row r="340" spans="1:40" x14ac:dyDescent="0.2">
      <c r="A340" s="103">
        <f t="shared" si="82"/>
        <v>42921</v>
      </c>
      <c r="B340" s="52">
        <v>22</v>
      </c>
      <c r="C340" s="52">
        <v>1.847</v>
      </c>
      <c r="D340" s="52">
        <v>6.83</v>
      </c>
      <c r="E340" s="52">
        <v>11.3</v>
      </c>
      <c r="F340" s="177"/>
      <c r="G340" s="52">
        <v>0.188</v>
      </c>
      <c r="H340" s="52"/>
      <c r="I340" s="37">
        <v>69.5</v>
      </c>
      <c r="J340" s="22">
        <f t="shared" si="74"/>
        <v>0.97348650000000003</v>
      </c>
      <c r="K340" s="37">
        <v>2.02</v>
      </c>
      <c r="L340" s="22">
        <f t="shared" si="76"/>
        <v>6.2559400000000001E-2</v>
      </c>
      <c r="M340" s="22"/>
      <c r="N340" s="52">
        <v>3</v>
      </c>
      <c r="O340" s="52">
        <v>3</v>
      </c>
      <c r="P340" s="52">
        <v>2</v>
      </c>
      <c r="Q340" s="52">
        <v>2</v>
      </c>
      <c r="R340" s="52">
        <v>7</v>
      </c>
      <c r="S340" s="52">
        <v>1</v>
      </c>
      <c r="T340" s="52">
        <f t="shared" si="78"/>
        <v>25</v>
      </c>
      <c r="U340" s="52">
        <f t="shared" si="78"/>
        <v>28.888888888888889</v>
      </c>
      <c r="V340" s="53">
        <v>0.5</v>
      </c>
      <c r="W340" s="52">
        <v>1</v>
      </c>
      <c r="X340" s="52"/>
      <c r="Y340" s="52" t="s">
        <v>63</v>
      </c>
      <c r="Z340" s="52">
        <v>77</v>
      </c>
      <c r="AA340" s="52">
        <v>84</v>
      </c>
      <c r="AB340" s="52">
        <v>70</v>
      </c>
      <c r="AC340" s="56">
        <f t="shared" si="81"/>
        <v>21.336000000000002</v>
      </c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</row>
    <row r="341" spans="1:40" x14ac:dyDescent="0.2">
      <c r="A341" s="103">
        <f t="shared" si="82"/>
        <v>42934</v>
      </c>
      <c r="B341" s="52">
        <v>22</v>
      </c>
      <c r="C341" s="52">
        <v>2.5</v>
      </c>
      <c r="D341" s="52">
        <v>6.99</v>
      </c>
      <c r="E341" s="52">
        <v>10.8</v>
      </c>
      <c r="F341" s="52">
        <v>4.0199999999999996</v>
      </c>
      <c r="G341" s="52">
        <v>0.127</v>
      </c>
      <c r="H341" s="52"/>
      <c r="I341" s="37">
        <v>55.4</v>
      </c>
      <c r="J341" s="22">
        <f t="shared" si="74"/>
        <v>0.77598780000000001</v>
      </c>
      <c r="K341" s="37">
        <v>2.12</v>
      </c>
      <c r="L341" s="22">
        <f t="shared" si="76"/>
        <v>6.5656400000000004E-2</v>
      </c>
      <c r="M341" s="22"/>
      <c r="N341" s="52">
        <v>1</v>
      </c>
      <c r="O341" s="52">
        <v>2</v>
      </c>
      <c r="P341" s="52">
        <v>1</v>
      </c>
      <c r="Q341" s="52">
        <v>1</v>
      </c>
      <c r="R341" s="46">
        <v>13</v>
      </c>
      <c r="S341" s="52">
        <v>1</v>
      </c>
      <c r="T341" s="52">
        <f t="shared" si="78"/>
        <v>24.444444444444443</v>
      </c>
      <c r="U341" s="52">
        <f t="shared" si="78"/>
        <v>29.444444444444443</v>
      </c>
      <c r="V341" s="53">
        <v>0.47</v>
      </c>
      <c r="W341" s="52">
        <v>1</v>
      </c>
      <c r="X341" s="52"/>
      <c r="Y341" s="52" t="s">
        <v>63</v>
      </c>
      <c r="Z341" s="52">
        <v>76</v>
      </c>
      <c r="AA341" s="52">
        <v>85</v>
      </c>
      <c r="AB341" s="52">
        <v>70</v>
      </c>
      <c r="AC341" s="56">
        <f t="shared" si="81"/>
        <v>21.336000000000002</v>
      </c>
      <c r="AD341" s="52" t="s">
        <v>273</v>
      </c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</row>
    <row r="342" spans="1:40" x14ac:dyDescent="0.2">
      <c r="A342" s="103">
        <f t="shared" si="82"/>
        <v>42948</v>
      </c>
      <c r="B342" s="52">
        <v>22</v>
      </c>
      <c r="C342" s="52">
        <v>0.28000000000000003</v>
      </c>
      <c r="D342" s="52">
        <v>6.46</v>
      </c>
      <c r="E342" s="52">
        <v>23.5</v>
      </c>
      <c r="F342" s="52">
        <v>2.02</v>
      </c>
      <c r="G342" s="52">
        <v>0.16900000000000001</v>
      </c>
      <c r="H342" s="52"/>
      <c r="I342" s="37">
        <v>84.7</v>
      </c>
      <c r="J342" s="22">
        <f t="shared" si="74"/>
        <v>1.1863929</v>
      </c>
      <c r="K342" s="37">
        <v>3.55</v>
      </c>
      <c r="L342" s="22">
        <f t="shared" si="76"/>
        <v>0.10994349999999999</v>
      </c>
      <c r="M342" s="22"/>
      <c r="N342" s="52">
        <v>1</v>
      </c>
      <c r="O342" s="52">
        <v>1</v>
      </c>
      <c r="P342" s="52">
        <v>1</v>
      </c>
      <c r="Q342" s="52">
        <v>1</v>
      </c>
      <c r="R342" s="52">
        <v>13</v>
      </c>
      <c r="S342" s="52">
        <v>1</v>
      </c>
      <c r="T342" s="52">
        <f t="shared" si="78"/>
        <v>22.777777777777779</v>
      </c>
      <c r="U342" s="52">
        <f t="shared" si="78"/>
        <v>25.555555555555557</v>
      </c>
      <c r="V342" s="52">
        <v>0.45</v>
      </c>
      <c r="W342" s="46">
        <v>1</v>
      </c>
      <c r="X342" s="52"/>
      <c r="Y342" s="52" t="s">
        <v>63</v>
      </c>
      <c r="Z342" s="52">
        <v>73</v>
      </c>
      <c r="AA342" s="52">
        <v>78</v>
      </c>
      <c r="AB342" s="52">
        <v>70</v>
      </c>
      <c r="AC342" s="56">
        <f t="shared" si="81"/>
        <v>21.336000000000002</v>
      </c>
      <c r="AD342" s="52" t="s">
        <v>284</v>
      </c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</row>
    <row r="343" spans="1:40" x14ac:dyDescent="0.2">
      <c r="A343" s="103">
        <f t="shared" si="82"/>
        <v>42962</v>
      </c>
      <c r="B343" s="52">
        <v>22</v>
      </c>
      <c r="C343" s="52">
        <v>0.05</v>
      </c>
      <c r="D343" s="52">
        <v>5.98</v>
      </c>
      <c r="E343" s="52">
        <v>13.7</v>
      </c>
      <c r="F343" s="52">
        <v>1.98</v>
      </c>
      <c r="G343" s="52">
        <v>0.32500000000000001</v>
      </c>
      <c r="H343" s="52"/>
      <c r="I343" s="37">
        <v>83.4</v>
      </c>
      <c r="J343" s="22">
        <f t="shared" si="74"/>
        <v>1.1681838</v>
      </c>
      <c r="K343" s="37">
        <v>3.79</v>
      </c>
      <c r="L343" s="22">
        <f t="shared" si="76"/>
        <v>0.1173763</v>
      </c>
      <c r="M343" s="22"/>
      <c r="N343" s="52">
        <v>1</v>
      </c>
      <c r="O343" s="52">
        <v>3</v>
      </c>
      <c r="P343" s="52">
        <v>2</v>
      </c>
      <c r="Q343" s="52">
        <v>2</v>
      </c>
      <c r="R343" s="52">
        <v>7</v>
      </c>
      <c r="S343" s="52">
        <v>1</v>
      </c>
      <c r="T343" s="52">
        <f t="shared" si="78"/>
        <v>24.444444444444443</v>
      </c>
      <c r="U343" s="52">
        <f t="shared" si="78"/>
        <v>24.444444444444443</v>
      </c>
      <c r="V343" s="53">
        <v>0.45</v>
      </c>
      <c r="W343" s="52">
        <v>1</v>
      </c>
      <c r="X343" s="52"/>
      <c r="Y343" s="52" t="s">
        <v>63</v>
      </c>
      <c r="Z343" s="52">
        <v>76</v>
      </c>
      <c r="AA343" s="52">
        <v>76</v>
      </c>
      <c r="AB343" s="52">
        <v>70</v>
      </c>
      <c r="AC343" s="56">
        <f t="shared" si="81"/>
        <v>21.336000000000002</v>
      </c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</row>
    <row r="344" spans="1:40" x14ac:dyDescent="0.2">
      <c r="A344" s="103">
        <f t="shared" si="82"/>
        <v>42976</v>
      </c>
      <c r="B344" s="52">
        <v>22</v>
      </c>
      <c r="C344" s="52">
        <v>0.87</v>
      </c>
      <c r="D344" s="52">
        <v>6.71</v>
      </c>
      <c r="E344" s="57">
        <v>11.1</v>
      </c>
      <c r="F344" s="52">
        <v>2.2400000000000002</v>
      </c>
      <c r="G344" s="52">
        <v>0.28999999999999998</v>
      </c>
      <c r="H344" s="52"/>
      <c r="I344" s="37">
        <v>88.7</v>
      </c>
      <c r="J344" s="22">
        <f t="shared" si="74"/>
        <v>1.2424209000000002</v>
      </c>
      <c r="K344" s="37">
        <v>3.08</v>
      </c>
      <c r="L344" s="22">
        <f t="shared" si="76"/>
        <v>9.5387599999999989E-2</v>
      </c>
      <c r="M344" s="22"/>
      <c r="N344" s="52">
        <v>1</v>
      </c>
      <c r="O344" s="52">
        <v>4</v>
      </c>
      <c r="P344" s="52">
        <v>3</v>
      </c>
      <c r="Q344" s="52">
        <v>3</v>
      </c>
      <c r="R344" s="52">
        <v>5</v>
      </c>
      <c r="S344" s="52">
        <v>3</v>
      </c>
      <c r="T344" s="52">
        <f t="shared" si="78"/>
        <v>21.111111111111111</v>
      </c>
      <c r="U344" s="52">
        <f t="shared" si="78"/>
        <v>25</v>
      </c>
      <c r="V344" s="52">
        <v>0.48</v>
      </c>
      <c r="W344" s="52">
        <v>1</v>
      </c>
      <c r="X344" s="52"/>
      <c r="Y344" s="52" t="s">
        <v>63</v>
      </c>
      <c r="Z344" s="52">
        <v>70</v>
      </c>
      <c r="AA344" s="52">
        <v>77</v>
      </c>
      <c r="AB344" s="52">
        <v>71</v>
      </c>
      <c r="AC344" s="56">
        <f t="shared" si="81"/>
        <v>21.640800000000002</v>
      </c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</row>
    <row r="345" spans="1:40" x14ac:dyDescent="0.2">
      <c r="A345" s="103">
        <f t="shared" si="82"/>
        <v>42990</v>
      </c>
      <c r="B345" s="52">
        <v>22</v>
      </c>
      <c r="C345" s="52">
        <v>0.88</v>
      </c>
      <c r="D345" s="52">
        <v>6.59</v>
      </c>
      <c r="E345" s="52">
        <v>9.5</v>
      </c>
      <c r="F345" s="53">
        <v>3.53</v>
      </c>
      <c r="G345" s="52" t="s">
        <v>279</v>
      </c>
      <c r="H345" s="52"/>
      <c r="I345" s="37">
        <v>122</v>
      </c>
      <c r="J345" s="22">
        <f t="shared" si="74"/>
        <v>1.7088540000000001</v>
      </c>
      <c r="K345" s="37">
        <v>2.44</v>
      </c>
      <c r="L345" s="22">
        <f t="shared" si="76"/>
        <v>7.5566800000000003E-2</v>
      </c>
      <c r="M345" s="22"/>
      <c r="N345" s="52">
        <v>2</v>
      </c>
      <c r="O345" s="52">
        <v>1</v>
      </c>
      <c r="P345" s="52">
        <v>1</v>
      </c>
      <c r="Q345" s="52">
        <v>1</v>
      </c>
      <c r="R345" s="52">
        <v>5</v>
      </c>
      <c r="S345" s="52">
        <v>1</v>
      </c>
      <c r="T345" s="52">
        <f t="shared" si="78"/>
        <v>20</v>
      </c>
      <c r="U345" s="52">
        <f t="shared" si="78"/>
        <v>21.111111111111111</v>
      </c>
      <c r="V345" s="53">
        <v>0.35</v>
      </c>
      <c r="W345" s="52">
        <v>1</v>
      </c>
      <c r="X345" s="52"/>
      <c r="Y345" s="52" t="s">
        <v>149</v>
      </c>
      <c r="Z345" s="52">
        <v>68</v>
      </c>
      <c r="AA345" s="52">
        <v>70</v>
      </c>
      <c r="AB345" s="52">
        <v>70</v>
      </c>
      <c r="AC345" s="56">
        <f t="shared" si="81"/>
        <v>21.336000000000002</v>
      </c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</row>
    <row r="346" spans="1:40" x14ac:dyDescent="0.2">
      <c r="A346" s="103">
        <f t="shared" si="82"/>
        <v>43004</v>
      </c>
      <c r="B346" s="52">
        <v>22</v>
      </c>
      <c r="C346" s="52">
        <v>2.97</v>
      </c>
      <c r="D346" s="52">
        <v>6.86</v>
      </c>
      <c r="E346" s="52">
        <v>9</v>
      </c>
      <c r="F346" s="52">
        <v>3.49</v>
      </c>
      <c r="G346" s="52">
        <v>8.5000000000000006E-2</v>
      </c>
      <c r="H346" s="52"/>
      <c r="I346" s="37">
        <v>84.1</v>
      </c>
      <c r="J346" s="22">
        <f t="shared" si="74"/>
        <v>1.1779887</v>
      </c>
      <c r="K346" s="37">
        <v>1.55</v>
      </c>
      <c r="L346" s="22">
        <f t="shared" si="76"/>
        <v>4.8003500000000004E-2</v>
      </c>
      <c r="M346" s="22"/>
      <c r="N346" s="52">
        <v>1</v>
      </c>
      <c r="O346" s="52">
        <v>3</v>
      </c>
      <c r="P346" s="52">
        <v>3</v>
      </c>
      <c r="Q346" s="52">
        <v>3</v>
      </c>
      <c r="R346" s="52">
        <v>6</v>
      </c>
      <c r="S346" s="52">
        <v>1</v>
      </c>
      <c r="T346" s="52">
        <f t="shared" si="78"/>
        <v>21.111111111111111</v>
      </c>
      <c r="U346" s="52">
        <f t="shared" si="78"/>
        <v>25</v>
      </c>
      <c r="V346" s="53">
        <v>0.7</v>
      </c>
      <c r="W346" s="52">
        <v>1</v>
      </c>
      <c r="X346" s="52"/>
      <c r="Y346" s="52" t="s">
        <v>63</v>
      </c>
      <c r="Z346" s="52">
        <v>70</v>
      </c>
      <c r="AA346" s="52">
        <v>77</v>
      </c>
      <c r="AB346" s="52">
        <v>70</v>
      </c>
      <c r="AC346" s="56">
        <f t="shared" si="81"/>
        <v>21.336000000000002</v>
      </c>
      <c r="AD346" s="52" t="s">
        <v>307</v>
      </c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</row>
    <row r="347" spans="1:40" x14ac:dyDescent="0.2">
      <c r="A347" s="103">
        <f t="shared" si="82"/>
        <v>43018</v>
      </c>
      <c r="B347" s="52">
        <v>22</v>
      </c>
      <c r="C347" s="52">
        <v>2.84</v>
      </c>
      <c r="D347" s="52">
        <v>6.85</v>
      </c>
      <c r="E347" s="52">
        <v>91.2</v>
      </c>
      <c r="F347" s="52">
        <v>5.19</v>
      </c>
      <c r="G347" s="52">
        <v>6.6000000000000003E-2</v>
      </c>
      <c r="H347" s="52"/>
      <c r="I347" s="37">
        <v>110</v>
      </c>
      <c r="J347" s="22">
        <f t="shared" si="74"/>
        <v>1.54077</v>
      </c>
      <c r="K347" s="37">
        <v>1.58</v>
      </c>
      <c r="L347" s="22">
        <f t="shared" si="76"/>
        <v>4.89326E-2</v>
      </c>
      <c r="M347" s="22"/>
      <c r="N347" s="52">
        <v>2</v>
      </c>
      <c r="O347" s="52">
        <v>2</v>
      </c>
      <c r="P347" s="52">
        <v>2</v>
      </c>
      <c r="Q347" s="52">
        <v>1</v>
      </c>
      <c r="R347" s="52">
        <v>5</v>
      </c>
      <c r="S347" s="52">
        <v>2</v>
      </c>
      <c r="T347" s="52">
        <f t="shared" si="78"/>
        <v>25</v>
      </c>
      <c r="U347" s="52">
        <f t="shared" si="78"/>
        <v>23.888888888888889</v>
      </c>
      <c r="V347" s="53">
        <v>0.67</v>
      </c>
      <c r="W347" s="52">
        <v>1</v>
      </c>
      <c r="X347" s="52"/>
      <c r="Y347" s="52" t="s">
        <v>63</v>
      </c>
      <c r="Z347" s="52">
        <v>77</v>
      </c>
      <c r="AA347" s="52">
        <v>75</v>
      </c>
      <c r="AB347" s="52">
        <v>70</v>
      </c>
      <c r="AC347" s="56">
        <f t="shared" si="81"/>
        <v>21.336000000000002</v>
      </c>
      <c r="AD347" s="52" t="s">
        <v>312</v>
      </c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</row>
    <row r="348" spans="1:40" x14ac:dyDescent="0.2">
      <c r="A348" s="103">
        <f t="shared" si="82"/>
        <v>43032</v>
      </c>
      <c r="B348" s="52">
        <v>22</v>
      </c>
      <c r="C348" s="52">
        <v>6.16</v>
      </c>
      <c r="D348" s="52">
        <v>6.97</v>
      </c>
      <c r="E348" s="52">
        <v>6</v>
      </c>
      <c r="F348" s="54">
        <v>1.5940000000000001</v>
      </c>
      <c r="G348" s="52">
        <v>0.1</v>
      </c>
      <c r="H348" s="52"/>
      <c r="I348" s="37">
        <v>87.6</v>
      </c>
      <c r="J348" s="22">
        <f t="shared" si="74"/>
        <v>1.2270131999999998</v>
      </c>
      <c r="K348" s="37">
        <v>1.2</v>
      </c>
      <c r="L348" s="22">
        <f t="shared" si="76"/>
        <v>3.7163999999999996E-2</v>
      </c>
      <c r="M348" s="22"/>
      <c r="N348" s="52">
        <v>1</v>
      </c>
      <c r="O348" s="52">
        <v>3</v>
      </c>
      <c r="P348" s="52">
        <v>2</v>
      </c>
      <c r="Q348" s="52">
        <v>2</v>
      </c>
      <c r="R348" s="52">
        <v>9</v>
      </c>
      <c r="S348" s="52">
        <v>4</v>
      </c>
      <c r="T348" s="52">
        <f t="shared" si="78"/>
        <v>20.555555555555557</v>
      </c>
      <c r="U348" s="52">
        <f t="shared" si="78"/>
        <v>19.444444444444443</v>
      </c>
      <c r="V348" s="53">
        <v>0.8</v>
      </c>
      <c r="W348" s="52">
        <v>1</v>
      </c>
      <c r="X348" s="52"/>
      <c r="Y348" s="52" t="s">
        <v>63</v>
      </c>
      <c r="Z348" s="52">
        <v>69</v>
      </c>
      <c r="AA348" s="52">
        <v>67</v>
      </c>
      <c r="AB348" s="52">
        <v>70</v>
      </c>
      <c r="AC348" s="56">
        <f t="shared" si="81"/>
        <v>21.336000000000002</v>
      </c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</row>
    <row r="349" spans="1:40" x14ac:dyDescent="0.2">
      <c r="A349" s="103">
        <f>A327</f>
        <v>43046</v>
      </c>
      <c r="B349" s="52">
        <v>22</v>
      </c>
      <c r="C349" s="52">
        <v>2.79</v>
      </c>
      <c r="D349" s="52">
        <v>6.35</v>
      </c>
      <c r="E349" s="52">
        <v>2</v>
      </c>
      <c r="F349" s="52">
        <v>5.57</v>
      </c>
      <c r="G349" s="52">
        <v>0.17</v>
      </c>
      <c r="H349" s="52"/>
      <c r="I349" s="37">
        <v>133</v>
      </c>
      <c r="J349" s="22">
        <f t="shared" si="74"/>
        <v>1.8629310000000001</v>
      </c>
      <c r="K349" s="37">
        <v>1.22</v>
      </c>
      <c r="L349" s="22">
        <f t="shared" si="76"/>
        <v>3.7783400000000002E-2</v>
      </c>
      <c r="M349" s="22"/>
      <c r="N349" s="52">
        <v>2</v>
      </c>
      <c r="O349" s="52">
        <v>2</v>
      </c>
      <c r="P349" s="52">
        <v>2</v>
      </c>
      <c r="Q349" s="52">
        <v>2</v>
      </c>
      <c r="R349" s="52">
        <v>5</v>
      </c>
      <c r="S349" s="52">
        <v>2</v>
      </c>
      <c r="T349" s="52">
        <f t="shared" si="78"/>
        <v>7.7777777777777777</v>
      </c>
      <c r="U349" s="52">
        <f t="shared" si="78"/>
        <v>15.555555555555555</v>
      </c>
      <c r="V349" s="53">
        <v>0.52</v>
      </c>
      <c r="W349" s="52">
        <v>1</v>
      </c>
      <c r="X349" s="52"/>
      <c r="Y349" s="52" t="s">
        <v>63</v>
      </c>
      <c r="Z349" s="52">
        <v>46</v>
      </c>
      <c r="AA349" s="52">
        <v>60</v>
      </c>
      <c r="AB349" s="52">
        <v>70</v>
      </c>
      <c r="AC349" s="56">
        <f t="shared" si="81"/>
        <v>21.336000000000002</v>
      </c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</row>
    <row r="350" spans="1:40" x14ac:dyDescent="0.2">
      <c r="A350" s="54"/>
      <c r="B350" s="52"/>
      <c r="C350" s="52"/>
      <c r="D350" s="52"/>
      <c r="E350" s="52"/>
      <c r="F350" s="52"/>
      <c r="G350" s="52"/>
      <c r="H350" s="52"/>
      <c r="I350" s="37"/>
      <c r="J350" s="22"/>
      <c r="K350" s="37"/>
      <c r="L350" s="22"/>
      <c r="M350" s="22"/>
      <c r="N350" s="52"/>
      <c r="O350" s="52"/>
      <c r="P350" s="52"/>
      <c r="Q350" s="52"/>
      <c r="R350" s="52"/>
      <c r="S350" s="52"/>
      <c r="T350" s="52" t="str">
        <f t="shared" si="78"/>
        <v xml:space="preserve"> </v>
      </c>
      <c r="U350" s="52" t="str">
        <f t="shared" si="78"/>
        <v xml:space="preserve"> </v>
      </c>
      <c r="V350" s="52"/>
      <c r="W350" s="52"/>
      <c r="X350" s="52"/>
      <c r="Y350" s="52"/>
      <c r="Z350" s="52"/>
      <c r="AA350" s="52"/>
      <c r="AB350" s="52"/>
      <c r="AC350" s="56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</row>
    <row r="351" spans="1:40" x14ac:dyDescent="0.2">
      <c r="A351" s="54"/>
      <c r="B351" s="52"/>
      <c r="C351" s="52"/>
      <c r="D351" s="52"/>
      <c r="E351" s="52"/>
      <c r="F351" s="52"/>
      <c r="G351" s="52"/>
      <c r="H351" s="52"/>
      <c r="I351" s="37"/>
      <c r="J351" s="22"/>
      <c r="K351" s="37"/>
      <c r="L351" s="22"/>
      <c r="M351" s="22"/>
      <c r="N351" s="52"/>
      <c r="O351" s="52"/>
      <c r="P351" s="52"/>
      <c r="Q351" s="52"/>
      <c r="R351" s="52"/>
      <c r="S351" s="52"/>
      <c r="T351" s="52" t="str">
        <f t="shared" si="78"/>
        <v xml:space="preserve"> </v>
      </c>
      <c r="U351" s="52" t="str">
        <f t="shared" si="78"/>
        <v xml:space="preserve"> </v>
      </c>
      <c r="V351" s="52"/>
      <c r="W351" s="52"/>
      <c r="X351" s="52"/>
      <c r="Y351" s="52"/>
      <c r="Z351" s="52"/>
      <c r="AA351" s="52"/>
      <c r="AB351" s="52"/>
      <c r="AC351" s="56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</row>
    <row r="352" spans="1:40" x14ac:dyDescent="0.2">
      <c r="A352" s="54"/>
      <c r="B352" s="52"/>
      <c r="C352" s="52"/>
      <c r="D352" s="52"/>
      <c r="E352" s="52"/>
      <c r="F352" s="52"/>
      <c r="G352" s="52"/>
      <c r="H352" s="52"/>
      <c r="I352" s="37"/>
      <c r="J352" s="22"/>
      <c r="K352" s="37"/>
      <c r="L352" s="22"/>
      <c r="M352" s="22"/>
      <c r="N352" s="52"/>
      <c r="O352" s="52"/>
      <c r="P352" s="52"/>
      <c r="Q352" s="52"/>
      <c r="R352" s="52"/>
      <c r="S352" s="52"/>
      <c r="T352" s="52" t="str">
        <f t="shared" si="78"/>
        <v xml:space="preserve"> </v>
      </c>
      <c r="U352" s="52" t="str">
        <f t="shared" si="78"/>
        <v xml:space="preserve"> </v>
      </c>
      <c r="V352" s="52"/>
      <c r="W352" s="52"/>
      <c r="X352" s="52"/>
      <c r="Y352" s="52"/>
      <c r="Z352" s="52"/>
      <c r="AA352" s="52"/>
      <c r="AB352" s="52"/>
      <c r="AC352" s="56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</row>
    <row r="353" spans="1:40" x14ac:dyDescent="0.2">
      <c r="A353" s="54"/>
      <c r="B353" s="52"/>
      <c r="C353" s="52"/>
      <c r="D353" s="52"/>
      <c r="E353" s="52"/>
      <c r="F353" s="52"/>
      <c r="G353" s="52"/>
      <c r="H353" s="52"/>
      <c r="I353" s="37"/>
      <c r="J353" s="22"/>
      <c r="K353" s="37"/>
      <c r="L353" s="22"/>
      <c r="M353" s="22"/>
      <c r="N353" s="52"/>
      <c r="O353" s="52"/>
      <c r="P353" s="52"/>
      <c r="Q353" s="52"/>
      <c r="R353" s="52"/>
      <c r="S353" s="52"/>
      <c r="T353" s="52" t="str">
        <f t="shared" si="78"/>
        <v xml:space="preserve"> </v>
      </c>
      <c r="U353" s="52" t="str">
        <f t="shared" si="78"/>
        <v xml:space="preserve"> </v>
      </c>
      <c r="V353" s="52"/>
      <c r="W353" s="52"/>
      <c r="X353" s="52"/>
      <c r="Y353" s="52"/>
      <c r="Z353" s="52"/>
      <c r="AA353" s="52"/>
      <c r="AB353" s="52"/>
      <c r="AC353" s="56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</row>
    <row r="354" spans="1:40" x14ac:dyDescent="0.2">
      <c r="A354" s="103">
        <f>A332</f>
        <v>42808</v>
      </c>
      <c r="B354" s="52">
        <v>23</v>
      </c>
      <c r="C354" s="52">
        <v>2.6</v>
      </c>
      <c r="D354" s="52">
        <v>6.86</v>
      </c>
      <c r="E354" s="52">
        <v>8.6999999999999993</v>
      </c>
      <c r="F354" s="74">
        <v>14.826000000000001</v>
      </c>
      <c r="G354" s="52">
        <v>0.16900000000000001</v>
      </c>
      <c r="H354" s="52"/>
      <c r="I354" s="31">
        <v>239</v>
      </c>
      <c r="J354" s="22">
        <f t="shared" ref="J354:J355" si="83">(I354*14.007)*(0.001)</f>
        <v>3.3476729999999999</v>
      </c>
      <c r="K354" s="156">
        <v>2.02</v>
      </c>
      <c r="L354" s="22">
        <f t="shared" ref="L354:L355" si="84">(K354*30.97)*(0.001)</f>
        <v>6.2559400000000001E-2</v>
      </c>
      <c r="M354" s="22"/>
      <c r="N354" s="52">
        <v>4</v>
      </c>
      <c r="O354" s="52">
        <v>3</v>
      </c>
      <c r="P354" s="52">
        <v>4</v>
      </c>
      <c r="Q354" s="52">
        <v>3</v>
      </c>
      <c r="R354" s="52">
        <v>12</v>
      </c>
      <c r="S354" s="52">
        <v>5</v>
      </c>
      <c r="T354" s="52">
        <f t="shared" si="78"/>
        <v>1.1111111111111112</v>
      </c>
      <c r="U354" s="52">
        <f t="shared" si="78"/>
        <v>8.3333333333333339</v>
      </c>
      <c r="V354" s="52">
        <v>0.3</v>
      </c>
      <c r="W354" s="52">
        <v>1</v>
      </c>
      <c r="X354" s="52" t="s">
        <v>128</v>
      </c>
      <c r="Y354" s="52" t="s">
        <v>162</v>
      </c>
      <c r="Z354" s="52">
        <v>34</v>
      </c>
      <c r="AA354" s="52">
        <v>47</v>
      </c>
      <c r="AB354" s="52">
        <v>50</v>
      </c>
      <c r="AC354" s="56">
        <f t="shared" si="81"/>
        <v>15.24</v>
      </c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</row>
    <row r="355" spans="1:40" x14ac:dyDescent="0.2">
      <c r="A355" s="146">
        <f>A333</f>
        <v>42822</v>
      </c>
      <c r="B355" s="52">
        <v>23</v>
      </c>
      <c r="C355" s="46">
        <v>4.09</v>
      </c>
      <c r="D355" s="46">
        <v>6.74</v>
      </c>
      <c r="E355" s="46">
        <v>9.1999999999999993</v>
      </c>
      <c r="F355" s="46">
        <v>5.87</v>
      </c>
      <c r="G355" s="46">
        <v>0.122</v>
      </c>
      <c r="I355" s="165">
        <v>149</v>
      </c>
      <c r="J355" s="22">
        <f t="shared" si="83"/>
        <v>2.087043</v>
      </c>
      <c r="K355" s="156">
        <v>1.67</v>
      </c>
      <c r="L355" s="22">
        <f t="shared" si="84"/>
        <v>5.1719899999999999E-2</v>
      </c>
      <c r="M355" s="22"/>
      <c r="N355" s="46">
        <v>4</v>
      </c>
      <c r="O355" s="46">
        <v>3</v>
      </c>
      <c r="P355" s="46">
        <v>3</v>
      </c>
      <c r="Q355" s="46">
        <v>2</v>
      </c>
      <c r="R355" s="46">
        <v>9</v>
      </c>
      <c r="S355" s="46">
        <v>2</v>
      </c>
      <c r="T355" s="52">
        <f t="shared" si="78"/>
        <v>16.666666666666668</v>
      </c>
      <c r="U355" s="52">
        <f t="shared" si="78"/>
        <v>13.333333333333334</v>
      </c>
      <c r="V355" s="46">
        <v>0.2</v>
      </c>
      <c r="W355" s="46">
        <v>1</v>
      </c>
      <c r="Y355" s="46" t="s">
        <v>162</v>
      </c>
      <c r="Z355" s="46">
        <v>62</v>
      </c>
      <c r="AA355" s="46">
        <v>56</v>
      </c>
      <c r="AB355" s="46">
        <v>50</v>
      </c>
      <c r="AC355" s="56">
        <f t="shared" si="81"/>
        <v>15.24</v>
      </c>
    </row>
    <row r="356" spans="1:40" x14ac:dyDescent="0.2">
      <c r="A356" s="103">
        <f t="shared" ref="A356:A371" si="85">A334</f>
        <v>42836</v>
      </c>
      <c r="B356" s="52">
        <v>23</v>
      </c>
      <c r="C356" s="52">
        <v>1.85</v>
      </c>
      <c r="D356" s="52">
        <v>7.13</v>
      </c>
      <c r="E356" s="52">
        <v>19.7</v>
      </c>
      <c r="F356" s="52">
        <v>3.8</v>
      </c>
      <c r="G356" s="52">
        <v>7.5999999999999998E-2</v>
      </c>
      <c r="H356" s="52"/>
      <c r="I356" s="172">
        <v>127.5</v>
      </c>
      <c r="J356" s="22">
        <f t="shared" si="74"/>
        <v>1.7858924999999999</v>
      </c>
      <c r="K356" s="156">
        <v>1.73</v>
      </c>
      <c r="L356" s="22">
        <f t="shared" si="76"/>
        <v>5.3578100000000003E-2</v>
      </c>
      <c r="M356" s="22"/>
      <c r="N356" s="52">
        <v>4</v>
      </c>
      <c r="O356" s="52">
        <v>1</v>
      </c>
      <c r="P356" s="52">
        <v>3</v>
      </c>
      <c r="Q356" s="52">
        <v>2</v>
      </c>
      <c r="R356" s="52">
        <v>10</v>
      </c>
      <c r="S356" s="52">
        <v>1</v>
      </c>
      <c r="T356" s="52">
        <f t="shared" si="78"/>
        <v>25.555555555555557</v>
      </c>
      <c r="U356" s="52">
        <f t="shared" si="78"/>
        <v>16.666666666666668</v>
      </c>
      <c r="V356" s="52">
        <v>0.3</v>
      </c>
      <c r="W356" s="52">
        <v>1</v>
      </c>
      <c r="X356" s="52"/>
      <c r="Y356" s="52" t="s">
        <v>162</v>
      </c>
      <c r="Z356" s="52">
        <v>78</v>
      </c>
      <c r="AA356" s="52">
        <v>62</v>
      </c>
      <c r="AB356" s="52">
        <v>50</v>
      </c>
      <c r="AC356" s="56">
        <f t="shared" si="81"/>
        <v>15.24</v>
      </c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</row>
    <row r="357" spans="1:40" x14ac:dyDescent="0.2">
      <c r="A357" s="103">
        <f>A335</f>
        <v>42850</v>
      </c>
      <c r="B357" s="52">
        <v>23</v>
      </c>
      <c r="C357" s="52">
        <v>6.07</v>
      </c>
      <c r="D357" s="52">
        <v>6.85</v>
      </c>
      <c r="E357" s="52">
        <v>18</v>
      </c>
      <c r="F357" s="52">
        <v>23.6</v>
      </c>
      <c r="G357" s="52">
        <v>0.108</v>
      </c>
      <c r="H357" s="52"/>
      <c r="I357" s="166">
        <v>71</v>
      </c>
      <c r="J357" s="22">
        <f t="shared" si="74"/>
        <v>0.99449699999999996</v>
      </c>
      <c r="K357" s="156">
        <v>1.29</v>
      </c>
      <c r="L357" s="22">
        <f t="shared" si="76"/>
        <v>3.9951299999999995E-2</v>
      </c>
      <c r="M357" s="22"/>
      <c r="N357" s="52">
        <v>1</v>
      </c>
      <c r="O357" s="52">
        <v>4</v>
      </c>
      <c r="P357" s="52">
        <v>3</v>
      </c>
      <c r="Q357" s="52">
        <v>2</v>
      </c>
      <c r="R357" s="52">
        <v>6</v>
      </c>
      <c r="S357" s="52">
        <v>4</v>
      </c>
      <c r="T357" s="52">
        <f t="shared" si="78"/>
        <v>17.222222222222221</v>
      </c>
      <c r="U357" s="52">
        <f t="shared" si="78"/>
        <v>18.333333333333332</v>
      </c>
      <c r="V357" s="52">
        <v>0.4</v>
      </c>
      <c r="W357" s="52">
        <v>1</v>
      </c>
      <c r="X357" s="52"/>
      <c r="Y357" s="52" t="s">
        <v>162</v>
      </c>
      <c r="Z357" s="52">
        <v>63</v>
      </c>
      <c r="AA357" s="52">
        <v>65</v>
      </c>
      <c r="AB357" s="52">
        <v>50</v>
      </c>
      <c r="AC357" s="56">
        <f>AB357*0.3048</f>
        <v>15.24</v>
      </c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</row>
    <row r="358" spans="1:40" x14ac:dyDescent="0.2">
      <c r="A358" s="103">
        <f t="shared" si="85"/>
        <v>42864</v>
      </c>
      <c r="B358" s="52">
        <v>23</v>
      </c>
      <c r="C358" s="52">
        <v>3.11</v>
      </c>
      <c r="D358" s="52">
        <v>6.9</v>
      </c>
      <c r="E358" s="52">
        <v>14.1</v>
      </c>
      <c r="F358" s="52">
        <v>5.3</v>
      </c>
      <c r="G358" s="56">
        <v>0.106</v>
      </c>
      <c r="H358" s="56"/>
      <c r="I358" s="31">
        <v>118</v>
      </c>
      <c r="J358" s="22">
        <f t="shared" si="74"/>
        <v>1.6528260000000001</v>
      </c>
      <c r="K358" s="32">
        <v>1.74</v>
      </c>
      <c r="L358" s="22">
        <f t="shared" si="76"/>
        <v>5.38878E-2</v>
      </c>
      <c r="M358" s="22"/>
      <c r="N358" s="52">
        <v>4</v>
      </c>
      <c r="O358" s="52">
        <v>1</v>
      </c>
      <c r="P358" s="52">
        <v>3</v>
      </c>
      <c r="Q358" s="52">
        <v>2</v>
      </c>
      <c r="R358" s="52">
        <v>12</v>
      </c>
      <c r="S358" s="52">
        <v>2</v>
      </c>
      <c r="T358" s="52">
        <f t="shared" si="78"/>
        <v>17.222222222222221</v>
      </c>
      <c r="U358" s="52">
        <f t="shared" si="78"/>
        <v>20</v>
      </c>
      <c r="V358" s="52">
        <v>0.4</v>
      </c>
      <c r="W358" s="52">
        <v>1</v>
      </c>
      <c r="X358" s="52"/>
      <c r="Y358" s="52" t="s">
        <v>162</v>
      </c>
      <c r="Z358" s="52">
        <v>63</v>
      </c>
      <c r="AA358" s="52">
        <v>68</v>
      </c>
      <c r="AB358" s="52">
        <v>50</v>
      </c>
      <c r="AC358" s="56">
        <f t="shared" si="81"/>
        <v>15.24</v>
      </c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</row>
    <row r="359" spans="1:40" x14ac:dyDescent="0.2">
      <c r="A359" s="103">
        <f t="shared" si="85"/>
        <v>42878</v>
      </c>
      <c r="B359" s="52">
        <v>23</v>
      </c>
      <c r="C359" s="52">
        <v>5.0199999999999996</v>
      </c>
      <c r="D359" s="52">
        <v>6.83</v>
      </c>
      <c r="E359" s="52">
        <v>12</v>
      </c>
      <c r="F359" s="74">
        <v>1.5569999999999999</v>
      </c>
      <c r="G359" s="52">
        <v>8.7999999999999995E-2</v>
      </c>
      <c r="H359" s="52"/>
      <c r="I359" s="30">
        <v>66.099999999999994</v>
      </c>
      <c r="J359" s="22">
        <f t="shared" si="74"/>
        <v>0.92586269999999993</v>
      </c>
      <c r="K359" s="32">
        <v>1.69</v>
      </c>
      <c r="L359" s="22">
        <f t="shared" si="76"/>
        <v>5.2339299999999998E-2</v>
      </c>
      <c r="M359" s="22"/>
      <c r="N359" s="52">
        <v>2</v>
      </c>
      <c r="O359" s="52">
        <v>3</v>
      </c>
      <c r="P359" s="52">
        <v>3</v>
      </c>
      <c r="Q359" s="52">
        <v>2</v>
      </c>
      <c r="R359" s="52">
        <v>6</v>
      </c>
      <c r="S359" s="52">
        <v>4</v>
      </c>
      <c r="T359" s="52">
        <f t="shared" si="78"/>
        <v>17.777777777777779</v>
      </c>
      <c r="U359" s="52">
        <f t="shared" si="78"/>
        <v>21.111111111111111</v>
      </c>
      <c r="V359" s="52">
        <v>0.4</v>
      </c>
      <c r="W359" s="52">
        <v>1</v>
      </c>
      <c r="X359" s="52"/>
      <c r="Y359" s="52" t="s">
        <v>162</v>
      </c>
      <c r="Z359" s="52">
        <v>64</v>
      </c>
      <c r="AA359" s="52">
        <v>70</v>
      </c>
      <c r="AB359" s="52">
        <v>50</v>
      </c>
      <c r="AC359" s="56">
        <f t="shared" si="81"/>
        <v>15.24</v>
      </c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</row>
    <row r="360" spans="1:40" x14ac:dyDescent="0.2">
      <c r="A360" s="103">
        <f t="shared" si="85"/>
        <v>42892</v>
      </c>
      <c r="B360" s="52">
        <v>23</v>
      </c>
      <c r="C360" s="52">
        <v>4.62</v>
      </c>
      <c r="D360" s="46">
        <v>7.24</v>
      </c>
      <c r="E360" s="52">
        <v>7.9</v>
      </c>
      <c r="F360" s="177"/>
      <c r="G360" s="52">
        <v>0.13200000000000001</v>
      </c>
      <c r="H360" s="52"/>
      <c r="I360" s="30">
        <v>79.5</v>
      </c>
      <c r="J360" s="22">
        <f t="shared" si="74"/>
        <v>1.1135564999999998</v>
      </c>
      <c r="K360" s="30">
        <v>1.54</v>
      </c>
      <c r="L360" s="22">
        <f t="shared" si="76"/>
        <v>4.7693799999999995E-2</v>
      </c>
      <c r="M360" s="22"/>
      <c r="N360" s="52">
        <v>1</v>
      </c>
      <c r="O360" s="52">
        <v>2</v>
      </c>
      <c r="P360" s="52">
        <v>3</v>
      </c>
      <c r="Q360" s="52">
        <v>2</v>
      </c>
      <c r="R360" s="52">
        <v>12</v>
      </c>
      <c r="S360" s="52">
        <v>4</v>
      </c>
      <c r="T360" s="52">
        <f t="shared" si="78"/>
        <v>23.888888888888889</v>
      </c>
      <c r="U360" s="52">
        <f t="shared" si="78"/>
        <v>24.444444444444443</v>
      </c>
      <c r="V360" s="53">
        <v>0.4</v>
      </c>
      <c r="W360" s="52">
        <v>1</v>
      </c>
      <c r="X360" s="52"/>
      <c r="Y360" s="52" t="s">
        <v>162</v>
      </c>
      <c r="Z360" s="52">
        <v>75</v>
      </c>
      <c r="AA360" s="52">
        <v>76</v>
      </c>
      <c r="AB360" s="52">
        <v>100</v>
      </c>
      <c r="AC360" s="56">
        <f t="shared" si="81"/>
        <v>30.48</v>
      </c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</row>
    <row r="361" spans="1:40" x14ac:dyDescent="0.2">
      <c r="A361" s="103">
        <f t="shared" si="85"/>
        <v>42906</v>
      </c>
      <c r="B361" s="52">
        <v>23</v>
      </c>
      <c r="C361" s="52">
        <v>2.44</v>
      </c>
      <c r="D361" s="52">
        <v>6.89</v>
      </c>
      <c r="E361" s="52">
        <v>7.8</v>
      </c>
      <c r="F361" s="52">
        <v>15.3</v>
      </c>
      <c r="G361" s="52">
        <v>0.20699999999999999</v>
      </c>
      <c r="H361" s="52"/>
      <c r="I361" s="30">
        <v>74.599999999999994</v>
      </c>
      <c r="J361" s="22">
        <f t="shared" si="74"/>
        <v>1.0449222</v>
      </c>
      <c r="K361" s="30">
        <v>1.8</v>
      </c>
      <c r="L361" s="22">
        <f t="shared" si="76"/>
        <v>5.5746000000000004E-2</v>
      </c>
      <c r="M361" s="22"/>
      <c r="N361" s="52">
        <v>1</v>
      </c>
      <c r="O361" s="52">
        <v>1</v>
      </c>
      <c r="P361" s="52">
        <v>3</v>
      </c>
      <c r="Q361" s="52">
        <v>2</v>
      </c>
      <c r="R361" s="52">
        <v>11</v>
      </c>
      <c r="S361" s="52">
        <v>4</v>
      </c>
      <c r="T361" s="52">
        <f t="shared" si="78"/>
        <v>22.777777777777779</v>
      </c>
      <c r="U361" s="52">
        <f t="shared" si="78"/>
        <v>26.666666666666668</v>
      </c>
      <c r="V361" s="52">
        <v>0.35</v>
      </c>
      <c r="W361" s="52">
        <v>1</v>
      </c>
      <c r="X361" s="52"/>
      <c r="Y361" s="52" t="s">
        <v>162</v>
      </c>
      <c r="Z361" s="52">
        <v>73</v>
      </c>
      <c r="AA361" s="52">
        <v>80</v>
      </c>
      <c r="AB361" s="52">
        <v>75</v>
      </c>
      <c r="AC361" s="56">
        <f t="shared" si="81"/>
        <v>22.86</v>
      </c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</row>
    <row r="362" spans="1:40" x14ac:dyDescent="0.2">
      <c r="A362" s="103">
        <f t="shared" si="85"/>
        <v>42921</v>
      </c>
      <c r="B362" s="52">
        <v>23</v>
      </c>
      <c r="C362" s="52">
        <v>2.91</v>
      </c>
      <c r="D362" s="46">
        <v>6.78</v>
      </c>
      <c r="E362" s="52">
        <v>9.6</v>
      </c>
      <c r="F362" s="177"/>
      <c r="G362" s="52">
        <v>0.17100000000000001</v>
      </c>
      <c r="H362" s="52"/>
      <c r="I362" s="37">
        <v>58.6</v>
      </c>
      <c r="J362" s="22">
        <f t="shared" si="74"/>
        <v>0.82081020000000005</v>
      </c>
      <c r="K362" s="37">
        <v>1.85</v>
      </c>
      <c r="L362" s="22">
        <f t="shared" si="76"/>
        <v>5.7294499999999998E-2</v>
      </c>
      <c r="M362" s="22"/>
      <c r="N362" s="52">
        <v>2</v>
      </c>
      <c r="O362" s="52">
        <v>3</v>
      </c>
      <c r="P362" s="52">
        <v>2</v>
      </c>
      <c r="Q362" s="52">
        <v>2</v>
      </c>
      <c r="R362" s="52">
        <v>6</v>
      </c>
      <c r="S362" s="52">
        <v>1</v>
      </c>
      <c r="T362" s="52">
        <f t="shared" si="78"/>
        <v>24.444444444444443</v>
      </c>
      <c r="U362" s="52">
        <f t="shared" si="78"/>
        <v>27.777777777777779</v>
      </c>
      <c r="V362" s="52">
        <v>0.45</v>
      </c>
      <c r="W362" s="52">
        <v>1</v>
      </c>
      <c r="X362" s="52"/>
      <c r="Y362" s="52" t="s">
        <v>119</v>
      </c>
      <c r="Z362" s="52">
        <v>76</v>
      </c>
      <c r="AA362" s="52">
        <v>82</v>
      </c>
      <c r="AB362" s="52">
        <v>25</v>
      </c>
      <c r="AC362" s="56">
        <f t="shared" si="81"/>
        <v>7.62</v>
      </c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</row>
    <row r="363" spans="1:40" x14ac:dyDescent="0.2">
      <c r="A363" s="103">
        <f t="shared" si="85"/>
        <v>42934</v>
      </c>
      <c r="B363" s="52">
        <v>23</v>
      </c>
      <c r="C363" s="52">
        <v>2.1800000000000002</v>
      </c>
      <c r="D363" s="52">
        <v>7.12</v>
      </c>
      <c r="E363" s="52">
        <v>14.8</v>
      </c>
      <c r="F363" s="52">
        <v>3.75</v>
      </c>
      <c r="G363" s="52">
        <v>9.9000000000000005E-2</v>
      </c>
      <c r="H363" s="52"/>
      <c r="I363" s="37">
        <v>81.599999999999994</v>
      </c>
      <c r="J363" s="22">
        <f t="shared" si="74"/>
        <v>1.1429712000000001</v>
      </c>
      <c r="K363" s="37">
        <v>2.4900000000000002</v>
      </c>
      <c r="L363" s="22">
        <f t="shared" si="76"/>
        <v>7.7115300000000012E-2</v>
      </c>
      <c r="M363" s="22"/>
      <c r="N363" s="52">
        <v>3</v>
      </c>
      <c r="O363" s="52">
        <v>3</v>
      </c>
      <c r="P363" s="52">
        <v>3</v>
      </c>
      <c r="Q363" s="52">
        <v>2</v>
      </c>
      <c r="R363" s="52">
        <v>8</v>
      </c>
      <c r="S363" s="52">
        <v>1</v>
      </c>
      <c r="T363" s="52">
        <f t="shared" si="78"/>
        <v>28.888888888888889</v>
      </c>
      <c r="U363" s="52">
        <f t="shared" si="78"/>
        <v>30.555555555555557</v>
      </c>
      <c r="V363" s="53">
        <v>0.4</v>
      </c>
      <c r="W363" s="52">
        <v>1</v>
      </c>
      <c r="X363" s="52"/>
      <c r="Y363" s="52" t="s">
        <v>162</v>
      </c>
      <c r="Z363" s="52">
        <v>84</v>
      </c>
      <c r="AA363" s="52">
        <v>87</v>
      </c>
      <c r="AB363" s="52">
        <v>50</v>
      </c>
      <c r="AC363" s="56">
        <f t="shared" si="81"/>
        <v>15.24</v>
      </c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</row>
    <row r="364" spans="1:40" x14ac:dyDescent="0.2">
      <c r="A364" s="103">
        <f t="shared" si="85"/>
        <v>42948</v>
      </c>
      <c r="B364" s="52">
        <v>23</v>
      </c>
      <c r="C364" s="53">
        <v>0.28000000000000003</v>
      </c>
      <c r="D364" s="52">
        <v>6.39</v>
      </c>
      <c r="E364" s="52">
        <v>24.9</v>
      </c>
      <c r="F364" s="52">
        <v>1.98</v>
      </c>
      <c r="G364" s="52">
        <v>0.17899999999999999</v>
      </c>
      <c r="H364" s="52"/>
      <c r="I364" s="37">
        <v>100</v>
      </c>
      <c r="J364" s="22">
        <f t="shared" si="74"/>
        <v>1.4007000000000001</v>
      </c>
      <c r="K364" s="37">
        <v>3.77</v>
      </c>
      <c r="L364" s="22">
        <f t="shared" si="76"/>
        <v>0.11675690000000001</v>
      </c>
      <c r="M364" s="22"/>
      <c r="N364" s="52">
        <v>2</v>
      </c>
      <c r="O364" s="52">
        <v>2</v>
      </c>
      <c r="P364" s="52">
        <v>2</v>
      </c>
      <c r="Q364" s="52">
        <v>2</v>
      </c>
      <c r="R364" s="52">
        <v>11</v>
      </c>
      <c r="S364" s="52">
        <v>1</v>
      </c>
      <c r="T364" s="52">
        <f t="shared" si="78"/>
        <v>31.111111111111111</v>
      </c>
      <c r="U364" s="52">
        <f t="shared" si="78"/>
        <v>27.777777777777779</v>
      </c>
      <c r="V364" s="53">
        <v>0.4</v>
      </c>
      <c r="W364" s="52">
        <v>1</v>
      </c>
      <c r="X364" s="52"/>
      <c r="Y364" s="52" t="s">
        <v>162</v>
      </c>
      <c r="Z364" s="52">
        <v>88</v>
      </c>
      <c r="AA364" s="52">
        <v>82</v>
      </c>
      <c r="AB364" s="52">
        <v>50</v>
      </c>
      <c r="AC364" s="56">
        <f t="shared" si="81"/>
        <v>15.24</v>
      </c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</row>
    <row r="365" spans="1:40" x14ac:dyDescent="0.2">
      <c r="A365" s="103">
        <f t="shared" si="85"/>
        <v>42962</v>
      </c>
      <c r="B365" s="52">
        <v>23</v>
      </c>
      <c r="C365" s="52">
        <v>0.05</v>
      </c>
      <c r="D365" s="52">
        <v>5.78</v>
      </c>
      <c r="E365" s="52">
        <v>12.1</v>
      </c>
      <c r="F365" s="52">
        <v>1.88</v>
      </c>
      <c r="G365" s="52">
        <v>0.3</v>
      </c>
      <c r="H365" s="52"/>
      <c r="I365" s="37">
        <v>84.5</v>
      </c>
      <c r="J365" s="22">
        <f t="shared" si="74"/>
        <v>1.1835915000000001</v>
      </c>
      <c r="K365" s="37">
        <v>3.75</v>
      </c>
      <c r="L365" s="22">
        <f t="shared" si="76"/>
        <v>0.11613749999999999</v>
      </c>
      <c r="M365" s="22"/>
      <c r="N365" s="52">
        <v>2</v>
      </c>
      <c r="O365" s="52">
        <v>3</v>
      </c>
      <c r="P365" s="52">
        <v>2</v>
      </c>
      <c r="Q365" s="52">
        <v>1</v>
      </c>
      <c r="R365" s="52">
        <v>9</v>
      </c>
      <c r="S365" s="52">
        <v>2</v>
      </c>
      <c r="T365" s="52">
        <f t="shared" si="78"/>
        <v>27.777777777777779</v>
      </c>
      <c r="U365" s="52">
        <f t="shared" si="78"/>
        <v>25.555555555555557</v>
      </c>
      <c r="V365" s="52">
        <v>0.4</v>
      </c>
      <c r="W365" s="52">
        <v>1</v>
      </c>
      <c r="X365" s="52"/>
      <c r="Y365" s="52" t="s">
        <v>162</v>
      </c>
      <c r="Z365" s="52">
        <v>82</v>
      </c>
      <c r="AA365" s="52">
        <v>78</v>
      </c>
      <c r="AB365" s="52">
        <v>50</v>
      </c>
      <c r="AC365" s="56">
        <f t="shared" si="81"/>
        <v>15.24</v>
      </c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</row>
    <row r="366" spans="1:40" x14ac:dyDescent="0.2">
      <c r="A366" s="103">
        <f t="shared" si="85"/>
        <v>42976</v>
      </c>
      <c r="B366" s="52">
        <v>23</v>
      </c>
      <c r="C366" s="52">
        <v>0.73</v>
      </c>
      <c r="D366" s="52">
        <v>6.81</v>
      </c>
      <c r="E366" s="52">
        <v>10.199999999999999</v>
      </c>
      <c r="F366" s="52">
        <v>1.83</v>
      </c>
      <c r="G366" s="52">
        <v>0.20200000000000001</v>
      </c>
      <c r="H366" s="52"/>
      <c r="I366" s="37">
        <v>108</v>
      </c>
      <c r="J366" s="22">
        <f t="shared" si="74"/>
        <v>1.512756</v>
      </c>
      <c r="K366" s="37">
        <v>3.21</v>
      </c>
      <c r="L366" s="22">
        <f t="shared" si="76"/>
        <v>9.9413699999999994E-2</v>
      </c>
      <c r="M366" s="22"/>
      <c r="N366" s="52">
        <v>2</v>
      </c>
      <c r="O366" s="52">
        <v>5</v>
      </c>
      <c r="P366" s="52">
        <v>4</v>
      </c>
      <c r="Q366" s="52">
        <v>3</v>
      </c>
      <c r="R366" s="52">
        <v>6</v>
      </c>
      <c r="S366" s="52">
        <v>4</v>
      </c>
      <c r="T366" s="52">
        <f t="shared" si="78"/>
        <v>20</v>
      </c>
      <c r="U366" s="52">
        <f t="shared" si="78"/>
        <v>24.444444444444443</v>
      </c>
      <c r="V366" s="52">
        <v>0.5</v>
      </c>
      <c r="W366" s="52">
        <v>1</v>
      </c>
      <c r="X366" s="52"/>
      <c r="Y366" s="52" t="s">
        <v>162</v>
      </c>
      <c r="Z366" s="52">
        <v>68</v>
      </c>
      <c r="AA366" s="52">
        <v>76</v>
      </c>
      <c r="AB366" s="52">
        <v>50</v>
      </c>
      <c r="AC366" s="56">
        <f>AB366*0.3048</f>
        <v>15.24</v>
      </c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</row>
    <row r="367" spans="1:40" x14ac:dyDescent="0.2">
      <c r="A367" s="103">
        <f t="shared" si="85"/>
        <v>42990</v>
      </c>
      <c r="B367" s="52">
        <v>23</v>
      </c>
      <c r="C367" s="52">
        <v>0.77</v>
      </c>
      <c r="D367" s="52">
        <v>6.71</v>
      </c>
      <c r="E367" s="52">
        <v>8.6999999999999993</v>
      </c>
      <c r="F367" s="52">
        <v>3.53</v>
      </c>
      <c r="G367" s="184"/>
      <c r="H367" s="184"/>
      <c r="I367" s="37">
        <v>136</v>
      </c>
      <c r="J367" s="22">
        <f t="shared" si="74"/>
        <v>1.904952</v>
      </c>
      <c r="K367" s="37">
        <v>1.47</v>
      </c>
      <c r="L367" s="22">
        <f t="shared" si="76"/>
        <v>4.5525900000000001E-2</v>
      </c>
      <c r="M367" s="22"/>
      <c r="N367" s="52">
        <v>2</v>
      </c>
      <c r="O367" s="52">
        <v>2</v>
      </c>
      <c r="P367" s="52">
        <v>3</v>
      </c>
      <c r="Q367" s="52">
        <v>2</v>
      </c>
      <c r="R367" s="52">
        <v>7</v>
      </c>
      <c r="S367" s="52">
        <v>1</v>
      </c>
      <c r="T367" s="52">
        <f t="shared" si="78"/>
        <v>22.222222222222221</v>
      </c>
      <c r="U367" s="52">
        <f t="shared" si="78"/>
        <v>23.333333333333332</v>
      </c>
      <c r="V367" s="53">
        <v>0.5</v>
      </c>
      <c r="W367" s="52">
        <v>1</v>
      </c>
      <c r="X367" s="52"/>
      <c r="Y367" s="52" t="s">
        <v>162</v>
      </c>
      <c r="Z367" s="52">
        <v>72</v>
      </c>
      <c r="AA367" s="52">
        <v>74</v>
      </c>
      <c r="AB367" s="52">
        <v>50</v>
      </c>
      <c r="AC367" s="56">
        <f t="shared" si="81"/>
        <v>15.24</v>
      </c>
      <c r="AD367" s="52"/>
      <c r="AE367" s="58"/>
      <c r="AF367" s="52"/>
      <c r="AG367" s="52"/>
      <c r="AH367" s="52"/>
      <c r="AI367" s="52"/>
      <c r="AJ367" s="52"/>
      <c r="AK367" s="52"/>
      <c r="AL367" s="52"/>
      <c r="AM367" s="52"/>
      <c r="AN367" s="52"/>
    </row>
    <row r="368" spans="1:40" x14ac:dyDescent="0.2">
      <c r="A368" s="103">
        <f t="shared" si="85"/>
        <v>43004</v>
      </c>
      <c r="B368" s="52">
        <v>23</v>
      </c>
      <c r="C368" s="52">
        <v>1.65</v>
      </c>
      <c r="D368" s="52">
        <v>6.8</v>
      </c>
      <c r="E368" s="52">
        <v>9</v>
      </c>
      <c r="F368" s="52">
        <v>3.49</v>
      </c>
      <c r="G368" s="52">
        <v>0.11899999999999999</v>
      </c>
      <c r="H368" s="52"/>
      <c r="I368" s="37">
        <v>134</v>
      </c>
      <c r="J368" s="22">
        <f t="shared" si="74"/>
        <v>1.876938</v>
      </c>
      <c r="K368" s="37">
        <v>1.81</v>
      </c>
      <c r="L368" s="22">
        <f t="shared" si="76"/>
        <v>5.60557E-2</v>
      </c>
      <c r="M368" s="22"/>
      <c r="N368" s="52">
        <v>3</v>
      </c>
      <c r="O368" s="52">
        <v>3</v>
      </c>
      <c r="P368" s="52">
        <v>4</v>
      </c>
      <c r="Q368" s="52">
        <v>3</v>
      </c>
      <c r="R368" s="52">
        <v>12</v>
      </c>
      <c r="S368" s="52">
        <v>1</v>
      </c>
      <c r="T368" s="52">
        <f t="shared" si="78"/>
        <v>23.888888888888889</v>
      </c>
      <c r="U368" s="52">
        <f t="shared" si="78"/>
        <v>25.555555555555557</v>
      </c>
      <c r="V368" s="53">
        <v>0.6</v>
      </c>
      <c r="W368" s="52">
        <v>1</v>
      </c>
      <c r="X368" s="52"/>
      <c r="Y368" s="52" t="s">
        <v>162</v>
      </c>
      <c r="Z368" s="52">
        <v>75</v>
      </c>
      <c r="AA368" s="52">
        <v>78</v>
      </c>
      <c r="AB368" s="52">
        <v>50</v>
      </c>
      <c r="AC368" s="56">
        <f t="shared" si="81"/>
        <v>15.24</v>
      </c>
      <c r="AD368" s="52"/>
      <c r="AE368" s="58"/>
      <c r="AF368" s="52"/>
      <c r="AG368" s="52"/>
      <c r="AH368" s="52"/>
      <c r="AI368" s="52"/>
      <c r="AJ368" s="52"/>
      <c r="AK368" s="52"/>
      <c r="AL368" s="52"/>
      <c r="AM368" s="52"/>
      <c r="AN368" s="52"/>
    </row>
    <row r="369" spans="1:40" x14ac:dyDescent="0.2">
      <c r="A369" s="103">
        <f t="shared" si="85"/>
        <v>43018</v>
      </c>
      <c r="B369" s="52">
        <v>23</v>
      </c>
      <c r="C369" s="52">
        <v>2.0099999999999998</v>
      </c>
      <c r="D369" s="52">
        <v>6.95</v>
      </c>
      <c r="E369" s="52">
        <v>69.8</v>
      </c>
      <c r="F369" s="52">
        <v>4.2699999999999996</v>
      </c>
      <c r="G369" s="52">
        <v>0.32500000000000001</v>
      </c>
      <c r="H369" s="52"/>
      <c r="I369" s="37">
        <v>137</v>
      </c>
      <c r="J369" s="22">
        <f t="shared" si="74"/>
        <v>1.9189590000000001</v>
      </c>
      <c r="K369" s="37">
        <v>1.63</v>
      </c>
      <c r="L369" s="22">
        <f t="shared" si="76"/>
        <v>5.0481100000000001E-2</v>
      </c>
      <c r="M369" s="22"/>
      <c r="N369" s="52">
        <v>3</v>
      </c>
      <c r="O369" s="52">
        <v>2</v>
      </c>
      <c r="P369" s="52">
        <v>2</v>
      </c>
      <c r="Q369" s="52">
        <v>3</v>
      </c>
      <c r="R369" s="52">
        <v>5</v>
      </c>
      <c r="S369" s="52">
        <v>2</v>
      </c>
      <c r="T369" s="52">
        <f t="shared" si="78"/>
        <v>28.888888888888889</v>
      </c>
      <c r="U369" s="52">
        <f t="shared" si="78"/>
        <v>24.444444444444443</v>
      </c>
      <c r="V369" s="53">
        <v>0.7</v>
      </c>
      <c r="W369" s="52">
        <v>1</v>
      </c>
      <c r="X369" s="52"/>
      <c r="Y369" s="52" t="s">
        <v>162</v>
      </c>
      <c r="Z369" s="52">
        <v>84</v>
      </c>
      <c r="AA369" s="52">
        <v>76</v>
      </c>
      <c r="AB369" s="52">
        <v>50</v>
      </c>
      <c r="AC369" s="56">
        <f t="shared" si="81"/>
        <v>15.24</v>
      </c>
      <c r="AD369" s="52"/>
      <c r="AE369" s="55"/>
      <c r="AF369" s="52"/>
      <c r="AG369" s="52"/>
      <c r="AH369" s="52"/>
      <c r="AI369" s="52"/>
      <c r="AJ369" s="52"/>
      <c r="AK369" s="52"/>
      <c r="AL369" s="52"/>
      <c r="AM369" s="52"/>
      <c r="AN369" s="52"/>
    </row>
    <row r="370" spans="1:40" x14ac:dyDescent="0.2">
      <c r="A370" s="103">
        <f t="shared" si="85"/>
        <v>43032</v>
      </c>
      <c r="B370" s="52">
        <v>23</v>
      </c>
      <c r="C370" s="52">
        <v>5.07</v>
      </c>
      <c r="D370" s="52">
        <v>7.05</v>
      </c>
      <c r="E370" s="52">
        <v>8.1</v>
      </c>
      <c r="F370" s="54">
        <v>2.4249999999999998</v>
      </c>
      <c r="G370" s="52">
        <v>0.14000000000000001</v>
      </c>
      <c r="H370" s="52"/>
      <c r="I370" s="37">
        <v>137</v>
      </c>
      <c r="J370" s="22">
        <f t="shared" si="74"/>
        <v>1.9189590000000001</v>
      </c>
      <c r="K370" s="37">
        <v>1.23</v>
      </c>
      <c r="L370" s="22">
        <f t="shared" si="76"/>
        <v>3.8093099999999998E-2</v>
      </c>
      <c r="M370" s="22"/>
      <c r="N370" s="46">
        <v>2</v>
      </c>
      <c r="O370" s="46">
        <v>2</v>
      </c>
      <c r="P370" s="46">
        <v>3</v>
      </c>
      <c r="Q370" s="46">
        <v>2</v>
      </c>
      <c r="R370" s="52">
        <v>9</v>
      </c>
      <c r="S370" s="46">
        <v>4</v>
      </c>
      <c r="T370" s="52">
        <f t="shared" si="78"/>
        <v>22.222222222222221</v>
      </c>
      <c r="U370" s="52">
        <f t="shared" si="78"/>
        <v>21.111111111111111</v>
      </c>
      <c r="V370" s="53">
        <v>0.6</v>
      </c>
      <c r="W370" s="52">
        <v>1</v>
      </c>
      <c r="X370" s="52"/>
      <c r="Y370" s="52" t="s">
        <v>162</v>
      </c>
      <c r="Z370" s="52">
        <v>72</v>
      </c>
      <c r="AA370" s="52">
        <v>70</v>
      </c>
      <c r="AB370" s="52">
        <v>50</v>
      </c>
      <c r="AC370" s="56">
        <f t="shared" si="81"/>
        <v>15.24</v>
      </c>
      <c r="AD370" s="52"/>
      <c r="AE370" s="58"/>
      <c r="AF370" s="52"/>
      <c r="AG370" s="52"/>
      <c r="AH370" s="52"/>
      <c r="AI370" s="52"/>
      <c r="AJ370" s="52"/>
      <c r="AK370" s="52"/>
      <c r="AL370" s="52"/>
      <c r="AM370" s="52"/>
      <c r="AN370" s="52"/>
    </row>
    <row r="371" spans="1:40" x14ac:dyDescent="0.2">
      <c r="A371" s="103">
        <f t="shared" si="85"/>
        <v>43046</v>
      </c>
      <c r="B371" s="52">
        <v>23</v>
      </c>
      <c r="C371" s="52">
        <v>2.56</v>
      </c>
      <c r="D371" s="52">
        <v>6.55</v>
      </c>
      <c r="E371" s="52">
        <v>2.6</v>
      </c>
      <c r="F371" s="52">
        <v>5.07</v>
      </c>
      <c r="G371" s="52">
        <v>0.221</v>
      </c>
      <c r="H371" s="52"/>
      <c r="I371" s="37">
        <v>157</v>
      </c>
      <c r="J371" s="22">
        <f t="shared" si="74"/>
        <v>2.1990990000000004</v>
      </c>
      <c r="K371" s="37">
        <v>1.75</v>
      </c>
      <c r="L371" s="22">
        <f t="shared" si="76"/>
        <v>5.4197499999999996E-2</v>
      </c>
      <c r="M371" s="22"/>
      <c r="N371" s="52">
        <v>3</v>
      </c>
      <c r="O371" s="52">
        <v>4</v>
      </c>
      <c r="P371" s="52">
        <v>3</v>
      </c>
      <c r="Q371" s="52">
        <v>3</v>
      </c>
      <c r="R371" s="52">
        <v>5</v>
      </c>
      <c r="S371" s="52">
        <v>3</v>
      </c>
      <c r="T371" s="52">
        <f t="shared" si="78"/>
        <v>8.3333333333333339</v>
      </c>
      <c r="U371" s="52">
        <f t="shared" si="78"/>
        <v>16.666666666666668</v>
      </c>
      <c r="V371" s="53">
        <v>0.55000000000000004</v>
      </c>
      <c r="W371" s="52">
        <v>1</v>
      </c>
      <c r="X371" s="52"/>
      <c r="Y371" s="52" t="s">
        <v>162</v>
      </c>
      <c r="Z371" s="52">
        <v>47</v>
      </c>
      <c r="AA371" s="52">
        <v>62</v>
      </c>
      <c r="AB371" s="52">
        <v>50</v>
      </c>
      <c r="AC371" s="56">
        <f t="shared" si="81"/>
        <v>15.24</v>
      </c>
      <c r="AD371" s="52"/>
      <c r="AE371" s="58"/>
      <c r="AF371" s="52"/>
      <c r="AG371" s="52"/>
      <c r="AH371" s="52"/>
      <c r="AI371" s="52"/>
      <c r="AJ371" s="52"/>
      <c r="AK371" s="52"/>
      <c r="AL371" s="52"/>
      <c r="AM371" s="52"/>
      <c r="AN371" s="52"/>
    </row>
    <row r="372" spans="1:40" x14ac:dyDescent="0.2">
      <c r="A372" s="54"/>
      <c r="B372" s="52"/>
      <c r="C372" s="52"/>
      <c r="D372" s="52"/>
      <c r="E372" s="52"/>
      <c r="F372" s="52"/>
      <c r="G372" s="52"/>
      <c r="H372" s="52"/>
      <c r="I372" s="37"/>
      <c r="J372" s="22"/>
      <c r="K372" s="37"/>
      <c r="L372" s="22"/>
      <c r="M372" s="22"/>
      <c r="N372" s="52"/>
      <c r="O372" s="52"/>
      <c r="P372" s="52"/>
      <c r="Q372" s="52"/>
      <c r="R372" s="52"/>
      <c r="S372" s="52"/>
      <c r="T372" s="52" t="str">
        <f t="shared" si="78"/>
        <v xml:space="preserve"> </v>
      </c>
      <c r="U372" s="52" t="str">
        <f t="shared" si="78"/>
        <v xml:space="preserve"> </v>
      </c>
      <c r="V372" s="52"/>
      <c r="W372" s="52"/>
      <c r="X372" s="52"/>
      <c r="Y372" s="52"/>
      <c r="Z372" s="52"/>
      <c r="AA372" s="52"/>
      <c r="AB372" s="52"/>
      <c r="AC372" s="56"/>
      <c r="AD372" s="52"/>
      <c r="AE372" s="58"/>
      <c r="AF372" s="52"/>
      <c r="AG372" s="52"/>
      <c r="AH372" s="52"/>
      <c r="AI372" s="52"/>
      <c r="AJ372" s="52"/>
      <c r="AK372" s="52"/>
      <c r="AL372" s="52"/>
      <c r="AM372" s="52"/>
      <c r="AN372" s="52"/>
    </row>
    <row r="373" spans="1:40" x14ac:dyDescent="0.2">
      <c r="A373" s="54"/>
      <c r="B373" s="52"/>
      <c r="C373" s="52"/>
      <c r="D373" s="52"/>
      <c r="E373" s="52"/>
      <c r="F373" s="52"/>
      <c r="G373" s="52"/>
      <c r="H373" s="52"/>
      <c r="I373" s="37"/>
      <c r="J373" s="22"/>
      <c r="K373" s="37"/>
      <c r="L373" s="22"/>
      <c r="M373" s="22"/>
      <c r="N373" s="52"/>
      <c r="O373" s="52"/>
      <c r="P373" s="52"/>
      <c r="Q373" s="52"/>
      <c r="R373" s="52"/>
      <c r="S373" s="52"/>
      <c r="T373" s="52" t="str">
        <f t="shared" si="78"/>
        <v xml:space="preserve"> </v>
      </c>
      <c r="U373" s="52" t="str">
        <f t="shared" si="78"/>
        <v xml:space="preserve"> </v>
      </c>
      <c r="V373" s="52"/>
      <c r="W373" s="52"/>
      <c r="X373" s="52"/>
      <c r="Y373" s="52"/>
      <c r="Z373" s="52"/>
      <c r="AA373" s="52"/>
      <c r="AB373" s="52"/>
      <c r="AC373" s="56"/>
      <c r="AD373" s="52"/>
      <c r="AE373" s="58"/>
      <c r="AF373" s="52"/>
      <c r="AG373" s="52"/>
      <c r="AH373" s="52"/>
      <c r="AI373" s="52"/>
      <c r="AJ373" s="52"/>
      <c r="AK373" s="52"/>
      <c r="AL373" s="52"/>
      <c r="AM373" s="52"/>
      <c r="AN373" s="52"/>
    </row>
    <row r="374" spans="1:40" x14ac:dyDescent="0.2">
      <c r="A374" s="54"/>
      <c r="B374" s="52"/>
      <c r="C374" s="52"/>
      <c r="D374" s="52"/>
      <c r="E374" s="52"/>
      <c r="F374" s="52"/>
      <c r="G374" s="52"/>
      <c r="H374" s="52"/>
      <c r="I374" s="37"/>
      <c r="J374" s="22"/>
      <c r="K374" s="37"/>
      <c r="L374" s="22"/>
      <c r="M374" s="22"/>
      <c r="N374" s="52"/>
      <c r="O374" s="52"/>
      <c r="P374" s="52"/>
      <c r="Q374" s="52"/>
      <c r="R374" s="52"/>
      <c r="S374" s="52"/>
      <c r="T374" s="52" t="str">
        <f t="shared" si="78"/>
        <v xml:space="preserve"> </v>
      </c>
      <c r="U374" s="52" t="str">
        <f t="shared" si="78"/>
        <v xml:space="preserve"> </v>
      </c>
      <c r="V374" s="52"/>
      <c r="W374" s="52"/>
      <c r="X374" s="52"/>
      <c r="Y374" s="52"/>
      <c r="Z374" s="52"/>
      <c r="AA374" s="52"/>
      <c r="AB374" s="52"/>
      <c r="AC374" s="56"/>
      <c r="AD374" s="52"/>
      <c r="AE374" s="58"/>
      <c r="AF374" s="52"/>
      <c r="AG374" s="52"/>
      <c r="AH374" s="52"/>
      <c r="AI374" s="52"/>
      <c r="AJ374" s="52"/>
      <c r="AK374" s="52"/>
      <c r="AL374" s="52"/>
      <c r="AM374" s="52"/>
      <c r="AN374" s="52"/>
    </row>
    <row r="375" spans="1:40" x14ac:dyDescent="0.2">
      <c r="A375" s="54"/>
      <c r="B375" s="52"/>
      <c r="C375" s="52"/>
      <c r="D375" s="52"/>
      <c r="E375" s="52"/>
      <c r="F375" s="52"/>
      <c r="G375" s="52"/>
      <c r="H375" s="52"/>
      <c r="I375" s="37"/>
      <c r="J375" s="22"/>
      <c r="K375" s="37"/>
      <c r="L375" s="22"/>
      <c r="M375" s="22"/>
      <c r="N375" s="52"/>
      <c r="O375" s="52"/>
      <c r="P375" s="52"/>
      <c r="Q375" s="52"/>
      <c r="R375" s="52"/>
      <c r="S375" s="52"/>
      <c r="T375" s="52" t="str">
        <f t="shared" si="78"/>
        <v xml:space="preserve"> </v>
      </c>
      <c r="U375" s="52" t="str">
        <f t="shared" si="78"/>
        <v xml:space="preserve"> </v>
      </c>
      <c r="V375" s="52"/>
      <c r="W375" s="52"/>
      <c r="Y375" s="52"/>
      <c r="Z375" s="52"/>
      <c r="AA375" s="52"/>
      <c r="AB375" s="52"/>
      <c r="AC375" s="56"/>
      <c r="AD375" s="52"/>
      <c r="AE375" s="58"/>
      <c r="AF375" s="52"/>
      <c r="AG375" s="52"/>
      <c r="AH375" s="52"/>
      <c r="AI375" s="52"/>
      <c r="AJ375" s="52"/>
      <c r="AK375" s="52"/>
      <c r="AL375" s="52"/>
      <c r="AM375" s="52"/>
      <c r="AN375" s="52"/>
    </row>
    <row r="376" spans="1:40" x14ac:dyDescent="0.2">
      <c r="A376" s="103">
        <f>A354</f>
        <v>42808</v>
      </c>
      <c r="B376" s="52">
        <v>24</v>
      </c>
      <c r="C376" s="52">
        <v>9.84</v>
      </c>
      <c r="D376" s="52">
        <v>6.77</v>
      </c>
      <c r="E376" s="52">
        <v>12.4</v>
      </c>
      <c r="F376" s="74">
        <v>5.0369999999999999</v>
      </c>
      <c r="G376" s="52">
        <v>0.153</v>
      </c>
      <c r="H376" s="52"/>
      <c r="I376" s="30">
        <v>81.2</v>
      </c>
      <c r="J376" s="22">
        <f t="shared" ref="J376:J377" si="86">(I376*14.007)*(0.001)</f>
        <v>1.1373684000000002</v>
      </c>
      <c r="K376" s="156">
        <v>1.93</v>
      </c>
      <c r="L376" s="22">
        <f t="shared" ref="L376:L377" si="87">(K376*30.97)*(0.001)</f>
        <v>5.9772099999999995E-2</v>
      </c>
      <c r="M376" s="22"/>
      <c r="N376" s="52">
        <v>1</v>
      </c>
      <c r="O376" s="52">
        <v>4</v>
      </c>
      <c r="P376" s="52">
        <v>4</v>
      </c>
      <c r="Q376" s="52">
        <v>4</v>
      </c>
      <c r="R376" s="52">
        <v>11</v>
      </c>
      <c r="S376" s="52">
        <v>6</v>
      </c>
      <c r="T376" s="52">
        <f t="shared" si="78"/>
        <v>1.1111111111111112</v>
      </c>
      <c r="U376" s="52">
        <f t="shared" si="78"/>
        <v>1.1111111111111112</v>
      </c>
      <c r="V376" s="52">
        <v>0.2</v>
      </c>
      <c r="W376" s="52">
        <v>1</v>
      </c>
      <c r="X376" s="52" t="s">
        <v>66</v>
      </c>
      <c r="Y376" s="52" t="s">
        <v>209</v>
      </c>
      <c r="Z376" s="52">
        <v>34</v>
      </c>
      <c r="AA376" s="52">
        <v>34</v>
      </c>
      <c r="AB376" s="52">
        <v>100</v>
      </c>
      <c r="AC376" s="56">
        <f t="shared" si="81"/>
        <v>30.48</v>
      </c>
      <c r="AD376" s="52" t="s">
        <v>210</v>
      </c>
      <c r="AE376" s="58"/>
      <c r="AF376" s="52"/>
      <c r="AG376" s="52"/>
      <c r="AH376" s="52"/>
      <c r="AI376" s="52"/>
      <c r="AJ376" s="52"/>
      <c r="AK376" s="52"/>
      <c r="AL376" s="52"/>
      <c r="AM376" s="52"/>
      <c r="AN376" s="52"/>
    </row>
    <row r="377" spans="1:40" x14ac:dyDescent="0.2">
      <c r="A377" s="146">
        <f>A355</f>
        <v>42822</v>
      </c>
      <c r="B377" s="52">
        <v>24</v>
      </c>
      <c r="C377" s="46">
        <v>11.79</v>
      </c>
      <c r="D377" s="46">
        <v>6.94</v>
      </c>
      <c r="E377" s="46">
        <v>31.1</v>
      </c>
      <c r="F377" s="46">
        <v>17</v>
      </c>
      <c r="G377" s="46">
        <v>9.4E-2</v>
      </c>
      <c r="I377" s="166">
        <v>54.55</v>
      </c>
      <c r="J377" s="22">
        <f t="shared" si="86"/>
        <v>0.76408184999999995</v>
      </c>
      <c r="K377" s="156">
        <v>1.07</v>
      </c>
      <c r="L377" s="22">
        <f t="shared" si="87"/>
        <v>3.3137900000000005E-2</v>
      </c>
      <c r="M377" s="22"/>
      <c r="N377" s="46">
        <v>3</v>
      </c>
      <c r="O377" s="46">
        <v>2</v>
      </c>
      <c r="P377" s="46">
        <v>2</v>
      </c>
      <c r="Q377" s="46">
        <v>2</v>
      </c>
      <c r="R377" s="46">
        <v>10</v>
      </c>
      <c r="S377" s="46">
        <v>1</v>
      </c>
      <c r="T377" s="52">
        <f t="shared" si="78"/>
        <v>16.666666666666668</v>
      </c>
      <c r="U377" s="52">
        <f t="shared" si="78"/>
        <v>5.5555555555555554</v>
      </c>
      <c r="V377" s="46">
        <v>6.5000000000000002E-2</v>
      </c>
      <c r="W377" s="46">
        <v>2</v>
      </c>
      <c r="Y377" s="46" t="s">
        <v>220</v>
      </c>
      <c r="Z377" s="46">
        <v>62</v>
      </c>
      <c r="AA377" s="46">
        <v>42</v>
      </c>
      <c r="AB377" s="46">
        <v>8</v>
      </c>
      <c r="AC377" s="56">
        <f t="shared" si="81"/>
        <v>2.4384000000000001</v>
      </c>
    </row>
    <row r="378" spans="1:40" x14ac:dyDescent="0.2">
      <c r="A378" s="103">
        <f t="shared" ref="A378:A393" si="88">A356</f>
        <v>42836</v>
      </c>
      <c r="B378" s="52">
        <v>24</v>
      </c>
      <c r="C378" s="52">
        <v>9.19</v>
      </c>
      <c r="D378" s="52">
        <v>7.22</v>
      </c>
      <c r="E378" s="52"/>
      <c r="F378" s="52">
        <v>11.9</v>
      </c>
      <c r="G378" s="56">
        <v>0.104</v>
      </c>
      <c r="H378" s="56"/>
      <c r="I378" s="166">
        <v>42</v>
      </c>
      <c r="J378" s="22">
        <f t="shared" si="74"/>
        <v>0.58829399999999998</v>
      </c>
      <c r="K378" s="156">
        <v>1.1200000000000001</v>
      </c>
      <c r="L378" s="22">
        <f t="shared" si="76"/>
        <v>3.4686399999999999E-2</v>
      </c>
      <c r="M378" s="22"/>
      <c r="N378" s="52">
        <v>4</v>
      </c>
      <c r="O378" s="52">
        <v>1</v>
      </c>
      <c r="P378" s="52">
        <v>2</v>
      </c>
      <c r="Q378" s="52">
        <v>2</v>
      </c>
      <c r="R378" s="52">
        <v>5</v>
      </c>
      <c r="S378" s="52">
        <v>1</v>
      </c>
      <c r="T378" s="52">
        <f t="shared" si="78"/>
        <v>18.888888888888889</v>
      </c>
      <c r="U378" s="52">
        <f t="shared" si="78"/>
        <v>10</v>
      </c>
      <c r="V378" s="53">
        <v>5.1999999999999998E-2</v>
      </c>
      <c r="W378" s="52">
        <v>1</v>
      </c>
      <c r="X378" s="52"/>
      <c r="Y378" s="52" t="s">
        <v>220</v>
      </c>
      <c r="Z378" s="52">
        <v>66</v>
      </c>
      <c r="AA378" s="52">
        <v>50</v>
      </c>
      <c r="AB378" s="52">
        <v>20</v>
      </c>
      <c r="AC378" s="56">
        <f t="shared" si="81"/>
        <v>6.0960000000000001</v>
      </c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</row>
    <row r="379" spans="1:40" x14ac:dyDescent="0.2">
      <c r="A379" s="103">
        <f>A357</f>
        <v>42850</v>
      </c>
      <c r="B379" s="52">
        <v>24</v>
      </c>
      <c r="C379" s="52">
        <v>9.92</v>
      </c>
      <c r="D379" s="52">
        <v>7.02</v>
      </c>
      <c r="E379" s="52">
        <v>11.5</v>
      </c>
      <c r="F379" s="52">
        <v>8.7200000000000006</v>
      </c>
      <c r="G379" s="52">
        <v>9.0999999999999998E-2</v>
      </c>
      <c r="H379" s="52"/>
      <c r="I379" s="166">
        <v>43.8</v>
      </c>
      <c r="J379" s="22">
        <f t="shared" si="74"/>
        <v>0.6135065999999999</v>
      </c>
      <c r="K379" s="156">
        <v>0.86</v>
      </c>
      <c r="L379" s="22">
        <f t="shared" si="76"/>
        <v>2.66342E-2</v>
      </c>
      <c r="M379" s="22"/>
      <c r="N379" s="52">
        <v>3</v>
      </c>
      <c r="O379" s="52">
        <v>4</v>
      </c>
      <c r="P379" s="52">
        <v>3</v>
      </c>
      <c r="Q379" s="52">
        <v>3</v>
      </c>
      <c r="R379" s="52">
        <v>8</v>
      </c>
      <c r="S379" s="52">
        <v>4</v>
      </c>
      <c r="T379" s="52">
        <f t="shared" si="78"/>
        <v>14.444444444444445</v>
      </c>
      <c r="U379" s="52">
        <f t="shared" si="78"/>
        <v>11.111111111111111</v>
      </c>
      <c r="V379" s="53">
        <v>0.05</v>
      </c>
      <c r="W379" s="52">
        <v>2</v>
      </c>
      <c r="X379" s="52"/>
      <c r="Y379" s="52" t="s">
        <v>220</v>
      </c>
      <c r="Z379" s="52">
        <v>58</v>
      </c>
      <c r="AA379" s="52">
        <v>52</v>
      </c>
      <c r="AB379" s="52">
        <v>25</v>
      </c>
      <c r="AC379" s="56">
        <f>AB379*0.3048</f>
        <v>7.62</v>
      </c>
      <c r="AD379" s="52"/>
      <c r="AE379" s="58"/>
      <c r="AF379" s="52"/>
      <c r="AG379" s="52"/>
      <c r="AH379" s="52"/>
      <c r="AI379" s="52"/>
      <c r="AJ379" s="52"/>
      <c r="AK379" s="52"/>
      <c r="AL379" s="52"/>
      <c r="AM379" s="52"/>
      <c r="AN379" s="52"/>
    </row>
    <row r="380" spans="1:40" x14ac:dyDescent="0.2">
      <c r="A380" s="103">
        <f t="shared" si="88"/>
        <v>42864</v>
      </c>
      <c r="B380" s="52">
        <v>24</v>
      </c>
      <c r="C380" s="52">
        <v>10.55</v>
      </c>
      <c r="D380" s="53">
        <v>6.98</v>
      </c>
      <c r="E380" s="52">
        <v>9.6</v>
      </c>
      <c r="F380" s="74">
        <v>0.39600000000000002</v>
      </c>
      <c r="G380" s="52">
        <v>8.8999999999999996E-2</v>
      </c>
      <c r="H380" s="52"/>
      <c r="I380" s="36">
        <v>27.7</v>
      </c>
      <c r="J380" s="22">
        <f t="shared" si="74"/>
        <v>0.3879939</v>
      </c>
      <c r="K380" s="32">
        <v>0.95</v>
      </c>
      <c r="L380" s="22">
        <f t="shared" si="76"/>
        <v>2.94215E-2</v>
      </c>
      <c r="M380" s="22"/>
      <c r="N380" s="52">
        <v>1</v>
      </c>
      <c r="O380" s="52">
        <v>1</v>
      </c>
      <c r="P380" s="52">
        <v>3</v>
      </c>
      <c r="Q380" s="52">
        <v>3</v>
      </c>
      <c r="R380" s="52">
        <v>6</v>
      </c>
      <c r="S380" s="52">
        <v>2</v>
      </c>
      <c r="T380" s="52">
        <f t="shared" si="78"/>
        <v>20</v>
      </c>
      <c r="U380" s="52">
        <f t="shared" si="78"/>
        <v>14.444444444444445</v>
      </c>
      <c r="V380" s="53">
        <v>8.5000000000000006E-2</v>
      </c>
      <c r="W380" s="52">
        <v>1</v>
      </c>
      <c r="X380" s="52"/>
      <c r="Y380" s="52" t="s">
        <v>220</v>
      </c>
      <c r="Z380" s="52">
        <v>68</v>
      </c>
      <c r="AA380" s="52">
        <v>58</v>
      </c>
      <c r="AB380" s="52">
        <v>20</v>
      </c>
      <c r="AC380" s="56">
        <f t="shared" si="81"/>
        <v>6.0960000000000001</v>
      </c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</row>
    <row r="381" spans="1:40" x14ac:dyDescent="0.2">
      <c r="A381" s="103">
        <f t="shared" si="88"/>
        <v>42878</v>
      </c>
      <c r="B381" s="52">
        <v>24</v>
      </c>
      <c r="C381" s="52">
        <v>10.56</v>
      </c>
      <c r="D381" s="52">
        <v>7.04</v>
      </c>
      <c r="E381" s="52">
        <v>9.8000000000000007</v>
      </c>
      <c r="F381" s="74">
        <v>0.65100000000000002</v>
      </c>
      <c r="G381" s="52">
        <v>9.5000000000000001E-2</v>
      </c>
      <c r="H381" s="52"/>
      <c r="I381" s="33">
        <v>33.75</v>
      </c>
      <c r="J381" s="22">
        <f t="shared" si="74"/>
        <v>0.47273624999999997</v>
      </c>
      <c r="K381" s="30">
        <v>1.1000000000000001</v>
      </c>
      <c r="L381" s="22">
        <f t="shared" si="76"/>
        <v>3.4067E-2</v>
      </c>
      <c r="M381" s="22"/>
      <c r="N381" s="52">
        <v>1</v>
      </c>
      <c r="O381" s="52">
        <v>3</v>
      </c>
      <c r="P381" s="52">
        <v>3</v>
      </c>
      <c r="Q381" s="52">
        <v>2</v>
      </c>
      <c r="R381" s="52">
        <v>6</v>
      </c>
      <c r="S381" s="52">
        <v>4</v>
      </c>
      <c r="T381" s="52">
        <f t="shared" si="78"/>
        <v>17.777777777777779</v>
      </c>
      <c r="U381" s="52">
        <f t="shared" si="78"/>
        <v>15.555555555555555</v>
      </c>
      <c r="V381" s="53">
        <v>0.09</v>
      </c>
      <c r="W381" s="52">
        <v>1</v>
      </c>
      <c r="X381" s="52"/>
      <c r="Y381" s="52" t="s">
        <v>220</v>
      </c>
      <c r="Z381" s="52">
        <v>64</v>
      </c>
      <c r="AA381" s="52">
        <v>60</v>
      </c>
      <c r="AB381" s="52">
        <v>24</v>
      </c>
      <c r="AC381" s="56">
        <f t="shared" si="81"/>
        <v>7.3152000000000008</v>
      </c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</row>
    <row r="382" spans="1:40" x14ac:dyDescent="0.2">
      <c r="A382" s="103">
        <f t="shared" si="88"/>
        <v>42892</v>
      </c>
      <c r="B382" s="52">
        <v>24</v>
      </c>
      <c r="C382" s="52">
        <v>10.74</v>
      </c>
      <c r="D382" s="53">
        <v>7.23</v>
      </c>
      <c r="E382" s="57">
        <v>11.5</v>
      </c>
      <c r="F382" s="74">
        <v>0.47399999999999998</v>
      </c>
      <c r="G382" s="52">
        <v>0.105</v>
      </c>
      <c r="H382" s="52"/>
      <c r="I382" s="30">
        <v>30.2</v>
      </c>
      <c r="J382" s="22">
        <f t="shared" si="74"/>
        <v>0.42301139999999998</v>
      </c>
      <c r="K382" s="30">
        <v>1.35</v>
      </c>
      <c r="L382" s="22">
        <f t="shared" si="76"/>
        <v>4.1809499999999999E-2</v>
      </c>
      <c r="M382" s="22"/>
      <c r="N382" s="52">
        <v>1</v>
      </c>
      <c r="O382" s="52">
        <v>1</v>
      </c>
      <c r="P382" s="52">
        <v>3</v>
      </c>
      <c r="Q382" s="52">
        <v>3</v>
      </c>
      <c r="R382" s="52">
        <v>6</v>
      </c>
      <c r="S382" s="52">
        <v>5</v>
      </c>
      <c r="T382" s="52">
        <f t="shared" si="78"/>
        <v>25</v>
      </c>
      <c r="U382" s="52">
        <f t="shared" si="78"/>
        <v>20</v>
      </c>
      <c r="V382" s="52">
        <v>7.0000000000000007E-2</v>
      </c>
      <c r="W382" s="52">
        <v>1</v>
      </c>
      <c r="X382" s="52"/>
      <c r="Y382" s="52" t="s">
        <v>220</v>
      </c>
      <c r="Z382" s="52">
        <v>77</v>
      </c>
      <c r="AA382" s="52">
        <v>68</v>
      </c>
      <c r="AB382" s="52">
        <v>25</v>
      </c>
      <c r="AC382" s="56">
        <f t="shared" si="81"/>
        <v>7.62</v>
      </c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</row>
    <row r="383" spans="1:40" x14ac:dyDescent="0.2">
      <c r="A383" s="103">
        <f t="shared" si="88"/>
        <v>42906</v>
      </c>
      <c r="B383" s="52">
        <v>24</v>
      </c>
      <c r="C383" s="52">
        <v>5.09</v>
      </c>
      <c r="D383" s="52">
        <v>7.04</v>
      </c>
      <c r="E383" s="52">
        <v>16.5</v>
      </c>
      <c r="F383" s="177"/>
      <c r="G383" s="52">
        <v>0.153</v>
      </c>
      <c r="H383" s="52"/>
      <c r="I383" s="30">
        <v>28.5</v>
      </c>
      <c r="J383" s="22">
        <f t="shared" si="74"/>
        <v>0.39919949999999998</v>
      </c>
      <c r="K383" s="30">
        <v>1.59</v>
      </c>
      <c r="L383" s="22">
        <f t="shared" ref="L383:L475" si="89">(K383*30.97)*(0.001)</f>
        <v>4.9242300000000003E-2</v>
      </c>
      <c r="M383" s="22"/>
      <c r="N383" s="52">
        <v>3</v>
      </c>
      <c r="O383" s="52">
        <v>3</v>
      </c>
      <c r="P383" s="52">
        <v>1</v>
      </c>
      <c r="Q383" s="52">
        <v>2</v>
      </c>
      <c r="R383" s="52">
        <v>12</v>
      </c>
      <c r="S383" s="52">
        <v>5</v>
      </c>
      <c r="T383" s="52">
        <f t="shared" si="78"/>
        <v>26.111111111111111</v>
      </c>
      <c r="U383" s="52">
        <f t="shared" si="78"/>
        <v>22.222222222222221</v>
      </c>
      <c r="V383" s="52">
        <v>0.06</v>
      </c>
      <c r="W383" s="52">
        <v>2</v>
      </c>
      <c r="X383" s="52"/>
      <c r="Y383" s="52" t="s">
        <v>220</v>
      </c>
      <c r="Z383" s="52">
        <v>79</v>
      </c>
      <c r="AA383" s="52">
        <v>72</v>
      </c>
      <c r="AB383" s="52">
        <v>25</v>
      </c>
      <c r="AC383" s="56">
        <f t="shared" si="81"/>
        <v>7.62</v>
      </c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</row>
    <row r="384" spans="1:40" x14ac:dyDescent="0.2">
      <c r="A384" s="103">
        <f t="shared" si="88"/>
        <v>42921</v>
      </c>
      <c r="B384" s="52">
        <v>24</v>
      </c>
      <c r="C384" s="52"/>
      <c r="D384" s="52"/>
      <c r="E384" s="52"/>
      <c r="F384" s="177"/>
      <c r="G384" s="52"/>
      <c r="H384" s="52"/>
      <c r="I384" s="37"/>
      <c r="J384" s="22"/>
      <c r="K384" s="37"/>
      <c r="L384" s="22"/>
      <c r="M384" s="22"/>
      <c r="N384" s="52"/>
      <c r="O384" s="52"/>
      <c r="P384" s="52"/>
      <c r="Q384" s="52"/>
      <c r="R384" s="52"/>
      <c r="S384" s="52"/>
      <c r="T384" s="52" t="str">
        <f t="shared" si="78"/>
        <v xml:space="preserve"> </v>
      </c>
      <c r="U384" s="52" t="str">
        <f t="shared" si="78"/>
        <v xml:space="preserve"> </v>
      </c>
      <c r="V384" s="52"/>
      <c r="W384" s="52"/>
      <c r="X384" s="52"/>
      <c r="Y384" s="52" t="s">
        <v>138</v>
      </c>
      <c r="Z384" s="52"/>
      <c r="AA384" s="52"/>
      <c r="AB384" s="52"/>
      <c r="AC384" s="56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</row>
    <row r="385" spans="1:40" x14ac:dyDescent="0.2">
      <c r="A385" s="103">
        <f t="shared" si="88"/>
        <v>42934</v>
      </c>
      <c r="B385" s="52">
        <v>24</v>
      </c>
      <c r="C385" s="53">
        <v>10.39</v>
      </c>
      <c r="D385" s="52">
        <v>6.8</v>
      </c>
      <c r="E385" s="52">
        <v>9.1</v>
      </c>
      <c r="F385" s="177"/>
      <c r="G385" s="52">
        <v>8.5000000000000006E-2</v>
      </c>
      <c r="H385" s="52"/>
      <c r="I385" s="37">
        <v>28</v>
      </c>
      <c r="J385" s="22">
        <f>(I385*14.007)*(0.001)</f>
        <v>0.39219599999999999</v>
      </c>
      <c r="K385" s="37">
        <v>1.56</v>
      </c>
      <c r="L385" s="22">
        <f t="shared" si="89"/>
        <v>4.8313200000000001E-2</v>
      </c>
      <c r="M385" s="22"/>
      <c r="N385" s="52">
        <v>1</v>
      </c>
      <c r="O385" s="52">
        <v>1</v>
      </c>
      <c r="P385" s="52">
        <v>1</v>
      </c>
      <c r="Q385" s="52">
        <v>1</v>
      </c>
      <c r="R385" s="52">
        <v>13</v>
      </c>
      <c r="S385" s="52">
        <v>1</v>
      </c>
      <c r="T385" s="52">
        <f t="shared" si="78"/>
        <v>24.444444444444443</v>
      </c>
      <c r="U385" s="52">
        <f t="shared" si="78"/>
        <v>23.333333333333332</v>
      </c>
      <c r="V385" s="53">
        <v>7.0000000000000007E-2</v>
      </c>
      <c r="W385" s="52">
        <v>1</v>
      </c>
      <c r="X385" s="52"/>
      <c r="Y385" s="52" t="s">
        <v>220</v>
      </c>
      <c r="Z385" s="52">
        <v>76</v>
      </c>
      <c r="AA385" s="52">
        <v>74</v>
      </c>
      <c r="AB385" s="52">
        <v>25</v>
      </c>
      <c r="AC385" s="56">
        <f t="shared" si="81"/>
        <v>7.62</v>
      </c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</row>
    <row r="386" spans="1:40" x14ac:dyDescent="0.2">
      <c r="A386" s="103">
        <f t="shared" si="88"/>
        <v>42948</v>
      </c>
      <c r="B386" s="52">
        <v>24</v>
      </c>
      <c r="C386" s="52">
        <v>6.89</v>
      </c>
      <c r="D386" s="52">
        <v>6.09</v>
      </c>
      <c r="E386" s="52">
        <v>12.3</v>
      </c>
      <c r="F386" s="74">
        <v>3.22</v>
      </c>
      <c r="G386" s="52">
        <v>9.4E-2</v>
      </c>
      <c r="H386" s="52"/>
      <c r="I386" s="37">
        <v>31.9</v>
      </c>
      <c r="J386" s="22">
        <f t="shared" si="74"/>
        <v>0.44682329999999998</v>
      </c>
      <c r="K386" s="37">
        <v>1.79</v>
      </c>
      <c r="L386" s="22">
        <f t="shared" si="89"/>
        <v>5.5436299999999994E-2</v>
      </c>
      <c r="M386" s="22"/>
      <c r="N386" s="52">
        <v>2</v>
      </c>
      <c r="O386" s="52">
        <v>1</v>
      </c>
      <c r="P386" s="52">
        <v>2</v>
      </c>
      <c r="Q386" s="52">
        <v>2</v>
      </c>
      <c r="R386" s="52">
        <v>12</v>
      </c>
      <c r="S386" s="52">
        <v>1</v>
      </c>
      <c r="T386" s="52">
        <f t="shared" si="78"/>
        <v>28.888888888888889</v>
      </c>
      <c r="U386" s="52">
        <f t="shared" si="78"/>
        <v>20</v>
      </c>
      <c r="V386" s="53">
        <v>0.75</v>
      </c>
      <c r="W386" s="52">
        <v>1</v>
      </c>
      <c r="X386" s="52"/>
      <c r="Y386" s="52" t="s">
        <v>140</v>
      </c>
      <c r="Z386" s="52">
        <v>84</v>
      </c>
      <c r="AA386" s="52">
        <v>68</v>
      </c>
      <c r="AB386" s="52">
        <v>25</v>
      </c>
      <c r="AC386" s="56">
        <f t="shared" si="81"/>
        <v>7.62</v>
      </c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</row>
    <row r="387" spans="1:40" x14ac:dyDescent="0.2">
      <c r="A387" s="103">
        <f t="shared" si="88"/>
        <v>42962</v>
      </c>
      <c r="B387" s="52">
        <v>24</v>
      </c>
      <c r="C387" s="52">
        <v>3.22</v>
      </c>
      <c r="D387" s="52">
        <v>6.01</v>
      </c>
      <c r="E387" s="52">
        <v>11.8</v>
      </c>
      <c r="F387" s="52">
        <v>6.77</v>
      </c>
      <c r="G387" s="52">
        <v>0.157</v>
      </c>
      <c r="H387" s="52"/>
      <c r="I387" s="37">
        <v>57</v>
      </c>
      <c r="J387" s="22">
        <f t="shared" si="74"/>
        <v>0.79839899999999997</v>
      </c>
      <c r="K387" s="37">
        <v>2.4</v>
      </c>
      <c r="L387" s="22">
        <f t="shared" si="89"/>
        <v>7.4327999999999991E-2</v>
      </c>
      <c r="M387" s="22"/>
      <c r="N387" s="52">
        <v>1</v>
      </c>
      <c r="O387" s="52">
        <v>3</v>
      </c>
      <c r="P387" s="52">
        <v>2</v>
      </c>
      <c r="Q387" s="52">
        <v>2</v>
      </c>
      <c r="R387" s="52">
        <v>10</v>
      </c>
      <c r="S387" s="52">
        <v>2</v>
      </c>
      <c r="T387" s="52">
        <f t="shared" si="78"/>
        <v>23.888888888888889</v>
      </c>
      <c r="U387" s="52">
        <f t="shared" si="78"/>
        <v>15.555555555555555</v>
      </c>
      <c r="V387" s="53">
        <v>0.6</v>
      </c>
      <c r="W387" s="52">
        <v>1</v>
      </c>
      <c r="X387" s="52"/>
      <c r="Y387" s="52" t="s">
        <v>140</v>
      </c>
      <c r="Z387" s="52">
        <v>75</v>
      </c>
      <c r="AA387" s="52">
        <v>60</v>
      </c>
      <c r="AB387" s="52">
        <v>25</v>
      </c>
      <c r="AC387" s="56">
        <f t="shared" si="81"/>
        <v>7.62</v>
      </c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</row>
    <row r="388" spans="1:40" x14ac:dyDescent="0.2">
      <c r="A388" s="103">
        <f t="shared" si="88"/>
        <v>42976</v>
      </c>
      <c r="B388" s="52">
        <v>24</v>
      </c>
      <c r="C388" s="52">
        <v>7.71</v>
      </c>
      <c r="D388" s="52">
        <v>7.01</v>
      </c>
      <c r="E388" s="52">
        <v>17.100000000000001</v>
      </c>
      <c r="F388" s="52">
        <v>4.8000000000000001E-2</v>
      </c>
      <c r="G388" s="52">
        <v>0.109</v>
      </c>
      <c r="H388" s="52"/>
      <c r="I388" s="37">
        <v>46</v>
      </c>
      <c r="J388" s="22">
        <f t="shared" si="74"/>
        <v>0.64432200000000006</v>
      </c>
      <c r="K388" s="37">
        <v>1.82</v>
      </c>
      <c r="L388" s="22">
        <f t="shared" si="89"/>
        <v>5.6365400000000003E-2</v>
      </c>
      <c r="M388" s="22"/>
      <c r="N388" s="52">
        <v>4</v>
      </c>
      <c r="O388" s="52">
        <v>3</v>
      </c>
      <c r="P388" s="52">
        <v>3</v>
      </c>
      <c r="Q388" s="52">
        <v>3</v>
      </c>
      <c r="R388" s="52">
        <v>6</v>
      </c>
      <c r="S388" s="52">
        <v>1</v>
      </c>
      <c r="T388" s="52">
        <f t="shared" ref="T388:U451" si="90">IF(Z388&gt;0,(Z388-32)*5/9," ")</f>
        <v>22.777777777777779</v>
      </c>
      <c r="U388" s="52">
        <f t="shared" si="90"/>
        <v>16.666666666666668</v>
      </c>
      <c r="V388" s="52">
        <v>0.6</v>
      </c>
      <c r="W388" s="52">
        <v>1</v>
      </c>
      <c r="X388" s="52"/>
      <c r="Y388" s="52" t="s">
        <v>140</v>
      </c>
      <c r="Z388" s="52">
        <v>73</v>
      </c>
      <c r="AA388" s="52">
        <v>62</v>
      </c>
      <c r="AB388" s="52">
        <v>25</v>
      </c>
      <c r="AC388" s="56">
        <f t="shared" si="81"/>
        <v>7.62</v>
      </c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</row>
    <row r="389" spans="1:40" x14ac:dyDescent="0.2">
      <c r="A389" s="103">
        <f t="shared" si="88"/>
        <v>42990</v>
      </c>
      <c r="B389" s="52">
        <v>24</v>
      </c>
      <c r="C389" s="52">
        <v>7.77</v>
      </c>
      <c r="D389" s="52">
        <v>7.14</v>
      </c>
      <c r="E389" s="52">
        <v>11.8</v>
      </c>
      <c r="F389" s="74">
        <v>0.751</v>
      </c>
      <c r="G389" s="52">
        <v>0.32800000000000001</v>
      </c>
      <c r="H389" s="52"/>
      <c r="I389" s="37">
        <v>56.7</v>
      </c>
      <c r="J389" s="22">
        <f t="shared" si="74"/>
        <v>0.79419690000000009</v>
      </c>
      <c r="K389" s="37">
        <v>1.86</v>
      </c>
      <c r="L389" s="22">
        <f t="shared" si="89"/>
        <v>5.7604200000000001E-2</v>
      </c>
      <c r="M389" s="22"/>
      <c r="N389" s="52">
        <v>1</v>
      </c>
      <c r="O389" s="52">
        <v>1</v>
      </c>
      <c r="P389" s="52">
        <v>3</v>
      </c>
      <c r="Q389" s="52">
        <v>3</v>
      </c>
      <c r="R389" s="52">
        <v>8</v>
      </c>
      <c r="S389" s="52">
        <v>1</v>
      </c>
      <c r="T389" s="52">
        <f t="shared" si="90"/>
        <v>26.111111111111111</v>
      </c>
      <c r="U389" s="52">
        <f t="shared" si="90"/>
        <v>24.444444444444443</v>
      </c>
      <c r="V389" s="52">
        <v>0.6</v>
      </c>
      <c r="W389" s="52">
        <v>1</v>
      </c>
      <c r="X389" s="52"/>
      <c r="Y389" s="52" t="s">
        <v>140</v>
      </c>
      <c r="Z389" s="52">
        <v>79</v>
      </c>
      <c r="AA389" s="52">
        <v>76</v>
      </c>
      <c r="AB389" s="52">
        <v>25</v>
      </c>
      <c r="AC389" s="56">
        <v>3</v>
      </c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</row>
    <row r="390" spans="1:40" x14ac:dyDescent="0.2">
      <c r="A390" s="103">
        <f t="shared" si="88"/>
        <v>43004</v>
      </c>
      <c r="B390" s="52">
        <v>24</v>
      </c>
      <c r="C390" s="52">
        <v>10.31</v>
      </c>
      <c r="D390" s="52">
        <v>7</v>
      </c>
      <c r="E390" s="52">
        <v>12</v>
      </c>
      <c r="F390" s="54">
        <v>0.34899999999999998</v>
      </c>
      <c r="G390" s="52">
        <v>6.0999999999999999E-2</v>
      </c>
      <c r="H390" s="52"/>
      <c r="I390" s="37">
        <v>41.8</v>
      </c>
      <c r="J390" s="22">
        <f t="shared" si="74"/>
        <v>0.58549259999999992</v>
      </c>
      <c r="K390" s="37">
        <v>1.56</v>
      </c>
      <c r="L390" s="22">
        <f t="shared" si="89"/>
        <v>4.8313200000000001E-2</v>
      </c>
      <c r="M390" s="22"/>
      <c r="N390" s="52">
        <v>3</v>
      </c>
      <c r="O390" s="52">
        <v>3</v>
      </c>
      <c r="P390" s="52">
        <v>3</v>
      </c>
      <c r="Q390" s="52">
        <v>3</v>
      </c>
      <c r="R390" s="52">
        <v>6</v>
      </c>
      <c r="S390" s="52">
        <v>1</v>
      </c>
      <c r="T390" s="52">
        <f t="shared" si="90"/>
        <v>25</v>
      </c>
      <c r="U390" s="52">
        <f t="shared" si="90"/>
        <v>21.111111111111111</v>
      </c>
      <c r="V390" s="53">
        <v>7.0000000000000007E-2</v>
      </c>
      <c r="W390" s="52">
        <v>1</v>
      </c>
      <c r="X390" s="52"/>
      <c r="Y390" s="52" t="s">
        <v>140</v>
      </c>
      <c r="Z390" s="52">
        <v>77</v>
      </c>
      <c r="AA390" s="52">
        <v>70</v>
      </c>
      <c r="AB390" s="52">
        <v>25</v>
      </c>
      <c r="AC390" s="56">
        <f t="shared" si="81"/>
        <v>7.62</v>
      </c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</row>
    <row r="391" spans="1:40" x14ac:dyDescent="0.2">
      <c r="A391" s="103">
        <f t="shared" si="88"/>
        <v>43018</v>
      </c>
      <c r="B391" s="52">
        <v>24</v>
      </c>
      <c r="C391" s="55">
        <v>12.55</v>
      </c>
      <c r="D391" s="52">
        <v>6.52</v>
      </c>
      <c r="E391" s="52">
        <v>5.3</v>
      </c>
      <c r="F391" s="177"/>
      <c r="G391" s="52">
        <v>0.217</v>
      </c>
      <c r="H391" s="52"/>
      <c r="I391" s="37">
        <v>51.8</v>
      </c>
      <c r="J391" s="22">
        <f t="shared" si="74"/>
        <v>0.72556259999999995</v>
      </c>
      <c r="K391" s="37">
        <v>1.79</v>
      </c>
      <c r="L391" s="22">
        <f t="shared" si="89"/>
        <v>5.5436299999999994E-2</v>
      </c>
      <c r="M391" s="22"/>
      <c r="N391" s="52">
        <v>3</v>
      </c>
      <c r="O391" s="52">
        <v>2</v>
      </c>
      <c r="P391" s="52">
        <v>1</v>
      </c>
      <c r="Q391" s="52">
        <v>1</v>
      </c>
      <c r="R391" s="52">
        <v>13</v>
      </c>
      <c r="S391" s="52">
        <v>2</v>
      </c>
      <c r="T391" s="52">
        <f t="shared" si="90"/>
        <v>23.888888888888889</v>
      </c>
      <c r="U391" s="52">
        <f t="shared" si="90"/>
        <v>18.888888888888889</v>
      </c>
      <c r="V391" s="53">
        <v>0.11</v>
      </c>
      <c r="W391" s="52">
        <v>2</v>
      </c>
      <c r="X391" s="52"/>
      <c r="Y391" s="52" t="s">
        <v>140</v>
      </c>
      <c r="Z391" s="52">
        <v>75</v>
      </c>
      <c r="AA391" s="52">
        <v>66</v>
      </c>
      <c r="AB391" s="52">
        <v>25</v>
      </c>
      <c r="AC391" s="56">
        <f t="shared" si="81"/>
        <v>7.62</v>
      </c>
      <c r="AD391" s="52" t="s">
        <v>313</v>
      </c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</row>
    <row r="392" spans="1:40" x14ac:dyDescent="0.2">
      <c r="A392" s="103">
        <f t="shared" si="88"/>
        <v>43032</v>
      </c>
      <c r="B392" s="52">
        <v>24</v>
      </c>
      <c r="C392" s="74"/>
      <c r="D392" s="74"/>
      <c r="E392" s="74"/>
      <c r="F392" s="74"/>
      <c r="G392" s="52"/>
      <c r="H392" s="52"/>
      <c r="I392" s="37"/>
      <c r="J392" s="22"/>
      <c r="K392" s="37"/>
      <c r="L392" s="22"/>
      <c r="M392" s="22"/>
      <c r="N392" s="74"/>
      <c r="O392" s="74"/>
      <c r="P392" s="74"/>
      <c r="Q392" s="74"/>
      <c r="R392" s="74"/>
      <c r="S392" s="74"/>
      <c r="T392" s="52" t="str">
        <f t="shared" si="90"/>
        <v xml:space="preserve"> </v>
      </c>
      <c r="U392" s="52" t="str">
        <f t="shared" si="90"/>
        <v xml:space="preserve"> </v>
      </c>
      <c r="V392" s="74"/>
      <c r="W392" s="74"/>
      <c r="X392" s="52"/>
      <c r="Y392" s="52" t="s">
        <v>140</v>
      </c>
      <c r="Z392" s="74"/>
      <c r="AA392" s="74"/>
      <c r="AB392" s="52"/>
      <c r="AC392" s="56">
        <f t="shared" si="81"/>
        <v>0</v>
      </c>
      <c r="AD392" s="52"/>
      <c r="AF392" s="52"/>
      <c r="AG392" s="52"/>
      <c r="AH392" s="52"/>
      <c r="AI392" s="52"/>
      <c r="AJ392" s="52"/>
      <c r="AK392" s="52"/>
      <c r="AL392" s="52"/>
      <c r="AM392" s="52"/>
      <c r="AN392" s="52"/>
    </row>
    <row r="393" spans="1:40" x14ac:dyDescent="0.2">
      <c r="A393" s="103">
        <f t="shared" si="88"/>
        <v>43046</v>
      </c>
      <c r="B393" s="52">
        <v>24</v>
      </c>
      <c r="C393" s="74"/>
      <c r="D393" s="74"/>
      <c r="E393" s="74"/>
      <c r="F393" s="74"/>
      <c r="G393" s="52"/>
      <c r="H393" s="52"/>
      <c r="I393" s="37"/>
      <c r="J393" s="22"/>
      <c r="K393" s="37"/>
      <c r="L393" s="22"/>
      <c r="M393" s="22"/>
      <c r="N393" s="74"/>
      <c r="O393" s="74"/>
      <c r="P393" s="74"/>
      <c r="Q393" s="74"/>
      <c r="R393" s="74"/>
      <c r="S393" s="74"/>
      <c r="T393" s="52" t="str">
        <f t="shared" si="90"/>
        <v xml:space="preserve"> </v>
      </c>
      <c r="U393" s="52" t="str">
        <f t="shared" si="90"/>
        <v xml:space="preserve"> </v>
      </c>
      <c r="V393" s="74"/>
      <c r="W393" s="74"/>
      <c r="X393" s="52"/>
      <c r="Y393" s="52" t="s">
        <v>140</v>
      </c>
      <c r="Z393" s="74"/>
      <c r="AA393" s="74"/>
      <c r="AB393" s="52"/>
      <c r="AC393" s="56">
        <f t="shared" si="81"/>
        <v>0</v>
      </c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</row>
    <row r="394" spans="1:40" x14ac:dyDescent="0.2">
      <c r="A394" s="54"/>
      <c r="B394" s="52"/>
      <c r="C394" s="52"/>
      <c r="D394" s="52"/>
      <c r="E394" s="52"/>
      <c r="F394" s="52"/>
      <c r="G394" s="52"/>
      <c r="H394" s="52"/>
      <c r="I394" s="37"/>
      <c r="J394" s="22"/>
      <c r="K394" s="37"/>
      <c r="L394" s="22"/>
      <c r="M394" s="22"/>
      <c r="N394" s="52"/>
      <c r="O394" s="52"/>
      <c r="P394" s="52"/>
      <c r="Q394" s="52"/>
      <c r="R394" s="52"/>
      <c r="S394" s="52"/>
      <c r="T394" s="52" t="str">
        <f t="shared" si="90"/>
        <v xml:space="preserve"> </v>
      </c>
      <c r="U394" s="52" t="str">
        <f t="shared" si="90"/>
        <v xml:space="preserve"> </v>
      </c>
      <c r="V394" s="52"/>
      <c r="W394" s="52"/>
      <c r="X394" s="52"/>
      <c r="Y394" s="52"/>
      <c r="Z394" s="52"/>
      <c r="AA394" s="52"/>
      <c r="AB394" s="52"/>
      <c r="AC394" s="56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</row>
    <row r="395" spans="1:40" x14ac:dyDescent="0.2">
      <c r="A395" s="54"/>
      <c r="B395" s="52"/>
      <c r="C395" s="52"/>
      <c r="D395" s="52"/>
      <c r="E395" s="52"/>
      <c r="F395" s="52"/>
      <c r="G395" s="52"/>
      <c r="H395" s="52"/>
      <c r="I395" s="37"/>
      <c r="J395" s="22"/>
      <c r="K395" s="37"/>
      <c r="L395" s="22"/>
      <c r="M395" s="22"/>
      <c r="N395" s="52"/>
      <c r="O395" s="52"/>
      <c r="P395" s="52"/>
      <c r="Q395" s="52"/>
      <c r="R395" s="52"/>
      <c r="S395" s="52"/>
      <c r="T395" s="52" t="str">
        <f t="shared" si="90"/>
        <v xml:space="preserve"> </v>
      </c>
      <c r="U395" s="52" t="str">
        <f t="shared" si="90"/>
        <v xml:space="preserve"> </v>
      </c>
      <c r="V395" s="52"/>
      <c r="W395" s="52"/>
      <c r="X395" s="52"/>
      <c r="Y395" s="52"/>
      <c r="Z395" s="52"/>
      <c r="AA395" s="52"/>
      <c r="AB395" s="52"/>
      <c r="AC395" s="56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</row>
    <row r="396" spans="1:40" x14ac:dyDescent="0.2">
      <c r="A396" s="54"/>
      <c r="B396" s="52"/>
      <c r="C396" s="52"/>
      <c r="D396" s="52"/>
      <c r="E396" s="52"/>
      <c r="F396" s="52"/>
      <c r="G396" s="52"/>
      <c r="H396" s="52"/>
      <c r="I396" s="37"/>
      <c r="J396" s="22"/>
      <c r="K396" s="37"/>
      <c r="L396" s="22"/>
      <c r="M396" s="22"/>
      <c r="N396" s="52"/>
      <c r="O396" s="52"/>
      <c r="P396" s="52"/>
      <c r="Q396" s="52"/>
      <c r="R396" s="52"/>
      <c r="S396" s="52"/>
      <c r="T396" s="52" t="str">
        <f t="shared" si="90"/>
        <v xml:space="preserve"> </v>
      </c>
      <c r="U396" s="52" t="str">
        <f t="shared" si="90"/>
        <v xml:space="preserve"> </v>
      </c>
      <c r="V396" s="52"/>
      <c r="W396" s="52"/>
      <c r="X396" s="52"/>
      <c r="Y396" s="18"/>
      <c r="Z396" s="52"/>
      <c r="AA396" s="52"/>
      <c r="AB396" s="18"/>
      <c r="AC396" s="56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</row>
    <row r="397" spans="1:40" x14ac:dyDescent="0.2">
      <c r="A397" s="54"/>
      <c r="B397" s="52"/>
      <c r="C397" s="52"/>
      <c r="D397" s="52"/>
      <c r="E397" s="52"/>
      <c r="F397" s="52"/>
      <c r="G397" s="52"/>
      <c r="H397" s="52"/>
      <c r="I397" s="37"/>
      <c r="J397" s="22"/>
      <c r="K397" s="37"/>
      <c r="L397" s="22"/>
      <c r="M397" s="22"/>
      <c r="N397" s="52"/>
      <c r="O397" s="52"/>
      <c r="P397" s="52"/>
      <c r="Q397" s="52"/>
      <c r="R397" s="52"/>
      <c r="S397" s="52"/>
      <c r="T397" s="52" t="str">
        <f t="shared" si="90"/>
        <v xml:space="preserve"> </v>
      </c>
      <c r="U397" s="52" t="str">
        <f t="shared" si="90"/>
        <v xml:space="preserve"> </v>
      </c>
      <c r="V397" s="52"/>
      <c r="W397" s="52"/>
      <c r="X397" s="52"/>
      <c r="Y397" s="52"/>
      <c r="Z397" s="52"/>
      <c r="AA397" s="52"/>
      <c r="AB397" s="52"/>
      <c r="AC397" s="56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</row>
    <row r="398" spans="1:40" x14ac:dyDescent="0.2">
      <c r="A398" s="103">
        <f>A376</f>
        <v>42808</v>
      </c>
      <c r="B398" s="52">
        <v>25</v>
      </c>
      <c r="C398" s="52">
        <v>2.78</v>
      </c>
      <c r="D398" s="52">
        <v>7.16</v>
      </c>
      <c r="E398" s="57">
        <v>13</v>
      </c>
      <c r="F398" s="74">
        <v>3.1139999999999999</v>
      </c>
      <c r="G398" s="52">
        <v>0.436</v>
      </c>
      <c r="H398" s="52"/>
      <c r="I398" s="33">
        <v>50.2</v>
      </c>
      <c r="J398" s="22">
        <f t="shared" ref="J398:J470" si="91">(I398*14.007)*(0.001)</f>
        <v>0.70315139999999998</v>
      </c>
      <c r="K398" s="156">
        <v>6.34</v>
      </c>
      <c r="L398" s="22">
        <f t="shared" ref="L398:L399" si="92">(K398*30.97)*(0.001)</f>
        <v>0.19634979999999999</v>
      </c>
      <c r="M398" s="22"/>
      <c r="N398" s="52">
        <v>3</v>
      </c>
      <c r="O398" s="52">
        <v>3</v>
      </c>
      <c r="P398" s="52">
        <v>3</v>
      </c>
      <c r="Q398" s="52">
        <v>2</v>
      </c>
      <c r="R398" s="52">
        <v>5</v>
      </c>
      <c r="S398" s="52">
        <v>5</v>
      </c>
      <c r="T398" s="52">
        <f t="shared" si="90"/>
        <v>2.2222222222222223</v>
      </c>
      <c r="U398" s="52">
        <f t="shared" si="90"/>
        <v>4.4444444444444446</v>
      </c>
      <c r="V398" s="52">
        <v>0.25</v>
      </c>
      <c r="W398" s="52">
        <v>1</v>
      </c>
      <c r="X398" s="52" t="s">
        <v>68</v>
      </c>
      <c r="Y398" s="52" t="s">
        <v>165</v>
      </c>
      <c r="Z398" s="52">
        <v>36</v>
      </c>
      <c r="AA398" s="52">
        <v>40</v>
      </c>
      <c r="AB398" s="52">
        <v>20</v>
      </c>
      <c r="AC398" s="56">
        <f t="shared" ref="AC398:AC458" si="93">AB398*0.3048</f>
        <v>6.0960000000000001</v>
      </c>
      <c r="AD398" s="57"/>
      <c r="AE398" s="52"/>
      <c r="AF398" s="52"/>
      <c r="AG398" s="52"/>
      <c r="AH398" s="52"/>
      <c r="AI398" s="57"/>
      <c r="AJ398" s="52"/>
      <c r="AK398" s="52"/>
      <c r="AL398" s="52"/>
      <c r="AM398" s="52"/>
      <c r="AN398" s="52"/>
    </row>
    <row r="399" spans="1:40" x14ac:dyDescent="0.2">
      <c r="A399" s="146">
        <f>A377</f>
        <v>42822</v>
      </c>
      <c r="B399" s="52">
        <v>25</v>
      </c>
      <c r="C399" s="46">
        <v>3.51</v>
      </c>
      <c r="D399" s="46">
        <v>7.47</v>
      </c>
      <c r="E399" s="46">
        <v>14.5</v>
      </c>
      <c r="F399" s="46">
        <v>4.08</v>
      </c>
      <c r="G399" s="46">
        <v>0.10299999999999999</v>
      </c>
      <c r="I399" s="166">
        <v>56.4</v>
      </c>
      <c r="J399" s="22">
        <f t="shared" si="91"/>
        <v>0.7899948</v>
      </c>
      <c r="K399" s="156">
        <v>2.0499999999999998</v>
      </c>
      <c r="L399" s="22">
        <f t="shared" si="92"/>
        <v>6.3488499999999989E-2</v>
      </c>
      <c r="M399" s="22"/>
      <c r="N399" s="46">
        <v>3</v>
      </c>
      <c r="O399" s="46">
        <v>3</v>
      </c>
      <c r="P399" s="46">
        <v>2</v>
      </c>
      <c r="Q399" s="46">
        <v>2</v>
      </c>
      <c r="R399" s="46">
        <v>10</v>
      </c>
      <c r="S399" s="46">
        <v>1</v>
      </c>
      <c r="T399" s="52">
        <f t="shared" si="90"/>
        <v>15.555555555555555</v>
      </c>
      <c r="U399" s="52">
        <f t="shared" si="90"/>
        <v>13.333333333333334</v>
      </c>
      <c r="V399" s="46">
        <v>0.35</v>
      </c>
      <c r="W399" s="46">
        <v>1</v>
      </c>
      <c r="Y399" s="46" t="s">
        <v>165</v>
      </c>
      <c r="Z399" s="46">
        <v>60</v>
      </c>
      <c r="AA399" s="46">
        <v>56</v>
      </c>
      <c r="AC399" s="56">
        <f t="shared" si="93"/>
        <v>0</v>
      </c>
    </row>
    <row r="400" spans="1:40" x14ac:dyDescent="0.2">
      <c r="A400" s="103">
        <f t="shared" ref="A400:A415" si="94">A378</f>
        <v>42836</v>
      </c>
      <c r="B400" s="52">
        <v>25</v>
      </c>
      <c r="C400" s="52">
        <v>2.97</v>
      </c>
      <c r="D400" s="52">
        <v>7.4</v>
      </c>
      <c r="E400" s="52">
        <v>18.100000000000001</v>
      </c>
      <c r="F400" s="52">
        <v>4.18</v>
      </c>
      <c r="G400" s="52">
        <v>0.20599999999999999</v>
      </c>
      <c r="H400" s="52"/>
      <c r="I400" s="166">
        <v>48.9</v>
      </c>
      <c r="J400" s="22">
        <f t="shared" si="91"/>
        <v>0.68494229999999989</v>
      </c>
      <c r="K400" s="156">
        <v>1.75</v>
      </c>
      <c r="L400" s="22">
        <f t="shared" si="89"/>
        <v>5.4197499999999996E-2</v>
      </c>
      <c r="M400" s="22"/>
      <c r="N400" s="52">
        <v>3</v>
      </c>
      <c r="O400" s="52">
        <v>1</v>
      </c>
      <c r="P400" s="52">
        <v>3</v>
      </c>
      <c r="Q400" s="52">
        <v>2</v>
      </c>
      <c r="R400" s="52">
        <v>9</v>
      </c>
      <c r="S400" s="52">
        <v>1</v>
      </c>
      <c r="T400" s="52">
        <f t="shared" si="90"/>
        <v>20</v>
      </c>
      <c r="U400" s="52">
        <f t="shared" si="90"/>
        <v>15.555555555555555</v>
      </c>
      <c r="V400" s="53">
        <v>0.35</v>
      </c>
      <c r="W400" s="52">
        <v>1</v>
      </c>
      <c r="X400" s="52"/>
      <c r="Y400" s="52" t="s">
        <v>165</v>
      </c>
      <c r="Z400" s="52">
        <v>68</v>
      </c>
      <c r="AA400" s="52">
        <v>60</v>
      </c>
      <c r="AB400" s="52">
        <v>24</v>
      </c>
      <c r="AC400" s="56">
        <f t="shared" si="93"/>
        <v>7.3152000000000008</v>
      </c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</row>
    <row r="401" spans="1:40" s="113" customFormat="1" x14ac:dyDescent="0.2">
      <c r="A401" s="103">
        <f>A379</f>
        <v>42850</v>
      </c>
      <c r="B401" s="52">
        <v>25</v>
      </c>
      <c r="C401" s="113">
        <v>4.91</v>
      </c>
      <c r="D401" s="113">
        <v>7.08</v>
      </c>
      <c r="E401" s="113">
        <v>11.1</v>
      </c>
      <c r="F401" s="176">
        <v>0.22900000000000001</v>
      </c>
      <c r="G401" s="113">
        <v>0.10199999999999999</v>
      </c>
      <c r="I401" s="166">
        <v>42.2</v>
      </c>
      <c r="J401" s="22">
        <f t="shared" si="91"/>
        <v>0.59109540000000005</v>
      </c>
      <c r="K401" s="156">
        <v>1.21</v>
      </c>
      <c r="L401" s="22">
        <f t="shared" si="89"/>
        <v>3.7473699999999999E-2</v>
      </c>
      <c r="M401" s="22"/>
      <c r="N401" s="113">
        <v>4</v>
      </c>
      <c r="O401" s="113">
        <v>5</v>
      </c>
      <c r="P401" s="113">
        <v>3</v>
      </c>
      <c r="Q401" s="113">
        <v>2</v>
      </c>
      <c r="R401" s="113">
        <v>6</v>
      </c>
      <c r="S401" s="113">
        <v>5</v>
      </c>
      <c r="T401" s="52">
        <f t="shared" si="90"/>
        <v>15.555555555555555</v>
      </c>
      <c r="U401" s="52">
        <f t="shared" si="90"/>
        <v>15.555555555555555</v>
      </c>
      <c r="V401" s="113">
        <v>0.6</v>
      </c>
      <c r="W401" s="113">
        <v>1</v>
      </c>
      <c r="X401" s="54"/>
      <c r="Y401" s="113" t="s">
        <v>165</v>
      </c>
      <c r="Z401" s="113">
        <v>60</v>
      </c>
      <c r="AA401" s="113">
        <v>60</v>
      </c>
      <c r="AB401" s="113">
        <v>24</v>
      </c>
      <c r="AC401" s="56">
        <f>AB401*0.3048</f>
        <v>7.3152000000000008</v>
      </c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</row>
    <row r="402" spans="1:40" x14ac:dyDescent="0.2">
      <c r="A402" s="103">
        <f t="shared" si="94"/>
        <v>42864</v>
      </c>
      <c r="B402" s="52">
        <v>25</v>
      </c>
      <c r="C402" s="52">
        <v>6.52</v>
      </c>
      <c r="D402" s="52">
        <v>7.27</v>
      </c>
      <c r="E402" s="52">
        <v>7.1</v>
      </c>
      <c r="F402" s="52">
        <v>3.69</v>
      </c>
      <c r="G402" s="52">
        <v>0.11899999999999999</v>
      </c>
      <c r="H402" s="52"/>
      <c r="I402" s="30">
        <v>37</v>
      </c>
      <c r="J402" s="22">
        <f t="shared" si="91"/>
        <v>0.51825900000000003</v>
      </c>
      <c r="K402" s="30">
        <v>1.54</v>
      </c>
      <c r="L402" s="22">
        <f t="shared" si="89"/>
        <v>4.7693799999999995E-2</v>
      </c>
      <c r="M402" s="22"/>
      <c r="N402" s="52">
        <v>4</v>
      </c>
      <c r="O402" s="52">
        <v>1</v>
      </c>
      <c r="P402" s="52">
        <v>2</v>
      </c>
      <c r="Q402" s="52">
        <v>1</v>
      </c>
      <c r="R402" s="52">
        <v>10</v>
      </c>
      <c r="S402" s="52">
        <v>2</v>
      </c>
      <c r="T402" s="52">
        <f t="shared" si="90"/>
        <v>17.777777777777779</v>
      </c>
      <c r="U402" s="52">
        <f t="shared" si="90"/>
        <v>15.555555555555555</v>
      </c>
      <c r="V402" s="52">
        <v>0.65</v>
      </c>
      <c r="W402" s="52">
        <v>1</v>
      </c>
      <c r="X402" s="52"/>
      <c r="Y402" s="52" t="s">
        <v>165</v>
      </c>
      <c r="Z402" s="52">
        <v>64</v>
      </c>
      <c r="AA402" s="52">
        <v>60</v>
      </c>
      <c r="AB402" s="52">
        <v>24</v>
      </c>
      <c r="AC402" s="56">
        <f t="shared" si="93"/>
        <v>7.3152000000000008</v>
      </c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</row>
    <row r="403" spans="1:40" x14ac:dyDescent="0.2">
      <c r="A403" s="103">
        <f t="shared" si="94"/>
        <v>42878</v>
      </c>
      <c r="B403" s="52">
        <v>25</v>
      </c>
      <c r="C403" s="52">
        <v>6.97</v>
      </c>
      <c r="D403" s="52">
        <v>7.11</v>
      </c>
      <c r="E403" s="52">
        <v>8.6</v>
      </c>
      <c r="F403" s="74">
        <v>1.278</v>
      </c>
      <c r="G403" s="52">
        <v>0.11799999999999999</v>
      </c>
      <c r="H403" s="52"/>
      <c r="I403" s="30">
        <v>36.4</v>
      </c>
      <c r="J403" s="22">
        <f t="shared" si="91"/>
        <v>0.50985479999999994</v>
      </c>
      <c r="K403" s="30">
        <v>1.47</v>
      </c>
      <c r="L403" s="22">
        <f t="shared" si="89"/>
        <v>4.5525900000000001E-2</v>
      </c>
      <c r="M403" s="22"/>
      <c r="N403" s="52">
        <v>4</v>
      </c>
      <c r="O403" s="52">
        <v>3</v>
      </c>
      <c r="P403" s="52">
        <v>2</v>
      </c>
      <c r="Q403" s="52">
        <v>1</v>
      </c>
      <c r="R403" s="52">
        <v>6</v>
      </c>
      <c r="S403" s="52">
        <v>5</v>
      </c>
      <c r="T403" s="52">
        <f t="shared" si="90"/>
        <v>16.666666666666668</v>
      </c>
      <c r="U403" s="52">
        <f t="shared" si="90"/>
        <v>20</v>
      </c>
      <c r="V403" s="52">
        <v>0.65</v>
      </c>
      <c r="W403" s="52">
        <v>1</v>
      </c>
      <c r="X403" s="52"/>
      <c r="Y403" s="52" t="s">
        <v>165</v>
      </c>
      <c r="Z403" s="52">
        <v>62</v>
      </c>
      <c r="AA403" s="52">
        <v>68</v>
      </c>
      <c r="AB403" s="52">
        <v>24</v>
      </c>
      <c r="AC403" s="56">
        <f t="shared" si="93"/>
        <v>7.3152000000000008</v>
      </c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</row>
    <row r="404" spans="1:40" x14ac:dyDescent="0.2">
      <c r="A404" s="103">
        <f t="shared" si="94"/>
        <v>42892</v>
      </c>
      <c r="B404" s="52">
        <v>25</v>
      </c>
      <c r="C404" s="52">
        <v>7.41</v>
      </c>
      <c r="D404" s="46">
        <v>6.92</v>
      </c>
      <c r="E404" s="52">
        <v>7.5</v>
      </c>
      <c r="F404" s="74">
        <v>0.105</v>
      </c>
      <c r="G404" s="52">
        <v>0.156</v>
      </c>
      <c r="H404" s="52"/>
      <c r="I404" s="30">
        <v>35.4</v>
      </c>
      <c r="J404" s="22">
        <f t="shared" si="91"/>
        <v>0.49584779999999995</v>
      </c>
      <c r="K404" s="30">
        <v>1.56</v>
      </c>
      <c r="L404" s="22">
        <f t="shared" si="89"/>
        <v>4.8313200000000001E-2</v>
      </c>
      <c r="M404" s="22"/>
      <c r="N404" s="52">
        <v>4</v>
      </c>
      <c r="O404" s="52">
        <v>2</v>
      </c>
      <c r="P404" s="52">
        <v>2</v>
      </c>
      <c r="Q404" s="52">
        <v>2</v>
      </c>
      <c r="R404" s="52">
        <v>6</v>
      </c>
      <c r="S404" s="52">
        <v>4</v>
      </c>
      <c r="T404" s="52">
        <f t="shared" si="90"/>
        <v>25</v>
      </c>
      <c r="U404" s="52">
        <f t="shared" si="90"/>
        <v>22.777777777777779</v>
      </c>
      <c r="V404" s="52">
        <v>0.8</v>
      </c>
      <c r="W404" s="52">
        <v>1</v>
      </c>
      <c r="X404" s="52"/>
      <c r="Y404" s="52" t="s">
        <v>165</v>
      </c>
      <c r="Z404" s="52">
        <v>77</v>
      </c>
      <c r="AA404" s="52">
        <v>73</v>
      </c>
      <c r="AB404" s="52">
        <v>24</v>
      </c>
      <c r="AC404" s="56">
        <f t="shared" si="93"/>
        <v>7.3152000000000008</v>
      </c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</row>
    <row r="405" spans="1:40" x14ac:dyDescent="0.2">
      <c r="A405" s="103">
        <f t="shared" si="94"/>
        <v>42906</v>
      </c>
      <c r="B405" s="52">
        <v>25</v>
      </c>
      <c r="C405" s="52">
        <v>7.43</v>
      </c>
      <c r="D405" s="52">
        <v>7.02</v>
      </c>
      <c r="E405" s="52">
        <v>9.9</v>
      </c>
      <c r="F405" s="177"/>
      <c r="G405" s="52">
        <v>0.187</v>
      </c>
      <c r="H405" s="52"/>
      <c r="I405" s="30">
        <v>33</v>
      </c>
      <c r="J405" s="22">
        <f t="shared" si="91"/>
        <v>0.462231</v>
      </c>
      <c r="K405" s="30">
        <v>1.6</v>
      </c>
      <c r="L405" s="22">
        <f t="shared" si="89"/>
        <v>4.9551999999999999E-2</v>
      </c>
      <c r="M405" s="22"/>
      <c r="N405" s="52">
        <v>1</v>
      </c>
      <c r="O405" s="52">
        <v>3</v>
      </c>
      <c r="P405" s="52">
        <v>2</v>
      </c>
      <c r="Q405" s="52">
        <v>2</v>
      </c>
      <c r="R405" s="52">
        <v>9</v>
      </c>
      <c r="S405" s="52">
        <v>5</v>
      </c>
      <c r="T405" s="52">
        <f t="shared" si="90"/>
        <v>27.777777777777779</v>
      </c>
      <c r="U405" s="52">
        <f t="shared" si="90"/>
        <v>26.666666666666668</v>
      </c>
      <c r="V405" s="52">
        <v>0.7</v>
      </c>
      <c r="W405" s="52">
        <v>1</v>
      </c>
      <c r="X405" s="52"/>
      <c r="Y405" s="52" t="s">
        <v>165</v>
      </c>
      <c r="Z405" s="52">
        <v>82</v>
      </c>
      <c r="AA405" s="52">
        <v>80</v>
      </c>
      <c r="AB405" s="52"/>
      <c r="AC405" s="56">
        <f t="shared" si="93"/>
        <v>0</v>
      </c>
      <c r="AD405" s="52" t="s">
        <v>259</v>
      </c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</row>
    <row r="406" spans="1:40" x14ac:dyDescent="0.2">
      <c r="A406" s="103">
        <f t="shared" si="94"/>
        <v>42921</v>
      </c>
      <c r="B406" s="52">
        <v>25</v>
      </c>
      <c r="C406" s="52">
        <v>8.9</v>
      </c>
      <c r="D406" s="52">
        <v>6.71</v>
      </c>
      <c r="E406" s="52">
        <v>10.1</v>
      </c>
      <c r="F406" s="177"/>
      <c r="G406" s="52">
        <v>0.35399999999999998</v>
      </c>
      <c r="H406" s="52"/>
      <c r="I406" s="37">
        <v>37.700000000000003</v>
      </c>
      <c r="J406" s="22">
        <f t="shared" si="91"/>
        <v>0.52806390000000003</v>
      </c>
      <c r="K406" s="37">
        <v>1.81</v>
      </c>
      <c r="L406" s="22">
        <f t="shared" si="89"/>
        <v>5.60557E-2</v>
      </c>
      <c r="M406" s="22"/>
      <c r="N406" s="52">
        <v>4</v>
      </c>
      <c r="O406" s="52">
        <v>3</v>
      </c>
      <c r="P406" s="52">
        <v>2</v>
      </c>
      <c r="Q406" s="52">
        <v>1</v>
      </c>
      <c r="R406" s="52">
        <v>7</v>
      </c>
      <c r="S406" s="52">
        <v>1</v>
      </c>
      <c r="T406" s="52">
        <f t="shared" si="90"/>
        <v>26.666666666666668</v>
      </c>
      <c r="U406" s="52">
        <f t="shared" si="90"/>
        <v>27.777777777777779</v>
      </c>
      <c r="V406" s="52">
        <v>0.7</v>
      </c>
      <c r="W406" s="52">
        <v>1</v>
      </c>
      <c r="X406" s="52"/>
      <c r="Y406" s="52" t="s">
        <v>165</v>
      </c>
      <c r="Z406" s="52">
        <v>80</v>
      </c>
      <c r="AA406" s="52">
        <v>82</v>
      </c>
      <c r="AB406" s="52"/>
      <c r="AC406" s="56">
        <f t="shared" si="93"/>
        <v>0</v>
      </c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</row>
    <row r="407" spans="1:40" x14ac:dyDescent="0.2">
      <c r="A407" s="103">
        <f t="shared" si="94"/>
        <v>42934</v>
      </c>
      <c r="B407" s="52">
        <v>25</v>
      </c>
      <c r="C407" s="52">
        <v>6.66</v>
      </c>
      <c r="D407" s="52">
        <v>6.69</v>
      </c>
      <c r="E407" s="52">
        <v>12.3</v>
      </c>
      <c r="F407" s="177"/>
      <c r="G407" s="52">
        <v>0.64100000000000001</v>
      </c>
      <c r="H407" s="52"/>
      <c r="I407" s="37">
        <v>42.8</v>
      </c>
      <c r="J407" s="22">
        <f t="shared" si="91"/>
        <v>0.59949960000000002</v>
      </c>
      <c r="K407" s="37">
        <v>2.27</v>
      </c>
      <c r="L407" s="22">
        <f t="shared" si="89"/>
        <v>7.0301900000000001E-2</v>
      </c>
      <c r="M407" s="22"/>
      <c r="N407" s="52">
        <v>1</v>
      </c>
      <c r="O407" s="52">
        <v>2</v>
      </c>
      <c r="P407" s="52">
        <v>2</v>
      </c>
      <c r="Q407" s="52">
        <v>1</v>
      </c>
      <c r="R407" s="52">
        <v>9</v>
      </c>
      <c r="S407" s="52">
        <v>1</v>
      </c>
      <c r="T407" s="52">
        <f t="shared" si="90"/>
        <v>28.888888888888889</v>
      </c>
      <c r="U407" s="52">
        <f t="shared" si="90"/>
        <v>27.222222222222221</v>
      </c>
      <c r="V407" s="52">
        <v>0.7</v>
      </c>
      <c r="W407" s="52">
        <v>1</v>
      </c>
      <c r="X407" s="52"/>
      <c r="Y407" s="52" t="s">
        <v>165</v>
      </c>
      <c r="Z407" s="52">
        <v>84</v>
      </c>
      <c r="AA407" s="52">
        <v>81</v>
      </c>
      <c r="AB407" s="52"/>
      <c r="AC407" s="56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</row>
    <row r="408" spans="1:40" x14ac:dyDescent="0.2">
      <c r="A408" s="103">
        <f t="shared" si="94"/>
        <v>42948</v>
      </c>
      <c r="B408" s="52">
        <v>25</v>
      </c>
      <c r="C408" s="52">
        <v>2.59</v>
      </c>
      <c r="D408" s="52">
        <v>6.21</v>
      </c>
      <c r="E408" s="52">
        <v>14.8</v>
      </c>
      <c r="F408" s="52">
        <v>4.24</v>
      </c>
      <c r="G408" s="52">
        <v>0.32700000000000001</v>
      </c>
      <c r="H408" s="52"/>
      <c r="I408" s="37">
        <v>55.7</v>
      </c>
      <c r="J408" s="22">
        <f t="shared" si="91"/>
        <v>0.78018989999999999</v>
      </c>
      <c r="K408" s="37">
        <v>3.93</v>
      </c>
      <c r="L408" s="22">
        <f t="shared" si="89"/>
        <v>0.1217121</v>
      </c>
      <c r="M408" s="22"/>
      <c r="N408" s="52">
        <v>1</v>
      </c>
      <c r="O408" s="52">
        <v>2</v>
      </c>
      <c r="P408" s="52">
        <v>2</v>
      </c>
      <c r="Q408" s="52">
        <v>1</v>
      </c>
      <c r="R408" s="52">
        <v>7</v>
      </c>
      <c r="S408" s="52">
        <v>1</v>
      </c>
      <c r="T408" s="52">
        <f t="shared" si="90"/>
        <v>30.555555555555557</v>
      </c>
      <c r="U408" s="52">
        <f t="shared" si="90"/>
        <v>24.444444444444443</v>
      </c>
      <c r="V408" s="52">
        <v>0.48</v>
      </c>
      <c r="W408" s="52">
        <v>1</v>
      </c>
      <c r="X408" s="52"/>
      <c r="Y408" s="52" t="s">
        <v>165</v>
      </c>
      <c r="Z408" s="52">
        <v>87</v>
      </c>
      <c r="AA408" s="52">
        <v>76</v>
      </c>
      <c r="AB408" s="52"/>
      <c r="AC408" s="56">
        <f t="shared" si="93"/>
        <v>0</v>
      </c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</row>
    <row r="409" spans="1:40" x14ac:dyDescent="0.2">
      <c r="A409" s="103">
        <f t="shared" si="94"/>
        <v>42962</v>
      </c>
      <c r="B409" s="52">
        <v>25</v>
      </c>
      <c r="C409" s="52">
        <v>1.0900000000000001</v>
      </c>
      <c r="D409" s="52">
        <v>5.81</v>
      </c>
      <c r="E409" s="52">
        <v>22.9</v>
      </c>
      <c r="F409" s="52">
        <v>3.42</v>
      </c>
      <c r="G409" s="52">
        <v>0.441</v>
      </c>
      <c r="H409" s="52"/>
      <c r="I409" s="37">
        <v>79.099999999999994</v>
      </c>
      <c r="J409" s="22">
        <f t="shared" si="91"/>
        <v>1.1079536999999999</v>
      </c>
      <c r="K409" s="37">
        <v>5.99</v>
      </c>
      <c r="L409" s="22">
        <f t="shared" si="89"/>
        <v>0.18551030000000002</v>
      </c>
      <c r="M409" s="22"/>
      <c r="N409" s="52">
        <v>2</v>
      </c>
      <c r="O409" s="52">
        <v>3</v>
      </c>
      <c r="P409" s="52">
        <v>1</v>
      </c>
      <c r="Q409" s="52">
        <v>1</v>
      </c>
      <c r="R409" s="52">
        <v>9</v>
      </c>
      <c r="S409" s="52">
        <v>1</v>
      </c>
      <c r="T409" s="52">
        <f t="shared" si="90"/>
        <v>26.666666666666668</v>
      </c>
      <c r="U409" s="52">
        <f t="shared" si="90"/>
        <v>25</v>
      </c>
      <c r="V409" s="53">
        <v>0.4</v>
      </c>
      <c r="W409" s="52">
        <v>1</v>
      </c>
      <c r="X409" s="52"/>
      <c r="Y409" s="52" t="s">
        <v>165</v>
      </c>
      <c r="Z409" s="52">
        <v>80</v>
      </c>
      <c r="AA409" s="52">
        <v>77</v>
      </c>
      <c r="AB409" s="52"/>
      <c r="AC409" s="56">
        <f t="shared" si="93"/>
        <v>0</v>
      </c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</row>
    <row r="410" spans="1:40" x14ac:dyDescent="0.2">
      <c r="A410" s="103">
        <f t="shared" si="94"/>
        <v>42976</v>
      </c>
      <c r="B410" s="52">
        <v>25</v>
      </c>
      <c r="C410" s="52">
        <v>3.73</v>
      </c>
      <c r="D410" s="52">
        <v>7.04</v>
      </c>
      <c r="E410" s="52">
        <v>15.3</v>
      </c>
      <c r="F410" s="52">
        <v>5.85</v>
      </c>
      <c r="G410" s="52">
        <v>0.16300000000000001</v>
      </c>
      <c r="H410" s="52"/>
      <c r="I410" s="37">
        <v>64.7</v>
      </c>
      <c r="J410" s="22">
        <f t="shared" si="91"/>
        <v>0.90625290000000014</v>
      </c>
      <c r="K410" s="37">
        <v>2.62</v>
      </c>
      <c r="L410" s="22">
        <f t="shared" si="89"/>
        <v>8.1141400000000002E-2</v>
      </c>
      <c r="M410" s="22"/>
      <c r="N410" s="52">
        <v>1</v>
      </c>
      <c r="O410" s="52">
        <v>4</v>
      </c>
      <c r="P410" s="52">
        <v>2</v>
      </c>
      <c r="Q410" s="52">
        <v>2</v>
      </c>
      <c r="R410" s="52">
        <v>6</v>
      </c>
      <c r="S410" s="52">
        <v>3</v>
      </c>
      <c r="T410" s="52">
        <f t="shared" si="90"/>
        <v>20</v>
      </c>
      <c r="U410" s="52">
        <f t="shared" si="90"/>
        <v>22.222222222222221</v>
      </c>
      <c r="V410" s="52">
        <v>0.45</v>
      </c>
      <c r="W410" s="52">
        <v>1</v>
      </c>
      <c r="X410" s="52"/>
      <c r="Y410" s="52" t="s">
        <v>165</v>
      </c>
      <c r="Z410" s="52">
        <v>68</v>
      </c>
      <c r="AA410" s="52">
        <v>72</v>
      </c>
      <c r="AB410" s="52"/>
      <c r="AC410" s="56">
        <f t="shared" si="93"/>
        <v>0</v>
      </c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</row>
    <row r="411" spans="1:40" x14ac:dyDescent="0.2">
      <c r="A411" s="103">
        <f t="shared" si="94"/>
        <v>42990</v>
      </c>
      <c r="B411" s="52">
        <v>25</v>
      </c>
      <c r="C411" s="52">
        <v>2.93</v>
      </c>
      <c r="D411" s="52">
        <v>6.35</v>
      </c>
      <c r="E411" s="52">
        <v>17.5</v>
      </c>
      <c r="F411" s="52">
        <v>5.69</v>
      </c>
      <c r="G411" s="52">
        <v>0.17199999999999999</v>
      </c>
      <c r="H411" s="52"/>
      <c r="I411" s="37">
        <v>49.3</v>
      </c>
      <c r="J411" s="22">
        <f t="shared" si="91"/>
        <v>0.69054509999999991</v>
      </c>
      <c r="K411" s="37">
        <v>2.44</v>
      </c>
      <c r="L411" s="22">
        <f t="shared" si="89"/>
        <v>7.5566800000000003E-2</v>
      </c>
      <c r="M411" s="22"/>
      <c r="N411" s="52">
        <v>2</v>
      </c>
      <c r="O411" s="52">
        <v>2</v>
      </c>
      <c r="P411" s="52">
        <v>2</v>
      </c>
      <c r="Q411" s="52">
        <v>1</v>
      </c>
      <c r="R411" s="52">
        <v>7</v>
      </c>
      <c r="S411" s="52">
        <v>1</v>
      </c>
      <c r="T411" s="52">
        <f t="shared" si="90"/>
        <v>19.444444444444443</v>
      </c>
      <c r="U411" s="52">
        <f t="shared" si="90"/>
        <v>18.888888888888889</v>
      </c>
      <c r="V411" s="52">
        <v>0.45</v>
      </c>
      <c r="W411" s="52">
        <v>1</v>
      </c>
      <c r="X411" s="52"/>
      <c r="Y411" s="52" t="s">
        <v>165</v>
      </c>
      <c r="Z411" s="52">
        <v>67</v>
      </c>
      <c r="AA411" s="52">
        <v>66</v>
      </c>
      <c r="AB411" s="52"/>
      <c r="AC411" s="56">
        <f t="shared" si="93"/>
        <v>0</v>
      </c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</row>
    <row r="412" spans="1:40" x14ac:dyDescent="0.2">
      <c r="A412" s="103">
        <f t="shared" si="94"/>
        <v>43004</v>
      </c>
      <c r="B412" s="52">
        <v>25</v>
      </c>
      <c r="C412" s="52">
        <v>6.44</v>
      </c>
      <c r="D412" s="52">
        <v>6.55</v>
      </c>
      <c r="E412" s="52">
        <v>13.9</v>
      </c>
      <c r="F412" s="74">
        <v>1.2999999999999999E-2</v>
      </c>
      <c r="G412" s="52">
        <v>0.152</v>
      </c>
      <c r="H412" s="52"/>
      <c r="I412" s="37">
        <v>48.4</v>
      </c>
      <c r="J412" s="22">
        <f t="shared" si="91"/>
        <v>0.67793880000000006</v>
      </c>
      <c r="K412" s="37">
        <v>1.79</v>
      </c>
      <c r="L412" s="22">
        <f t="shared" si="89"/>
        <v>5.5436299999999994E-2</v>
      </c>
      <c r="M412" s="22"/>
      <c r="N412" s="52">
        <v>2</v>
      </c>
      <c r="O412" s="52">
        <v>3</v>
      </c>
      <c r="P412" s="52">
        <v>36</v>
      </c>
      <c r="Q412" s="52">
        <v>2</v>
      </c>
      <c r="R412" s="52">
        <v>6</v>
      </c>
      <c r="S412" s="52">
        <v>1</v>
      </c>
      <c r="T412" s="52">
        <f t="shared" si="90"/>
        <v>22.777777777777779</v>
      </c>
      <c r="U412" s="52">
        <f t="shared" si="90"/>
        <v>22.777777777777779</v>
      </c>
      <c r="V412" s="53">
        <v>0.75</v>
      </c>
      <c r="W412" s="52">
        <v>1</v>
      </c>
      <c r="X412" s="52"/>
      <c r="Y412" s="52" t="s">
        <v>165</v>
      </c>
      <c r="Z412" s="52">
        <v>73</v>
      </c>
      <c r="AA412" s="52">
        <v>73</v>
      </c>
      <c r="AB412" s="52"/>
      <c r="AC412" s="56">
        <f t="shared" si="93"/>
        <v>0</v>
      </c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</row>
    <row r="413" spans="1:40" x14ac:dyDescent="0.2">
      <c r="A413" s="103">
        <f t="shared" si="94"/>
        <v>43018</v>
      </c>
      <c r="B413" s="52">
        <v>25</v>
      </c>
      <c r="C413" s="55">
        <v>7.25</v>
      </c>
      <c r="D413" s="52">
        <v>6.47</v>
      </c>
      <c r="E413" s="52">
        <v>8.4</v>
      </c>
      <c r="F413" s="54">
        <v>0.251</v>
      </c>
      <c r="G413" s="52">
        <v>0.16300000000000001</v>
      </c>
      <c r="H413" s="52"/>
      <c r="I413" s="37">
        <v>55.3</v>
      </c>
      <c r="J413" s="22">
        <f t="shared" si="91"/>
        <v>0.77458709999999997</v>
      </c>
      <c r="K413" s="37">
        <v>1.84</v>
      </c>
      <c r="L413" s="22">
        <f t="shared" si="89"/>
        <v>5.6984800000000002E-2</v>
      </c>
      <c r="M413" s="22"/>
      <c r="N413" s="52">
        <v>3</v>
      </c>
      <c r="O413" s="52">
        <v>2</v>
      </c>
      <c r="P413" s="52">
        <v>1</v>
      </c>
      <c r="Q413" s="52">
        <v>1</v>
      </c>
      <c r="R413" s="52">
        <v>13</v>
      </c>
      <c r="S413" s="52">
        <v>2</v>
      </c>
      <c r="T413" s="52">
        <f t="shared" si="90"/>
        <v>26.666666666666668</v>
      </c>
      <c r="U413" s="52">
        <f t="shared" si="90"/>
        <v>23.333333333333332</v>
      </c>
      <c r="V413" s="53">
        <v>1.05</v>
      </c>
      <c r="W413" s="52">
        <v>1</v>
      </c>
      <c r="X413" s="52"/>
      <c r="Y413" s="52" t="s">
        <v>165</v>
      </c>
      <c r="Z413" s="52">
        <v>80</v>
      </c>
      <c r="AA413" s="52">
        <v>74</v>
      </c>
      <c r="AB413" s="52"/>
      <c r="AC413" s="56">
        <f t="shared" si="93"/>
        <v>0</v>
      </c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</row>
    <row r="414" spans="1:40" x14ac:dyDescent="0.2">
      <c r="A414" s="103">
        <f t="shared" si="94"/>
        <v>43032</v>
      </c>
      <c r="B414" s="52">
        <v>25</v>
      </c>
      <c r="C414" s="52">
        <v>9.02</v>
      </c>
      <c r="D414" s="52">
        <v>6.82</v>
      </c>
      <c r="E414" s="52">
        <v>20</v>
      </c>
      <c r="F414" s="54">
        <v>0.20200000000000001</v>
      </c>
      <c r="G414" s="52">
        <v>9.2999999999999999E-2</v>
      </c>
      <c r="H414" s="52"/>
      <c r="I414" s="37">
        <v>46.1</v>
      </c>
      <c r="J414" s="22">
        <f t="shared" si="91"/>
        <v>0.64572270000000009</v>
      </c>
      <c r="K414" s="37">
        <v>1.46</v>
      </c>
      <c r="L414" s="22">
        <f t="shared" si="89"/>
        <v>4.5216200000000005E-2</v>
      </c>
      <c r="M414" s="22"/>
      <c r="N414" s="52">
        <v>3</v>
      </c>
      <c r="O414" s="52">
        <v>2</v>
      </c>
      <c r="P414" s="52">
        <v>2</v>
      </c>
      <c r="Q414" s="52">
        <v>2</v>
      </c>
      <c r="R414" s="52">
        <v>9</v>
      </c>
      <c r="S414" s="52">
        <v>4</v>
      </c>
      <c r="T414" s="52">
        <f t="shared" si="90"/>
        <v>19.444444444444443</v>
      </c>
      <c r="U414" s="52">
        <f t="shared" si="90"/>
        <v>18.333333333333332</v>
      </c>
      <c r="V414" s="53">
        <v>0.95</v>
      </c>
      <c r="W414" s="46">
        <v>1</v>
      </c>
      <c r="X414" s="52"/>
      <c r="Y414" s="52" t="s">
        <v>165</v>
      </c>
      <c r="Z414" s="52">
        <v>67</v>
      </c>
      <c r="AA414" s="52">
        <v>65</v>
      </c>
      <c r="AB414" s="52">
        <v>24</v>
      </c>
      <c r="AC414" s="56">
        <f t="shared" si="93"/>
        <v>7.3152000000000008</v>
      </c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</row>
    <row r="415" spans="1:40" x14ac:dyDescent="0.2">
      <c r="A415" s="103">
        <f t="shared" si="94"/>
        <v>43046</v>
      </c>
      <c r="B415" s="52">
        <v>25</v>
      </c>
      <c r="C415" s="52">
        <v>6.87</v>
      </c>
      <c r="D415" s="52">
        <v>6.35</v>
      </c>
      <c r="E415" s="52">
        <v>3.2</v>
      </c>
      <c r="F415" s="54">
        <v>0.10100000000000001</v>
      </c>
      <c r="G415" s="52">
        <v>0.13600000000000001</v>
      </c>
      <c r="H415" s="52"/>
      <c r="I415" s="37">
        <v>44.8</v>
      </c>
      <c r="J415" s="22">
        <f t="shared" si="91"/>
        <v>0.6275136</v>
      </c>
      <c r="K415" s="37">
        <v>1.3</v>
      </c>
      <c r="L415" s="22">
        <f t="shared" si="89"/>
        <v>4.0261000000000005E-2</v>
      </c>
      <c r="M415" s="22"/>
      <c r="N415" s="52">
        <v>3</v>
      </c>
      <c r="O415" s="52">
        <v>3</v>
      </c>
      <c r="P415" s="52">
        <v>2</v>
      </c>
      <c r="Q415" s="52">
        <v>2</v>
      </c>
      <c r="R415" s="52">
        <v>6</v>
      </c>
      <c r="S415" s="52">
        <v>3</v>
      </c>
      <c r="T415" s="52">
        <f t="shared" si="90"/>
        <v>7.2222222222222223</v>
      </c>
      <c r="U415" s="52">
        <f t="shared" si="90"/>
        <v>13.333333333333334</v>
      </c>
      <c r="V415" s="53">
        <v>1.05</v>
      </c>
      <c r="W415" s="52">
        <v>1</v>
      </c>
      <c r="X415" s="52"/>
      <c r="Y415" s="52" t="s">
        <v>165</v>
      </c>
      <c r="Z415" s="52">
        <v>45</v>
      </c>
      <c r="AA415" s="52">
        <v>56</v>
      </c>
      <c r="AB415" s="52">
        <v>24</v>
      </c>
      <c r="AC415" s="56">
        <f t="shared" si="93"/>
        <v>7.3152000000000008</v>
      </c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</row>
    <row r="416" spans="1:40" x14ac:dyDescent="0.2">
      <c r="A416" s="54"/>
      <c r="B416" s="52"/>
      <c r="C416" s="52"/>
      <c r="D416" s="52"/>
      <c r="E416" s="52"/>
      <c r="F416" s="52"/>
      <c r="G416" s="52"/>
      <c r="H416" s="52"/>
      <c r="I416" s="37"/>
      <c r="J416" s="22"/>
      <c r="K416" s="37"/>
      <c r="L416" s="22"/>
      <c r="M416" s="22"/>
      <c r="N416" s="52"/>
      <c r="O416" s="52"/>
      <c r="P416" s="52"/>
      <c r="Q416" s="52"/>
      <c r="R416" s="52"/>
      <c r="S416" s="52"/>
      <c r="T416" s="52" t="str">
        <f t="shared" si="90"/>
        <v xml:space="preserve"> </v>
      </c>
      <c r="U416" s="52" t="str">
        <f t="shared" si="90"/>
        <v xml:space="preserve"> </v>
      </c>
      <c r="V416" s="52"/>
      <c r="W416" s="52"/>
      <c r="X416" s="52"/>
      <c r="Y416" s="52"/>
      <c r="Z416" s="52"/>
      <c r="AA416" s="52"/>
      <c r="AB416" s="52"/>
      <c r="AC416" s="56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</row>
    <row r="417" spans="1:40" x14ac:dyDescent="0.2">
      <c r="A417" s="54"/>
      <c r="B417" s="52"/>
      <c r="C417" s="52"/>
      <c r="D417" s="52"/>
      <c r="E417" s="52"/>
      <c r="F417" s="52"/>
      <c r="G417" s="52"/>
      <c r="H417" s="52"/>
      <c r="I417" s="37"/>
      <c r="J417" s="22"/>
      <c r="K417" s="37"/>
      <c r="L417" s="22"/>
      <c r="M417" s="22"/>
      <c r="N417" s="52"/>
      <c r="O417" s="52"/>
      <c r="P417" s="52"/>
      <c r="Q417" s="52"/>
      <c r="R417" s="52"/>
      <c r="S417" s="52"/>
      <c r="T417" s="52" t="str">
        <f t="shared" si="90"/>
        <v xml:space="preserve"> </v>
      </c>
      <c r="U417" s="52" t="str">
        <f t="shared" si="90"/>
        <v xml:space="preserve"> </v>
      </c>
      <c r="V417" s="52"/>
      <c r="W417" s="52"/>
      <c r="X417" s="52"/>
      <c r="Y417" s="52"/>
      <c r="Z417" s="52"/>
      <c r="AA417" s="52"/>
      <c r="AB417" s="52"/>
      <c r="AC417" s="56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</row>
    <row r="418" spans="1:40" x14ac:dyDescent="0.2">
      <c r="A418" s="54"/>
      <c r="B418" s="52"/>
      <c r="C418" s="52"/>
      <c r="D418" s="52"/>
      <c r="E418" s="52"/>
      <c r="F418" s="52"/>
      <c r="G418" s="52"/>
      <c r="H418" s="52"/>
      <c r="I418" s="37"/>
      <c r="J418" s="22"/>
      <c r="K418" s="37"/>
      <c r="L418" s="22"/>
      <c r="M418" s="22"/>
      <c r="N418" s="52"/>
      <c r="O418" s="52"/>
      <c r="P418" s="52"/>
      <c r="Q418" s="52"/>
      <c r="R418" s="52"/>
      <c r="S418" s="52"/>
      <c r="T418" s="52" t="str">
        <f t="shared" si="90"/>
        <v xml:space="preserve"> </v>
      </c>
      <c r="U418" s="52" t="str">
        <f t="shared" si="90"/>
        <v xml:space="preserve"> </v>
      </c>
      <c r="V418" s="52"/>
      <c r="W418" s="52"/>
      <c r="X418" s="52"/>
      <c r="Y418" s="52"/>
      <c r="Z418" s="52"/>
      <c r="AA418" s="52"/>
      <c r="AB418" s="52"/>
      <c r="AC418" s="56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</row>
    <row r="419" spans="1:40" x14ac:dyDescent="0.2">
      <c r="A419" s="54"/>
      <c r="B419" s="52"/>
      <c r="D419" s="52"/>
      <c r="E419" s="52"/>
      <c r="F419" s="52"/>
      <c r="G419" s="52"/>
      <c r="H419" s="52"/>
      <c r="I419" s="37"/>
      <c r="J419" s="22"/>
      <c r="K419" s="37"/>
      <c r="L419" s="22"/>
      <c r="M419" s="22"/>
      <c r="N419" s="52"/>
      <c r="O419" s="52"/>
      <c r="P419" s="52"/>
      <c r="Q419" s="52"/>
      <c r="R419" s="52"/>
      <c r="S419" s="52"/>
      <c r="T419" s="52" t="str">
        <f t="shared" si="90"/>
        <v xml:space="preserve"> </v>
      </c>
      <c r="U419" s="52" t="str">
        <f t="shared" si="90"/>
        <v xml:space="preserve"> </v>
      </c>
      <c r="V419" s="52"/>
      <c r="W419" s="52"/>
      <c r="X419" s="52"/>
      <c r="Y419" s="52"/>
      <c r="Z419" s="52"/>
      <c r="AA419" s="52"/>
      <c r="AB419" s="52"/>
      <c r="AC419" s="56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</row>
    <row r="420" spans="1:40" x14ac:dyDescent="0.2">
      <c r="A420" s="103">
        <f>A398</f>
        <v>42808</v>
      </c>
      <c r="B420" s="52">
        <v>26</v>
      </c>
      <c r="C420" s="52">
        <v>0.17</v>
      </c>
      <c r="D420" s="52">
        <v>7.82</v>
      </c>
      <c r="E420" s="52">
        <v>12.9</v>
      </c>
      <c r="F420" s="74">
        <v>14.577999999999999</v>
      </c>
      <c r="G420" s="52">
        <v>0.112</v>
      </c>
      <c r="H420" s="52"/>
      <c r="I420" s="37">
        <v>235</v>
      </c>
      <c r="J420" s="22">
        <f t="shared" ref="J420:J421" si="95">(I420*14.007)*(0.001)</f>
        <v>3.2916449999999999</v>
      </c>
      <c r="K420" s="156">
        <v>1.91</v>
      </c>
      <c r="L420" s="22">
        <f t="shared" ref="L420:L421" si="96">(K420*30.97)*(0.001)</f>
        <v>5.9152699999999996E-2</v>
      </c>
      <c r="M420" s="22"/>
      <c r="N420" s="52">
        <v>2</v>
      </c>
      <c r="O420" s="52">
        <v>5</v>
      </c>
      <c r="P420" s="52">
        <v>4</v>
      </c>
      <c r="Q420" s="52">
        <v>3</v>
      </c>
      <c r="R420" s="52">
        <v>12</v>
      </c>
      <c r="S420" s="52">
        <v>5</v>
      </c>
      <c r="T420" s="52">
        <f t="shared" si="90"/>
        <v>3.3333333333333335</v>
      </c>
      <c r="U420" s="52">
        <f t="shared" si="90"/>
        <v>5.5555555555555554</v>
      </c>
      <c r="V420" s="52">
        <v>0.4</v>
      </c>
      <c r="W420" s="52">
        <v>1</v>
      </c>
      <c r="X420" s="52" t="s">
        <v>70</v>
      </c>
      <c r="Y420" s="52" t="s">
        <v>131</v>
      </c>
      <c r="Z420" s="52">
        <v>38</v>
      </c>
      <c r="AA420" s="52">
        <v>42</v>
      </c>
      <c r="AB420" s="52">
        <v>20</v>
      </c>
      <c r="AC420" s="56">
        <f t="shared" si="93"/>
        <v>6.0960000000000001</v>
      </c>
      <c r="AD420" s="52" t="s">
        <v>211</v>
      </c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</row>
    <row r="421" spans="1:40" x14ac:dyDescent="0.2">
      <c r="A421" s="146">
        <f>A399</f>
        <v>42822</v>
      </c>
      <c r="B421" s="52">
        <v>26</v>
      </c>
      <c r="C421" s="46">
        <v>0.3</v>
      </c>
      <c r="D421" s="46">
        <v>8</v>
      </c>
      <c r="E421" s="46">
        <v>28.4</v>
      </c>
      <c r="F421" s="46">
        <v>1.85</v>
      </c>
      <c r="G421" s="46">
        <v>0.10299999999999999</v>
      </c>
      <c r="I421" s="156">
        <v>205</v>
      </c>
      <c r="J421" s="22">
        <f t="shared" si="95"/>
        <v>2.871435</v>
      </c>
      <c r="K421" s="156">
        <v>2.39</v>
      </c>
      <c r="L421" s="22">
        <f t="shared" si="96"/>
        <v>7.4018299999999995E-2</v>
      </c>
      <c r="M421" s="22"/>
      <c r="N421" s="46">
        <v>2</v>
      </c>
      <c r="O421" s="46">
        <v>2</v>
      </c>
      <c r="P421" s="46">
        <v>3</v>
      </c>
      <c r="Q421" s="46">
        <v>2</v>
      </c>
      <c r="R421" s="46">
        <v>9</v>
      </c>
      <c r="S421" s="46">
        <v>2</v>
      </c>
      <c r="T421" s="52">
        <f t="shared" si="90"/>
        <v>15.555555555555555</v>
      </c>
      <c r="U421" s="52">
        <f t="shared" si="90"/>
        <v>13.333333333333334</v>
      </c>
      <c r="V421" s="46">
        <v>0.3</v>
      </c>
      <c r="W421" s="46">
        <v>1</v>
      </c>
      <c r="Y421" s="46" t="s">
        <v>131</v>
      </c>
      <c r="Z421" s="46">
        <v>60</v>
      </c>
      <c r="AA421" s="46">
        <v>56</v>
      </c>
      <c r="AB421" s="46">
        <v>20</v>
      </c>
      <c r="AC421" s="56">
        <f t="shared" si="93"/>
        <v>6.0960000000000001</v>
      </c>
    </row>
    <row r="422" spans="1:40" x14ac:dyDescent="0.2">
      <c r="A422" s="103">
        <f t="shared" ref="A422:A437" si="97">A400</f>
        <v>42836</v>
      </c>
      <c r="B422" s="52">
        <v>26</v>
      </c>
      <c r="C422" s="52">
        <v>0.26</v>
      </c>
      <c r="D422" s="52">
        <v>8.2200000000000006</v>
      </c>
      <c r="E422" s="52">
        <v>10.7</v>
      </c>
      <c r="F422" s="52">
        <v>2.89</v>
      </c>
      <c r="G422" s="52">
        <v>0.156</v>
      </c>
      <c r="H422" s="52"/>
      <c r="I422" s="156">
        <v>202</v>
      </c>
      <c r="J422" s="22">
        <f t="shared" si="91"/>
        <v>2.8294139999999999</v>
      </c>
      <c r="K422" s="156">
        <v>2.41</v>
      </c>
      <c r="L422" s="22">
        <f t="shared" si="89"/>
        <v>7.4637700000000001E-2</v>
      </c>
      <c r="M422" s="22"/>
      <c r="N422" s="52">
        <v>2</v>
      </c>
      <c r="O422" s="52">
        <v>1</v>
      </c>
      <c r="P422" s="52">
        <v>3</v>
      </c>
      <c r="Q422" s="52">
        <v>3</v>
      </c>
      <c r="R422" s="52">
        <v>10</v>
      </c>
      <c r="S422" s="52">
        <v>1</v>
      </c>
      <c r="T422" s="52">
        <f t="shared" si="90"/>
        <v>16.666666666666668</v>
      </c>
      <c r="U422" s="52">
        <f t="shared" si="90"/>
        <v>15.555555555555555</v>
      </c>
      <c r="V422" s="52">
        <v>0.25</v>
      </c>
      <c r="W422" s="52">
        <v>1</v>
      </c>
      <c r="X422" s="52"/>
      <c r="Y422" s="46" t="s">
        <v>131</v>
      </c>
      <c r="Z422" s="52">
        <v>62</v>
      </c>
      <c r="AA422" s="52">
        <v>60</v>
      </c>
      <c r="AB422" s="46">
        <v>12</v>
      </c>
      <c r="AC422" s="56">
        <f t="shared" si="93"/>
        <v>3.6576000000000004</v>
      </c>
      <c r="AD422" s="52"/>
      <c r="AE422" s="52"/>
      <c r="AF422" s="52"/>
      <c r="AG422" s="52"/>
      <c r="AI422" s="52"/>
      <c r="AJ422" s="52"/>
      <c r="AL422" s="52"/>
      <c r="AM422" s="52"/>
      <c r="AN422" s="52"/>
    </row>
    <row r="423" spans="1:40" x14ac:dyDescent="0.2">
      <c r="A423" s="103">
        <f>A401</f>
        <v>42850</v>
      </c>
      <c r="B423" s="52">
        <v>26</v>
      </c>
      <c r="C423" s="52">
        <v>0.51</v>
      </c>
      <c r="D423" s="52">
        <v>7.82</v>
      </c>
      <c r="E423" s="52">
        <v>7.4</v>
      </c>
      <c r="F423" s="52">
        <v>3.21</v>
      </c>
      <c r="G423" s="52">
        <v>0.13700000000000001</v>
      </c>
      <c r="H423" s="52"/>
      <c r="I423" s="156">
        <v>199</v>
      </c>
      <c r="J423" s="22">
        <f t="shared" si="91"/>
        <v>2.7873930000000002</v>
      </c>
      <c r="K423" s="156">
        <v>1.94</v>
      </c>
      <c r="L423" s="22">
        <f t="shared" si="89"/>
        <v>6.0081799999999998E-2</v>
      </c>
      <c r="M423" s="22"/>
      <c r="N423" s="52">
        <v>3</v>
      </c>
      <c r="O423" s="52">
        <v>5</v>
      </c>
      <c r="P423" s="52">
        <v>2</v>
      </c>
      <c r="Q423" s="52">
        <v>2</v>
      </c>
      <c r="R423" s="52">
        <v>6</v>
      </c>
      <c r="S423" s="52">
        <v>4</v>
      </c>
      <c r="T423" s="52">
        <f t="shared" si="90"/>
        <v>14.444444444444445</v>
      </c>
      <c r="U423" s="52">
        <f t="shared" si="90"/>
        <v>15.555555555555555</v>
      </c>
      <c r="V423" s="52">
        <v>0.32</v>
      </c>
      <c r="W423" s="52">
        <v>1</v>
      </c>
      <c r="X423" s="52"/>
      <c r="Y423" s="52" t="s">
        <v>131</v>
      </c>
      <c r="Z423" s="52">
        <v>58</v>
      </c>
      <c r="AA423" s="52">
        <v>60</v>
      </c>
      <c r="AB423" s="52">
        <v>2.5</v>
      </c>
      <c r="AC423" s="56">
        <f>AB423*0.3048</f>
        <v>0.76200000000000001</v>
      </c>
      <c r="AD423" s="52" t="s">
        <v>221</v>
      </c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</row>
    <row r="424" spans="1:40" x14ac:dyDescent="0.2">
      <c r="A424" s="103">
        <f t="shared" si="97"/>
        <v>42864</v>
      </c>
      <c r="B424" s="52">
        <v>26</v>
      </c>
      <c r="C424" s="52">
        <v>0.47</v>
      </c>
      <c r="D424" s="52">
        <v>8.06</v>
      </c>
      <c r="E424" s="52">
        <v>15.4</v>
      </c>
      <c r="F424" s="52">
        <v>3.12</v>
      </c>
      <c r="G424" s="52">
        <v>0.106</v>
      </c>
      <c r="H424" s="52"/>
      <c r="I424" s="37">
        <v>174</v>
      </c>
      <c r="J424" s="22">
        <f t="shared" si="91"/>
        <v>2.4372180000000001</v>
      </c>
      <c r="K424" s="37">
        <v>1.93</v>
      </c>
      <c r="L424" s="22">
        <f t="shared" si="89"/>
        <v>5.9772099999999995E-2</v>
      </c>
      <c r="M424" s="22"/>
      <c r="N424" s="52">
        <v>3</v>
      </c>
      <c r="O424" s="52">
        <v>1</v>
      </c>
      <c r="P424" s="52">
        <v>1</v>
      </c>
      <c r="Q424" s="52">
        <v>1</v>
      </c>
      <c r="R424" s="52">
        <v>13</v>
      </c>
      <c r="S424" s="52">
        <v>1</v>
      </c>
      <c r="T424" s="52">
        <f t="shared" si="90"/>
        <v>10</v>
      </c>
      <c r="U424" s="52">
        <f t="shared" si="90"/>
        <v>15.555555555555555</v>
      </c>
      <c r="V424" s="52">
        <v>0.4</v>
      </c>
      <c r="W424" s="52">
        <v>1</v>
      </c>
      <c r="X424" s="52"/>
      <c r="Y424" s="52" t="s">
        <v>131</v>
      </c>
      <c r="Z424" s="52">
        <v>50</v>
      </c>
      <c r="AA424" s="52">
        <v>60</v>
      </c>
      <c r="AB424" s="52">
        <v>15</v>
      </c>
      <c r="AC424" s="56">
        <f t="shared" si="93"/>
        <v>4.5720000000000001</v>
      </c>
      <c r="AD424" s="52" t="s">
        <v>240</v>
      </c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</row>
    <row r="425" spans="1:40" x14ac:dyDescent="0.2">
      <c r="A425" s="103">
        <f t="shared" si="97"/>
        <v>42878</v>
      </c>
      <c r="B425" s="52">
        <v>26</v>
      </c>
      <c r="C425" s="52">
        <v>0.28000000000000003</v>
      </c>
      <c r="D425" s="52">
        <v>8.06</v>
      </c>
      <c r="E425" s="52">
        <v>18.7</v>
      </c>
      <c r="F425" s="52">
        <v>2.14</v>
      </c>
      <c r="G425" s="56">
        <v>0.128</v>
      </c>
      <c r="H425" s="56"/>
      <c r="I425" s="37">
        <v>151</v>
      </c>
      <c r="J425" s="22">
        <f t="shared" si="91"/>
        <v>2.1150569999999997</v>
      </c>
      <c r="K425" s="37">
        <v>2.63</v>
      </c>
      <c r="L425" s="22">
        <f t="shared" si="89"/>
        <v>8.1451099999999999E-2</v>
      </c>
      <c r="M425" s="22"/>
      <c r="N425" s="52">
        <v>1</v>
      </c>
      <c r="O425" s="52">
        <v>4</v>
      </c>
      <c r="P425" s="52">
        <v>2</v>
      </c>
      <c r="Q425" s="52">
        <v>2</v>
      </c>
      <c r="R425" s="52">
        <v>11</v>
      </c>
      <c r="S425" s="52">
        <v>5</v>
      </c>
      <c r="T425" s="52">
        <f t="shared" si="90"/>
        <v>16.666666666666668</v>
      </c>
      <c r="U425" s="52">
        <f t="shared" si="90"/>
        <v>18.888888888888889</v>
      </c>
      <c r="V425" s="52">
        <v>0.2</v>
      </c>
      <c r="W425" s="52">
        <v>1</v>
      </c>
      <c r="X425" s="52"/>
      <c r="Y425" s="52" t="s">
        <v>246</v>
      </c>
      <c r="Z425" s="52">
        <v>62</v>
      </c>
      <c r="AA425" s="52">
        <v>66</v>
      </c>
      <c r="AB425" s="52"/>
      <c r="AC425" s="56"/>
      <c r="AD425" s="52" t="s">
        <v>247</v>
      </c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</row>
    <row r="426" spans="1:40" x14ac:dyDescent="0.2">
      <c r="A426" s="103">
        <f t="shared" si="97"/>
        <v>42892</v>
      </c>
      <c r="B426" s="52">
        <v>26</v>
      </c>
      <c r="C426" s="52">
        <v>0.26</v>
      </c>
      <c r="D426" s="52">
        <v>7.63</v>
      </c>
      <c r="E426" s="52">
        <v>16.8</v>
      </c>
      <c r="F426" s="52">
        <v>1.92</v>
      </c>
      <c r="G426" s="52">
        <v>3.6999999999999998E-2</v>
      </c>
      <c r="H426" s="52"/>
      <c r="I426" s="37">
        <v>141</v>
      </c>
      <c r="J426" s="22">
        <f t="shared" si="91"/>
        <v>1.9749869999999998</v>
      </c>
      <c r="K426" s="37">
        <v>2.02</v>
      </c>
      <c r="L426" s="22">
        <f t="shared" si="89"/>
        <v>6.2559400000000001E-2</v>
      </c>
      <c r="M426" s="22"/>
      <c r="N426" s="52">
        <v>3</v>
      </c>
      <c r="O426" s="52">
        <v>3</v>
      </c>
      <c r="P426" s="52">
        <v>2</v>
      </c>
      <c r="Q426" s="52">
        <v>2</v>
      </c>
      <c r="R426" s="52">
        <v>13</v>
      </c>
      <c r="S426" s="52">
        <v>5</v>
      </c>
      <c r="T426" s="52">
        <f t="shared" si="90"/>
        <v>18.888888888888889</v>
      </c>
      <c r="U426" s="52">
        <f t="shared" si="90"/>
        <v>22.222222222222221</v>
      </c>
      <c r="V426" s="52">
        <v>0.5</v>
      </c>
      <c r="W426" s="52">
        <v>1</v>
      </c>
      <c r="X426" s="52"/>
      <c r="Y426" s="52" t="s">
        <v>252</v>
      </c>
      <c r="Z426" s="52">
        <v>66</v>
      </c>
      <c r="AA426" s="52">
        <v>72</v>
      </c>
      <c r="AB426" s="52">
        <v>15</v>
      </c>
      <c r="AC426" s="56">
        <f t="shared" si="93"/>
        <v>4.5720000000000001</v>
      </c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</row>
    <row r="427" spans="1:40" x14ac:dyDescent="0.2">
      <c r="A427" s="103">
        <f t="shared" si="97"/>
        <v>42906</v>
      </c>
      <c r="B427" s="52">
        <v>26</v>
      </c>
      <c r="C427" s="53">
        <v>0.21</v>
      </c>
      <c r="D427" s="52">
        <v>7.44</v>
      </c>
      <c r="E427" s="52">
        <v>45.2</v>
      </c>
      <c r="F427" s="52">
        <v>9.52</v>
      </c>
      <c r="G427" s="52">
        <v>0.187</v>
      </c>
      <c r="H427" s="52"/>
      <c r="I427" s="37">
        <v>174</v>
      </c>
      <c r="J427" s="22">
        <f t="shared" si="91"/>
        <v>2.4372180000000001</v>
      </c>
      <c r="K427" s="37">
        <v>5.78</v>
      </c>
      <c r="L427" s="22">
        <f t="shared" si="89"/>
        <v>0.17900659999999999</v>
      </c>
      <c r="M427" s="22"/>
      <c r="N427" s="52">
        <v>3</v>
      </c>
      <c r="O427" s="52">
        <v>3</v>
      </c>
      <c r="P427" s="52">
        <v>2</v>
      </c>
      <c r="Q427" s="52">
        <v>2</v>
      </c>
      <c r="R427" s="52">
        <v>11</v>
      </c>
      <c r="S427" s="52">
        <v>5</v>
      </c>
      <c r="T427" s="52">
        <f t="shared" si="90"/>
        <v>22.222222222222221</v>
      </c>
      <c r="U427" s="52">
        <f t="shared" si="90"/>
        <v>25</v>
      </c>
      <c r="V427" s="52">
        <v>0.2</v>
      </c>
      <c r="W427" s="52">
        <v>1</v>
      </c>
      <c r="X427" s="52"/>
      <c r="Y427" s="52" t="s">
        <v>252</v>
      </c>
      <c r="Z427" s="52">
        <v>72</v>
      </c>
      <c r="AA427" s="52">
        <v>77</v>
      </c>
      <c r="AB427" s="52">
        <v>20</v>
      </c>
      <c r="AC427" s="56">
        <f t="shared" si="93"/>
        <v>6.0960000000000001</v>
      </c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</row>
    <row r="428" spans="1:40" x14ac:dyDescent="0.2">
      <c r="A428" s="103">
        <f t="shared" si="97"/>
        <v>42921</v>
      </c>
      <c r="B428" s="52">
        <v>26</v>
      </c>
      <c r="C428" s="52">
        <v>0.38</v>
      </c>
      <c r="D428" s="52">
        <v>7.47</v>
      </c>
      <c r="E428" s="52">
        <v>16.3</v>
      </c>
      <c r="F428" s="177"/>
      <c r="G428" s="52">
        <v>0.16700000000000001</v>
      </c>
      <c r="H428" s="52"/>
      <c r="I428" s="37">
        <v>102</v>
      </c>
      <c r="J428" s="22">
        <f t="shared" si="91"/>
        <v>1.428714</v>
      </c>
      <c r="K428" s="37">
        <v>2.84</v>
      </c>
      <c r="L428" s="22">
        <f t="shared" si="89"/>
        <v>8.79548E-2</v>
      </c>
      <c r="M428" s="22"/>
      <c r="N428" s="52">
        <v>3</v>
      </c>
      <c r="O428" s="52">
        <v>2</v>
      </c>
      <c r="P428" s="52">
        <v>3</v>
      </c>
      <c r="Q428" s="52">
        <v>2</v>
      </c>
      <c r="R428" s="52">
        <v>6</v>
      </c>
      <c r="S428" s="52">
        <v>2</v>
      </c>
      <c r="T428" s="52">
        <f t="shared" si="90"/>
        <v>24.444444444444443</v>
      </c>
      <c r="U428" s="52">
        <f t="shared" si="90"/>
        <v>25.555555555555557</v>
      </c>
      <c r="V428" s="52">
        <v>0.45</v>
      </c>
      <c r="W428" s="52">
        <v>1</v>
      </c>
      <c r="X428" s="52"/>
      <c r="Y428" s="52" t="s">
        <v>131</v>
      </c>
      <c r="Z428" s="52">
        <v>76</v>
      </c>
      <c r="AA428" s="52">
        <v>78</v>
      </c>
      <c r="AB428" s="52">
        <v>2.5</v>
      </c>
      <c r="AC428" s="56">
        <f t="shared" si="93"/>
        <v>0.76200000000000001</v>
      </c>
      <c r="AD428" s="52" t="s">
        <v>264</v>
      </c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</row>
    <row r="429" spans="1:40" x14ac:dyDescent="0.2">
      <c r="A429" s="103">
        <f t="shared" si="97"/>
        <v>42934</v>
      </c>
      <c r="B429" s="52">
        <v>26</v>
      </c>
      <c r="C429" s="52">
        <v>0.44</v>
      </c>
      <c r="D429" s="52">
        <v>8.33</v>
      </c>
      <c r="E429" s="52">
        <v>22</v>
      </c>
      <c r="F429" s="52">
        <v>1.0900000000000001</v>
      </c>
      <c r="G429" s="52">
        <v>0.11600000000000001</v>
      </c>
      <c r="H429" s="52"/>
      <c r="I429" s="37">
        <v>112</v>
      </c>
      <c r="J429" s="22">
        <f t="shared" si="91"/>
        <v>1.568784</v>
      </c>
      <c r="K429" s="37">
        <v>3.4</v>
      </c>
      <c r="L429" s="22">
        <f t="shared" si="89"/>
        <v>0.10529799999999999</v>
      </c>
      <c r="M429" s="22"/>
      <c r="N429" s="52">
        <v>2</v>
      </c>
      <c r="O429" s="52">
        <v>3</v>
      </c>
      <c r="P429" s="52">
        <v>2</v>
      </c>
      <c r="Q429" s="52">
        <v>1</v>
      </c>
      <c r="R429" s="52">
        <v>8</v>
      </c>
      <c r="S429" s="52">
        <v>1</v>
      </c>
      <c r="T429" s="52">
        <f t="shared" si="90"/>
        <v>33.333333333333336</v>
      </c>
      <c r="U429" s="52">
        <f t="shared" si="90"/>
        <v>31.111111111111111</v>
      </c>
      <c r="V429" s="52">
        <v>0.307</v>
      </c>
      <c r="W429" s="52">
        <v>1</v>
      </c>
      <c r="X429" s="52"/>
      <c r="Y429" s="52" t="s">
        <v>274</v>
      </c>
      <c r="Z429" s="52">
        <v>92</v>
      </c>
      <c r="AA429" s="52">
        <v>88</v>
      </c>
      <c r="AB429" s="52">
        <v>50</v>
      </c>
      <c r="AC429" s="56">
        <f t="shared" si="93"/>
        <v>15.24</v>
      </c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</row>
    <row r="430" spans="1:40" x14ac:dyDescent="0.2">
      <c r="A430" s="103">
        <f>A408</f>
        <v>42948</v>
      </c>
      <c r="B430" s="52">
        <v>26</v>
      </c>
      <c r="C430" s="52">
        <v>0.17</v>
      </c>
      <c r="D430" s="52">
        <v>7.04</v>
      </c>
      <c r="E430" s="52">
        <v>24.9</v>
      </c>
      <c r="F430" s="54">
        <v>1.84</v>
      </c>
      <c r="G430" s="52">
        <v>0.109</v>
      </c>
      <c r="H430" s="52"/>
      <c r="I430" s="37">
        <v>93.2</v>
      </c>
      <c r="J430" s="22">
        <f t="shared" si="91"/>
        <v>1.3054523999999998</v>
      </c>
      <c r="K430" s="37">
        <v>3</v>
      </c>
      <c r="L430" s="22">
        <f t="shared" si="89"/>
        <v>9.2909999999999993E-2</v>
      </c>
      <c r="M430" s="22"/>
      <c r="N430" s="52">
        <v>4</v>
      </c>
      <c r="O430" s="52">
        <v>1</v>
      </c>
      <c r="P430" s="52">
        <v>2</v>
      </c>
      <c r="Q430" s="52">
        <v>1</v>
      </c>
      <c r="R430" s="52">
        <v>11</v>
      </c>
      <c r="S430" s="52">
        <v>1</v>
      </c>
      <c r="T430" s="52">
        <f t="shared" si="90"/>
        <v>21.111111111111111</v>
      </c>
      <c r="U430" s="52">
        <f t="shared" si="90"/>
        <v>23.333333333333332</v>
      </c>
      <c r="V430" s="53">
        <v>0.5</v>
      </c>
      <c r="W430" s="52">
        <v>1</v>
      </c>
      <c r="X430" s="52"/>
      <c r="Y430" s="52" t="s">
        <v>131</v>
      </c>
      <c r="Z430" s="52">
        <v>70</v>
      </c>
      <c r="AA430" s="52">
        <v>74</v>
      </c>
      <c r="AB430" s="52">
        <v>20</v>
      </c>
      <c r="AC430" s="56">
        <f t="shared" si="93"/>
        <v>6.0960000000000001</v>
      </c>
      <c r="AD430" s="52" t="s">
        <v>285</v>
      </c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</row>
    <row r="431" spans="1:40" x14ac:dyDescent="0.2">
      <c r="A431" s="103">
        <f t="shared" si="97"/>
        <v>42962</v>
      </c>
      <c r="B431" s="52">
        <v>26</v>
      </c>
      <c r="C431" s="52">
        <v>0.03</v>
      </c>
      <c r="D431" s="52">
        <v>6.27</v>
      </c>
      <c r="E431" s="52">
        <v>17.399999999999999</v>
      </c>
      <c r="F431" s="52">
        <v>1.65</v>
      </c>
      <c r="G431" s="52">
        <v>0.36</v>
      </c>
      <c r="H431" s="52"/>
      <c r="I431" s="37">
        <v>86.7</v>
      </c>
      <c r="J431" s="22">
        <f t="shared" si="91"/>
        <v>1.2144069</v>
      </c>
      <c r="K431" s="37">
        <v>5.46</v>
      </c>
      <c r="L431" s="22">
        <f t="shared" si="89"/>
        <v>0.16909619999999997</v>
      </c>
      <c r="M431" s="22"/>
      <c r="N431" s="52">
        <v>4</v>
      </c>
      <c r="O431" s="52">
        <v>3</v>
      </c>
      <c r="P431" s="52">
        <v>1</v>
      </c>
      <c r="Q431" s="52">
        <v>1</v>
      </c>
      <c r="R431" s="52">
        <v>13</v>
      </c>
      <c r="S431" s="52">
        <v>3</v>
      </c>
      <c r="T431" s="52">
        <f t="shared" si="90"/>
        <v>24.444444444444443</v>
      </c>
      <c r="U431" s="52">
        <f t="shared" si="90"/>
        <v>25.555555555555557</v>
      </c>
      <c r="V431" s="52">
        <v>0.6</v>
      </c>
      <c r="W431" s="52">
        <v>1</v>
      </c>
      <c r="X431" s="52"/>
      <c r="Y431" s="52" t="s">
        <v>131</v>
      </c>
      <c r="Z431" s="52">
        <v>76</v>
      </c>
      <c r="AA431" s="52">
        <v>78</v>
      </c>
      <c r="AB431" s="52">
        <v>50</v>
      </c>
      <c r="AC431" s="56">
        <f t="shared" si="93"/>
        <v>15.24</v>
      </c>
      <c r="AD431" s="52" t="s">
        <v>291</v>
      </c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</row>
    <row r="432" spans="1:40" x14ac:dyDescent="0.2">
      <c r="A432" s="103">
        <f t="shared" si="97"/>
        <v>42976</v>
      </c>
      <c r="B432" s="52">
        <v>26</v>
      </c>
      <c r="C432" s="52">
        <v>0.14000000000000001</v>
      </c>
      <c r="D432" s="52">
        <v>7.32</v>
      </c>
      <c r="E432" s="52">
        <v>9.9</v>
      </c>
      <c r="F432" s="52">
        <v>1.56</v>
      </c>
      <c r="G432" s="52">
        <v>0.17499999999999999</v>
      </c>
      <c r="H432" s="52"/>
      <c r="I432" s="37">
        <v>161</v>
      </c>
      <c r="J432" s="22">
        <f t="shared" si="91"/>
        <v>2.2551269999999999</v>
      </c>
      <c r="K432" s="37">
        <v>3.57</v>
      </c>
      <c r="L432" s="22">
        <f t="shared" si="89"/>
        <v>0.11056289999999999</v>
      </c>
      <c r="M432" s="22"/>
      <c r="N432" s="52">
        <v>1</v>
      </c>
      <c r="O432" s="52">
        <v>5</v>
      </c>
      <c r="P432" s="52">
        <v>2</v>
      </c>
      <c r="Q432" s="52">
        <v>2</v>
      </c>
      <c r="R432" s="52">
        <v>6</v>
      </c>
      <c r="S432" s="52">
        <v>4</v>
      </c>
      <c r="T432" s="52">
        <f t="shared" si="90"/>
        <v>20</v>
      </c>
      <c r="U432" s="52">
        <f t="shared" si="90"/>
        <v>23.333333333333332</v>
      </c>
      <c r="V432" s="52">
        <v>0.45</v>
      </c>
      <c r="W432" s="52">
        <v>1</v>
      </c>
      <c r="X432" s="52"/>
      <c r="Y432" s="52" t="s">
        <v>131</v>
      </c>
      <c r="Z432" s="52">
        <v>68</v>
      </c>
      <c r="AA432" s="52">
        <v>74</v>
      </c>
      <c r="AB432" s="52">
        <v>30</v>
      </c>
      <c r="AC432" s="56">
        <f t="shared" si="93"/>
        <v>9.1440000000000001</v>
      </c>
      <c r="AD432" s="52" t="s">
        <v>298</v>
      </c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</row>
    <row r="433" spans="1:40" x14ac:dyDescent="0.2">
      <c r="A433" s="103">
        <f t="shared" si="97"/>
        <v>42990</v>
      </c>
      <c r="B433" s="52">
        <v>26</v>
      </c>
      <c r="C433" s="52">
        <v>0.13</v>
      </c>
      <c r="D433" s="52">
        <v>7.25</v>
      </c>
      <c r="E433" s="52">
        <v>24.2</v>
      </c>
      <c r="F433" s="56">
        <v>2.77</v>
      </c>
      <c r="G433" s="52">
        <v>8.3000000000000004E-2</v>
      </c>
      <c r="H433" s="52"/>
      <c r="I433" s="37">
        <v>193.5</v>
      </c>
      <c r="J433" s="22">
        <f t="shared" si="91"/>
        <v>2.7103544999999998</v>
      </c>
      <c r="K433" s="37">
        <v>2.2949999999999999</v>
      </c>
      <c r="L433" s="22">
        <f t="shared" si="89"/>
        <v>7.1076150000000005E-2</v>
      </c>
      <c r="M433" s="22"/>
      <c r="N433" s="52">
        <v>4</v>
      </c>
      <c r="O433" s="52">
        <v>3</v>
      </c>
      <c r="P433" s="52">
        <v>1</v>
      </c>
      <c r="Q433" s="52">
        <v>1</v>
      </c>
      <c r="R433" s="52">
        <v>6</v>
      </c>
      <c r="S433" s="52">
        <v>1</v>
      </c>
      <c r="T433" s="52">
        <f t="shared" si="90"/>
        <v>15</v>
      </c>
      <c r="U433" s="52">
        <f t="shared" si="90"/>
        <v>18.333333333333332</v>
      </c>
      <c r="V433" s="52">
        <v>0.6</v>
      </c>
      <c r="W433" s="52">
        <v>1</v>
      </c>
      <c r="X433" s="52"/>
      <c r="Y433" s="52" t="s">
        <v>146</v>
      </c>
      <c r="Z433" s="52">
        <v>59</v>
      </c>
      <c r="AA433" s="52">
        <v>65</v>
      </c>
      <c r="AB433" s="52">
        <v>50</v>
      </c>
      <c r="AC433" s="56">
        <f t="shared" si="93"/>
        <v>15.24</v>
      </c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</row>
    <row r="434" spans="1:40" x14ac:dyDescent="0.2">
      <c r="A434" s="103">
        <f t="shared" si="97"/>
        <v>43004</v>
      </c>
      <c r="B434" s="52">
        <v>26</v>
      </c>
      <c r="C434" s="52">
        <v>0.36</v>
      </c>
      <c r="D434" s="52">
        <v>8.07</v>
      </c>
      <c r="E434" s="52">
        <v>16</v>
      </c>
      <c r="F434" s="52">
        <v>0.92800000000000005</v>
      </c>
      <c r="G434" s="52">
        <v>0.04</v>
      </c>
      <c r="H434" s="52"/>
      <c r="I434" s="37">
        <v>177</v>
      </c>
      <c r="J434" s="22">
        <f t="shared" si="91"/>
        <v>2.4792390000000002</v>
      </c>
      <c r="K434" s="37">
        <v>2</v>
      </c>
      <c r="L434" s="22">
        <f t="shared" si="89"/>
        <v>6.1940000000000002E-2</v>
      </c>
      <c r="M434" s="22"/>
      <c r="N434" s="52">
        <v>1</v>
      </c>
      <c r="O434" s="52">
        <v>3</v>
      </c>
      <c r="P434" s="52">
        <v>3</v>
      </c>
      <c r="Q434" s="52">
        <v>2</v>
      </c>
      <c r="R434" s="52">
        <v>6</v>
      </c>
      <c r="S434" s="52">
        <v>1</v>
      </c>
      <c r="T434" s="52">
        <f t="shared" si="90"/>
        <v>20.555555555555557</v>
      </c>
      <c r="U434" s="52">
        <f t="shared" si="90"/>
        <v>23.333333333333332</v>
      </c>
      <c r="V434" s="52">
        <v>0.5</v>
      </c>
      <c r="W434" s="52">
        <v>1</v>
      </c>
      <c r="X434" s="52"/>
      <c r="Y434" s="52" t="s">
        <v>131</v>
      </c>
      <c r="Z434" s="52">
        <v>69</v>
      </c>
      <c r="AA434" s="52">
        <v>74</v>
      </c>
      <c r="AB434" s="52">
        <v>30</v>
      </c>
      <c r="AC434" s="56">
        <f t="shared" si="93"/>
        <v>9.1440000000000001</v>
      </c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</row>
    <row r="435" spans="1:40" x14ac:dyDescent="0.2">
      <c r="A435" s="103">
        <f t="shared" si="97"/>
        <v>43018</v>
      </c>
      <c r="B435" s="52">
        <v>26</v>
      </c>
      <c r="C435" s="52">
        <v>0.92</v>
      </c>
      <c r="D435" s="52">
        <v>7.69</v>
      </c>
      <c r="E435" s="52">
        <v>14.5</v>
      </c>
      <c r="F435" s="54">
        <v>3.31</v>
      </c>
      <c r="G435" s="52">
        <v>3.1E-2</v>
      </c>
      <c r="H435" s="52"/>
      <c r="I435" s="37">
        <v>189</v>
      </c>
      <c r="J435" s="22">
        <f t="shared" si="91"/>
        <v>2.6473230000000001</v>
      </c>
      <c r="K435" s="37">
        <v>1.61</v>
      </c>
      <c r="L435" s="22">
        <f t="shared" si="89"/>
        <v>4.9861700000000002E-2</v>
      </c>
      <c r="M435" s="22"/>
      <c r="N435" s="52">
        <v>1</v>
      </c>
      <c r="O435" s="52">
        <v>3</v>
      </c>
      <c r="P435" s="52">
        <v>1</v>
      </c>
      <c r="Q435" s="52">
        <v>1</v>
      </c>
      <c r="R435" s="52">
        <v>13</v>
      </c>
      <c r="S435" s="52">
        <v>3</v>
      </c>
      <c r="T435" s="52">
        <f t="shared" si="90"/>
        <v>23.888888888888889</v>
      </c>
      <c r="U435" s="52">
        <f t="shared" si="90"/>
        <v>23.333333333333332</v>
      </c>
      <c r="V435" s="52">
        <v>0.55000000000000004</v>
      </c>
      <c r="W435" s="52">
        <v>1</v>
      </c>
      <c r="X435" s="52"/>
      <c r="Y435" s="52" t="s">
        <v>131</v>
      </c>
      <c r="Z435" s="52">
        <v>75</v>
      </c>
      <c r="AA435" s="52">
        <v>74</v>
      </c>
      <c r="AB435" s="52">
        <v>28</v>
      </c>
      <c r="AC435" s="56">
        <f t="shared" si="93"/>
        <v>8.5343999999999998</v>
      </c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</row>
    <row r="436" spans="1:40" x14ac:dyDescent="0.2">
      <c r="A436" s="103">
        <f t="shared" si="97"/>
        <v>43032</v>
      </c>
      <c r="B436" s="52">
        <v>26</v>
      </c>
      <c r="C436" s="52">
        <v>1.06</v>
      </c>
      <c r="D436" s="53">
        <v>7.73</v>
      </c>
      <c r="E436" s="52">
        <v>23.7</v>
      </c>
      <c r="F436" s="52">
        <v>3.05</v>
      </c>
      <c r="G436" s="52">
        <v>0.159</v>
      </c>
      <c r="H436" s="52"/>
      <c r="I436" s="37">
        <v>181</v>
      </c>
      <c r="J436" s="22">
        <f>(I436*14.007)*(0.001)</f>
        <v>2.5352669999999997</v>
      </c>
      <c r="K436" s="37">
        <v>1.34</v>
      </c>
      <c r="L436" s="22">
        <f t="shared" si="89"/>
        <v>4.1499800000000003E-2</v>
      </c>
      <c r="M436" s="22"/>
      <c r="N436" s="52">
        <v>1</v>
      </c>
      <c r="O436" s="52">
        <v>5</v>
      </c>
      <c r="P436" s="52">
        <v>2</v>
      </c>
      <c r="Q436" s="52">
        <v>2</v>
      </c>
      <c r="R436" s="52">
        <v>9</v>
      </c>
      <c r="S436" s="52">
        <v>4</v>
      </c>
      <c r="T436" s="52">
        <f t="shared" si="90"/>
        <v>20</v>
      </c>
      <c r="U436" s="52">
        <f t="shared" si="90"/>
        <v>18.333333333333332</v>
      </c>
      <c r="V436" s="53">
        <v>0.65</v>
      </c>
      <c r="W436" s="52">
        <v>1</v>
      </c>
      <c r="X436" s="52"/>
      <c r="Y436" s="46" t="s">
        <v>131</v>
      </c>
      <c r="Z436" s="52">
        <v>68</v>
      </c>
      <c r="AA436" s="52">
        <v>65</v>
      </c>
      <c r="AB436" s="46">
        <v>30</v>
      </c>
      <c r="AC436" s="56">
        <f t="shared" si="93"/>
        <v>9.1440000000000001</v>
      </c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</row>
    <row r="437" spans="1:40" x14ac:dyDescent="0.2">
      <c r="A437" s="103">
        <f t="shared" si="97"/>
        <v>43046</v>
      </c>
      <c r="B437" s="52">
        <v>26</v>
      </c>
      <c r="C437" s="52">
        <v>0.62</v>
      </c>
      <c r="D437" s="52">
        <v>7.4</v>
      </c>
      <c r="E437" s="52">
        <v>9.4</v>
      </c>
      <c r="F437" s="52">
        <v>3.3</v>
      </c>
      <c r="G437" s="52">
        <v>4.0000000000000001E-3</v>
      </c>
      <c r="H437" s="52"/>
      <c r="I437" s="37">
        <v>199</v>
      </c>
      <c r="J437" s="22">
        <f>(I437*14.007)*(0.001)</f>
        <v>2.7873930000000002</v>
      </c>
      <c r="K437" s="37">
        <v>1.3</v>
      </c>
      <c r="L437" s="22">
        <f t="shared" si="89"/>
        <v>4.0261000000000005E-2</v>
      </c>
      <c r="M437" s="22"/>
      <c r="N437" s="52">
        <v>2</v>
      </c>
      <c r="O437" s="52">
        <v>2</v>
      </c>
      <c r="P437" s="52">
        <v>2</v>
      </c>
      <c r="Q437" s="52">
        <v>2</v>
      </c>
      <c r="R437" s="52">
        <v>5</v>
      </c>
      <c r="S437" s="52">
        <v>1</v>
      </c>
      <c r="T437" s="52">
        <f t="shared" si="90"/>
        <v>8.3333333333333339</v>
      </c>
      <c r="U437" s="52">
        <f t="shared" si="90"/>
        <v>15.555555555555555</v>
      </c>
      <c r="V437" s="53">
        <v>0.6</v>
      </c>
      <c r="W437" s="52">
        <v>1</v>
      </c>
      <c r="X437" s="52"/>
      <c r="Y437" s="52" t="s">
        <v>131</v>
      </c>
      <c r="Z437" s="52">
        <v>47</v>
      </c>
      <c r="AA437" s="52">
        <v>60</v>
      </c>
      <c r="AB437" s="52">
        <v>15</v>
      </c>
      <c r="AC437" s="56">
        <f t="shared" si="93"/>
        <v>4.5720000000000001</v>
      </c>
      <c r="AD437" s="52" t="s">
        <v>318</v>
      </c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</row>
    <row r="438" spans="1:40" x14ac:dyDescent="0.2">
      <c r="A438" s="54"/>
      <c r="B438" s="52"/>
      <c r="C438" s="52"/>
      <c r="D438" s="52"/>
      <c r="E438" s="52"/>
      <c r="F438" s="52"/>
      <c r="G438" s="52"/>
      <c r="H438" s="52"/>
      <c r="I438" s="37"/>
      <c r="J438" s="22"/>
      <c r="K438" s="37"/>
      <c r="L438" s="22"/>
      <c r="M438" s="22"/>
      <c r="N438" s="52"/>
      <c r="O438" s="52"/>
      <c r="P438" s="52"/>
      <c r="Q438" s="52"/>
      <c r="R438" s="52"/>
      <c r="S438" s="52"/>
      <c r="T438" s="52" t="str">
        <f t="shared" si="90"/>
        <v xml:space="preserve"> </v>
      </c>
      <c r="U438" s="52" t="str">
        <f t="shared" si="90"/>
        <v xml:space="preserve"> </v>
      </c>
      <c r="V438" s="52"/>
      <c r="W438" s="52"/>
      <c r="X438" s="52"/>
      <c r="Y438" s="52"/>
      <c r="Z438" s="52"/>
      <c r="AA438" s="52"/>
      <c r="AB438" s="52"/>
      <c r="AC438" s="56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</row>
    <row r="439" spans="1:40" x14ac:dyDescent="0.2">
      <c r="A439" s="54"/>
      <c r="B439" s="52"/>
      <c r="C439" s="52"/>
      <c r="D439" s="52"/>
      <c r="E439" s="52"/>
      <c r="F439" s="52"/>
      <c r="G439" s="52"/>
      <c r="H439" s="52"/>
      <c r="I439" s="37"/>
      <c r="J439" s="22"/>
      <c r="K439" s="37"/>
      <c r="L439" s="22"/>
      <c r="M439" s="22"/>
      <c r="N439" s="52"/>
      <c r="O439" s="52"/>
      <c r="P439" s="52"/>
      <c r="Q439" s="52"/>
      <c r="R439" s="52"/>
      <c r="S439" s="52"/>
      <c r="T439" s="52" t="str">
        <f t="shared" si="90"/>
        <v xml:space="preserve"> </v>
      </c>
      <c r="U439" s="52" t="str">
        <f t="shared" si="90"/>
        <v xml:space="preserve"> </v>
      </c>
      <c r="V439" s="52"/>
      <c r="W439" s="52"/>
      <c r="X439" s="52"/>
      <c r="Y439" s="52"/>
      <c r="Z439" s="52"/>
      <c r="AA439" s="52"/>
      <c r="AB439" s="52"/>
      <c r="AC439" s="56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</row>
    <row r="440" spans="1:40" x14ac:dyDescent="0.2">
      <c r="A440" s="54"/>
      <c r="B440" s="52"/>
      <c r="C440" s="52"/>
      <c r="D440" s="52"/>
      <c r="E440" s="52"/>
      <c r="F440" s="52"/>
      <c r="G440" s="52"/>
      <c r="H440" s="52"/>
      <c r="I440" s="37"/>
      <c r="J440" s="22"/>
      <c r="K440" s="37"/>
      <c r="L440" s="22"/>
      <c r="M440" s="22"/>
      <c r="N440" s="52"/>
      <c r="O440" s="52"/>
      <c r="P440" s="52"/>
      <c r="Q440" s="52"/>
      <c r="R440" s="52"/>
      <c r="S440" s="52"/>
      <c r="T440" s="52" t="str">
        <f t="shared" si="90"/>
        <v xml:space="preserve"> </v>
      </c>
      <c r="U440" s="52" t="str">
        <f t="shared" si="90"/>
        <v xml:space="preserve"> </v>
      </c>
      <c r="V440" s="52"/>
      <c r="W440" s="52"/>
      <c r="X440" s="52"/>
      <c r="Y440" s="52"/>
      <c r="Z440" s="52"/>
      <c r="AA440" s="52"/>
      <c r="AB440" s="52"/>
      <c r="AC440" s="56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</row>
    <row r="441" spans="1:40" x14ac:dyDescent="0.2">
      <c r="A441" s="54"/>
      <c r="B441" s="52"/>
      <c r="C441" s="52"/>
      <c r="D441" s="52"/>
      <c r="E441" s="52"/>
      <c r="F441" s="52"/>
      <c r="G441" s="52"/>
      <c r="H441" s="52"/>
      <c r="I441" s="37"/>
      <c r="J441" s="22"/>
      <c r="K441" s="37"/>
      <c r="L441" s="22"/>
      <c r="M441" s="22"/>
      <c r="N441" s="52"/>
      <c r="O441" s="52"/>
      <c r="P441" s="52"/>
      <c r="Q441" s="52"/>
      <c r="R441" s="52"/>
      <c r="S441" s="52"/>
      <c r="T441" s="52" t="str">
        <f t="shared" si="90"/>
        <v xml:space="preserve"> </v>
      </c>
      <c r="U441" s="52" t="str">
        <f t="shared" si="90"/>
        <v xml:space="preserve"> </v>
      </c>
      <c r="V441" s="52"/>
      <c r="W441" s="52"/>
      <c r="X441" s="52"/>
      <c r="Y441" s="52"/>
      <c r="Z441" s="52"/>
      <c r="AA441" s="52"/>
      <c r="AB441" s="52"/>
      <c r="AC441" s="56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</row>
    <row r="442" spans="1:40" x14ac:dyDescent="0.2">
      <c r="A442" s="103">
        <f>A420</f>
        <v>42808</v>
      </c>
      <c r="B442" s="52">
        <v>27</v>
      </c>
      <c r="C442" s="53">
        <v>7.0000000000000007E-2</v>
      </c>
      <c r="D442" s="52">
        <v>7.84</v>
      </c>
      <c r="E442" s="52">
        <v>2.4</v>
      </c>
      <c r="F442" s="74">
        <v>10.98</v>
      </c>
      <c r="G442" s="52">
        <v>0.16500000000000001</v>
      </c>
      <c r="H442" s="52"/>
      <c r="I442" s="30">
        <v>177</v>
      </c>
      <c r="J442" s="22">
        <f t="shared" ref="J442:J443" si="98">(I442*14.007)*(0.001)</f>
        <v>2.4792390000000002</v>
      </c>
      <c r="K442" s="156">
        <v>1.37</v>
      </c>
      <c r="L442" s="22">
        <f t="shared" ref="L442:L443" si="99">(K442*30.97)*(0.001)</f>
        <v>4.2428899999999999E-2</v>
      </c>
      <c r="M442" s="22"/>
      <c r="N442" s="52">
        <v>4</v>
      </c>
      <c r="O442" s="52">
        <v>3</v>
      </c>
      <c r="P442" s="52">
        <v>4</v>
      </c>
      <c r="Q442" s="52">
        <v>3</v>
      </c>
      <c r="R442" s="52">
        <v>12</v>
      </c>
      <c r="S442" s="52">
        <v>5</v>
      </c>
      <c r="T442" s="52">
        <f t="shared" si="90"/>
        <v>2.2222222222222223</v>
      </c>
      <c r="U442" s="52">
        <f t="shared" si="90"/>
        <v>4.4444444444444446</v>
      </c>
      <c r="V442" s="52">
        <v>0.24</v>
      </c>
      <c r="W442" s="52">
        <v>1</v>
      </c>
      <c r="X442" s="52" t="s">
        <v>72</v>
      </c>
      <c r="Y442" s="52" t="s">
        <v>189</v>
      </c>
      <c r="Z442" s="52">
        <v>36</v>
      </c>
      <c r="AA442" s="52">
        <v>40</v>
      </c>
      <c r="AB442" s="52"/>
      <c r="AC442" s="56">
        <f t="shared" si="93"/>
        <v>0</v>
      </c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</row>
    <row r="443" spans="1:40" x14ac:dyDescent="0.2">
      <c r="A443" s="146">
        <f>A421</f>
        <v>42822</v>
      </c>
      <c r="B443" s="52">
        <v>27</v>
      </c>
      <c r="C443" s="46">
        <v>0.1</v>
      </c>
      <c r="D443" s="46">
        <v>7.71</v>
      </c>
      <c r="E443" s="46">
        <v>5.2</v>
      </c>
      <c r="F443" s="46">
        <v>2.31</v>
      </c>
      <c r="G443" s="46">
        <v>0.23599999999999999</v>
      </c>
      <c r="I443" s="156">
        <v>256</v>
      </c>
      <c r="J443" s="22">
        <f t="shared" si="98"/>
        <v>3.5857920000000001</v>
      </c>
      <c r="K443" s="156">
        <v>1.44</v>
      </c>
      <c r="L443" s="22">
        <f t="shared" si="99"/>
        <v>4.4596799999999999E-2</v>
      </c>
      <c r="M443" s="22"/>
      <c r="N443" s="46">
        <v>3</v>
      </c>
      <c r="O443" s="46">
        <v>4</v>
      </c>
      <c r="P443" s="46">
        <v>3</v>
      </c>
      <c r="Q443" s="46">
        <v>2</v>
      </c>
      <c r="R443" s="46">
        <v>10</v>
      </c>
      <c r="S443" s="46">
        <v>3</v>
      </c>
      <c r="T443" s="52">
        <f t="shared" si="90"/>
        <v>17.777777777777779</v>
      </c>
      <c r="U443" s="52">
        <f t="shared" si="90"/>
        <v>13.333333333333334</v>
      </c>
      <c r="V443" s="46">
        <v>0.8</v>
      </c>
      <c r="W443" s="46">
        <v>1</v>
      </c>
      <c r="Y443" s="46" t="s">
        <v>189</v>
      </c>
      <c r="Z443" s="46">
        <v>64</v>
      </c>
      <c r="AA443" s="46">
        <v>56</v>
      </c>
      <c r="AB443" s="46">
        <v>50</v>
      </c>
      <c r="AC443" s="56">
        <f t="shared" si="93"/>
        <v>15.24</v>
      </c>
      <c r="AD443" s="46" t="s">
        <v>227</v>
      </c>
    </row>
    <row r="444" spans="1:40" x14ac:dyDescent="0.2">
      <c r="A444" s="103">
        <f t="shared" ref="A444:A457" si="100">A422</f>
        <v>42836</v>
      </c>
      <c r="B444" s="52">
        <v>27</v>
      </c>
      <c r="C444" s="52">
        <v>0.1</v>
      </c>
      <c r="D444" s="52">
        <v>8.0500000000000007</v>
      </c>
      <c r="E444" s="57">
        <v>19.5</v>
      </c>
      <c r="F444" s="52">
        <v>3.31</v>
      </c>
      <c r="G444" s="52">
        <v>0.11600000000000001</v>
      </c>
      <c r="H444" s="52"/>
      <c r="I444" s="156">
        <v>242</v>
      </c>
      <c r="J444" s="22">
        <f t="shared" si="91"/>
        <v>3.389694</v>
      </c>
      <c r="K444" s="156">
        <v>2.44</v>
      </c>
      <c r="L444" s="22">
        <f t="shared" si="89"/>
        <v>7.5566800000000003E-2</v>
      </c>
      <c r="M444" s="22"/>
      <c r="N444" s="52">
        <v>1</v>
      </c>
      <c r="O444" s="52">
        <v>1</v>
      </c>
      <c r="P444" s="52">
        <v>2</v>
      </c>
      <c r="Q444" s="52">
        <v>2</v>
      </c>
      <c r="R444" s="52">
        <v>10</v>
      </c>
      <c r="S444" s="52">
        <v>1</v>
      </c>
      <c r="T444" s="52">
        <f t="shared" si="90"/>
        <v>26.111111111111111</v>
      </c>
      <c r="U444" s="52">
        <f t="shared" si="90"/>
        <v>16.666666666666668</v>
      </c>
      <c r="V444" s="52">
        <v>1</v>
      </c>
      <c r="W444" s="52">
        <v>1</v>
      </c>
      <c r="X444" s="52"/>
      <c r="Y444" s="52" t="s">
        <v>233</v>
      </c>
      <c r="Z444" s="52">
        <v>79</v>
      </c>
      <c r="AA444" s="52">
        <v>62</v>
      </c>
      <c r="AB444" s="52">
        <v>23</v>
      </c>
      <c r="AC444" s="56">
        <f t="shared" si="93"/>
        <v>7.0104000000000006</v>
      </c>
      <c r="AD444" s="52" t="s">
        <v>163</v>
      </c>
      <c r="AE444" s="52"/>
      <c r="AF444" s="52"/>
      <c r="AG444" s="52"/>
      <c r="AH444" s="52"/>
      <c r="AI444" s="52"/>
      <c r="AK444" s="52"/>
      <c r="AL444" s="52"/>
      <c r="AM444" s="52"/>
      <c r="AN444" s="52"/>
    </row>
    <row r="445" spans="1:40" x14ac:dyDescent="0.2">
      <c r="A445" s="103">
        <f>A423</f>
        <v>42850</v>
      </c>
      <c r="B445" s="52">
        <v>27</v>
      </c>
      <c r="C445" s="52">
        <v>0.11</v>
      </c>
      <c r="D445" s="52">
        <v>7.84</v>
      </c>
      <c r="E445" s="52">
        <v>9</v>
      </c>
      <c r="F445" s="52">
        <v>3.32</v>
      </c>
      <c r="G445" s="52">
        <v>7.6999999999999999E-2</v>
      </c>
      <c r="H445" s="52"/>
      <c r="I445" s="157">
        <v>238</v>
      </c>
      <c r="J445" s="22">
        <f t="shared" si="91"/>
        <v>3.3336659999999996</v>
      </c>
      <c r="K445" s="156">
        <v>1.36</v>
      </c>
      <c r="L445" s="22">
        <f t="shared" si="89"/>
        <v>4.2119200000000002E-2</v>
      </c>
      <c r="M445" s="22"/>
      <c r="N445" s="52">
        <v>4</v>
      </c>
      <c r="O445" s="52">
        <v>4</v>
      </c>
      <c r="P445" s="52">
        <v>4</v>
      </c>
      <c r="Q445" s="52">
        <v>2</v>
      </c>
      <c r="R445" s="52">
        <v>6</v>
      </c>
      <c r="S445" s="52">
        <v>4</v>
      </c>
      <c r="T445" s="52">
        <f t="shared" si="90"/>
        <v>16.111111111111111</v>
      </c>
      <c r="U445" s="52">
        <f t="shared" si="90"/>
        <v>14.444444444444445</v>
      </c>
      <c r="V445" s="52">
        <v>0.36</v>
      </c>
      <c r="W445" s="52">
        <v>1</v>
      </c>
      <c r="X445" s="52"/>
      <c r="Y445" s="52" t="s">
        <v>189</v>
      </c>
      <c r="Z445" s="52">
        <v>61</v>
      </c>
      <c r="AA445" s="52">
        <v>58</v>
      </c>
      <c r="AB445" s="52">
        <v>57</v>
      </c>
      <c r="AC445" s="56">
        <f>AB445*0.3048</f>
        <v>17.3736</v>
      </c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</row>
    <row r="446" spans="1:40" x14ac:dyDescent="0.2">
      <c r="A446" s="103">
        <f t="shared" si="100"/>
        <v>42864</v>
      </c>
      <c r="B446" s="52">
        <v>27</v>
      </c>
      <c r="C446" s="52">
        <v>0.1</v>
      </c>
      <c r="D446" s="52">
        <v>8.36</v>
      </c>
      <c r="E446" s="52">
        <v>37</v>
      </c>
      <c r="F446" s="52">
        <v>2.61</v>
      </c>
      <c r="G446" s="52">
        <v>0.13400000000000001</v>
      </c>
      <c r="H446" s="52"/>
      <c r="I446" s="30">
        <v>163</v>
      </c>
      <c r="J446" s="22">
        <f t="shared" si="91"/>
        <v>2.2831410000000001</v>
      </c>
      <c r="K446" s="30">
        <v>2.15</v>
      </c>
      <c r="L446" s="22">
        <f t="shared" si="89"/>
        <v>6.6585499999999992E-2</v>
      </c>
      <c r="M446" s="22"/>
      <c r="N446" s="52">
        <v>4</v>
      </c>
      <c r="O446" s="52">
        <v>1</v>
      </c>
      <c r="P446" s="52">
        <v>3</v>
      </c>
      <c r="Q446" s="52">
        <v>2</v>
      </c>
      <c r="R446" s="52">
        <v>12</v>
      </c>
      <c r="S446" s="52">
        <v>2</v>
      </c>
      <c r="T446" s="52">
        <f t="shared" si="90"/>
        <v>16.111111111111111</v>
      </c>
      <c r="U446" s="52">
        <f t="shared" si="90"/>
        <v>16.666666666666668</v>
      </c>
      <c r="V446" s="52">
        <v>0.4</v>
      </c>
      <c r="W446" s="52">
        <v>1</v>
      </c>
      <c r="X446" s="52"/>
      <c r="Y446" s="52" t="s">
        <v>241</v>
      </c>
      <c r="Z446" s="52">
        <v>61</v>
      </c>
      <c r="AA446" s="52">
        <v>62</v>
      </c>
      <c r="AB446" s="52">
        <v>57</v>
      </c>
      <c r="AC446" s="56">
        <f t="shared" si="93"/>
        <v>17.3736</v>
      </c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</row>
    <row r="447" spans="1:40" x14ac:dyDescent="0.2">
      <c r="A447" s="103">
        <f t="shared" si="100"/>
        <v>42878</v>
      </c>
      <c r="B447" s="52">
        <v>27</v>
      </c>
      <c r="C447" s="52">
        <v>0.1</v>
      </c>
      <c r="D447" s="52">
        <v>7.54</v>
      </c>
      <c r="E447" s="52">
        <v>13</v>
      </c>
      <c r="F447" s="52">
        <v>0.67700000000000005</v>
      </c>
      <c r="G447" s="52">
        <v>8.7999999999999995E-2</v>
      </c>
      <c r="H447" s="52"/>
      <c r="I447" s="30">
        <v>177</v>
      </c>
      <c r="J447" s="22">
        <f>(I447*14.007)*(0.001)</f>
        <v>2.4792390000000002</v>
      </c>
      <c r="K447" s="30">
        <v>1.83</v>
      </c>
      <c r="L447" s="22">
        <f t="shared" si="89"/>
        <v>5.6675099999999999E-2</v>
      </c>
      <c r="M447" s="18">
        <v>187</v>
      </c>
      <c r="N447" s="52">
        <v>4</v>
      </c>
      <c r="O447" s="52">
        <v>3</v>
      </c>
      <c r="P447" s="52">
        <v>3</v>
      </c>
      <c r="Q447" s="52">
        <v>2</v>
      </c>
      <c r="R447" s="52">
        <v>7</v>
      </c>
      <c r="S447" s="52">
        <v>4</v>
      </c>
      <c r="T447" s="52">
        <f t="shared" si="90"/>
        <v>17.222222222222221</v>
      </c>
      <c r="U447" s="52">
        <f t="shared" si="90"/>
        <v>18.888888888888889</v>
      </c>
      <c r="V447" s="52">
        <v>0.7</v>
      </c>
      <c r="W447" s="52">
        <v>1</v>
      </c>
      <c r="X447" s="52"/>
      <c r="Y447" s="52" t="s">
        <v>241</v>
      </c>
      <c r="Z447" s="52">
        <v>63</v>
      </c>
      <c r="AA447" s="52">
        <v>66</v>
      </c>
      <c r="AB447" s="52">
        <v>59</v>
      </c>
      <c r="AC447" s="56">
        <f t="shared" si="93"/>
        <v>17.9832</v>
      </c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</row>
    <row r="448" spans="1:40" x14ac:dyDescent="0.2">
      <c r="A448" s="103">
        <f t="shared" si="100"/>
        <v>42892</v>
      </c>
      <c r="B448" s="52">
        <v>27</v>
      </c>
      <c r="C448" s="52">
        <v>0.1</v>
      </c>
      <c r="D448" s="53">
        <v>7.65</v>
      </c>
      <c r="E448" s="52">
        <v>25.6</v>
      </c>
      <c r="F448" s="52">
        <v>2.39</v>
      </c>
      <c r="G448" s="56">
        <v>7.9000000000000001E-2</v>
      </c>
      <c r="H448" s="56"/>
      <c r="I448" s="31">
        <v>172</v>
      </c>
      <c r="J448" s="22">
        <f t="shared" si="91"/>
        <v>2.4092039999999999</v>
      </c>
      <c r="K448" s="30">
        <v>1.57</v>
      </c>
      <c r="L448" s="22">
        <f t="shared" si="89"/>
        <v>4.8622900000000004E-2</v>
      </c>
      <c r="M448" s="18">
        <v>36</v>
      </c>
      <c r="N448" s="52">
        <v>1</v>
      </c>
      <c r="O448" s="52">
        <v>2</v>
      </c>
      <c r="P448" s="52">
        <v>3</v>
      </c>
      <c r="Q448" s="52">
        <v>2</v>
      </c>
      <c r="R448" s="52">
        <v>12</v>
      </c>
      <c r="S448" s="52">
        <v>4</v>
      </c>
      <c r="T448" s="52">
        <f t="shared" si="90"/>
        <v>27.777777777777779</v>
      </c>
      <c r="U448" s="52">
        <f t="shared" si="90"/>
        <v>24.444444444444443</v>
      </c>
      <c r="V448" s="52">
        <v>0.7</v>
      </c>
      <c r="W448" s="52">
        <v>1</v>
      </c>
      <c r="X448" s="52"/>
      <c r="Y448" s="52" t="s">
        <v>253</v>
      </c>
      <c r="Z448" s="52">
        <v>82</v>
      </c>
      <c r="AA448" s="52">
        <v>76</v>
      </c>
      <c r="AB448" s="52">
        <v>20</v>
      </c>
      <c r="AC448" s="56">
        <f t="shared" si="93"/>
        <v>6.0960000000000001</v>
      </c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</row>
    <row r="449" spans="1:40" x14ac:dyDescent="0.2">
      <c r="A449" s="103">
        <f t="shared" si="100"/>
        <v>42906</v>
      </c>
      <c r="B449" s="52">
        <v>27</v>
      </c>
      <c r="C449" s="52">
        <v>0.09</v>
      </c>
      <c r="D449" s="52">
        <v>7.6</v>
      </c>
      <c r="E449" s="52">
        <v>28.4</v>
      </c>
      <c r="F449" s="52">
        <v>10.3</v>
      </c>
      <c r="G449" s="52">
        <v>0.30399999999999999</v>
      </c>
      <c r="H449" s="52"/>
      <c r="I449" s="30">
        <v>158</v>
      </c>
      <c r="J449" s="22">
        <f t="shared" si="91"/>
        <v>2.2131059999999998</v>
      </c>
      <c r="K449" s="32">
        <v>2.68</v>
      </c>
      <c r="L449" s="22">
        <f t="shared" si="89"/>
        <v>8.2999600000000007E-2</v>
      </c>
      <c r="M449" s="131">
        <v>632</v>
      </c>
      <c r="N449" s="52">
        <v>4</v>
      </c>
      <c r="O449" s="52">
        <v>3</v>
      </c>
      <c r="P449" s="52">
        <v>1</v>
      </c>
      <c r="Q449" s="52">
        <v>1</v>
      </c>
      <c r="R449" s="52">
        <v>13</v>
      </c>
      <c r="S449" s="52">
        <v>5</v>
      </c>
      <c r="T449" s="52">
        <f t="shared" si="90"/>
        <v>27.777777777777779</v>
      </c>
      <c r="U449" s="52">
        <f t="shared" si="90"/>
        <v>27.222222222222221</v>
      </c>
      <c r="V449" s="52">
        <v>0.5</v>
      </c>
      <c r="W449" s="52">
        <v>1</v>
      </c>
      <c r="X449" s="52"/>
      <c r="Y449" s="52" t="s">
        <v>260</v>
      </c>
      <c r="Z449" s="52">
        <v>82</v>
      </c>
      <c r="AA449" s="52">
        <v>81</v>
      </c>
      <c r="AB449" s="52">
        <v>30</v>
      </c>
      <c r="AC449" s="56">
        <f t="shared" si="93"/>
        <v>9.1440000000000001</v>
      </c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</row>
    <row r="450" spans="1:40" x14ac:dyDescent="0.2">
      <c r="A450" s="103">
        <f t="shared" si="100"/>
        <v>42921</v>
      </c>
      <c r="B450" s="52">
        <v>27</v>
      </c>
      <c r="C450" s="52">
        <v>0.11</v>
      </c>
      <c r="D450" s="53">
        <v>7.43</v>
      </c>
      <c r="E450" s="52">
        <v>13.4</v>
      </c>
      <c r="F450" s="177"/>
      <c r="G450" s="52">
        <v>0.375</v>
      </c>
      <c r="H450" s="52"/>
      <c r="I450" s="30">
        <v>165</v>
      </c>
      <c r="J450" s="22">
        <f t="shared" si="91"/>
        <v>2.3111549999999998</v>
      </c>
      <c r="K450" s="30">
        <v>2.68</v>
      </c>
      <c r="L450" s="22">
        <f t="shared" si="89"/>
        <v>8.2999600000000007E-2</v>
      </c>
      <c r="M450" s="131">
        <v>10</v>
      </c>
      <c r="N450" s="52">
        <v>1</v>
      </c>
      <c r="O450" s="52">
        <v>3</v>
      </c>
      <c r="P450" s="52">
        <v>3</v>
      </c>
      <c r="Q450" s="52">
        <v>2</v>
      </c>
      <c r="R450" s="52">
        <v>7</v>
      </c>
      <c r="S450" s="52">
        <v>2</v>
      </c>
      <c r="T450" s="52">
        <f t="shared" si="90"/>
        <v>30</v>
      </c>
      <c r="U450" s="52">
        <f t="shared" si="90"/>
        <v>27.777777777777779</v>
      </c>
      <c r="V450" s="53">
        <v>0.5</v>
      </c>
      <c r="W450" s="52">
        <v>1</v>
      </c>
      <c r="X450" s="52"/>
      <c r="Y450" s="52" t="s">
        <v>265</v>
      </c>
      <c r="Z450" s="52">
        <v>86</v>
      </c>
      <c r="AA450" s="52">
        <v>82</v>
      </c>
      <c r="AB450" s="52"/>
      <c r="AC450" s="56">
        <f t="shared" si="93"/>
        <v>0</v>
      </c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</row>
    <row r="451" spans="1:40" x14ac:dyDescent="0.2">
      <c r="A451" s="103">
        <f t="shared" si="100"/>
        <v>42934</v>
      </c>
      <c r="B451" s="52">
        <v>27</v>
      </c>
      <c r="C451" s="52">
        <v>0.14000000000000001</v>
      </c>
      <c r="D451" s="52">
        <v>9.35</v>
      </c>
      <c r="E451" s="52">
        <v>21</v>
      </c>
      <c r="F451" s="52">
        <v>1.64</v>
      </c>
      <c r="G451" s="52">
        <v>0.108</v>
      </c>
      <c r="H451" s="52"/>
      <c r="I451" s="30">
        <v>144</v>
      </c>
      <c r="J451" s="22">
        <f t="shared" si="91"/>
        <v>2.0170080000000001</v>
      </c>
      <c r="K451" s="37">
        <v>3.37</v>
      </c>
      <c r="L451" s="22">
        <f t="shared" si="89"/>
        <v>0.1043689</v>
      </c>
      <c r="M451" s="133">
        <v>63</v>
      </c>
      <c r="N451" s="52">
        <v>2</v>
      </c>
      <c r="O451" s="52">
        <v>2</v>
      </c>
      <c r="P451" s="52">
        <v>2</v>
      </c>
      <c r="Q451" s="52">
        <v>2</v>
      </c>
      <c r="R451" s="52">
        <v>7</v>
      </c>
      <c r="S451" s="52">
        <v>1</v>
      </c>
      <c r="T451" s="52">
        <f t="shared" si="90"/>
        <v>29.444444444444443</v>
      </c>
      <c r="U451" s="52">
        <f t="shared" si="90"/>
        <v>28.888888888888889</v>
      </c>
      <c r="V451" s="52">
        <v>0.5</v>
      </c>
      <c r="W451" s="52">
        <v>1</v>
      </c>
      <c r="X451" s="52"/>
      <c r="Y451" s="52" t="s">
        <v>275</v>
      </c>
      <c r="Z451" s="52">
        <v>85</v>
      </c>
      <c r="AA451" s="52">
        <v>84</v>
      </c>
      <c r="AB451" s="52">
        <v>27</v>
      </c>
      <c r="AC451" s="56">
        <f t="shared" si="93"/>
        <v>8.2295999999999996</v>
      </c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</row>
    <row r="452" spans="1:40" x14ac:dyDescent="0.2">
      <c r="A452" s="103">
        <f t="shared" si="100"/>
        <v>42948</v>
      </c>
      <c r="B452" s="52">
        <v>27</v>
      </c>
      <c r="C452" s="52">
        <v>0.7</v>
      </c>
      <c r="D452" s="52">
        <v>7.04</v>
      </c>
      <c r="E452" s="52">
        <v>18.3</v>
      </c>
      <c r="F452" s="52">
        <v>1.64</v>
      </c>
      <c r="G452" s="52">
        <v>0.19700000000000001</v>
      </c>
      <c r="H452" s="52"/>
      <c r="I452" s="30">
        <v>108</v>
      </c>
      <c r="J452" s="22">
        <f t="shared" si="91"/>
        <v>1.512756</v>
      </c>
      <c r="K452" s="30">
        <v>3.74</v>
      </c>
      <c r="L452" s="22">
        <f t="shared" si="89"/>
        <v>0.11582779999999999</v>
      </c>
      <c r="M452" s="133">
        <v>10</v>
      </c>
      <c r="N452" s="52">
        <v>2</v>
      </c>
      <c r="O452" s="52">
        <v>1</v>
      </c>
      <c r="P452" s="52">
        <v>2</v>
      </c>
      <c r="Q452" s="52">
        <v>2</v>
      </c>
      <c r="R452" s="52">
        <v>11</v>
      </c>
      <c r="S452" s="52">
        <v>1</v>
      </c>
      <c r="T452" s="52">
        <f t="shared" ref="T452:U515" si="101">IF(Z452&gt;0,(Z452-32)*5/9," ")</f>
        <v>30</v>
      </c>
      <c r="U452" s="52">
        <f t="shared" si="101"/>
        <v>25.555555555555557</v>
      </c>
      <c r="V452" s="52">
        <v>0.6</v>
      </c>
      <c r="W452" s="52">
        <v>1</v>
      </c>
      <c r="X452" s="52"/>
      <c r="Y452" s="52" t="s">
        <v>139</v>
      </c>
      <c r="Z452" s="52">
        <v>86</v>
      </c>
      <c r="AA452" s="52">
        <v>78</v>
      </c>
      <c r="AB452" s="52">
        <v>57</v>
      </c>
      <c r="AC452" s="56">
        <f t="shared" si="93"/>
        <v>17.3736</v>
      </c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</row>
    <row r="453" spans="1:40" x14ac:dyDescent="0.2">
      <c r="A453" s="103">
        <f t="shared" si="100"/>
        <v>42962</v>
      </c>
      <c r="B453" s="52">
        <v>27</v>
      </c>
      <c r="C453" s="52">
        <v>0.05</v>
      </c>
      <c r="D453" s="52">
        <v>6.23</v>
      </c>
      <c r="E453" s="52">
        <v>18.899999999999999</v>
      </c>
      <c r="F453" s="52">
        <v>1.86</v>
      </c>
      <c r="G453" s="52">
        <v>0.55400000000000005</v>
      </c>
      <c r="H453" s="52"/>
      <c r="I453" s="37">
        <v>97.3</v>
      </c>
      <c r="J453" s="22">
        <f t="shared" si="91"/>
        <v>1.3628810999999998</v>
      </c>
      <c r="K453" s="37">
        <v>6.74</v>
      </c>
      <c r="L453" s="22">
        <f t="shared" si="89"/>
        <v>0.2087378</v>
      </c>
      <c r="M453" s="133">
        <v>160.5</v>
      </c>
      <c r="N453" s="52">
        <v>3</v>
      </c>
      <c r="O453" s="52">
        <v>4</v>
      </c>
      <c r="P453" s="52">
        <v>2</v>
      </c>
      <c r="Q453" s="52">
        <v>1</v>
      </c>
      <c r="R453" s="52">
        <v>7</v>
      </c>
      <c r="S453" s="52">
        <v>4</v>
      </c>
      <c r="T453" s="52">
        <f t="shared" si="101"/>
        <v>28.888888888888889</v>
      </c>
      <c r="U453" s="52">
        <f t="shared" si="101"/>
        <v>24.444444444444443</v>
      </c>
      <c r="V453" s="53">
        <v>0.6</v>
      </c>
      <c r="W453" s="52">
        <v>1</v>
      </c>
      <c r="X453" s="52"/>
      <c r="Y453" s="52" t="s">
        <v>265</v>
      </c>
      <c r="Z453" s="52">
        <v>84</v>
      </c>
      <c r="AA453" s="52">
        <v>76</v>
      </c>
      <c r="AB453" s="52"/>
      <c r="AC453" s="56">
        <f t="shared" si="93"/>
        <v>0</v>
      </c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</row>
    <row r="454" spans="1:40" x14ac:dyDescent="0.2">
      <c r="A454" s="103">
        <f t="shared" si="100"/>
        <v>42976</v>
      </c>
      <c r="B454" s="52">
        <v>27</v>
      </c>
      <c r="C454" s="52">
        <v>0.08</v>
      </c>
      <c r="D454" s="52">
        <v>7.06</v>
      </c>
      <c r="E454" s="52">
        <v>12.6</v>
      </c>
      <c r="F454" s="52">
        <v>3.12</v>
      </c>
      <c r="G454" s="52">
        <v>0.97</v>
      </c>
      <c r="H454" s="52"/>
      <c r="I454" s="37">
        <v>224</v>
      </c>
      <c r="J454" s="22">
        <f t="shared" si="91"/>
        <v>3.1375679999999999</v>
      </c>
      <c r="K454" s="37">
        <v>2.2799999999999998</v>
      </c>
      <c r="L454" s="22">
        <f t="shared" si="89"/>
        <v>7.0611599999999997E-2</v>
      </c>
      <c r="M454" s="133">
        <v>347.5</v>
      </c>
      <c r="N454" s="52">
        <v>2</v>
      </c>
      <c r="O454" s="52">
        <v>5</v>
      </c>
      <c r="P454" s="52">
        <v>1</v>
      </c>
      <c r="Q454" s="52">
        <v>3</v>
      </c>
      <c r="R454" s="52">
        <v>6</v>
      </c>
      <c r="S454" s="52">
        <v>5</v>
      </c>
      <c r="T454" s="52">
        <f t="shared" si="101"/>
        <v>20</v>
      </c>
      <c r="U454" s="52">
        <f t="shared" si="101"/>
        <v>17.777777777777779</v>
      </c>
      <c r="V454" s="52">
        <v>0.8</v>
      </c>
      <c r="W454" s="52">
        <v>1</v>
      </c>
      <c r="X454" s="52"/>
      <c r="Y454" s="46" t="s">
        <v>299</v>
      </c>
      <c r="Z454" s="52">
        <v>68</v>
      </c>
      <c r="AA454" s="52">
        <v>64</v>
      </c>
      <c r="AC454" s="56">
        <f t="shared" si="93"/>
        <v>0</v>
      </c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</row>
    <row r="455" spans="1:40" x14ac:dyDescent="0.2">
      <c r="A455" s="103">
        <f t="shared" si="100"/>
        <v>42990</v>
      </c>
      <c r="B455" s="52">
        <v>27</v>
      </c>
      <c r="C455" s="52">
        <v>0.18</v>
      </c>
      <c r="D455" s="52">
        <v>7.34</v>
      </c>
      <c r="E455" s="52">
        <v>13</v>
      </c>
      <c r="F455" s="52">
        <v>3.11</v>
      </c>
      <c r="G455" s="56" t="s">
        <v>279</v>
      </c>
      <c r="H455" s="56"/>
      <c r="I455" s="37">
        <v>200</v>
      </c>
      <c r="J455" s="22">
        <f t="shared" si="91"/>
        <v>2.8014000000000001</v>
      </c>
      <c r="K455" s="37">
        <v>1.68</v>
      </c>
      <c r="L455" s="22">
        <f t="shared" si="89"/>
        <v>5.2029599999999995E-2</v>
      </c>
      <c r="M455" s="133">
        <v>30</v>
      </c>
      <c r="N455" s="52">
        <v>2</v>
      </c>
      <c r="O455" s="52">
        <v>2</v>
      </c>
      <c r="P455" s="52">
        <v>2</v>
      </c>
      <c r="Q455" s="52">
        <v>2</v>
      </c>
      <c r="R455" s="52">
        <v>8</v>
      </c>
      <c r="S455" s="52">
        <v>1</v>
      </c>
      <c r="T455" s="52">
        <f t="shared" si="101"/>
        <v>25</v>
      </c>
      <c r="U455" s="52">
        <f t="shared" si="101"/>
        <v>18.888888888888889</v>
      </c>
      <c r="V455" s="52">
        <v>0.7</v>
      </c>
      <c r="W455" s="52">
        <v>1</v>
      </c>
      <c r="X455" s="52"/>
      <c r="Y455" s="52" t="s">
        <v>139</v>
      </c>
      <c r="Z455" s="52">
        <v>77</v>
      </c>
      <c r="AA455" s="52">
        <v>66</v>
      </c>
      <c r="AB455" s="52"/>
      <c r="AC455" s="56">
        <f t="shared" si="93"/>
        <v>0</v>
      </c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</row>
    <row r="456" spans="1:40" x14ac:dyDescent="0.2">
      <c r="A456" s="103">
        <f t="shared" si="100"/>
        <v>43004</v>
      </c>
      <c r="B456" s="52">
        <v>27</v>
      </c>
      <c r="C456" s="52">
        <v>0.14000000000000001</v>
      </c>
      <c r="D456" s="52">
        <v>7.42</v>
      </c>
      <c r="E456" s="52">
        <v>14.5</v>
      </c>
      <c r="F456" s="52">
        <v>0.92800000000000005</v>
      </c>
      <c r="G456" s="52">
        <v>5.8000000000000003E-2</v>
      </c>
      <c r="H456" s="52"/>
      <c r="I456" s="37">
        <v>258</v>
      </c>
      <c r="J456" s="22">
        <f t="shared" si="91"/>
        <v>3.6138060000000003</v>
      </c>
      <c r="K456" s="37">
        <v>1.21</v>
      </c>
      <c r="L456" s="22">
        <f t="shared" si="89"/>
        <v>3.7473699999999999E-2</v>
      </c>
      <c r="M456" s="133">
        <v>10</v>
      </c>
      <c r="N456" s="52">
        <v>2</v>
      </c>
      <c r="O456" s="52">
        <v>3</v>
      </c>
      <c r="P456" s="52">
        <v>3</v>
      </c>
      <c r="Q456" s="52">
        <v>2</v>
      </c>
      <c r="R456" s="52">
        <v>7</v>
      </c>
      <c r="S456" s="52">
        <v>1</v>
      </c>
      <c r="T456" s="52">
        <f t="shared" si="101"/>
        <v>23.333333333333332</v>
      </c>
      <c r="U456" s="52">
        <f t="shared" si="101"/>
        <v>21.111111111111111</v>
      </c>
      <c r="V456" s="52">
        <v>0.8</v>
      </c>
      <c r="W456" s="52">
        <v>1</v>
      </c>
      <c r="X456" s="52"/>
      <c r="Y456" s="52" t="s">
        <v>183</v>
      </c>
      <c r="Z456" s="52">
        <v>74</v>
      </c>
      <c r="AA456" s="52">
        <v>70</v>
      </c>
      <c r="AB456" s="52"/>
      <c r="AC456" s="56">
        <f t="shared" si="93"/>
        <v>0</v>
      </c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</row>
    <row r="457" spans="1:40" x14ac:dyDescent="0.2">
      <c r="A457" s="103">
        <f t="shared" si="100"/>
        <v>43018</v>
      </c>
      <c r="B457" s="52">
        <v>27</v>
      </c>
      <c r="C457" s="52">
        <v>0.14000000000000001</v>
      </c>
      <c r="D457" s="52">
        <v>7.98</v>
      </c>
      <c r="E457" s="52">
        <v>14.8</v>
      </c>
      <c r="F457" s="54">
        <v>4.62</v>
      </c>
      <c r="G457" s="52">
        <v>1.4E-2</v>
      </c>
      <c r="H457" s="52"/>
      <c r="I457" s="37">
        <v>312</v>
      </c>
      <c r="J457" s="22">
        <f t="shared" si="91"/>
        <v>4.3701840000000001</v>
      </c>
      <c r="K457" s="37">
        <v>2.15</v>
      </c>
      <c r="L457" s="22">
        <f t="shared" si="89"/>
        <v>6.6585499999999992E-2</v>
      </c>
      <c r="M457" s="22"/>
      <c r="N457" s="52">
        <v>3</v>
      </c>
      <c r="O457" s="52">
        <v>2</v>
      </c>
      <c r="P457" s="52">
        <v>2</v>
      </c>
      <c r="Q457" s="52">
        <v>1</v>
      </c>
      <c r="R457" s="52">
        <v>6</v>
      </c>
      <c r="S457" s="52">
        <v>3</v>
      </c>
      <c r="T457" s="52">
        <f t="shared" si="101"/>
        <v>30</v>
      </c>
      <c r="U457" s="52">
        <f t="shared" si="101"/>
        <v>21.666666666666668</v>
      </c>
      <c r="V457" s="53">
        <v>0.9</v>
      </c>
      <c r="W457" s="52">
        <v>1</v>
      </c>
      <c r="X457" s="52"/>
      <c r="Y457" s="52" t="s">
        <v>139</v>
      </c>
      <c r="Z457" s="52">
        <v>86</v>
      </c>
      <c r="AA457" s="52">
        <v>71</v>
      </c>
      <c r="AB457" s="52"/>
      <c r="AC457" s="56">
        <f t="shared" si="93"/>
        <v>0</v>
      </c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</row>
    <row r="458" spans="1:40" x14ac:dyDescent="0.2">
      <c r="A458" s="103">
        <v>43032</v>
      </c>
      <c r="B458" s="52">
        <v>27</v>
      </c>
      <c r="C458" s="53">
        <v>0.14000000000000001</v>
      </c>
      <c r="D458" s="52">
        <v>8.07</v>
      </c>
      <c r="E458" s="57">
        <v>27.8</v>
      </c>
      <c r="F458" s="52">
        <v>3.98</v>
      </c>
      <c r="G458" s="52">
        <v>8.3000000000000004E-2</v>
      </c>
      <c r="H458" s="52"/>
      <c r="I458" s="37">
        <v>314</v>
      </c>
      <c r="J458" s="22">
        <f t="shared" si="91"/>
        <v>4.3981980000000007</v>
      </c>
      <c r="K458" s="37">
        <v>1.5</v>
      </c>
      <c r="L458" s="22">
        <f t="shared" si="89"/>
        <v>4.6454999999999996E-2</v>
      </c>
      <c r="M458" s="22"/>
      <c r="N458" s="52">
        <v>2</v>
      </c>
      <c r="O458" s="52">
        <v>2</v>
      </c>
      <c r="P458" s="52">
        <v>3</v>
      </c>
      <c r="Q458" s="52">
        <v>2</v>
      </c>
      <c r="R458" s="52">
        <v>12</v>
      </c>
      <c r="S458" s="52">
        <v>4</v>
      </c>
      <c r="T458" s="52">
        <f t="shared" si="101"/>
        <v>22.222222222222221</v>
      </c>
      <c r="U458" s="52">
        <f t="shared" si="101"/>
        <v>17.222222222222221</v>
      </c>
      <c r="V458" s="53">
        <v>0.9</v>
      </c>
      <c r="W458" s="52">
        <v>1</v>
      </c>
      <c r="X458" s="52"/>
      <c r="Y458" s="52" t="s">
        <v>189</v>
      </c>
      <c r="Z458" s="52">
        <v>72</v>
      </c>
      <c r="AA458" s="52">
        <v>63</v>
      </c>
      <c r="AB458" s="52">
        <v>60</v>
      </c>
      <c r="AC458" s="56">
        <f t="shared" si="93"/>
        <v>18.288</v>
      </c>
      <c r="AD458" s="54"/>
      <c r="AE458" s="104"/>
      <c r="AF458" s="104"/>
      <c r="AG458" s="104"/>
      <c r="AH458" s="54"/>
      <c r="AI458" s="104"/>
      <c r="AJ458" s="104"/>
      <c r="AK458" s="54"/>
      <c r="AL458" s="52"/>
      <c r="AM458" s="52"/>
      <c r="AN458" s="52"/>
    </row>
    <row r="459" spans="1:40" x14ac:dyDescent="0.2">
      <c r="A459" s="103">
        <v>43046</v>
      </c>
      <c r="B459" s="52">
        <v>27</v>
      </c>
      <c r="C459" s="52">
        <v>0.09</v>
      </c>
      <c r="D459" s="52">
        <v>7.35</v>
      </c>
      <c r="E459" s="52">
        <v>4.4000000000000004</v>
      </c>
      <c r="F459" s="54">
        <v>2.95</v>
      </c>
      <c r="G459" s="54">
        <v>0.13600000000000001</v>
      </c>
      <c r="H459" s="54"/>
      <c r="I459" s="37">
        <v>215</v>
      </c>
      <c r="J459" s="22">
        <f t="shared" si="91"/>
        <v>3.0115050000000001</v>
      </c>
      <c r="K459" s="37">
        <v>1.97</v>
      </c>
      <c r="L459" s="22">
        <f t="shared" si="89"/>
        <v>6.10109E-2</v>
      </c>
      <c r="M459" s="22"/>
      <c r="N459" s="52">
        <v>3</v>
      </c>
      <c r="O459" s="52">
        <v>3</v>
      </c>
      <c r="P459" s="52">
        <v>3</v>
      </c>
      <c r="Q459" s="52">
        <v>2</v>
      </c>
      <c r="R459" s="52">
        <v>5</v>
      </c>
      <c r="S459" s="52">
        <v>3</v>
      </c>
      <c r="T459" s="52">
        <f t="shared" si="101"/>
        <v>10.555555555555555</v>
      </c>
      <c r="U459" s="52">
        <f t="shared" si="101"/>
        <v>11.111111111111111</v>
      </c>
      <c r="V459" s="53">
        <v>0.4</v>
      </c>
      <c r="W459" s="52">
        <v>1</v>
      </c>
      <c r="X459" s="52"/>
      <c r="Y459" s="52" t="s">
        <v>189</v>
      </c>
      <c r="Z459" s="52">
        <v>51</v>
      </c>
      <c r="AA459" s="52">
        <v>52</v>
      </c>
      <c r="AB459" s="52">
        <v>47</v>
      </c>
      <c r="AC459" s="56">
        <f t="shared" ref="AC459:AC481" si="102">AB459*0.3048</f>
        <v>14.325600000000001</v>
      </c>
      <c r="AD459" s="54"/>
      <c r="AE459" s="104"/>
      <c r="AF459" s="112"/>
      <c r="AG459" s="104"/>
      <c r="AH459" s="54"/>
      <c r="AI459" s="104"/>
      <c r="AJ459" s="112"/>
      <c r="AK459" s="54"/>
      <c r="AL459" s="52"/>
      <c r="AM459" s="52"/>
      <c r="AN459" s="52"/>
    </row>
    <row r="460" spans="1:40" x14ac:dyDescent="0.2">
      <c r="A460" s="54"/>
      <c r="B460" s="52"/>
      <c r="C460" s="52"/>
      <c r="D460" s="52"/>
      <c r="E460" s="52"/>
      <c r="F460" s="52"/>
      <c r="G460" s="52"/>
      <c r="H460" s="52"/>
      <c r="I460" s="37"/>
      <c r="J460" s="22"/>
      <c r="K460" s="37"/>
      <c r="L460" s="37"/>
      <c r="M460" s="37"/>
      <c r="N460" s="52"/>
      <c r="O460" s="52"/>
      <c r="P460" s="52"/>
      <c r="Q460" s="52"/>
      <c r="R460" s="52"/>
      <c r="S460" s="52"/>
      <c r="T460" s="52" t="str">
        <f t="shared" si="101"/>
        <v xml:space="preserve"> </v>
      </c>
      <c r="U460" s="52" t="str">
        <f t="shared" si="101"/>
        <v xml:space="preserve"> </v>
      </c>
      <c r="V460" s="52"/>
      <c r="W460" s="52"/>
      <c r="X460" s="52"/>
      <c r="Y460" s="52"/>
      <c r="Z460" s="52"/>
      <c r="AA460" s="52"/>
      <c r="AB460" s="52"/>
      <c r="AC460" s="56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</row>
    <row r="461" spans="1:40" x14ac:dyDescent="0.2">
      <c r="A461" s="54"/>
      <c r="B461" s="52"/>
      <c r="C461" s="52"/>
      <c r="D461" s="52"/>
      <c r="E461" s="52"/>
      <c r="F461" s="52"/>
      <c r="G461" s="52"/>
      <c r="H461" s="52"/>
      <c r="I461" s="37"/>
      <c r="J461" s="22"/>
      <c r="K461" s="37"/>
      <c r="L461" s="37"/>
      <c r="M461" s="37"/>
      <c r="N461" s="52"/>
      <c r="O461" s="52"/>
      <c r="P461" s="52"/>
      <c r="Q461" s="52"/>
      <c r="R461" s="52"/>
      <c r="S461" s="52"/>
      <c r="T461" s="52" t="str">
        <f t="shared" si="101"/>
        <v xml:space="preserve"> </v>
      </c>
      <c r="U461" s="52" t="str">
        <f t="shared" si="101"/>
        <v xml:space="preserve"> </v>
      </c>
      <c r="V461" s="52"/>
      <c r="W461" s="52"/>
      <c r="X461" s="52"/>
      <c r="Y461" s="52"/>
      <c r="Z461" s="52"/>
      <c r="AA461" s="52"/>
      <c r="AB461" s="52"/>
      <c r="AC461" s="56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</row>
    <row r="462" spans="1:40" x14ac:dyDescent="0.2">
      <c r="A462" s="54"/>
      <c r="B462" s="52"/>
      <c r="C462" s="52"/>
      <c r="D462" s="52"/>
      <c r="E462" s="52"/>
      <c r="F462" s="52"/>
      <c r="G462" s="52"/>
      <c r="H462" s="52"/>
      <c r="I462" s="37"/>
      <c r="J462" s="22"/>
      <c r="K462" s="37"/>
      <c r="L462" s="37"/>
      <c r="M462" s="37"/>
      <c r="N462" s="52"/>
      <c r="O462" s="52"/>
      <c r="P462" s="52"/>
      <c r="Q462" s="52"/>
      <c r="R462" s="52"/>
      <c r="S462" s="52"/>
      <c r="T462" s="52" t="str">
        <f t="shared" si="101"/>
        <v xml:space="preserve"> </v>
      </c>
      <c r="U462" s="52" t="str">
        <f t="shared" si="101"/>
        <v xml:space="preserve"> </v>
      </c>
      <c r="V462" s="52"/>
      <c r="W462" s="52"/>
      <c r="X462" s="52"/>
      <c r="Y462" s="52"/>
      <c r="Z462" s="52"/>
      <c r="AA462" s="52"/>
      <c r="AB462" s="52"/>
      <c r="AC462" s="56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</row>
    <row r="463" spans="1:40" x14ac:dyDescent="0.2">
      <c r="A463" s="54"/>
      <c r="B463" s="52"/>
      <c r="C463" s="52"/>
      <c r="D463" s="52"/>
      <c r="E463" s="52"/>
      <c r="F463" s="52"/>
      <c r="G463" s="52"/>
      <c r="H463" s="52"/>
      <c r="I463" s="37"/>
      <c r="J463" s="22"/>
      <c r="K463" s="37"/>
      <c r="L463" s="37"/>
      <c r="M463" s="37"/>
      <c r="N463" s="52"/>
      <c r="O463" s="52"/>
      <c r="P463" s="52"/>
      <c r="Q463" s="52"/>
      <c r="R463" s="52"/>
      <c r="S463" s="52"/>
      <c r="T463" s="52" t="str">
        <f t="shared" si="101"/>
        <v xml:space="preserve"> </v>
      </c>
      <c r="U463" s="52" t="str">
        <f t="shared" si="101"/>
        <v xml:space="preserve"> </v>
      </c>
      <c r="V463" s="52"/>
      <c r="W463" s="52"/>
      <c r="X463" s="52"/>
      <c r="Y463" s="52"/>
      <c r="Z463" s="52"/>
      <c r="AA463" s="52"/>
      <c r="AB463" s="52"/>
      <c r="AC463" s="56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</row>
    <row r="464" spans="1:40" x14ac:dyDescent="0.2">
      <c r="A464" s="103">
        <f>A442</f>
        <v>42808</v>
      </c>
      <c r="B464" s="52">
        <v>28</v>
      </c>
      <c r="C464" s="52">
        <v>6.85</v>
      </c>
      <c r="D464" s="52">
        <v>6.73</v>
      </c>
      <c r="E464" s="52">
        <v>7.8</v>
      </c>
      <c r="F464" s="74">
        <v>7.444</v>
      </c>
      <c r="G464" s="56">
        <v>0.14000000000000001</v>
      </c>
      <c r="H464" s="56"/>
      <c r="I464" s="30">
        <v>120</v>
      </c>
      <c r="J464" s="22">
        <f t="shared" ref="J464:J465" si="103">(I464*14.007)*(0.001)</f>
        <v>1.6808399999999999</v>
      </c>
      <c r="K464" s="156">
        <v>1.32</v>
      </c>
      <c r="L464" s="22">
        <f t="shared" ref="L464:L465" si="104">(K464*30.97)*(0.001)</f>
        <v>4.0880400000000004E-2</v>
      </c>
      <c r="M464" s="22"/>
      <c r="N464" s="52">
        <v>3</v>
      </c>
      <c r="O464" s="52">
        <v>3</v>
      </c>
      <c r="P464" s="52">
        <v>4</v>
      </c>
      <c r="Q464" s="52">
        <v>2</v>
      </c>
      <c r="R464" s="52">
        <v>5</v>
      </c>
      <c r="S464" s="52">
        <v>5</v>
      </c>
      <c r="T464" s="52">
        <f t="shared" si="101"/>
        <v>2.2222222222222223</v>
      </c>
      <c r="U464" s="52">
        <f t="shared" si="101"/>
        <v>6.666666666666667</v>
      </c>
      <c r="V464" s="52">
        <v>0.4</v>
      </c>
      <c r="W464" s="52">
        <v>1</v>
      </c>
      <c r="X464" s="52" t="s">
        <v>74</v>
      </c>
      <c r="Y464" s="52" t="s">
        <v>165</v>
      </c>
      <c r="Z464" s="52">
        <v>36</v>
      </c>
      <c r="AA464" s="52">
        <v>44</v>
      </c>
      <c r="AB464" s="52">
        <v>100</v>
      </c>
      <c r="AC464" s="56">
        <f t="shared" si="102"/>
        <v>30.48</v>
      </c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</row>
    <row r="465" spans="1:40" x14ac:dyDescent="0.2">
      <c r="A465" s="146">
        <f>A443</f>
        <v>42822</v>
      </c>
      <c r="B465" s="52">
        <v>28</v>
      </c>
      <c r="C465" s="46">
        <v>6.67</v>
      </c>
      <c r="D465" s="46">
        <v>6.68</v>
      </c>
      <c r="E465" s="46">
        <v>13</v>
      </c>
      <c r="F465" s="46">
        <v>61.8</v>
      </c>
      <c r="G465" s="46">
        <v>0.109</v>
      </c>
      <c r="I465" s="165">
        <v>117</v>
      </c>
      <c r="J465" s="22">
        <f t="shared" si="103"/>
        <v>1.638819</v>
      </c>
      <c r="K465" s="156">
        <v>1.31</v>
      </c>
      <c r="L465" s="22">
        <f t="shared" si="104"/>
        <v>4.0570700000000001E-2</v>
      </c>
      <c r="M465" s="22"/>
      <c r="N465" s="46">
        <v>3</v>
      </c>
      <c r="O465" s="46">
        <v>3</v>
      </c>
      <c r="P465" s="46">
        <v>3</v>
      </c>
      <c r="Q465" s="46">
        <v>2</v>
      </c>
      <c r="R465" s="46">
        <v>10</v>
      </c>
      <c r="S465" s="46">
        <v>1</v>
      </c>
      <c r="T465" s="52">
        <f t="shared" si="101"/>
        <v>15.555555555555555</v>
      </c>
      <c r="U465" s="52">
        <f t="shared" si="101"/>
        <v>11.111111111111111</v>
      </c>
      <c r="V465" s="46">
        <v>0.3</v>
      </c>
      <c r="W465" s="46">
        <v>1</v>
      </c>
      <c r="Y465" s="46" t="s">
        <v>165</v>
      </c>
      <c r="Z465" s="46">
        <v>60</v>
      </c>
      <c r="AA465" s="46">
        <v>52</v>
      </c>
      <c r="AB465" s="46">
        <v>100</v>
      </c>
      <c r="AC465" s="56">
        <f t="shared" si="102"/>
        <v>30.48</v>
      </c>
    </row>
    <row r="466" spans="1:40" x14ac:dyDescent="0.2">
      <c r="A466" s="103">
        <f t="shared" ref="A466:A481" si="105">A444</f>
        <v>42836</v>
      </c>
      <c r="B466" s="52">
        <v>28</v>
      </c>
      <c r="C466" s="52">
        <v>3.12</v>
      </c>
      <c r="D466" s="52">
        <v>6.84</v>
      </c>
      <c r="E466" s="52">
        <v>16.899999999999999</v>
      </c>
      <c r="F466" s="52">
        <v>10</v>
      </c>
      <c r="G466" s="52">
        <v>9.1999999999999998E-2</v>
      </c>
      <c r="H466" s="52"/>
      <c r="I466" s="166">
        <v>75.599999999999994</v>
      </c>
      <c r="J466" s="22">
        <f t="shared" si="91"/>
        <v>1.0589291999999999</v>
      </c>
      <c r="K466" s="156">
        <v>1.33</v>
      </c>
      <c r="L466" s="22">
        <f t="shared" si="89"/>
        <v>4.11901E-2</v>
      </c>
      <c r="M466" s="22"/>
      <c r="N466" s="52">
        <v>3</v>
      </c>
      <c r="O466" s="52">
        <v>1</v>
      </c>
      <c r="P466" s="52">
        <v>3</v>
      </c>
      <c r="Q466" s="52">
        <v>3</v>
      </c>
      <c r="R466" s="52">
        <v>9</v>
      </c>
      <c r="S466" s="52">
        <v>1</v>
      </c>
      <c r="T466" s="52">
        <f t="shared" si="101"/>
        <v>20</v>
      </c>
      <c r="U466" s="52">
        <f t="shared" si="101"/>
        <v>13.888888888888889</v>
      </c>
      <c r="V466" s="52">
        <v>0.3</v>
      </c>
      <c r="W466" s="52">
        <v>1</v>
      </c>
      <c r="X466" s="52"/>
      <c r="Y466" s="52" t="s">
        <v>165</v>
      </c>
      <c r="Z466" s="52">
        <v>68</v>
      </c>
      <c r="AA466" s="52">
        <v>57</v>
      </c>
      <c r="AB466" s="52">
        <v>100</v>
      </c>
      <c r="AC466" s="56">
        <f t="shared" si="102"/>
        <v>30.48</v>
      </c>
      <c r="AD466" s="52"/>
      <c r="AE466" s="58"/>
      <c r="AF466" s="52"/>
      <c r="AG466" s="52"/>
      <c r="AH466" s="52"/>
      <c r="AI466" s="52"/>
      <c r="AK466" s="52"/>
      <c r="AL466" s="52"/>
      <c r="AM466" s="52"/>
      <c r="AN466" s="52"/>
    </row>
    <row r="467" spans="1:40" x14ac:dyDescent="0.2">
      <c r="A467" s="103">
        <f>A445</f>
        <v>42850</v>
      </c>
      <c r="B467" s="52">
        <v>28</v>
      </c>
      <c r="C467" s="52">
        <v>6.81</v>
      </c>
      <c r="D467" s="52">
        <v>6.76</v>
      </c>
      <c r="E467" s="52">
        <v>14.7</v>
      </c>
      <c r="F467" s="52">
        <v>17.8</v>
      </c>
      <c r="G467" s="52">
        <v>7.9000000000000001E-2</v>
      </c>
      <c r="H467" s="52"/>
      <c r="I467" s="166">
        <v>68.599999999999994</v>
      </c>
      <c r="J467" s="22">
        <f t="shared" si="91"/>
        <v>0.96088019999999996</v>
      </c>
      <c r="K467" s="156">
        <v>1.35</v>
      </c>
      <c r="L467" s="22">
        <f t="shared" si="89"/>
        <v>4.1809499999999999E-2</v>
      </c>
      <c r="M467" s="22"/>
      <c r="N467" s="52">
        <v>4</v>
      </c>
      <c r="O467" s="52">
        <v>5</v>
      </c>
      <c r="P467" s="52">
        <v>3</v>
      </c>
      <c r="Q467" s="52">
        <v>3</v>
      </c>
      <c r="R467" s="52">
        <v>6</v>
      </c>
      <c r="S467" s="52">
        <v>5</v>
      </c>
      <c r="T467" s="52">
        <f t="shared" si="101"/>
        <v>15.555555555555555</v>
      </c>
      <c r="U467" s="52">
        <f t="shared" si="101"/>
        <v>16.111111111111111</v>
      </c>
      <c r="V467" s="52">
        <v>0.35</v>
      </c>
      <c r="W467" s="52">
        <v>1</v>
      </c>
      <c r="X467" s="52"/>
      <c r="Y467" s="52" t="s">
        <v>165</v>
      </c>
      <c r="Z467" s="52">
        <v>60</v>
      </c>
      <c r="AA467" s="52">
        <v>61</v>
      </c>
      <c r="AB467" s="145">
        <v>100</v>
      </c>
      <c r="AC467" s="56">
        <f>AB467*0.3048</f>
        <v>30.48</v>
      </c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</row>
    <row r="468" spans="1:40" x14ac:dyDescent="0.2">
      <c r="A468" s="103">
        <f t="shared" si="105"/>
        <v>42864</v>
      </c>
      <c r="B468" s="52">
        <v>28</v>
      </c>
      <c r="C468" s="74">
        <v>7.03</v>
      </c>
      <c r="D468" s="52">
        <v>7.06</v>
      </c>
      <c r="E468" s="52">
        <v>10.5</v>
      </c>
      <c r="F468" s="177"/>
      <c r="G468" s="52">
        <v>9.6000000000000002E-2</v>
      </c>
      <c r="H468" s="52"/>
      <c r="I468" s="31">
        <v>47.5</v>
      </c>
      <c r="J468" s="22">
        <f t="shared" si="91"/>
        <v>0.66533249999999999</v>
      </c>
      <c r="K468" s="32">
        <v>1.33</v>
      </c>
      <c r="L468" s="22">
        <f t="shared" si="89"/>
        <v>4.11901E-2</v>
      </c>
      <c r="M468" s="22"/>
      <c r="N468" s="52">
        <v>4</v>
      </c>
      <c r="O468" s="52">
        <v>1</v>
      </c>
      <c r="P468" s="52">
        <v>2</v>
      </c>
      <c r="Q468" s="52">
        <v>2</v>
      </c>
      <c r="R468" s="52">
        <v>10</v>
      </c>
      <c r="S468" s="52">
        <v>2</v>
      </c>
      <c r="T468" s="52">
        <f t="shared" si="101"/>
        <v>17.777777777777779</v>
      </c>
      <c r="U468" s="52">
        <f t="shared" si="101"/>
        <v>17.222222222222221</v>
      </c>
      <c r="V468" s="52">
        <v>0.4</v>
      </c>
      <c r="W468" s="52">
        <v>1</v>
      </c>
      <c r="X468" s="52"/>
      <c r="Y468" s="52" t="s">
        <v>165</v>
      </c>
      <c r="Z468" s="52">
        <v>64</v>
      </c>
      <c r="AA468" s="52">
        <v>63</v>
      </c>
      <c r="AB468" s="52">
        <v>100</v>
      </c>
      <c r="AC468" s="56">
        <f t="shared" si="102"/>
        <v>30.48</v>
      </c>
      <c r="AD468" s="52"/>
      <c r="AE468" s="52"/>
      <c r="AF468" s="52"/>
      <c r="AH468" s="52"/>
      <c r="AI468" s="52"/>
      <c r="AJ468" s="52"/>
      <c r="AK468" s="52"/>
      <c r="AL468" s="52"/>
      <c r="AM468" s="52"/>
      <c r="AN468" s="52"/>
    </row>
    <row r="469" spans="1:40" x14ac:dyDescent="0.2">
      <c r="A469" s="103">
        <f t="shared" si="105"/>
        <v>42878</v>
      </c>
      <c r="B469" s="52">
        <v>28</v>
      </c>
      <c r="C469" s="52">
        <v>7.86</v>
      </c>
      <c r="D469" s="52">
        <v>6.84</v>
      </c>
      <c r="E469" s="52">
        <v>7.7</v>
      </c>
      <c r="F469" s="177"/>
      <c r="G469" s="52">
        <v>6.6000000000000003E-2</v>
      </c>
      <c r="H469" s="52"/>
      <c r="I469" s="30">
        <v>48.3</v>
      </c>
      <c r="J469" s="22">
        <f t="shared" si="91"/>
        <v>0.67653810000000003</v>
      </c>
      <c r="K469" s="30">
        <v>1.4</v>
      </c>
      <c r="L469" s="22">
        <f t="shared" si="89"/>
        <v>4.3358000000000001E-2</v>
      </c>
      <c r="M469" s="18">
        <v>47</v>
      </c>
      <c r="N469" s="52">
        <v>4</v>
      </c>
      <c r="O469" s="52">
        <v>3</v>
      </c>
      <c r="P469" s="52">
        <v>3</v>
      </c>
      <c r="Q469" s="52">
        <v>3</v>
      </c>
      <c r="R469" s="52">
        <v>6</v>
      </c>
      <c r="S469" s="52">
        <v>5</v>
      </c>
      <c r="T469" s="52">
        <f t="shared" si="101"/>
        <v>16.666666666666668</v>
      </c>
      <c r="U469" s="52">
        <f t="shared" si="101"/>
        <v>20</v>
      </c>
      <c r="V469" s="52">
        <v>0.5</v>
      </c>
      <c r="W469" s="52">
        <v>1</v>
      </c>
      <c r="X469" s="52"/>
      <c r="Y469" s="52" t="s">
        <v>165</v>
      </c>
      <c r="Z469" s="52">
        <v>62</v>
      </c>
      <c r="AA469" s="52">
        <v>68</v>
      </c>
      <c r="AB469" s="52">
        <v>100</v>
      </c>
      <c r="AC469" s="56">
        <f t="shared" si="102"/>
        <v>30.48</v>
      </c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</row>
    <row r="470" spans="1:40" x14ac:dyDescent="0.2">
      <c r="A470" s="103">
        <f t="shared" si="105"/>
        <v>42892</v>
      </c>
      <c r="B470" s="52">
        <v>28</v>
      </c>
      <c r="C470" s="52">
        <v>8.16</v>
      </c>
      <c r="D470" s="53">
        <v>7.05</v>
      </c>
      <c r="E470" s="52">
        <v>4.9000000000000004</v>
      </c>
      <c r="F470" s="74">
        <v>0.85</v>
      </c>
      <c r="G470" s="52">
        <v>8.5000000000000006E-2</v>
      </c>
      <c r="H470" s="52"/>
      <c r="I470" s="30">
        <v>41.7</v>
      </c>
      <c r="J470" s="22">
        <f t="shared" si="91"/>
        <v>0.5840919</v>
      </c>
      <c r="K470" s="30">
        <v>0.97</v>
      </c>
      <c r="L470" s="22">
        <f t="shared" si="89"/>
        <v>3.0040899999999999E-2</v>
      </c>
      <c r="M470" s="109">
        <v>20</v>
      </c>
      <c r="N470" s="52">
        <v>4</v>
      </c>
      <c r="O470" s="52">
        <v>2</v>
      </c>
      <c r="P470" s="52">
        <v>2</v>
      </c>
      <c r="Q470" s="52">
        <v>2</v>
      </c>
      <c r="R470" s="52">
        <v>12</v>
      </c>
      <c r="S470" s="52">
        <v>4</v>
      </c>
      <c r="T470" s="52">
        <f t="shared" si="101"/>
        <v>25</v>
      </c>
      <c r="U470" s="52">
        <f t="shared" si="101"/>
        <v>22.777777777777779</v>
      </c>
      <c r="V470" s="52">
        <v>0.5</v>
      </c>
      <c r="W470" s="52">
        <v>1</v>
      </c>
      <c r="X470" s="52"/>
      <c r="Y470" s="52" t="s">
        <v>165</v>
      </c>
      <c r="Z470" s="52">
        <v>77</v>
      </c>
      <c r="AA470" s="52">
        <v>73</v>
      </c>
      <c r="AB470" s="52">
        <v>100</v>
      </c>
      <c r="AC470" s="56">
        <f t="shared" si="102"/>
        <v>30.48</v>
      </c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</row>
    <row r="471" spans="1:40" x14ac:dyDescent="0.2">
      <c r="A471" s="103">
        <f t="shared" si="105"/>
        <v>42906</v>
      </c>
      <c r="B471" s="52">
        <v>28</v>
      </c>
      <c r="C471" s="52">
        <v>7.79</v>
      </c>
      <c r="D471" s="52">
        <v>6.82</v>
      </c>
      <c r="E471" s="52">
        <v>6.7</v>
      </c>
      <c r="F471" s="177"/>
      <c r="G471" s="56">
        <v>0.09</v>
      </c>
      <c r="H471" s="56"/>
      <c r="I471" s="30">
        <v>31.2</v>
      </c>
      <c r="J471" s="22">
        <f t="shared" ref="J471:J478" si="106">(I471*14.007)*(0.001)</f>
        <v>0.43701839999999997</v>
      </c>
      <c r="K471" s="30">
        <v>1.42</v>
      </c>
      <c r="L471" s="22">
        <f t="shared" si="89"/>
        <v>4.39774E-2</v>
      </c>
      <c r="M471" s="131">
        <v>25.5</v>
      </c>
      <c r="N471" s="52">
        <v>1</v>
      </c>
      <c r="O471" s="52">
        <v>3</v>
      </c>
      <c r="P471" s="52">
        <v>2</v>
      </c>
      <c r="Q471" s="52">
        <v>2</v>
      </c>
      <c r="R471" s="52">
        <v>10</v>
      </c>
      <c r="S471" s="52">
        <v>5</v>
      </c>
      <c r="T471" s="52">
        <f t="shared" si="101"/>
        <v>27.777777777777779</v>
      </c>
      <c r="U471" s="52">
        <f t="shared" si="101"/>
        <v>25.555555555555557</v>
      </c>
      <c r="V471" s="53">
        <v>0.5</v>
      </c>
      <c r="W471" s="52">
        <v>1</v>
      </c>
      <c r="X471" s="52"/>
      <c r="Y471" s="52" t="s">
        <v>165</v>
      </c>
      <c r="Z471" s="52">
        <v>82</v>
      </c>
      <c r="AA471" s="52">
        <v>78</v>
      </c>
      <c r="AB471" s="52">
        <v>100</v>
      </c>
      <c r="AC471" s="56">
        <f t="shared" si="102"/>
        <v>30.48</v>
      </c>
      <c r="AD471" s="52" t="s">
        <v>259</v>
      </c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</row>
    <row r="472" spans="1:40" x14ac:dyDescent="0.2">
      <c r="A472" s="103">
        <f t="shared" si="105"/>
        <v>42921</v>
      </c>
      <c r="B472" s="52">
        <v>28</v>
      </c>
      <c r="C472" s="52">
        <v>8.7799999999999994</v>
      </c>
      <c r="D472" s="52">
        <v>6.8</v>
      </c>
      <c r="E472" s="52">
        <v>9.6</v>
      </c>
      <c r="F472" s="177"/>
      <c r="G472" s="52">
        <v>0.127</v>
      </c>
      <c r="H472" s="52"/>
      <c r="I472" s="37">
        <v>31.4</v>
      </c>
      <c r="J472" s="22">
        <f t="shared" si="106"/>
        <v>0.43981979999999998</v>
      </c>
      <c r="K472" s="37">
        <v>1.47</v>
      </c>
      <c r="L472" s="22">
        <f t="shared" si="89"/>
        <v>4.5525900000000001E-2</v>
      </c>
      <c r="M472" s="131">
        <v>25.5</v>
      </c>
      <c r="N472" s="52">
        <v>4</v>
      </c>
      <c r="O472" s="52">
        <v>3</v>
      </c>
      <c r="P472" s="52">
        <v>2</v>
      </c>
      <c r="Q472" s="52">
        <v>2</v>
      </c>
      <c r="R472" s="52">
        <v>7</v>
      </c>
      <c r="S472" s="52">
        <v>1</v>
      </c>
      <c r="T472" s="52">
        <f t="shared" si="101"/>
        <v>26.666666666666668</v>
      </c>
      <c r="U472" s="52">
        <f t="shared" si="101"/>
        <v>27.222222222222221</v>
      </c>
      <c r="V472" s="52">
        <v>0.5</v>
      </c>
      <c r="W472" s="52">
        <v>1</v>
      </c>
      <c r="X472" s="52"/>
      <c r="Y472" s="52" t="s">
        <v>165</v>
      </c>
      <c r="Z472" s="52">
        <v>80</v>
      </c>
      <c r="AA472" s="52">
        <v>81</v>
      </c>
      <c r="AB472" s="52"/>
      <c r="AC472" s="56">
        <f t="shared" si="102"/>
        <v>0</v>
      </c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</row>
    <row r="473" spans="1:40" x14ac:dyDescent="0.2">
      <c r="A473" s="103">
        <f t="shared" si="105"/>
        <v>42934</v>
      </c>
      <c r="B473" s="52">
        <v>28</v>
      </c>
      <c r="C473" s="52">
        <v>9.35</v>
      </c>
      <c r="D473" s="52">
        <v>7.75</v>
      </c>
      <c r="E473" s="52">
        <v>12.5</v>
      </c>
      <c r="F473" s="177"/>
      <c r="G473" s="52">
        <v>0.13400000000000001</v>
      </c>
      <c r="H473" s="52"/>
      <c r="I473" s="98">
        <v>31</v>
      </c>
      <c r="J473" s="22">
        <f t="shared" si="106"/>
        <v>0.43421700000000002</v>
      </c>
      <c r="K473" s="37">
        <v>1.63</v>
      </c>
      <c r="L473" s="22">
        <f t="shared" si="89"/>
        <v>5.0481100000000001E-2</v>
      </c>
      <c r="M473" s="131">
        <v>20.5</v>
      </c>
      <c r="N473" s="52">
        <v>1</v>
      </c>
      <c r="O473" s="52">
        <v>2</v>
      </c>
      <c r="P473" s="52">
        <v>2</v>
      </c>
      <c r="Q473" s="52">
        <v>1</v>
      </c>
      <c r="R473" s="52">
        <v>9</v>
      </c>
      <c r="S473" s="52">
        <v>1</v>
      </c>
      <c r="T473" s="52">
        <f t="shared" si="101"/>
        <v>28.888888888888889</v>
      </c>
      <c r="U473" s="52">
        <f t="shared" si="101"/>
        <v>28.888888888888889</v>
      </c>
      <c r="V473" s="52">
        <v>0.45</v>
      </c>
      <c r="W473" s="52">
        <v>1</v>
      </c>
      <c r="X473" s="52"/>
      <c r="Y473" s="52" t="s">
        <v>165</v>
      </c>
      <c r="Z473" s="52">
        <v>84</v>
      </c>
      <c r="AA473" s="52">
        <v>84</v>
      </c>
      <c r="AB473" s="52"/>
      <c r="AC473" s="56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</row>
    <row r="474" spans="1:40" x14ac:dyDescent="0.2">
      <c r="A474" s="103">
        <f t="shared" si="105"/>
        <v>42948</v>
      </c>
      <c r="B474" s="52">
        <v>28</v>
      </c>
      <c r="C474" s="52">
        <v>5.69</v>
      </c>
      <c r="D474" s="52">
        <v>6.24</v>
      </c>
      <c r="E474" s="52">
        <v>24.3</v>
      </c>
      <c r="F474" s="74">
        <v>2.1000000000000001E-2</v>
      </c>
      <c r="G474" s="52">
        <v>0.13800000000000001</v>
      </c>
      <c r="H474" s="52"/>
      <c r="I474" s="98">
        <v>42.8</v>
      </c>
      <c r="J474" s="22">
        <f t="shared" si="106"/>
        <v>0.59949960000000002</v>
      </c>
      <c r="K474" s="37">
        <v>2.17</v>
      </c>
      <c r="L474" s="22">
        <f t="shared" si="89"/>
        <v>6.7204899999999998E-2</v>
      </c>
      <c r="M474" s="131">
        <v>15</v>
      </c>
      <c r="N474" s="52">
        <v>1</v>
      </c>
      <c r="O474" s="52">
        <v>2</v>
      </c>
      <c r="P474" s="52">
        <v>2</v>
      </c>
      <c r="Q474" s="52">
        <v>2</v>
      </c>
      <c r="R474" s="52">
        <v>5</v>
      </c>
      <c r="S474" s="52">
        <v>1</v>
      </c>
      <c r="T474" s="52">
        <f t="shared" si="101"/>
        <v>30.555555555555557</v>
      </c>
      <c r="U474" s="52">
        <f t="shared" si="101"/>
        <v>25.555555555555557</v>
      </c>
      <c r="V474" s="52">
        <v>0.4</v>
      </c>
      <c r="W474" s="52">
        <v>1</v>
      </c>
      <c r="X474" s="52"/>
      <c r="Y474" s="52" t="s">
        <v>165</v>
      </c>
      <c r="Z474" s="52">
        <v>87</v>
      </c>
      <c r="AA474" s="52">
        <v>78</v>
      </c>
      <c r="AB474" s="52"/>
      <c r="AC474" s="56">
        <f t="shared" si="102"/>
        <v>0</v>
      </c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</row>
    <row r="475" spans="1:40" x14ac:dyDescent="0.2">
      <c r="A475" s="103">
        <f t="shared" si="105"/>
        <v>42962</v>
      </c>
      <c r="B475" s="52">
        <v>28</v>
      </c>
      <c r="C475" s="52">
        <v>1.87</v>
      </c>
      <c r="D475" s="52">
        <v>6.11</v>
      </c>
      <c r="E475" s="52">
        <v>12.3</v>
      </c>
      <c r="F475" s="52">
        <v>4.67</v>
      </c>
      <c r="G475" s="52">
        <v>0.17399999999999999</v>
      </c>
      <c r="H475" s="52"/>
      <c r="I475" s="37">
        <v>71.3</v>
      </c>
      <c r="J475" s="22">
        <f t="shared" si="106"/>
        <v>0.99869909999999995</v>
      </c>
      <c r="K475" s="37">
        <v>2.8</v>
      </c>
      <c r="L475" s="22">
        <f t="shared" si="89"/>
        <v>8.6716000000000001E-2</v>
      </c>
      <c r="M475" s="131">
        <v>57.5</v>
      </c>
      <c r="N475" s="52">
        <v>2</v>
      </c>
      <c r="O475" s="52">
        <v>3</v>
      </c>
      <c r="P475" s="52">
        <v>1</v>
      </c>
      <c r="Q475" s="52">
        <v>2</v>
      </c>
      <c r="R475" s="52">
        <v>9</v>
      </c>
      <c r="S475" s="52">
        <v>1</v>
      </c>
      <c r="T475" s="52">
        <f t="shared" si="101"/>
        <v>26.666666666666668</v>
      </c>
      <c r="U475" s="52">
        <f t="shared" si="101"/>
        <v>25</v>
      </c>
      <c r="V475" s="52">
        <v>0.35</v>
      </c>
      <c r="W475" s="52">
        <v>1</v>
      </c>
      <c r="X475" s="52"/>
      <c r="Y475" s="52" t="s">
        <v>165</v>
      </c>
      <c r="Z475" s="52">
        <v>80</v>
      </c>
      <c r="AA475" s="52">
        <v>77</v>
      </c>
      <c r="AB475" s="52"/>
      <c r="AC475" s="56">
        <f t="shared" si="102"/>
        <v>0</v>
      </c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</row>
    <row r="476" spans="1:40" x14ac:dyDescent="0.2">
      <c r="A476" s="103">
        <f t="shared" si="105"/>
        <v>42976</v>
      </c>
      <c r="B476" s="52">
        <v>28</v>
      </c>
      <c r="C476" s="52">
        <v>7.07</v>
      </c>
      <c r="D476" s="52">
        <v>6.52</v>
      </c>
      <c r="E476" s="52">
        <v>11.2</v>
      </c>
      <c r="F476" s="74">
        <v>0.35799999999999998</v>
      </c>
      <c r="G476" s="52">
        <v>5.5E-2</v>
      </c>
      <c r="H476" s="52"/>
      <c r="I476" s="37">
        <v>52.6</v>
      </c>
      <c r="J476" s="22">
        <f t="shared" si="106"/>
        <v>0.73676819999999998</v>
      </c>
      <c r="K476" s="37">
        <v>1.72</v>
      </c>
      <c r="L476" s="22">
        <f t="shared" ref="L476:L478" si="107">(K476*30.97)*(0.001)</f>
        <v>5.32684E-2</v>
      </c>
      <c r="M476" s="131">
        <v>41.5</v>
      </c>
      <c r="N476" s="52">
        <v>1</v>
      </c>
      <c r="O476" s="52">
        <v>4</v>
      </c>
      <c r="P476" s="52">
        <v>2</v>
      </c>
      <c r="Q476" s="52">
        <v>3</v>
      </c>
      <c r="R476" s="52">
        <v>6</v>
      </c>
      <c r="S476" s="52">
        <v>3</v>
      </c>
      <c r="T476" s="52">
        <f t="shared" si="101"/>
        <v>20</v>
      </c>
      <c r="U476" s="52">
        <f t="shared" si="101"/>
        <v>22.777777777777779</v>
      </c>
      <c r="V476" s="52">
        <v>0.55000000000000004</v>
      </c>
      <c r="W476" s="52">
        <v>1</v>
      </c>
      <c r="X476" s="52"/>
      <c r="Y476" s="52" t="s">
        <v>165</v>
      </c>
      <c r="Z476" s="52">
        <v>68</v>
      </c>
      <c r="AA476" s="52">
        <v>73</v>
      </c>
      <c r="AB476" s="52"/>
      <c r="AC476" s="56">
        <f t="shared" si="102"/>
        <v>0</v>
      </c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</row>
    <row r="477" spans="1:40" x14ac:dyDescent="0.2">
      <c r="A477" s="103">
        <f t="shared" si="105"/>
        <v>42990</v>
      </c>
      <c r="B477" s="52">
        <v>28</v>
      </c>
      <c r="C477" s="52">
        <v>6.21</v>
      </c>
      <c r="D477" s="52">
        <v>6.43</v>
      </c>
      <c r="E477" s="52">
        <v>9</v>
      </c>
      <c r="F477" s="74">
        <v>0.67600000000000005</v>
      </c>
      <c r="G477" s="52" t="s">
        <v>279</v>
      </c>
      <c r="H477" s="52"/>
      <c r="I477" s="37">
        <v>59.65</v>
      </c>
      <c r="J477" s="22">
        <f t="shared" si="106"/>
        <v>0.83551754999999994</v>
      </c>
      <c r="K477" s="37">
        <v>1.66</v>
      </c>
      <c r="L477" s="22">
        <f t="shared" si="107"/>
        <v>5.1410199999999996E-2</v>
      </c>
      <c r="M477" s="131">
        <v>63</v>
      </c>
      <c r="N477" s="52">
        <v>2</v>
      </c>
      <c r="O477" s="52">
        <v>2</v>
      </c>
      <c r="P477" s="52">
        <v>3</v>
      </c>
      <c r="Q477" s="52">
        <v>2</v>
      </c>
      <c r="R477" s="52">
        <v>7</v>
      </c>
      <c r="S477" s="52">
        <v>1</v>
      </c>
      <c r="T477" s="52">
        <f t="shared" si="101"/>
        <v>20.555555555555557</v>
      </c>
      <c r="U477" s="52">
        <f t="shared" si="101"/>
        <v>21.111111111111111</v>
      </c>
      <c r="V477" s="52">
        <v>0.4</v>
      </c>
      <c r="W477" s="52">
        <v>1</v>
      </c>
      <c r="X477" s="52"/>
      <c r="Y477" s="52" t="s">
        <v>165</v>
      </c>
      <c r="Z477" s="52">
        <v>69</v>
      </c>
      <c r="AA477" s="52">
        <v>70</v>
      </c>
      <c r="AB477" s="52"/>
      <c r="AC477" s="56">
        <f t="shared" si="102"/>
        <v>0</v>
      </c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</row>
    <row r="478" spans="1:40" x14ac:dyDescent="0.2">
      <c r="A478" s="103">
        <f t="shared" si="105"/>
        <v>43004</v>
      </c>
      <c r="B478" s="52">
        <v>28</v>
      </c>
      <c r="C478" s="52">
        <v>7.73</v>
      </c>
      <c r="D478" s="52">
        <v>6.6</v>
      </c>
      <c r="E478" s="52">
        <v>105.7</v>
      </c>
      <c r="F478" s="74">
        <v>0.40300000000000002</v>
      </c>
      <c r="G478" s="52">
        <v>0.114</v>
      </c>
      <c r="H478" s="52"/>
      <c r="I478" s="37">
        <v>48.7</v>
      </c>
      <c r="J478" s="22">
        <f t="shared" si="106"/>
        <v>0.68214090000000005</v>
      </c>
      <c r="K478" s="37">
        <v>1.29</v>
      </c>
      <c r="L478" s="22">
        <f t="shared" si="107"/>
        <v>3.9951299999999995E-2</v>
      </c>
      <c r="M478" s="131">
        <v>75.5</v>
      </c>
      <c r="N478" s="52">
        <v>2</v>
      </c>
      <c r="O478" s="52">
        <v>3</v>
      </c>
      <c r="P478" s="52">
        <v>3</v>
      </c>
      <c r="Q478" s="52">
        <v>2</v>
      </c>
      <c r="R478" s="52">
        <v>6</v>
      </c>
      <c r="S478" s="52">
        <v>1</v>
      </c>
      <c r="T478" s="52">
        <f t="shared" si="101"/>
        <v>22.222222222222221</v>
      </c>
      <c r="U478" s="52">
        <f t="shared" si="101"/>
        <v>23.888888888888889</v>
      </c>
      <c r="V478" s="53">
        <v>0.65</v>
      </c>
      <c r="W478" s="52">
        <v>1</v>
      </c>
      <c r="X478" s="52"/>
      <c r="Y478" s="52" t="s">
        <v>165</v>
      </c>
      <c r="Z478" s="52">
        <v>72</v>
      </c>
      <c r="AA478" s="52">
        <v>75</v>
      </c>
      <c r="AB478" s="52"/>
      <c r="AC478" s="56">
        <f t="shared" si="102"/>
        <v>0</v>
      </c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</row>
    <row r="479" spans="1:40" x14ac:dyDescent="0.2">
      <c r="A479" s="103">
        <f t="shared" si="105"/>
        <v>43018</v>
      </c>
      <c r="B479" s="52">
        <v>28</v>
      </c>
      <c r="C479" s="52">
        <v>8.18</v>
      </c>
      <c r="D479" s="52">
        <v>6.61</v>
      </c>
      <c r="E479" s="52">
        <v>4.4000000000000004</v>
      </c>
      <c r="F479" s="54">
        <v>0.94299999999999995</v>
      </c>
      <c r="G479" s="52">
        <v>9.0999999999999998E-2</v>
      </c>
      <c r="H479" s="52"/>
      <c r="I479" s="37">
        <v>56.4</v>
      </c>
      <c r="J479" s="22">
        <f>(I479*14.007)*(0.001)</f>
        <v>0.7899948</v>
      </c>
      <c r="K479" s="37">
        <v>1.32</v>
      </c>
      <c r="L479" s="22">
        <f>(K479*30.97)*(0.001)</f>
        <v>4.0880400000000004E-2</v>
      </c>
      <c r="M479" s="22"/>
      <c r="N479" s="52">
        <v>3</v>
      </c>
      <c r="O479" s="52">
        <v>2</v>
      </c>
      <c r="P479" s="52">
        <v>1</v>
      </c>
      <c r="Q479" s="52">
        <v>1</v>
      </c>
      <c r="R479" s="52">
        <v>13</v>
      </c>
      <c r="S479" s="52">
        <v>2</v>
      </c>
      <c r="T479" s="52">
        <f t="shared" si="101"/>
        <v>28.888888888888889</v>
      </c>
      <c r="U479" s="52">
        <f t="shared" si="101"/>
        <v>22.222222222222221</v>
      </c>
      <c r="V479" s="53">
        <v>0.75</v>
      </c>
      <c r="W479" s="52">
        <v>1</v>
      </c>
      <c r="X479" s="52"/>
      <c r="Y479" s="52" t="s">
        <v>165</v>
      </c>
      <c r="Z479" s="52">
        <v>84</v>
      </c>
      <c r="AA479" s="52">
        <v>72</v>
      </c>
      <c r="AB479" s="52"/>
      <c r="AC479" s="56">
        <f t="shared" si="102"/>
        <v>0</v>
      </c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</row>
    <row r="480" spans="1:40" x14ac:dyDescent="0.2">
      <c r="A480" s="103">
        <f t="shared" si="105"/>
        <v>43032</v>
      </c>
      <c r="B480" s="52">
        <v>28</v>
      </c>
      <c r="C480" s="52">
        <v>11.57</v>
      </c>
      <c r="D480" s="52">
        <v>6.58</v>
      </c>
      <c r="E480" s="52">
        <v>6.8</v>
      </c>
      <c r="F480" s="54">
        <v>0.75700000000000001</v>
      </c>
      <c r="G480" s="52">
        <v>0.10100000000000001</v>
      </c>
      <c r="H480" s="52"/>
      <c r="I480" s="37">
        <v>54.3</v>
      </c>
      <c r="J480" s="22">
        <f>(I480*14.007)*(0.001)</f>
        <v>0.76058009999999987</v>
      </c>
      <c r="K480" s="37">
        <v>1.3</v>
      </c>
      <c r="L480" s="22">
        <f>(K480*30.97)*(0.001)</f>
        <v>4.0261000000000005E-2</v>
      </c>
      <c r="M480" s="22"/>
      <c r="N480" s="52">
        <v>3</v>
      </c>
      <c r="O480" s="52">
        <v>2</v>
      </c>
      <c r="P480" s="52">
        <v>3</v>
      </c>
      <c r="Q480" s="52">
        <v>2</v>
      </c>
      <c r="R480" s="52">
        <v>9</v>
      </c>
      <c r="S480" s="52">
        <v>4</v>
      </c>
      <c r="T480" s="52">
        <f t="shared" si="101"/>
        <v>20</v>
      </c>
      <c r="U480" s="52">
        <f t="shared" si="101"/>
        <v>18.333333333333332</v>
      </c>
      <c r="V480" s="53">
        <v>0.95</v>
      </c>
      <c r="W480" s="52">
        <v>1</v>
      </c>
      <c r="X480" s="52"/>
      <c r="Y480" s="52" t="s">
        <v>165</v>
      </c>
      <c r="Z480" s="52">
        <v>68</v>
      </c>
      <c r="AA480" s="52">
        <v>65</v>
      </c>
      <c r="AB480" s="52">
        <v>100</v>
      </c>
      <c r="AC480" s="56">
        <f t="shared" si="102"/>
        <v>30.48</v>
      </c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</row>
    <row r="481" spans="1:40" x14ac:dyDescent="0.2">
      <c r="A481" s="103">
        <f t="shared" si="105"/>
        <v>43046</v>
      </c>
      <c r="B481" s="52">
        <v>28</v>
      </c>
      <c r="C481" s="52">
        <v>7.79</v>
      </c>
      <c r="D481" s="52">
        <v>6.38</v>
      </c>
      <c r="E481" s="52">
        <v>6.5</v>
      </c>
      <c r="F481" s="54">
        <v>1.706</v>
      </c>
      <c r="G481" s="52">
        <v>0.13600000000000001</v>
      </c>
      <c r="H481" s="52"/>
      <c r="I481" s="37">
        <v>60.2</v>
      </c>
      <c r="J481" s="22">
        <f>(I481*14.007)*(0.001)</f>
        <v>0.84322140000000001</v>
      </c>
      <c r="K481" s="37">
        <v>1.2</v>
      </c>
      <c r="L481" s="22">
        <f>(K481*30.97)*(0.001)</f>
        <v>3.7163999999999996E-2</v>
      </c>
      <c r="M481" s="22"/>
      <c r="N481" s="52">
        <v>3</v>
      </c>
      <c r="O481" s="52">
        <v>3</v>
      </c>
      <c r="P481" s="52">
        <v>2</v>
      </c>
      <c r="Q481" s="52">
        <v>2</v>
      </c>
      <c r="R481" s="52">
        <v>6</v>
      </c>
      <c r="S481" s="52">
        <v>3</v>
      </c>
      <c r="T481" s="52">
        <f t="shared" si="101"/>
        <v>8.8888888888888893</v>
      </c>
      <c r="U481" s="52">
        <f t="shared" si="101"/>
        <v>14.444444444444445</v>
      </c>
      <c r="V481" s="53">
        <v>0.8</v>
      </c>
      <c r="W481" s="52">
        <v>1</v>
      </c>
      <c r="X481" s="52"/>
      <c r="Y481" s="52" t="s">
        <v>165</v>
      </c>
      <c r="Z481" s="52">
        <v>48</v>
      </c>
      <c r="AA481" s="52">
        <v>58</v>
      </c>
      <c r="AB481" s="52">
        <v>100</v>
      </c>
      <c r="AC481" s="56">
        <f t="shared" si="102"/>
        <v>30.48</v>
      </c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</row>
    <row r="482" spans="1:40" x14ac:dyDescent="0.2">
      <c r="A482" s="54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 t="str">
        <f t="shared" si="101"/>
        <v xml:space="preserve"> </v>
      </c>
      <c r="U482" s="52" t="str">
        <f t="shared" si="101"/>
        <v xml:space="preserve"> </v>
      </c>
      <c r="V482" s="52"/>
      <c r="W482" s="52"/>
      <c r="X482" s="52"/>
      <c r="Y482" s="52"/>
      <c r="Z482" s="52"/>
      <c r="AA482" s="52"/>
      <c r="AB482" s="52"/>
      <c r="AC482" s="56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</row>
    <row r="483" spans="1:40" x14ac:dyDescent="0.2">
      <c r="A483" s="54"/>
      <c r="B483" s="52"/>
      <c r="C483" s="52"/>
      <c r="D483" s="52"/>
      <c r="E483" s="52"/>
      <c r="F483" s="52"/>
      <c r="G483" s="52"/>
      <c r="H483" s="52"/>
      <c r="I483" s="56"/>
      <c r="J483" s="56"/>
      <c r="K483" s="56"/>
      <c r="L483" s="56"/>
      <c r="M483" s="56"/>
      <c r="N483" s="52"/>
      <c r="O483" s="52"/>
      <c r="P483" s="52"/>
      <c r="Q483" s="52"/>
      <c r="R483" s="52"/>
      <c r="S483" s="52"/>
      <c r="T483" s="52" t="str">
        <f t="shared" si="101"/>
        <v xml:space="preserve"> </v>
      </c>
      <c r="U483" s="52" t="str">
        <f t="shared" si="101"/>
        <v xml:space="preserve"> </v>
      </c>
      <c r="V483" s="52"/>
      <c r="W483" s="52"/>
      <c r="X483" s="52"/>
      <c r="Y483" s="52"/>
      <c r="Z483" s="52"/>
      <c r="AA483" s="52"/>
      <c r="AB483" s="52"/>
      <c r="AC483" s="56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</row>
    <row r="484" spans="1:40" ht="18" x14ac:dyDescent="0.2">
      <c r="A484" s="54"/>
      <c r="B484" s="52"/>
      <c r="C484" s="74"/>
      <c r="D484" s="74"/>
      <c r="E484" s="74"/>
      <c r="F484" s="52"/>
      <c r="G484" s="52"/>
      <c r="H484" s="52"/>
      <c r="I484" s="52"/>
      <c r="J484" s="52"/>
      <c r="K484" s="52"/>
      <c r="L484" s="52"/>
      <c r="M484" s="52"/>
      <c r="N484" s="141"/>
      <c r="O484" s="74"/>
      <c r="P484" s="74"/>
      <c r="Q484" s="74"/>
      <c r="R484" s="74"/>
      <c r="S484" s="74"/>
      <c r="T484" s="52" t="str">
        <f t="shared" si="101"/>
        <v xml:space="preserve"> </v>
      </c>
      <c r="U484" s="52" t="str">
        <f t="shared" si="101"/>
        <v xml:space="preserve"> </v>
      </c>
      <c r="V484" s="74"/>
      <c r="W484" s="74"/>
      <c r="X484" s="52"/>
      <c r="Y484" s="129"/>
      <c r="Z484" s="74"/>
      <c r="AA484" s="74"/>
      <c r="AB484" s="129"/>
      <c r="AC484" s="143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</row>
    <row r="485" spans="1:40" x14ac:dyDescent="0.2">
      <c r="A485" s="54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 t="str">
        <f t="shared" si="101"/>
        <v xml:space="preserve"> </v>
      </c>
      <c r="U485" s="52" t="str">
        <f t="shared" si="101"/>
        <v xml:space="preserve"> </v>
      </c>
      <c r="V485" s="52"/>
      <c r="W485" s="52"/>
      <c r="X485" s="52"/>
      <c r="Y485" s="52"/>
      <c r="Z485" s="52"/>
      <c r="AA485" s="52"/>
      <c r="AB485" s="52"/>
      <c r="AC485" s="56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</row>
    <row r="486" spans="1:40" ht="31" x14ac:dyDescent="0.4">
      <c r="A486" s="54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R486" s="52"/>
      <c r="S486" s="52"/>
      <c r="T486" s="52" t="str">
        <f t="shared" si="101"/>
        <v xml:space="preserve"> </v>
      </c>
      <c r="U486" s="52" t="str">
        <f t="shared" si="101"/>
        <v xml:space="preserve"> </v>
      </c>
      <c r="V486" s="52"/>
      <c r="W486" s="52"/>
      <c r="X486" s="93" t="s">
        <v>176</v>
      </c>
      <c r="Y486" s="52"/>
      <c r="Z486" s="52"/>
      <c r="AA486" s="52"/>
      <c r="AB486" s="52"/>
      <c r="AC486" s="56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</row>
    <row r="487" spans="1:40" ht="25" x14ac:dyDescent="0.25">
      <c r="A487" s="54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 t="str">
        <f t="shared" si="101"/>
        <v xml:space="preserve"> </v>
      </c>
      <c r="U487" s="52" t="str">
        <f t="shared" si="101"/>
        <v xml:space="preserve"> </v>
      </c>
      <c r="V487" s="52"/>
      <c r="W487" s="52"/>
      <c r="X487" s="93" t="s">
        <v>154</v>
      </c>
      <c r="Y487" s="52"/>
      <c r="Z487" s="52"/>
      <c r="AA487" s="52"/>
      <c r="AB487" s="52"/>
      <c r="AC487" s="56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</row>
    <row r="488" spans="1:40" x14ac:dyDescent="0.2">
      <c r="A488" s="54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65" t="s">
        <v>155</v>
      </c>
      <c r="O488" s="52"/>
      <c r="P488" s="52"/>
      <c r="Q488" s="52"/>
      <c r="R488" s="52"/>
      <c r="S488" s="52"/>
      <c r="T488" s="52" t="str">
        <f t="shared" si="101"/>
        <v xml:space="preserve"> </v>
      </c>
      <c r="U488" s="52" t="e">
        <f t="shared" si="101"/>
        <v>#VALUE!</v>
      </c>
      <c r="V488" s="177"/>
      <c r="W488" s="52"/>
      <c r="X488" s="52"/>
      <c r="Y488" s="65" t="s">
        <v>156</v>
      </c>
      <c r="Z488" s="52"/>
      <c r="AA488" s="177" t="s">
        <v>322</v>
      </c>
      <c r="AB488" s="65"/>
      <c r="AC488" s="144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</row>
    <row r="489" spans="1:40" x14ac:dyDescent="0.2">
      <c r="A489" s="54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100">
        <f>Y489*1/ 0.2258*14.007*0.001</f>
        <v>12.530620017714792</v>
      </c>
      <c r="O489" s="52"/>
      <c r="P489" s="52"/>
      <c r="Q489" s="52"/>
      <c r="R489" s="52"/>
      <c r="S489" s="52"/>
      <c r="T489" s="52" t="str">
        <f t="shared" si="101"/>
        <v xml:space="preserve"> </v>
      </c>
      <c r="U489" s="52" t="str">
        <f t="shared" si="101"/>
        <v xml:space="preserve"> </v>
      </c>
      <c r="V489" s="52"/>
      <c r="W489" s="52"/>
      <c r="X489" s="52"/>
      <c r="Y489" s="65">
        <v>202</v>
      </c>
      <c r="Z489" s="52"/>
      <c r="AA489" s="52"/>
      <c r="AB489" s="65"/>
      <c r="AC489" s="144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</row>
    <row r="490" spans="1:40" x14ac:dyDescent="0.2">
      <c r="A490" s="54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100"/>
      <c r="O490" s="52"/>
      <c r="P490" s="52"/>
      <c r="Q490" s="52"/>
      <c r="R490" s="52"/>
      <c r="S490" s="52"/>
      <c r="T490" s="52" t="str">
        <f t="shared" si="101"/>
        <v xml:space="preserve"> </v>
      </c>
      <c r="U490" s="52" t="str">
        <f t="shared" si="101"/>
        <v xml:space="preserve"> </v>
      </c>
      <c r="V490" s="52"/>
      <c r="W490" s="52"/>
      <c r="X490" s="52"/>
      <c r="Y490" s="52"/>
      <c r="Z490" s="52"/>
      <c r="AA490" s="52"/>
      <c r="AB490" s="52"/>
      <c r="AC490" s="56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</row>
    <row r="491" spans="1:40" x14ac:dyDescent="0.2">
      <c r="A491" s="54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100">
        <f>Y491*1/ 0.2258*14.007*0.001</f>
        <v>0.10173374667847652</v>
      </c>
      <c r="O491" s="52"/>
      <c r="P491" s="52"/>
      <c r="Q491" s="52"/>
      <c r="R491" s="52"/>
      <c r="S491" s="52"/>
      <c r="T491" s="52" t="str">
        <f t="shared" si="101"/>
        <v xml:space="preserve"> </v>
      </c>
      <c r="U491" s="52" t="str">
        <f t="shared" si="101"/>
        <v xml:space="preserve"> </v>
      </c>
      <c r="V491" s="52"/>
      <c r="W491" s="52"/>
      <c r="X491" s="52"/>
      <c r="Y491" s="52">
        <v>1.64</v>
      </c>
      <c r="Z491" s="52"/>
      <c r="AA491" s="52"/>
      <c r="AB491" s="52"/>
      <c r="AC491" s="56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</row>
    <row r="492" spans="1:40" x14ac:dyDescent="0.2">
      <c r="A492" s="54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 t="str">
        <f t="shared" si="101"/>
        <v xml:space="preserve"> </v>
      </c>
      <c r="U492" s="52" t="str">
        <f t="shared" si="101"/>
        <v xml:space="preserve"> </v>
      </c>
      <c r="V492" s="52"/>
      <c r="W492" s="52"/>
      <c r="X492" s="52"/>
      <c r="Y492" s="52"/>
      <c r="Z492" s="52"/>
      <c r="AA492" s="52"/>
      <c r="AB492" s="52"/>
      <c r="AC492" s="56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</row>
    <row r="493" spans="1:40" x14ac:dyDescent="0.2">
      <c r="A493" s="54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 t="str">
        <f t="shared" si="101"/>
        <v xml:space="preserve"> </v>
      </c>
      <c r="U493" s="52" t="str">
        <f t="shared" si="101"/>
        <v xml:space="preserve"> </v>
      </c>
      <c r="V493" s="52"/>
      <c r="W493" s="52"/>
      <c r="X493" s="52"/>
      <c r="Y493" s="52"/>
      <c r="Z493" s="52"/>
      <c r="AA493" s="52"/>
      <c r="AB493" s="52"/>
      <c r="AC493" s="56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</row>
    <row r="494" spans="1:40" x14ac:dyDescent="0.2">
      <c r="A494" s="54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 t="str">
        <f t="shared" si="101"/>
        <v xml:space="preserve"> </v>
      </c>
      <c r="U494" s="52" t="str">
        <f t="shared" si="101"/>
        <v xml:space="preserve"> </v>
      </c>
      <c r="V494" s="52"/>
      <c r="W494" s="52"/>
      <c r="X494" s="52"/>
      <c r="Y494" s="52"/>
      <c r="Z494" s="52"/>
      <c r="AA494" s="52"/>
      <c r="AB494" s="52"/>
      <c r="AC494" s="56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</row>
    <row r="495" spans="1:40" x14ac:dyDescent="0.2">
      <c r="A495" s="54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 t="str">
        <f t="shared" si="101"/>
        <v xml:space="preserve"> </v>
      </c>
      <c r="U495" s="52" t="str">
        <f t="shared" si="101"/>
        <v xml:space="preserve"> </v>
      </c>
      <c r="V495" s="52"/>
      <c r="W495" s="52"/>
      <c r="X495" s="52"/>
      <c r="Y495" s="52"/>
      <c r="Z495" s="52"/>
      <c r="AA495" s="52"/>
      <c r="AB495" s="52"/>
      <c r="AC495" s="56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</row>
    <row r="496" spans="1:40" x14ac:dyDescent="0.2">
      <c r="A496" s="54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 t="str">
        <f t="shared" si="101"/>
        <v xml:space="preserve"> </v>
      </c>
      <c r="U496" s="52" t="str">
        <f t="shared" si="101"/>
        <v xml:space="preserve"> </v>
      </c>
      <c r="V496" s="52"/>
      <c r="W496" s="52"/>
      <c r="X496" s="52"/>
      <c r="Y496" s="52"/>
      <c r="Z496" s="52"/>
      <c r="AA496" s="52"/>
      <c r="AB496" s="52"/>
      <c r="AC496" s="56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</row>
    <row r="497" spans="1:40" x14ac:dyDescent="0.2">
      <c r="A497" s="54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 t="str">
        <f t="shared" si="101"/>
        <v xml:space="preserve"> </v>
      </c>
      <c r="U497" s="52" t="str">
        <f t="shared" si="101"/>
        <v xml:space="preserve"> </v>
      </c>
      <c r="V497" s="52"/>
      <c r="W497" s="52"/>
      <c r="X497" s="52"/>
      <c r="Y497" s="52"/>
      <c r="Z497" s="52"/>
      <c r="AA497" s="52"/>
      <c r="AB497" s="52"/>
      <c r="AC497" s="56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</row>
    <row r="498" spans="1:40" x14ac:dyDescent="0.2">
      <c r="A498" s="54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 t="str">
        <f t="shared" si="101"/>
        <v xml:space="preserve"> </v>
      </c>
      <c r="U498" s="52" t="str">
        <f t="shared" si="101"/>
        <v xml:space="preserve"> </v>
      </c>
      <c r="V498" s="52"/>
      <c r="W498" s="52"/>
      <c r="X498" s="52"/>
      <c r="Y498" s="52"/>
      <c r="Z498" s="52"/>
      <c r="AA498" s="52"/>
      <c r="AB498" s="52"/>
      <c r="AC498" s="56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</row>
    <row r="499" spans="1:40" x14ac:dyDescent="0.2">
      <c r="A499" s="54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 t="str">
        <f t="shared" si="101"/>
        <v xml:space="preserve"> </v>
      </c>
      <c r="U499" s="52" t="str">
        <f t="shared" si="101"/>
        <v xml:space="preserve"> </v>
      </c>
      <c r="V499" s="52"/>
      <c r="W499" s="52"/>
      <c r="X499" s="52"/>
      <c r="Y499" s="52"/>
      <c r="Z499" s="52"/>
      <c r="AA499" s="52"/>
      <c r="AB499" s="52"/>
      <c r="AC499" s="56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</row>
    <row r="500" spans="1:40" x14ac:dyDescent="0.2">
      <c r="A500" s="54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 t="str">
        <f t="shared" si="101"/>
        <v xml:space="preserve"> </v>
      </c>
      <c r="U500" s="52" t="str">
        <f t="shared" si="101"/>
        <v xml:space="preserve"> </v>
      </c>
      <c r="V500" s="52"/>
      <c r="W500" s="52"/>
      <c r="X500" s="52"/>
      <c r="Y500" s="52"/>
      <c r="Z500" s="52"/>
      <c r="AA500" s="52"/>
      <c r="AB500" s="52"/>
      <c r="AC500" s="56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</row>
    <row r="501" spans="1:40" x14ac:dyDescent="0.2">
      <c r="A501" s="54"/>
      <c r="B501" s="52"/>
      <c r="C501" s="52"/>
      <c r="D501" s="52"/>
      <c r="E501" s="52"/>
      <c r="F501" s="52"/>
      <c r="G501" s="52"/>
      <c r="H501" s="52"/>
      <c r="N501" s="52"/>
      <c r="O501" s="52"/>
      <c r="P501" s="52"/>
      <c r="Q501" s="52"/>
      <c r="R501" s="52"/>
      <c r="S501" s="52"/>
      <c r="T501" s="52" t="str">
        <f t="shared" si="101"/>
        <v xml:space="preserve"> </v>
      </c>
      <c r="U501" s="52" t="str">
        <f t="shared" si="101"/>
        <v xml:space="preserve"> </v>
      </c>
      <c r="V501" s="52"/>
      <c r="W501" s="52"/>
      <c r="X501" s="52"/>
      <c r="Y501" s="52"/>
      <c r="Z501" s="52"/>
      <c r="AA501" s="52"/>
      <c r="AB501" s="52"/>
      <c r="AC501" s="56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</row>
    <row r="502" spans="1:40" x14ac:dyDescent="0.2">
      <c r="A502" s="54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 t="str">
        <f t="shared" si="101"/>
        <v xml:space="preserve"> </v>
      </c>
      <c r="U502" s="52" t="str">
        <f t="shared" si="101"/>
        <v xml:space="preserve"> </v>
      </c>
      <c r="V502" s="52"/>
      <c r="W502" s="52"/>
      <c r="X502" s="52"/>
      <c r="Y502" s="52"/>
      <c r="Z502" s="52"/>
      <c r="AA502" s="52"/>
      <c r="AB502" s="52"/>
      <c r="AC502" s="56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</row>
    <row r="503" spans="1:40" x14ac:dyDescent="0.2">
      <c r="A503" s="54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 t="str">
        <f t="shared" si="101"/>
        <v xml:space="preserve"> </v>
      </c>
      <c r="U503" s="52" t="str">
        <f t="shared" si="101"/>
        <v xml:space="preserve"> </v>
      </c>
      <c r="V503" s="52"/>
      <c r="W503" s="52"/>
      <c r="X503" s="52"/>
      <c r="Y503" s="52"/>
      <c r="Z503" s="52"/>
      <c r="AA503" s="52"/>
      <c r="AB503" s="52"/>
      <c r="AC503" s="56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</row>
    <row r="504" spans="1:40" x14ac:dyDescent="0.2">
      <c r="A504" s="54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 t="str">
        <f t="shared" si="101"/>
        <v xml:space="preserve"> </v>
      </c>
      <c r="U504" s="52" t="str">
        <f t="shared" si="101"/>
        <v xml:space="preserve"> </v>
      </c>
      <c r="V504" s="52"/>
      <c r="W504" s="52"/>
      <c r="X504" s="52"/>
      <c r="Y504" s="52"/>
      <c r="Z504" s="52"/>
      <c r="AA504" s="52"/>
      <c r="AB504" s="52"/>
      <c r="AC504" s="56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</row>
    <row r="505" spans="1:40" x14ac:dyDescent="0.2">
      <c r="A505" s="54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 t="str">
        <f t="shared" si="101"/>
        <v xml:space="preserve"> </v>
      </c>
      <c r="U505" s="52" t="str">
        <f t="shared" si="101"/>
        <v xml:space="preserve"> </v>
      </c>
      <c r="V505" s="52"/>
      <c r="W505" s="52"/>
      <c r="X505" s="52"/>
      <c r="Y505" s="52"/>
      <c r="Z505" s="52"/>
      <c r="AA505" s="52"/>
      <c r="AB505" s="52"/>
      <c r="AC505" s="56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</row>
    <row r="506" spans="1:40" x14ac:dyDescent="0.2">
      <c r="A506" s="54"/>
      <c r="B506" s="52"/>
      <c r="C506" s="52"/>
      <c r="D506" s="52"/>
      <c r="E506" s="52"/>
      <c r="F506" s="52"/>
      <c r="G506" s="52"/>
      <c r="H506" s="52"/>
      <c r="I506" s="56"/>
      <c r="J506" s="56"/>
      <c r="K506" s="56"/>
      <c r="L506" s="56"/>
      <c r="M506" s="56"/>
      <c r="N506" s="52"/>
      <c r="O506" s="52"/>
      <c r="P506" s="52"/>
      <c r="Q506" s="52"/>
      <c r="R506" s="52"/>
      <c r="S506" s="52"/>
      <c r="T506" s="52" t="str">
        <f t="shared" si="101"/>
        <v xml:space="preserve"> </v>
      </c>
      <c r="U506" s="52" t="str">
        <f t="shared" si="101"/>
        <v xml:space="preserve"> </v>
      </c>
      <c r="V506" s="52"/>
      <c r="W506" s="52"/>
      <c r="X506" s="52"/>
      <c r="Y506" s="52"/>
      <c r="Z506" s="52"/>
      <c r="AA506" s="52"/>
      <c r="AB506" s="52"/>
      <c r="AC506" s="56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</row>
    <row r="507" spans="1:40" x14ac:dyDescent="0.2">
      <c r="A507" s="54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 t="str">
        <f t="shared" si="101"/>
        <v xml:space="preserve"> </v>
      </c>
      <c r="U507" s="52" t="str">
        <f t="shared" si="101"/>
        <v xml:space="preserve"> </v>
      </c>
      <c r="V507" s="52"/>
      <c r="W507" s="52"/>
      <c r="X507" s="52"/>
      <c r="Y507" s="52"/>
      <c r="Z507" s="52"/>
      <c r="AA507" s="52"/>
      <c r="AB507" s="52"/>
      <c r="AC507" s="56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</row>
    <row r="508" spans="1:40" x14ac:dyDescent="0.2">
      <c r="A508" s="54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 t="str">
        <f t="shared" si="101"/>
        <v xml:space="preserve"> </v>
      </c>
      <c r="U508" s="52" t="str">
        <f t="shared" si="101"/>
        <v xml:space="preserve"> </v>
      </c>
      <c r="V508" s="52"/>
      <c r="W508" s="52"/>
      <c r="X508" s="52"/>
      <c r="Y508" s="52"/>
      <c r="Z508" s="52"/>
      <c r="AA508" s="52"/>
      <c r="AB508" s="52"/>
      <c r="AC508" s="56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</row>
    <row r="509" spans="1:40" x14ac:dyDescent="0.2">
      <c r="A509" s="54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 t="str">
        <f t="shared" si="101"/>
        <v xml:space="preserve"> </v>
      </c>
      <c r="U509" s="52" t="str">
        <f t="shared" si="101"/>
        <v xml:space="preserve"> </v>
      </c>
      <c r="V509" s="52"/>
      <c r="W509" s="52"/>
      <c r="X509" s="52"/>
      <c r="Y509" s="52"/>
      <c r="Z509" s="52"/>
      <c r="AA509" s="52"/>
      <c r="AB509" s="52"/>
      <c r="AC509" s="56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</row>
    <row r="510" spans="1:40" x14ac:dyDescent="0.2">
      <c r="A510" s="54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 t="str">
        <f t="shared" si="101"/>
        <v xml:space="preserve"> </v>
      </c>
      <c r="U510" s="52" t="str">
        <f t="shared" si="101"/>
        <v xml:space="preserve"> </v>
      </c>
      <c r="V510" s="52"/>
      <c r="W510" s="52"/>
      <c r="X510" s="52"/>
      <c r="Y510" s="52"/>
      <c r="Z510" s="52"/>
      <c r="AA510" s="52"/>
      <c r="AB510" s="52"/>
      <c r="AC510" s="56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</row>
    <row r="511" spans="1:40" x14ac:dyDescent="0.2">
      <c r="A511" s="54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 t="str">
        <f t="shared" si="101"/>
        <v xml:space="preserve"> </v>
      </c>
      <c r="U511" s="52" t="str">
        <f t="shared" si="101"/>
        <v xml:space="preserve"> </v>
      </c>
      <c r="V511" s="52"/>
      <c r="W511" s="52"/>
      <c r="X511" s="52"/>
      <c r="Y511" s="52"/>
      <c r="Z511" s="52"/>
      <c r="AA511" s="52"/>
      <c r="AB511" s="52"/>
      <c r="AC511" s="56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</row>
    <row r="512" spans="1:40" x14ac:dyDescent="0.2">
      <c r="A512" s="54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 t="str">
        <f t="shared" si="101"/>
        <v xml:space="preserve"> </v>
      </c>
      <c r="U512" s="52" t="str">
        <f t="shared" si="101"/>
        <v xml:space="preserve"> </v>
      </c>
      <c r="V512" s="52"/>
      <c r="W512" s="52"/>
      <c r="X512" s="52"/>
      <c r="Y512" s="52"/>
      <c r="Z512" s="52"/>
      <c r="AA512" s="52"/>
      <c r="AB512" s="52"/>
      <c r="AC512" s="56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</row>
    <row r="513" spans="1:40" x14ac:dyDescent="0.2">
      <c r="A513" s="54"/>
      <c r="B513" s="52"/>
      <c r="C513" s="52"/>
      <c r="D513" s="52"/>
      <c r="E513" s="52"/>
      <c r="F513" s="52"/>
      <c r="G513" s="52"/>
      <c r="H513" s="52"/>
      <c r="I513" s="56"/>
      <c r="J513" s="56"/>
      <c r="K513" s="56"/>
      <c r="L513" s="56"/>
      <c r="M513" s="56"/>
      <c r="N513" s="52"/>
      <c r="O513" s="52"/>
      <c r="P513" s="52"/>
      <c r="Q513" s="52"/>
      <c r="R513" s="52"/>
      <c r="S513" s="52"/>
      <c r="T513" s="52" t="str">
        <f t="shared" si="101"/>
        <v xml:space="preserve"> </v>
      </c>
      <c r="U513" s="52" t="str">
        <f t="shared" si="101"/>
        <v xml:space="preserve"> </v>
      </c>
      <c r="V513" s="52"/>
      <c r="W513" s="52"/>
      <c r="X513" s="52"/>
      <c r="Y513" s="52"/>
      <c r="Z513" s="52"/>
      <c r="AA513" s="52"/>
      <c r="AB513" s="52"/>
      <c r="AC513" s="56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</row>
    <row r="514" spans="1:40" x14ac:dyDescent="0.2">
      <c r="A514" s="54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 t="str">
        <f t="shared" si="101"/>
        <v xml:space="preserve"> </v>
      </c>
      <c r="U514" s="52" t="str">
        <f t="shared" si="101"/>
        <v xml:space="preserve"> </v>
      </c>
      <c r="V514" s="52"/>
      <c r="W514" s="52"/>
      <c r="X514" s="52"/>
      <c r="Y514" s="52"/>
      <c r="Z514" s="52"/>
      <c r="AA514" s="52"/>
      <c r="AB514" s="52"/>
      <c r="AC514" s="56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</row>
    <row r="515" spans="1:40" x14ac:dyDescent="0.2">
      <c r="A515" s="54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 t="str">
        <f t="shared" si="101"/>
        <v xml:space="preserve"> </v>
      </c>
      <c r="U515" s="52" t="str">
        <f t="shared" si="101"/>
        <v xml:space="preserve"> </v>
      </c>
      <c r="V515" s="52"/>
      <c r="W515" s="52"/>
      <c r="X515" s="52"/>
      <c r="Y515" s="52"/>
      <c r="Z515" s="52"/>
      <c r="AA515" s="52"/>
      <c r="AB515" s="52"/>
      <c r="AC515" s="56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</row>
    <row r="516" spans="1:40" x14ac:dyDescent="0.2">
      <c r="A516" s="54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 t="str">
        <f t="shared" ref="T516:U525" si="108">IF(Z516&gt;0,(Z516-32)*5/9," ")</f>
        <v xml:space="preserve"> </v>
      </c>
      <c r="U516" s="52" t="str">
        <f t="shared" si="108"/>
        <v xml:space="preserve"> </v>
      </c>
      <c r="V516" s="52"/>
      <c r="W516" s="52"/>
      <c r="X516" s="52"/>
      <c r="Y516" s="52"/>
      <c r="Z516" s="52"/>
      <c r="AA516" s="52"/>
      <c r="AB516" s="52"/>
      <c r="AC516" s="56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</row>
    <row r="517" spans="1:40" x14ac:dyDescent="0.2">
      <c r="A517" s="54"/>
      <c r="B517" s="52"/>
      <c r="C517" s="52"/>
      <c r="D517" s="52"/>
      <c r="E517" s="52"/>
      <c r="F517" s="52"/>
      <c r="G517" s="52"/>
      <c r="H517" s="52"/>
      <c r="I517" s="54"/>
      <c r="J517" s="54"/>
      <c r="K517" s="54"/>
      <c r="L517" s="54"/>
      <c r="M517" s="54"/>
      <c r="N517" s="52"/>
      <c r="O517" s="52"/>
      <c r="P517" s="52"/>
      <c r="Q517" s="52"/>
      <c r="R517" s="52"/>
      <c r="S517" s="52"/>
      <c r="T517" s="52" t="str">
        <f t="shared" si="108"/>
        <v xml:space="preserve"> </v>
      </c>
      <c r="U517" s="52" t="str">
        <f t="shared" si="108"/>
        <v xml:space="preserve"> </v>
      </c>
      <c r="V517" s="52"/>
      <c r="W517" s="52"/>
      <c r="X517" s="52"/>
      <c r="Y517" s="52"/>
      <c r="Z517" s="52"/>
      <c r="AA517" s="52"/>
      <c r="AB517" s="52"/>
      <c r="AC517" s="56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</row>
    <row r="518" spans="1:40" x14ac:dyDescent="0.2">
      <c r="A518" s="54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 t="str">
        <f t="shared" si="108"/>
        <v xml:space="preserve"> </v>
      </c>
      <c r="U518" s="52" t="str">
        <f t="shared" si="108"/>
        <v xml:space="preserve"> </v>
      </c>
      <c r="V518" s="52"/>
      <c r="W518" s="52"/>
      <c r="X518" s="52"/>
      <c r="Y518" s="52"/>
      <c r="Z518" s="52"/>
      <c r="AA518" s="52"/>
      <c r="AB518" s="52"/>
      <c r="AC518" s="56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</row>
    <row r="519" spans="1:40" x14ac:dyDescent="0.2">
      <c r="A519" s="54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 t="str">
        <f t="shared" si="108"/>
        <v xml:space="preserve"> </v>
      </c>
      <c r="U519" s="52" t="str">
        <f t="shared" si="108"/>
        <v xml:space="preserve"> </v>
      </c>
      <c r="V519" s="52"/>
      <c r="W519" s="52"/>
      <c r="X519" s="52"/>
      <c r="Y519" s="52"/>
      <c r="Z519" s="52"/>
      <c r="AA519" s="52"/>
      <c r="AB519" s="52"/>
      <c r="AC519" s="56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</row>
    <row r="520" spans="1:40" x14ac:dyDescent="0.2">
      <c r="A520" s="54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 t="str">
        <f t="shared" si="108"/>
        <v xml:space="preserve"> </v>
      </c>
      <c r="U520" s="52" t="str">
        <f t="shared" si="108"/>
        <v xml:space="preserve"> </v>
      </c>
      <c r="V520" s="52"/>
      <c r="W520" s="52"/>
      <c r="X520" s="52"/>
      <c r="Y520" s="52"/>
      <c r="Z520" s="52"/>
      <c r="AA520" s="52"/>
      <c r="AB520" s="52"/>
      <c r="AC520" s="56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</row>
    <row r="521" spans="1:40" x14ac:dyDescent="0.2">
      <c r="I521" s="52"/>
      <c r="J521" s="52"/>
      <c r="K521" s="52"/>
      <c r="L521" s="52"/>
      <c r="M521" s="52"/>
      <c r="T521" s="52" t="str">
        <f t="shared" si="108"/>
        <v xml:space="preserve"> </v>
      </c>
      <c r="U521" s="52" t="str">
        <f t="shared" si="108"/>
        <v xml:space="preserve"> </v>
      </c>
    </row>
    <row r="522" spans="1:40" x14ac:dyDescent="0.2">
      <c r="I522" s="56"/>
      <c r="J522" s="56"/>
      <c r="K522" s="56"/>
      <c r="L522" s="56"/>
      <c r="M522" s="56"/>
      <c r="T522" s="52" t="str">
        <f t="shared" si="108"/>
        <v xml:space="preserve"> </v>
      </c>
      <c r="U522" s="52" t="str">
        <f t="shared" si="108"/>
        <v xml:space="preserve"> </v>
      </c>
    </row>
    <row r="523" spans="1:40" x14ac:dyDescent="0.2">
      <c r="T523" s="52" t="str">
        <f t="shared" si="108"/>
        <v xml:space="preserve"> </v>
      </c>
      <c r="U523" s="52" t="str">
        <f t="shared" si="108"/>
        <v xml:space="preserve"> </v>
      </c>
    </row>
    <row r="524" spans="1:40" x14ac:dyDescent="0.2">
      <c r="I524" s="52"/>
      <c r="J524" s="52"/>
      <c r="K524" s="52"/>
      <c r="L524" s="52"/>
      <c r="M524" s="52"/>
      <c r="T524" s="52" t="str">
        <f t="shared" si="108"/>
        <v xml:space="preserve"> </v>
      </c>
      <c r="U524" s="52" t="str">
        <f t="shared" si="108"/>
        <v xml:space="preserve"> </v>
      </c>
    </row>
    <row r="525" spans="1:40" x14ac:dyDescent="0.2">
      <c r="I525" s="52"/>
      <c r="J525" s="52"/>
      <c r="K525" s="52"/>
      <c r="L525" s="52"/>
      <c r="M525" s="52"/>
      <c r="T525" s="52" t="str">
        <f t="shared" si="108"/>
        <v xml:space="preserve"> </v>
      </c>
      <c r="U525" s="52" t="str">
        <f t="shared" si="108"/>
        <v xml:space="preserve"> </v>
      </c>
    </row>
    <row r="526" spans="1:40" x14ac:dyDescent="0.2">
      <c r="I526" s="52"/>
      <c r="J526" s="52"/>
      <c r="K526" s="52"/>
      <c r="L526" s="52"/>
      <c r="M526" s="52"/>
      <c r="T526" s="52"/>
      <c r="U526" s="52"/>
    </row>
    <row r="527" spans="1:40" x14ac:dyDescent="0.2">
      <c r="I527" s="52"/>
      <c r="J527" s="52"/>
      <c r="K527" s="52"/>
      <c r="L527" s="52"/>
      <c r="M527" s="52"/>
      <c r="T527" s="52"/>
      <c r="U527" s="52"/>
    </row>
    <row r="528" spans="1:40" x14ac:dyDescent="0.2">
      <c r="I528" s="52"/>
      <c r="J528" s="52"/>
      <c r="K528" s="52"/>
      <c r="L528" s="52"/>
      <c r="M528" s="52"/>
      <c r="T528" s="52"/>
      <c r="U528" s="52"/>
    </row>
    <row r="529" spans="9:21" x14ac:dyDescent="0.2">
      <c r="I529" s="56"/>
      <c r="J529" s="56"/>
      <c r="K529" s="56"/>
      <c r="L529" s="56"/>
      <c r="M529" s="56"/>
      <c r="T529" s="52"/>
      <c r="U529" s="52"/>
    </row>
    <row r="530" spans="9:21" x14ac:dyDescent="0.2">
      <c r="I530" s="52"/>
      <c r="J530" s="52"/>
      <c r="K530" s="52"/>
      <c r="L530" s="52"/>
      <c r="M530" s="52"/>
      <c r="T530" s="52"/>
      <c r="U530" s="52"/>
    </row>
    <row r="531" spans="9:21" x14ac:dyDescent="0.2">
      <c r="I531" s="52"/>
      <c r="J531" s="52"/>
      <c r="K531" s="52"/>
      <c r="L531" s="52"/>
      <c r="M531" s="52"/>
      <c r="T531" s="52"/>
      <c r="U531" s="52"/>
    </row>
    <row r="532" spans="9:21" x14ac:dyDescent="0.2">
      <c r="I532" s="52"/>
      <c r="J532" s="52"/>
      <c r="K532" s="52"/>
      <c r="L532" s="52"/>
      <c r="M532" s="52"/>
      <c r="T532" s="52"/>
      <c r="U532" s="52"/>
    </row>
    <row r="533" spans="9:21" x14ac:dyDescent="0.2">
      <c r="I533" s="52"/>
      <c r="J533" s="52"/>
      <c r="K533" s="52"/>
      <c r="L533" s="52"/>
      <c r="M533" s="52"/>
      <c r="T533" s="52"/>
      <c r="U533" s="52"/>
    </row>
    <row r="534" spans="9:21" x14ac:dyDescent="0.2">
      <c r="I534" s="52"/>
      <c r="J534" s="52"/>
      <c r="K534" s="52"/>
      <c r="L534" s="52"/>
      <c r="M534" s="52"/>
      <c r="T534" s="52"/>
      <c r="U534" s="52"/>
    </row>
    <row r="535" spans="9:21" x14ac:dyDescent="0.2">
      <c r="I535" s="52"/>
      <c r="J535" s="52"/>
      <c r="K535" s="52"/>
      <c r="L535" s="52"/>
      <c r="M535" s="52"/>
      <c r="T535" s="52"/>
      <c r="U535" s="52"/>
    </row>
    <row r="536" spans="9:21" x14ac:dyDescent="0.2">
      <c r="I536" s="52"/>
      <c r="J536" s="52"/>
      <c r="K536" s="52"/>
      <c r="L536" s="52"/>
      <c r="M536" s="52"/>
      <c r="T536" s="52"/>
      <c r="U536" s="52"/>
    </row>
    <row r="537" spans="9:21" x14ac:dyDescent="0.2">
      <c r="I537" s="52"/>
      <c r="J537" s="52"/>
      <c r="K537" s="52"/>
      <c r="L537" s="52"/>
      <c r="M537" s="52"/>
      <c r="T537" s="52"/>
      <c r="U537" s="52"/>
    </row>
    <row r="538" spans="9:21" x14ac:dyDescent="0.2">
      <c r="I538" s="52"/>
      <c r="J538" s="52"/>
      <c r="K538" s="52"/>
      <c r="L538" s="52"/>
      <c r="M538" s="52"/>
      <c r="T538" s="52"/>
      <c r="U538" s="52"/>
    </row>
    <row r="539" spans="9:21" x14ac:dyDescent="0.2">
      <c r="I539" s="52"/>
      <c r="J539" s="52"/>
      <c r="K539" s="52"/>
      <c r="L539" s="52"/>
      <c r="M539" s="52"/>
      <c r="T539" s="52"/>
      <c r="U539" s="52"/>
    </row>
    <row r="540" spans="9:21" x14ac:dyDescent="0.2">
      <c r="I540" s="52"/>
      <c r="J540" s="52"/>
      <c r="K540" s="52"/>
      <c r="L540" s="52"/>
      <c r="M540" s="52"/>
      <c r="T540" s="52"/>
      <c r="U540" s="52"/>
    </row>
    <row r="541" spans="9:21" x14ac:dyDescent="0.2">
      <c r="I541" s="52"/>
      <c r="J541" s="52"/>
      <c r="K541" s="52"/>
      <c r="L541" s="52"/>
      <c r="M541" s="52"/>
      <c r="T541" s="52"/>
      <c r="U541" s="52"/>
    </row>
    <row r="542" spans="9:21" x14ac:dyDescent="0.2">
      <c r="I542" s="52"/>
      <c r="J542" s="52"/>
      <c r="K542" s="52"/>
      <c r="L542" s="52"/>
      <c r="M542" s="52"/>
      <c r="T542" s="52"/>
      <c r="U542" s="52"/>
    </row>
    <row r="543" spans="9:21" x14ac:dyDescent="0.2">
      <c r="I543" s="52"/>
      <c r="J543" s="52"/>
      <c r="K543" s="52"/>
      <c r="L543" s="52"/>
      <c r="M543" s="52"/>
      <c r="T543" s="52"/>
      <c r="U543" s="52"/>
    </row>
    <row r="544" spans="9:21" x14ac:dyDescent="0.2">
      <c r="I544" s="52"/>
      <c r="J544" s="52"/>
      <c r="K544" s="52"/>
      <c r="L544" s="52"/>
      <c r="M544" s="52"/>
      <c r="T544" s="52"/>
      <c r="U544" s="52"/>
    </row>
    <row r="545" spans="9:21" x14ac:dyDescent="0.2">
      <c r="I545" s="52"/>
      <c r="J545" s="52"/>
      <c r="K545" s="52"/>
      <c r="L545" s="52"/>
      <c r="M545" s="52"/>
      <c r="T545" s="52"/>
      <c r="U545" s="52"/>
    </row>
    <row r="546" spans="9:21" x14ac:dyDescent="0.2">
      <c r="I546" s="52"/>
      <c r="J546" s="52"/>
      <c r="K546" s="52"/>
      <c r="L546" s="52"/>
      <c r="M546" s="52"/>
      <c r="T546" s="52"/>
      <c r="U546" s="52"/>
    </row>
    <row r="547" spans="9:21" x14ac:dyDescent="0.2">
      <c r="I547" s="52"/>
      <c r="J547" s="52"/>
      <c r="K547" s="52"/>
      <c r="L547" s="52"/>
      <c r="M547" s="52"/>
      <c r="T547" s="52"/>
      <c r="U547" s="52"/>
    </row>
    <row r="548" spans="9:21" x14ac:dyDescent="0.2">
      <c r="I548" s="52"/>
      <c r="J548" s="52"/>
      <c r="K548" s="52"/>
      <c r="L548" s="52"/>
      <c r="M548" s="52"/>
      <c r="T548" s="52"/>
      <c r="U548" s="52"/>
    </row>
    <row r="549" spans="9:21" x14ac:dyDescent="0.2">
      <c r="I549" s="52"/>
      <c r="J549" s="52"/>
      <c r="K549" s="52"/>
      <c r="L549" s="52"/>
      <c r="M549" s="52"/>
      <c r="T549" s="52"/>
      <c r="U549" s="52"/>
    </row>
    <row r="550" spans="9:21" x14ac:dyDescent="0.2">
      <c r="I550" s="52"/>
      <c r="J550" s="52"/>
      <c r="K550" s="52"/>
      <c r="L550" s="52"/>
      <c r="M550" s="52"/>
      <c r="T550" s="52"/>
      <c r="U550" s="52"/>
    </row>
    <row r="551" spans="9:21" x14ac:dyDescent="0.2">
      <c r="I551" s="52"/>
      <c r="J551" s="52"/>
      <c r="K551" s="52"/>
      <c r="L551" s="52"/>
      <c r="M551" s="52"/>
      <c r="T551" s="52"/>
      <c r="U551" s="52"/>
    </row>
    <row r="552" spans="9:21" x14ac:dyDescent="0.2">
      <c r="I552" s="52"/>
      <c r="J552" s="52"/>
      <c r="K552" s="52"/>
      <c r="L552" s="52"/>
      <c r="M552" s="52"/>
      <c r="T552" s="52"/>
      <c r="U552" s="52"/>
    </row>
    <row r="553" spans="9:21" x14ac:dyDescent="0.2">
      <c r="I553" s="52"/>
      <c r="J553" s="52"/>
      <c r="K553" s="52"/>
      <c r="L553" s="52"/>
      <c r="M553" s="52"/>
      <c r="T553" s="52"/>
      <c r="U553" s="52"/>
    </row>
    <row r="554" spans="9:21" x14ac:dyDescent="0.2">
      <c r="I554" s="52"/>
      <c r="J554" s="52"/>
      <c r="K554" s="52"/>
      <c r="L554" s="52"/>
      <c r="M554" s="52"/>
      <c r="T554" s="52"/>
      <c r="U554" s="52"/>
    </row>
    <row r="555" spans="9:21" x14ac:dyDescent="0.2">
      <c r="I555" s="52"/>
      <c r="J555" s="52"/>
      <c r="K555" s="52"/>
      <c r="L555" s="52"/>
      <c r="M555" s="52"/>
    </row>
    <row r="556" spans="9:21" x14ac:dyDescent="0.2">
      <c r="I556" s="52"/>
      <c r="J556" s="52"/>
      <c r="K556" s="52"/>
      <c r="L556" s="52"/>
      <c r="M556" s="52"/>
    </row>
    <row r="557" spans="9:21" x14ac:dyDescent="0.2">
      <c r="I557" s="52"/>
      <c r="J557" s="52"/>
      <c r="K557" s="52"/>
      <c r="L557" s="52"/>
      <c r="M557" s="52"/>
    </row>
    <row r="558" spans="9:21" x14ac:dyDescent="0.2">
      <c r="I558" s="52"/>
      <c r="J558" s="52"/>
      <c r="K558" s="52"/>
      <c r="L558" s="52"/>
      <c r="M558" s="52"/>
    </row>
    <row r="559" spans="9:21" x14ac:dyDescent="0.2">
      <c r="I559" s="52"/>
      <c r="J559" s="52"/>
      <c r="K559" s="52"/>
      <c r="L559" s="52"/>
      <c r="M559" s="52"/>
    </row>
    <row r="560" spans="9:21" x14ac:dyDescent="0.2">
      <c r="I560" s="52"/>
      <c r="J560" s="52"/>
      <c r="K560" s="52"/>
      <c r="L560" s="52"/>
      <c r="M560" s="52"/>
    </row>
    <row r="561" spans="9:13" x14ac:dyDescent="0.2">
      <c r="I561" s="52"/>
      <c r="J561" s="52"/>
      <c r="K561" s="52"/>
      <c r="L561" s="52"/>
      <c r="M561" s="52"/>
    </row>
    <row r="562" spans="9:13" x14ac:dyDescent="0.2">
      <c r="I562" s="52"/>
      <c r="J562" s="52"/>
      <c r="K562" s="52"/>
      <c r="L562" s="52"/>
      <c r="M562" s="52"/>
    </row>
    <row r="563" spans="9:13" x14ac:dyDescent="0.2">
      <c r="I563" s="52"/>
      <c r="J563" s="52"/>
      <c r="K563" s="52"/>
      <c r="L563" s="52"/>
      <c r="M563" s="52"/>
    </row>
    <row r="564" spans="9:13" x14ac:dyDescent="0.2">
      <c r="I564" s="52"/>
      <c r="J564" s="52"/>
      <c r="K564" s="52"/>
      <c r="L564" s="52"/>
      <c r="M564" s="52"/>
    </row>
    <row r="565" spans="9:13" x14ac:dyDescent="0.2">
      <c r="I565" s="52"/>
      <c r="J565" s="52"/>
      <c r="K565" s="52"/>
      <c r="L565" s="52"/>
      <c r="M565" s="52"/>
    </row>
    <row r="566" spans="9:13" x14ac:dyDescent="0.2">
      <c r="I566" s="52"/>
      <c r="J566" s="52"/>
      <c r="K566" s="52"/>
      <c r="L566" s="52"/>
      <c r="M566" s="52"/>
    </row>
    <row r="567" spans="9:13" x14ac:dyDescent="0.2">
      <c r="I567" s="52"/>
      <c r="J567" s="52"/>
      <c r="K567" s="52"/>
      <c r="L567" s="52"/>
      <c r="M567" s="52"/>
    </row>
    <row r="568" spans="9:13" x14ac:dyDescent="0.2">
      <c r="I568" s="52"/>
      <c r="J568" s="52"/>
      <c r="K568" s="52"/>
      <c r="L568" s="52"/>
      <c r="M568" s="52"/>
    </row>
    <row r="569" spans="9:13" x14ac:dyDescent="0.2">
      <c r="I569" s="52"/>
      <c r="J569" s="52"/>
      <c r="K569" s="52"/>
      <c r="L569" s="52"/>
      <c r="M569" s="52"/>
    </row>
    <row r="570" spans="9:13" x14ac:dyDescent="0.2">
      <c r="I570" s="52"/>
      <c r="J570" s="52"/>
      <c r="K570" s="52"/>
      <c r="L570" s="52"/>
      <c r="M570" s="52"/>
    </row>
    <row r="571" spans="9:13" x14ac:dyDescent="0.2">
      <c r="I571" s="52"/>
      <c r="J571" s="52"/>
      <c r="K571" s="52"/>
      <c r="L571" s="52"/>
      <c r="M571" s="52"/>
    </row>
    <row r="572" spans="9:13" x14ac:dyDescent="0.2">
      <c r="I572" s="52"/>
      <c r="J572" s="52"/>
      <c r="K572" s="52"/>
      <c r="L572" s="52"/>
      <c r="M572" s="52"/>
    </row>
    <row r="573" spans="9:13" x14ac:dyDescent="0.2">
      <c r="I573" s="52"/>
      <c r="J573" s="52"/>
      <c r="K573" s="52"/>
      <c r="L573" s="52"/>
      <c r="M573" s="52"/>
    </row>
    <row r="574" spans="9:13" x14ac:dyDescent="0.2">
      <c r="I574" s="52"/>
      <c r="J574" s="52"/>
      <c r="K574" s="52"/>
      <c r="L574" s="52"/>
      <c r="M574" s="52"/>
    </row>
    <row r="575" spans="9:13" x14ac:dyDescent="0.2">
      <c r="I575" s="52"/>
      <c r="J575" s="52"/>
      <c r="K575" s="52"/>
      <c r="L575" s="52"/>
      <c r="M575" s="52"/>
    </row>
    <row r="576" spans="9:13" x14ac:dyDescent="0.2">
      <c r="I576" s="52"/>
      <c r="J576" s="52"/>
      <c r="K576" s="52"/>
      <c r="L576" s="52"/>
      <c r="M576" s="52"/>
    </row>
    <row r="577" spans="9:13" x14ac:dyDescent="0.2">
      <c r="I577" s="52"/>
      <c r="J577" s="52"/>
      <c r="K577" s="52"/>
      <c r="L577" s="52"/>
      <c r="M577" s="52"/>
    </row>
    <row r="578" spans="9:13" x14ac:dyDescent="0.2">
      <c r="I578" s="52"/>
      <c r="J578" s="52"/>
      <c r="K578" s="52"/>
      <c r="L578" s="52"/>
      <c r="M578" s="52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1"/>
  <sheetViews>
    <sheetView workbookViewId="0">
      <pane ySplit="1" topLeftCell="A386" activePane="bottomLeft" state="frozen"/>
      <selection pane="bottomLeft" activeCell="I468" sqref="I468"/>
    </sheetView>
  </sheetViews>
  <sheetFormatPr baseColWidth="10" defaultColWidth="8.83203125" defaultRowHeight="16" x14ac:dyDescent="0.2"/>
  <cols>
    <col min="1" max="1" width="8.33203125" style="46" bestFit="1" customWidth="1"/>
    <col min="2" max="2" width="12.5" style="113" customWidth="1"/>
    <col min="3" max="3" width="15.6640625" style="46" customWidth="1"/>
    <col min="4" max="4" width="12.6640625" style="46" bestFit="1" customWidth="1"/>
    <col min="8" max="8" width="17" bestFit="1" customWidth="1"/>
  </cols>
  <sheetData>
    <row r="1" spans="1:10" x14ac:dyDescent="0.2">
      <c r="A1" s="47" t="s">
        <v>1</v>
      </c>
      <c r="B1" s="106" t="s">
        <v>0</v>
      </c>
      <c r="C1" s="47" t="s">
        <v>137</v>
      </c>
      <c r="D1" s="50" t="s">
        <v>17</v>
      </c>
      <c r="E1" s="43"/>
      <c r="F1" s="43"/>
      <c r="H1" s="43" t="s">
        <v>191</v>
      </c>
      <c r="I1" s="43" t="s">
        <v>193</v>
      </c>
      <c r="J1" s="43" t="s">
        <v>194</v>
      </c>
    </row>
    <row r="2" spans="1:10" s="18" customFormat="1" x14ac:dyDescent="0.2">
      <c r="A2" s="47"/>
      <c r="B2" s="106"/>
      <c r="C2" s="47"/>
      <c r="D2" s="50"/>
      <c r="E2" s="43"/>
      <c r="F2" s="43"/>
    </row>
    <row r="3" spans="1:10" x14ac:dyDescent="0.2">
      <c r="A3" s="54" t="s">
        <v>30</v>
      </c>
      <c r="B3" s="103">
        <v>42437</v>
      </c>
      <c r="C3" s="52"/>
      <c r="D3" s="52"/>
      <c r="F3" s="22"/>
    </row>
    <row r="4" spans="1:10" x14ac:dyDescent="0.2">
      <c r="A4" s="52"/>
      <c r="B4" s="103">
        <v>42451</v>
      </c>
      <c r="C4" s="52">
        <v>1.3</v>
      </c>
      <c r="D4" s="52">
        <v>7.2</v>
      </c>
      <c r="E4" s="46"/>
      <c r="F4" s="22"/>
      <c r="H4" t="s">
        <v>20</v>
      </c>
      <c r="I4">
        <f>AVERAGE(C3:C4)</f>
        <v>1.3</v>
      </c>
      <c r="J4">
        <f>AVERAGE(D3:D4)</f>
        <v>7.2</v>
      </c>
    </row>
    <row r="5" spans="1:10" x14ac:dyDescent="0.2">
      <c r="A5" s="52"/>
      <c r="B5" s="103">
        <v>42465</v>
      </c>
      <c r="C5" s="52">
        <v>1</v>
      </c>
      <c r="D5" s="52">
        <v>8.6999999999999993</v>
      </c>
      <c r="E5" s="46"/>
      <c r="F5" s="22"/>
      <c r="H5" t="s">
        <v>22</v>
      </c>
      <c r="I5">
        <f>AVERAGE(C5:C6)</f>
        <v>1.0249999999999999</v>
      </c>
      <c r="J5">
        <f>AVERAGE(D5:D6)</f>
        <v>8.4499999999999993</v>
      </c>
    </row>
    <row r="6" spans="1:10" x14ac:dyDescent="0.2">
      <c r="A6" s="52"/>
      <c r="B6" s="103">
        <v>42479</v>
      </c>
      <c r="C6" s="52">
        <v>1.05</v>
      </c>
      <c r="D6" s="52">
        <v>8.1999999999999993</v>
      </c>
      <c r="E6" s="46"/>
      <c r="F6" s="22"/>
      <c r="H6" t="s">
        <v>23</v>
      </c>
      <c r="I6">
        <f>AVERAGE(C7:C9)</f>
        <v>0.84666666666666668</v>
      </c>
    </row>
    <row r="7" spans="1:10" x14ac:dyDescent="0.2">
      <c r="A7" s="52"/>
      <c r="B7" s="103">
        <v>42493</v>
      </c>
      <c r="C7" s="52">
        <v>1.02</v>
      </c>
      <c r="D7" s="52"/>
      <c r="E7" s="46"/>
      <c r="F7" s="22"/>
      <c r="H7" t="s">
        <v>192</v>
      </c>
    </row>
    <row r="8" spans="1:10" x14ac:dyDescent="0.2">
      <c r="A8" s="52"/>
      <c r="B8" s="103">
        <v>42507</v>
      </c>
      <c r="C8" s="52">
        <v>0.72</v>
      </c>
      <c r="D8" s="52"/>
      <c r="E8" s="46"/>
      <c r="F8" s="22"/>
      <c r="H8" t="s">
        <v>25</v>
      </c>
      <c r="I8" s="14">
        <f>AVERAGE(C12:C13)</f>
        <v>0.6</v>
      </c>
      <c r="J8">
        <f>AVERAGE(D12:D13)</f>
        <v>14.1</v>
      </c>
    </row>
    <row r="9" spans="1:10" x14ac:dyDescent="0.2">
      <c r="A9" s="52"/>
      <c r="B9" s="103">
        <v>42521</v>
      </c>
      <c r="C9" s="52">
        <v>0.8</v>
      </c>
      <c r="D9" s="52"/>
      <c r="E9" s="46"/>
      <c r="F9" s="22"/>
      <c r="H9" t="s">
        <v>26</v>
      </c>
      <c r="I9" s="14">
        <f>AVERAGE(C14:C15)</f>
        <v>0.5</v>
      </c>
      <c r="J9">
        <f>AVERAGE(D14:D15)</f>
        <v>15.8</v>
      </c>
    </row>
    <row r="10" spans="1:10" x14ac:dyDescent="0.2">
      <c r="A10" s="52"/>
      <c r="B10" s="103">
        <v>42535</v>
      </c>
      <c r="C10" s="52"/>
      <c r="D10" s="52"/>
      <c r="E10" s="46"/>
      <c r="F10" s="22"/>
      <c r="H10" t="s">
        <v>27</v>
      </c>
      <c r="I10" s="14">
        <f>AVERAGE(C16:C17)</f>
        <v>0.42500000000000004</v>
      </c>
      <c r="J10">
        <f>AVERAGE(D16:D17)</f>
        <v>10.75</v>
      </c>
    </row>
    <row r="11" spans="1:10" x14ac:dyDescent="0.2">
      <c r="A11" s="52"/>
      <c r="B11" s="103">
        <v>42549</v>
      </c>
      <c r="C11" s="52"/>
      <c r="D11" s="52"/>
      <c r="E11" s="46"/>
      <c r="F11" s="22"/>
      <c r="H11" t="s">
        <v>28</v>
      </c>
      <c r="I11" s="14">
        <f>AVERAGE(C18:C19)</f>
        <v>0.8</v>
      </c>
      <c r="J11">
        <f>AVERAGE(D18:D19)</f>
        <v>11.3</v>
      </c>
    </row>
    <row r="12" spans="1:10" x14ac:dyDescent="0.2">
      <c r="A12" s="52"/>
      <c r="B12" s="103">
        <v>42563</v>
      </c>
      <c r="C12" s="53"/>
      <c r="D12" s="52"/>
      <c r="E12" s="46"/>
      <c r="F12" s="22"/>
      <c r="H12" t="s">
        <v>29</v>
      </c>
      <c r="I12" s="14">
        <f>AVERAGE(C20)</f>
        <v>0.8</v>
      </c>
      <c r="J12">
        <f>AVERAGE(D20)</f>
        <v>8.6999999999999993</v>
      </c>
    </row>
    <row r="13" spans="1:10" x14ac:dyDescent="0.2">
      <c r="A13" s="52"/>
      <c r="B13" s="103">
        <v>42577</v>
      </c>
      <c r="C13" s="53">
        <v>0.6</v>
      </c>
      <c r="D13" s="52">
        <v>14.1</v>
      </c>
      <c r="E13" s="46"/>
      <c r="F13" s="22"/>
    </row>
    <row r="14" spans="1:10" x14ac:dyDescent="0.2">
      <c r="A14" s="52"/>
      <c r="B14" s="103">
        <v>42591</v>
      </c>
      <c r="C14" s="53">
        <v>0.5</v>
      </c>
      <c r="D14" s="52">
        <v>19.3</v>
      </c>
      <c r="E14" s="46"/>
      <c r="F14" s="22"/>
    </row>
    <row r="15" spans="1:10" x14ac:dyDescent="0.2">
      <c r="A15" s="52"/>
      <c r="B15" s="103">
        <v>42605</v>
      </c>
      <c r="C15" s="53">
        <v>0.5</v>
      </c>
      <c r="D15" s="57">
        <v>12.3</v>
      </c>
      <c r="E15" s="46"/>
      <c r="F15" s="22"/>
    </row>
    <row r="16" spans="1:10" x14ac:dyDescent="0.2">
      <c r="A16" s="52"/>
      <c r="B16" s="103">
        <v>42619</v>
      </c>
      <c r="C16" s="53">
        <v>0.45</v>
      </c>
      <c r="D16" s="52">
        <v>13.2</v>
      </c>
      <c r="E16" s="46"/>
      <c r="F16" s="22"/>
    </row>
    <row r="17" spans="1:10" x14ac:dyDescent="0.2">
      <c r="A17" s="52"/>
      <c r="B17" s="103">
        <v>42633</v>
      </c>
      <c r="C17" s="53">
        <v>0.4</v>
      </c>
      <c r="D17" s="52">
        <v>8.3000000000000007</v>
      </c>
      <c r="E17" s="46"/>
      <c r="F17" s="22"/>
    </row>
    <row r="18" spans="1:10" x14ac:dyDescent="0.2">
      <c r="A18" s="52"/>
      <c r="B18" s="103">
        <v>42647</v>
      </c>
      <c r="C18" s="53"/>
      <c r="D18" s="52"/>
      <c r="E18" s="46"/>
      <c r="F18" s="22"/>
    </row>
    <row r="19" spans="1:10" x14ac:dyDescent="0.2">
      <c r="A19" s="52"/>
      <c r="B19" s="103">
        <v>42661</v>
      </c>
      <c r="C19" s="53">
        <v>0.8</v>
      </c>
      <c r="D19" s="52">
        <v>11.3</v>
      </c>
      <c r="E19" s="46"/>
      <c r="F19" s="22"/>
    </row>
    <row r="20" spans="1:10" x14ac:dyDescent="0.2">
      <c r="A20" s="52"/>
      <c r="B20" s="103">
        <v>42675</v>
      </c>
      <c r="C20" s="53">
        <v>0.8</v>
      </c>
      <c r="D20" s="52">
        <v>8.6999999999999993</v>
      </c>
      <c r="E20" s="46"/>
      <c r="F20" s="22"/>
    </row>
    <row r="21" spans="1:10" x14ac:dyDescent="0.2">
      <c r="A21" s="52"/>
      <c r="B21" s="107"/>
      <c r="C21" s="52"/>
      <c r="D21" s="52"/>
    </row>
    <row r="22" spans="1:10" x14ac:dyDescent="0.2">
      <c r="A22" s="52"/>
      <c r="B22" s="107"/>
      <c r="C22" s="52"/>
      <c r="D22" s="52"/>
    </row>
    <row r="23" spans="1:10" x14ac:dyDescent="0.2">
      <c r="A23" s="52"/>
      <c r="B23" s="103"/>
      <c r="C23" s="52"/>
      <c r="D23" s="52"/>
    </row>
    <row r="24" spans="1:10" x14ac:dyDescent="0.2">
      <c r="A24" s="52"/>
      <c r="B24" s="54"/>
      <c r="C24" s="52"/>
      <c r="D24" s="52"/>
    </row>
    <row r="25" spans="1:10" x14ac:dyDescent="0.2">
      <c r="A25" s="52" t="s">
        <v>32</v>
      </c>
      <c r="B25" s="103">
        <f>B3</f>
        <v>42437</v>
      </c>
      <c r="C25" s="52">
        <v>1.1000000000000001</v>
      </c>
      <c r="D25" s="52">
        <v>2.6</v>
      </c>
      <c r="E25" s="22"/>
      <c r="F25" s="22"/>
    </row>
    <row r="26" spans="1:10" x14ac:dyDescent="0.2">
      <c r="A26" s="52"/>
      <c r="B26" s="103">
        <f t="shared" ref="B26:B42" si="0">B4</f>
        <v>42451</v>
      </c>
      <c r="C26" s="53">
        <v>0.08</v>
      </c>
      <c r="D26" s="52">
        <v>3.3</v>
      </c>
      <c r="E26" s="22"/>
      <c r="F26" s="22"/>
      <c r="H26" s="18" t="s">
        <v>20</v>
      </c>
      <c r="I26">
        <f>AVERAGE(C25:C26)</f>
        <v>0.59000000000000008</v>
      </c>
      <c r="J26">
        <f>AVERAGE(D25:D26)</f>
        <v>2.95</v>
      </c>
    </row>
    <row r="27" spans="1:10" x14ac:dyDescent="0.2">
      <c r="A27" s="52"/>
      <c r="B27" s="103">
        <f t="shared" si="0"/>
        <v>42465</v>
      </c>
      <c r="C27" s="53">
        <v>0.95</v>
      </c>
      <c r="D27" s="52">
        <v>6.8</v>
      </c>
      <c r="E27" s="22"/>
      <c r="F27" s="22"/>
      <c r="H27" s="18" t="s">
        <v>22</v>
      </c>
      <c r="I27" s="14">
        <f>AVERAGE(C27:C28)</f>
        <v>1</v>
      </c>
      <c r="J27">
        <f>AVERAGE(D27:D28)</f>
        <v>6.05</v>
      </c>
    </row>
    <row r="28" spans="1:10" x14ac:dyDescent="0.2">
      <c r="A28" s="52"/>
      <c r="B28" s="103">
        <f t="shared" si="0"/>
        <v>42479</v>
      </c>
      <c r="C28" s="53">
        <v>1.05</v>
      </c>
      <c r="D28" s="52">
        <v>5.3</v>
      </c>
      <c r="E28" s="22"/>
      <c r="F28" s="22"/>
      <c r="H28" s="18" t="s">
        <v>23</v>
      </c>
      <c r="I28" s="14">
        <f>AVERAGE(C29:C31)</f>
        <v>0.29333333333333339</v>
      </c>
      <c r="J28">
        <f>AVERAGE(D29:D31)</f>
        <v>0.2</v>
      </c>
    </row>
    <row r="29" spans="1:10" x14ac:dyDescent="0.2">
      <c r="A29" s="52"/>
      <c r="B29" s="103">
        <f t="shared" si="0"/>
        <v>42493</v>
      </c>
      <c r="C29" s="53">
        <v>0.75</v>
      </c>
      <c r="D29" s="52">
        <v>0.2</v>
      </c>
      <c r="E29" s="22"/>
      <c r="F29" s="22"/>
      <c r="H29" s="18" t="s">
        <v>192</v>
      </c>
      <c r="I29" s="14">
        <f>AVERAGE(C32:C33)</f>
        <v>0.8</v>
      </c>
      <c r="J29">
        <f>AVERAGE(D32:D33)</f>
        <v>16.2</v>
      </c>
    </row>
    <row r="30" spans="1:10" x14ac:dyDescent="0.2">
      <c r="A30" s="52"/>
      <c r="B30" s="103">
        <f t="shared" si="0"/>
        <v>42507</v>
      </c>
      <c r="C30" s="53">
        <v>7.0000000000000007E-2</v>
      </c>
      <c r="D30" s="57"/>
      <c r="E30" s="22"/>
      <c r="F30" s="22"/>
      <c r="H30" s="18" t="s">
        <v>25</v>
      </c>
      <c r="I30" s="14">
        <f>AVERAGE(C34:C35)</f>
        <v>0.8</v>
      </c>
      <c r="J30">
        <f>AVERAGE(D34:D35)</f>
        <v>14.75</v>
      </c>
    </row>
    <row r="31" spans="1:10" x14ac:dyDescent="0.2">
      <c r="A31" s="52"/>
      <c r="B31" s="103">
        <f t="shared" si="0"/>
        <v>42521</v>
      </c>
      <c r="C31" s="53">
        <v>0.06</v>
      </c>
      <c r="D31" s="52"/>
      <c r="E31" s="22"/>
      <c r="F31" s="22"/>
      <c r="H31" s="18" t="s">
        <v>26</v>
      </c>
      <c r="I31" s="14">
        <f>AVERAGE(C36:C37)</f>
        <v>0.4</v>
      </c>
      <c r="J31">
        <f>AVERAGE(D36:D37)</f>
        <v>18.45</v>
      </c>
    </row>
    <row r="32" spans="1:10" x14ac:dyDescent="0.2">
      <c r="A32" s="52"/>
      <c r="B32" s="103">
        <f t="shared" si="0"/>
        <v>42535</v>
      </c>
      <c r="C32" s="53">
        <v>0.8</v>
      </c>
      <c r="D32" s="52"/>
      <c r="E32" s="22"/>
      <c r="F32" s="22"/>
      <c r="H32" s="18" t="s">
        <v>27</v>
      </c>
      <c r="I32">
        <f>AVERAGE(C38:C39)</f>
        <v>0.45</v>
      </c>
      <c r="J32">
        <f>AVERAGE(D38:D39)</f>
        <v>8.6</v>
      </c>
    </row>
    <row r="33" spans="1:10" x14ac:dyDescent="0.2">
      <c r="A33" s="52"/>
      <c r="B33" s="103">
        <f t="shared" si="0"/>
        <v>42549</v>
      </c>
      <c r="C33" s="53">
        <v>0.8</v>
      </c>
      <c r="D33" s="52">
        <v>16.2</v>
      </c>
      <c r="E33" s="22"/>
      <c r="F33" s="22"/>
      <c r="H33" s="18" t="s">
        <v>28</v>
      </c>
      <c r="I33">
        <f>AVERAGE($C40:$C41)</f>
        <v>0.77499999999999991</v>
      </c>
      <c r="J33">
        <f>AVERAGE(D40:D41)</f>
        <v>11.85</v>
      </c>
    </row>
    <row r="34" spans="1:10" x14ac:dyDescent="0.2">
      <c r="A34" s="52"/>
      <c r="B34" s="103">
        <f t="shared" si="0"/>
        <v>42563</v>
      </c>
      <c r="C34" s="53">
        <v>0.8</v>
      </c>
      <c r="D34" s="52">
        <v>15.2</v>
      </c>
      <c r="E34" s="22"/>
      <c r="F34" s="22"/>
      <c r="H34" s="18" t="s">
        <v>29</v>
      </c>
      <c r="I34" s="14">
        <f>AVERAGE(C42)</f>
        <v>1</v>
      </c>
      <c r="J34">
        <f>AVERAGE(D42)</f>
        <v>9.1</v>
      </c>
    </row>
    <row r="35" spans="1:10" x14ac:dyDescent="0.2">
      <c r="A35" s="52"/>
      <c r="B35" s="103">
        <f t="shared" si="0"/>
        <v>42577</v>
      </c>
      <c r="C35" s="53">
        <v>0.8</v>
      </c>
      <c r="D35" s="52">
        <v>14.3</v>
      </c>
      <c r="E35" s="22"/>
      <c r="F35" s="22"/>
    </row>
    <row r="36" spans="1:10" x14ac:dyDescent="0.2">
      <c r="A36" s="52"/>
      <c r="B36" s="103">
        <f t="shared" si="0"/>
        <v>42591</v>
      </c>
      <c r="C36" s="53">
        <v>0.5</v>
      </c>
      <c r="D36" s="52">
        <v>19.5</v>
      </c>
      <c r="E36" s="22"/>
      <c r="F36" s="22"/>
    </row>
    <row r="37" spans="1:10" x14ac:dyDescent="0.2">
      <c r="A37" s="52"/>
      <c r="B37" s="103">
        <f t="shared" si="0"/>
        <v>42605</v>
      </c>
      <c r="C37" s="52">
        <v>0.3</v>
      </c>
      <c r="D37" s="52">
        <v>17.399999999999999</v>
      </c>
      <c r="E37" s="22"/>
      <c r="F37" s="22"/>
    </row>
    <row r="38" spans="1:10" x14ac:dyDescent="0.2">
      <c r="A38" s="52"/>
      <c r="B38" s="103">
        <f t="shared" si="0"/>
        <v>42619</v>
      </c>
      <c r="C38" s="52">
        <v>0.4</v>
      </c>
      <c r="D38" s="52">
        <v>9.1999999999999993</v>
      </c>
      <c r="E38" s="22"/>
      <c r="F38" s="22"/>
    </row>
    <row r="39" spans="1:10" x14ac:dyDescent="0.2">
      <c r="A39" s="52"/>
      <c r="B39" s="103">
        <f t="shared" si="0"/>
        <v>42633</v>
      </c>
      <c r="C39" s="53">
        <v>0.5</v>
      </c>
      <c r="D39" s="52">
        <v>8</v>
      </c>
      <c r="E39" s="22"/>
      <c r="F39" s="22"/>
    </row>
    <row r="40" spans="1:10" x14ac:dyDescent="0.2">
      <c r="A40" s="52"/>
      <c r="B40" s="103">
        <f t="shared" si="0"/>
        <v>42647</v>
      </c>
      <c r="C40" s="52">
        <v>0.6</v>
      </c>
      <c r="D40" s="52">
        <v>14.1</v>
      </c>
      <c r="E40" s="22"/>
      <c r="F40" s="22"/>
    </row>
    <row r="41" spans="1:10" x14ac:dyDescent="0.2">
      <c r="A41" s="52"/>
      <c r="B41" s="103">
        <f t="shared" si="0"/>
        <v>42661</v>
      </c>
      <c r="C41" s="53">
        <v>0.95</v>
      </c>
      <c r="D41" s="52">
        <v>9.6</v>
      </c>
      <c r="E41" s="22"/>
      <c r="F41" s="22"/>
    </row>
    <row r="42" spans="1:10" x14ac:dyDescent="0.2">
      <c r="A42" s="52"/>
      <c r="B42" s="103">
        <f t="shared" si="0"/>
        <v>42675</v>
      </c>
      <c r="C42" s="53">
        <v>1</v>
      </c>
      <c r="D42" s="52">
        <v>9.1</v>
      </c>
      <c r="E42" s="22"/>
      <c r="F42" s="22"/>
    </row>
    <row r="43" spans="1:10" x14ac:dyDescent="0.2">
      <c r="A43" s="52"/>
      <c r="B43" s="54"/>
      <c r="C43" s="52"/>
      <c r="D43" s="52"/>
    </row>
    <row r="44" spans="1:10" x14ac:dyDescent="0.2">
      <c r="A44" s="52"/>
      <c r="B44" s="54"/>
      <c r="C44" s="52"/>
      <c r="D44" s="52"/>
    </row>
    <row r="45" spans="1:10" x14ac:dyDescent="0.2">
      <c r="A45" s="52"/>
      <c r="B45" s="54"/>
      <c r="C45" s="52"/>
      <c r="D45" s="52"/>
    </row>
    <row r="46" spans="1:10" x14ac:dyDescent="0.2">
      <c r="A46" s="52"/>
      <c r="B46" s="54"/>
      <c r="C46" s="52"/>
      <c r="D46" s="52"/>
    </row>
    <row r="47" spans="1:10" x14ac:dyDescent="0.2">
      <c r="A47" s="52" t="s">
        <v>35</v>
      </c>
      <c r="B47" s="103">
        <f>B25</f>
        <v>42437</v>
      </c>
      <c r="C47" s="53"/>
      <c r="D47" s="52"/>
      <c r="E47" s="22"/>
      <c r="F47" s="22"/>
    </row>
    <row r="48" spans="1:10" x14ac:dyDescent="0.2">
      <c r="A48" s="52"/>
      <c r="B48" s="103">
        <f t="shared" ref="B48:B64" si="1">B26</f>
        <v>42451</v>
      </c>
      <c r="C48" s="53">
        <v>1.2</v>
      </c>
      <c r="D48" s="52">
        <v>3.4</v>
      </c>
      <c r="E48" s="22"/>
      <c r="F48" s="22"/>
      <c r="H48" s="18" t="s">
        <v>20</v>
      </c>
      <c r="I48" s="14">
        <f>AVERAGE(C47:C48)</f>
        <v>1.2</v>
      </c>
      <c r="J48">
        <f>AVERAGE(D47:D48)</f>
        <v>3.4</v>
      </c>
    </row>
    <row r="49" spans="1:10" x14ac:dyDescent="0.2">
      <c r="A49" s="52"/>
      <c r="B49" s="103">
        <f t="shared" si="1"/>
        <v>42465</v>
      </c>
      <c r="C49" s="53"/>
      <c r="D49" s="57"/>
      <c r="E49" s="22"/>
      <c r="F49" s="22"/>
      <c r="H49" s="18" t="s">
        <v>22</v>
      </c>
      <c r="I49" s="14">
        <f>AVERAGE(C49:C50)</f>
        <v>1.5</v>
      </c>
      <c r="J49" s="131">
        <f>AVERAGE(D49:D50)</f>
        <v>4.2</v>
      </c>
    </row>
    <row r="50" spans="1:10" x14ac:dyDescent="0.2">
      <c r="A50" s="52"/>
      <c r="B50" s="103">
        <f t="shared" si="1"/>
        <v>42479</v>
      </c>
      <c r="C50" s="53">
        <v>1.5</v>
      </c>
      <c r="D50" s="52">
        <v>4.2</v>
      </c>
      <c r="E50" s="22"/>
      <c r="F50" s="22"/>
      <c r="H50" s="18" t="s">
        <v>23</v>
      </c>
      <c r="I50" s="14">
        <f>AVERAGE(C51:C53)</f>
        <v>0.81666666666666676</v>
      </c>
      <c r="J50">
        <f>AVERAGE(D51:D53)</f>
        <v>0.2</v>
      </c>
    </row>
    <row r="51" spans="1:10" x14ac:dyDescent="0.2">
      <c r="A51" s="52"/>
      <c r="B51" s="103">
        <f t="shared" si="1"/>
        <v>42493</v>
      </c>
      <c r="C51" s="53">
        <v>0.75</v>
      </c>
      <c r="D51" s="52">
        <v>0.2</v>
      </c>
      <c r="E51" s="22"/>
      <c r="F51" s="22"/>
      <c r="H51" s="18" t="s">
        <v>192</v>
      </c>
      <c r="I51" s="14">
        <f>AVERAGE(C54:C55)</f>
        <v>1.2000000000000002</v>
      </c>
      <c r="J51" s="131">
        <f>AVERAGE(D54:D55)</f>
        <v>6.7</v>
      </c>
    </row>
    <row r="52" spans="1:10" x14ac:dyDescent="0.2">
      <c r="A52" s="52"/>
      <c r="B52" s="103">
        <f t="shared" si="1"/>
        <v>42507</v>
      </c>
      <c r="C52" s="53">
        <v>0.9</v>
      </c>
      <c r="D52" s="52"/>
      <c r="E52" s="22"/>
      <c r="F52" s="22"/>
      <c r="H52" s="18" t="s">
        <v>25</v>
      </c>
      <c r="I52">
        <f>AVERAGEIFS(C47:C64,B47:B64,"&gt;=1 Jul 2016", B47:B64,"&lt;=31 Jul 2016")</f>
        <v>0.75</v>
      </c>
      <c r="J52" s="18">
        <f>AVERAGEIFS(D47:D64,B47:B64,"&gt;=1 Jul 2016", B47:B64,"&lt;=31 Jul 2016")</f>
        <v>10</v>
      </c>
    </row>
    <row r="53" spans="1:10" x14ac:dyDescent="0.2">
      <c r="A53" s="52"/>
      <c r="B53" s="103">
        <f t="shared" si="1"/>
        <v>42521</v>
      </c>
      <c r="C53" s="53">
        <v>0.8</v>
      </c>
      <c r="D53" s="57"/>
      <c r="E53" s="22"/>
      <c r="F53" s="22"/>
      <c r="H53" s="18" t="s">
        <v>26</v>
      </c>
      <c r="I53" s="18">
        <f>AVERAGEIFS(C47:C64,B47:B64,"&gt;=1 Aug 2016", B47:B64,"&lt;=31 Aug 2016")</f>
        <v>1.25</v>
      </c>
      <c r="J53" s="18">
        <f>AVERAGEIFS(D48:D65,B48:B65,"&gt;=1 Aug 2016", B48:B65,"&lt;=31 Aug 2016")</f>
        <v>5.6</v>
      </c>
    </row>
    <row r="54" spans="1:10" x14ac:dyDescent="0.2">
      <c r="A54" s="52"/>
      <c r="B54" s="103">
        <f t="shared" si="1"/>
        <v>42535</v>
      </c>
      <c r="C54" s="53">
        <v>1.3</v>
      </c>
      <c r="D54" s="57"/>
      <c r="E54" s="22"/>
      <c r="F54" s="22"/>
      <c r="H54" s="18" t="s">
        <v>27</v>
      </c>
      <c r="I54" s="18">
        <f>AVERAGEIFS(C47:C64,B47:B64,"&gt;=1 Sep 2016", B47:B64,"&lt;=30 Sep 2016")</f>
        <v>1.25</v>
      </c>
      <c r="J54" s="18">
        <f>AVERAGEIFS(D49:D66,B49:B66,"&gt;=1 Sep 2016", B49:B66,"&lt;=30 Sep 2016")</f>
        <v>3.55</v>
      </c>
    </row>
    <row r="55" spans="1:10" x14ac:dyDescent="0.2">
      <c r="A55" s="52"/>
      <c r="B55" s="103">
        <f t="shared" si="1"/>
        <v>42549</v>
      </c>
      <c r="C55" s="53">
        <v>1.1000000000000001</v>
      </c>
      <c r="D55" s="52">
        <v>6.7</v>
      </c>
      <c r="E55" s="22"/>
      <c r="F55" s="22"/>
      <c r="H55" s="18" t="s">
        <v>28</v>
      </c>
      <c r="I55" s="18">
        <f>AVERAGEIFS(C47:C64,B47:B64,"&gt;=1 Oct 2016", B47:B64,"&lt;=31 Oct 2016")</f>
        <v>0.95000000000000007</v>
      </c>
      <c r="J55" s="18">
        <f>AVERAGEIFS(D50:D67,B50:B67,"&gt;=1 Oct 2016", B50:B67,"&lt;=31 Oct 2016")</f>
        <v>9.25</v>
      </c>
    </row>
    <row r="56" spans="1:10" x14ac:dyDescent="0.2">
      <c r="A56" s="52"/>
      <c r="B56" s="103">
        <f t="shared" si="1"/>
        <v>42563</v>
      </c>
      <c r="C56" s="53">
        <v>0.8</v>
      </c>
      <c r="D56" s="52">
        <v>10.9</v>
      </c>
      <c r="E56" s="22"/>
      <c r="F56" s="22"/>
      <c r="H56" s="18" t="s">
        <v>29</v>
      </c>
      <c r="I56" s="18">
        <f>AVERAGEIFS(C47:C64,B47:B64,"&gt;=1 Nov 2016", B47:B64,"&lt;=30 Nov 2016")</f>
        <v>1.3</v>
      </c>
      <c r="J56" s="18">
        <f>AVERAGEIFS(D51:D68,B51:B68,"&gt;=1 Nov 2016", B51:B68,"&lt;=30 Nov 2016")</f>
        <v>5</v>
      </c>
    </row>
    <row r="57" spans="1:10" x14ac:dyDescent="0.2">
      <c r="A57" s="52"/>
      <c r="B57" s="103">
        <f t="shared" si="1"/>
        <v>42577</v>
      </c>
      <c r="C57" s="53">
        <v>0.7</v>
      </c>
      <c r="D57" s="52">
        <v>9.1</v>
      </c>
      <c r="E57" s="22"/>
      <c r="F57" s="22"/>
    </row>
    <row r="58" spans="1:10" x14ac:dyDescent="0.2">
      <c r="A58" s="52"/>
      <c r="B58" s="103">
        <f t="shared" si="1"/>
        <v>42591</v>
      </c>
      <c r="C58" s="53">
        <v>1.5</v>
      </c>
      <c r="D58" s="52">
        <v>5</v>
      </c>
      <c r="E58" s="22"/>
      <c r="F58" s="22"/>
    </row>
    <row r="59" spans="1:10" x14ac:dyDescent="0.2">
      <c r="A59" s="52"/>
      <c r="B59" s="103">
        <f t="shared" si="1"/>
        <v>42605</v>
      </c>
      <c r="C59" s="53">
        <v>1</v>
      </c>
      <c r="D59" s="52">
        <v>6.2</v>
      </c>
      <c r="E59" s="22"/>
      <c r="F59" s="22"/>
    </row>
    <row r="60" spans="1:10" x14ac:dyDescent="0.2">
      <c r="A60" s="52"/>
      <c r="B60" s="103">
        <f t="shared" si="1"/>
        <v>42619</v>
      </c>
      <c r="C60" s="53">
        <v>1.1000000000000001</v>
      </c>
      <c r="D60" s="52">
        <v>3.4</v>
      </c>
      <c r="E60" s="22"/>
      <c r="F60" s="22"/>
    </row>
    <row r="61" spans="1:10" x14ac:dyDescent="0.2">
      <c r="A61" s="52"/>
      <c r="B61" s="103">
        <f t="shared" si="1"/>
        <v>42633</v>
      </c>
      <c r="C61" s="53">
        <v>1.4</v>
      </c>
      <c r="D61" s="52">
        <v>3.7</v>
      </c>
      <c r="E61" s="22"/>
      <c r="F61" s="22"/>
    </row>
    <row r="62" spans="1:10" x14ac:dyDescent="0.2">
      <c r="A62" s="52"/>
      <c r="B62" s="103">
        <f t="shared" si="1"/>
        <v>42647</v>
      </c>
      <c r="C62" s="52">
        <v>0.8</v>
      </c>
      <c r="D62" s="52">
        <v>12.2</v>
      </c>
      <c r="E62" s="22"/>
      <c r="F62" s="22"/>
    </row>
    <row r="63" spans="1:10" x14ac:dyDescent="0.2">
      <c r="A63" s="52"/>
      <c r="B63" s="103">
        <f t="shared" si="1"/>
        <v>42661</v>
      </c>
      <c r="C63" s="53">
        <v>1.1000000000000001</v>
      </c>
      <c r="D63" s="52">
        <v>6.3</v>
      </c>
      <c r="E63" s="22"/>
      <c r="F63" s="22"/>
    </row>
    <row r="64" spans="1:10" x14ac:dyDescent="0.2">
      <c r="A64" s="52"/>
      <c r="B64" s="103">
        <f t="shared" si="1"/>
        <v>42675</v>
      </c>
      <c r="C64" s="53">
        <v>1.3</v>
      </c>
      <c r="D64" s="52">
        <v>5</v>
      </c>
      <c r="E64" s="22"/>
      <c r="F64" s="22"/>
    </row>
    <row r="65" spans="1:10" x14ac:dyDescent="0.2">
      <c r="A65" s="52"/>
      <c r="B65" s="54"/>
      <c r="C65" s="52"/>
      <c r="D65" s="52"/>
    </row>
    <row r="66" spans="1:10" x14ac:dyDescent="0.2">
      <c r="A66" s="52"/>
      <c r="B66" s="54"/>
      <c r="C66" s="52"/>
      <c r="D66" s="52"/>
    </row>
    <row r="67" spans="1:10" x14ac:dyDescent="0.2">
      <c r="A67" s="52"/>
      <c r="B67" s="54"/>
      <c r="C67" s="52"/>
      <c r="D67" s="52"/>
    </row>
    <row r="68" spans="1:10" x14ac:dyDescent="0.2">
      <c r="A68" s="52"/>
      <c r="B68" s="54"/>
      <c r="C68" s="52"/>
      <c r="D68" s="52"/>
    </row>
    <row r="69" spans="1:10" x14ac:dyDescent="0.2">
      <c r="A69" s="52" t="s">
        <v>37</v>
      </c>
      <c r="B69" s="103">
        <f>B47</f>
        <v>42437</v>
      </c>
      <c r="C69" s="52">
        <v>1.2</v>
      </c>
      <c r="D69" s="52">
        <v>1</v>
      </c>
      <c r="E69" s="22"/>
      <c r="F69" s="22"/>
    </row>
    <row r="70" spans="1:10" x14ac:dyDescent="0.2">
      <c r="A70" s="52"/>
      <c r="B70" s="103">
        <f t="shared" ref="B70:B86" si="2">B48</f>
        <v>42451</v>
      </c>
      <c r="C70" s="52">
        <v>1.1000000000000001</v>
      </c>
      <c r="D70" s="52">
        <v>2.7</v>
      </c>
      <c r="E70" s="22"/>
      <c r="F70" s="22"/>
      <c r="H70" s="18" t="s">
        <v>20</v>
      </c>
      <c r="I70" s="18">
        <f>AVERAGEIFS(C69:C86,B69:B86,"&gt;=1 mar 2016", B69:B86,"&lt;=31 mar 2016")</f>
        <v>1.1499999999999999</v>
      </c>
      <c r="J70" s="18">
        <f>AVERAGEIFS(D69:D86,B69:B86,"&gt;=1 mar 2016", B69:B86,"&lt;=31 mar 2016")</f>
        <v>1.85</v>
      </c>
    </row>
    <row r="71" spans="1:10" x14ac:dyDescent="0.2">
      <c r="A71" s="52"/>
      <c r="B71" s="103">
        <f t="shared" si="2"/>
        <v>42465</v>
      </c>
      <c r="C71" s="52">
        <v>1.2</v>
      </c>
      <c r="D71" s="52"/>
      <c r="E71" s="22"/>
      <c r="F71" s="22"/>
      <c r="H71" s="18" t="s">
        <v>22</v>
      </c>
      <c r="I71" s="18">
        <f>AVERAGEIFS(C69:C86,B69:B86,"&gt;=1 apr 2016", B69:B86,"&lt;=30 apr 2016")</f>
        <v>1.2</v>
      </c>
      <c r="J71" s="18">
        <f>AVERAGEIFS(D69:D86,B69:B86,"&gt;=1 apr 2016", B69:B86,"&lt;=30 apr 2016")</f>
        <v>3.3</v>
      </c>
    </row>
    <row r="72" spans="1:10" x14ac:dyDescent="0.2">
      <c r="A72" s="52"/>
      <c r="B72" s="103">
        <f t="shared" si="2"/>
        <v>42479</v>
      </c>
      <c r="C72" s="52">
        <v>1.2</v>
      </c>
      <c r="D72" s="52">
        <v>3.3</v>
      </c>
      <c r="E72" s="22"/>
      <c r="F72" s="22"/>
      <c r="H72" s="18" t="s">
        <v>23</v>
      </c>
      <c r="I72" s="18">
        <f>AVERAGEIFS(C69:C86,B69:B86,"&gt;=1 may 2016", B69:B86,"&lt;=31 may 2016")</f>
        <v>0.8666666666666667</v>
      </c>
      <c r="J72" s="18">
        <f>AVERAGEIFS(D69:D86,B69:B86,"&gt;=1 may 2016", B69:B86,"&lt;=31 may 2016")</f>
        <v>4.5</v>
      </c>
    </row>
    <row r="73" spans="1:10" x14ac:dyDescent="0.2">
      <c r="A73" s="52"/>
      <c r="B73" s="103">
        <f t="shared" si="2"/>
        <v>42493</v>
      </c>
      <c r="C73" s="52">
        <v>1.2</v>
      </c>
      <c r="D73" s="52">
        <v>4.5</v>
      </c>
      <c r="E73" s="22"/>
      <c r="F73" s="22"/>
      <c r="H73" s="18" t="s">
        <v>192</v>
      </c>
      <c r="I73" s="18">
        <f>AVERAGEIFS(C69:C86,B69:B86,"&gt;=1 jun 2016", B69:B86,"&lt;=30 jun 2016")</f>
        <v>1.06</v>
      </c>
      <c r="J73" s="18">
        <f>AVERAGEIFS(D69:D86,B69:B86,"&gt;=1 jun 2016", B69:B86,"&lt;=30 jun 2016")</f>
        <v>5.6</v>
      </c>
    </row>
    <row r="74" spans="1:10" x14ac:dyDescent="0.2">
      <c r="A74" s="52"/>
      <c r="B74" s="103">
        <f t="shared" si="2"/>
        <v>42507</v>
      </c>
      <c r="C74" s="52">
        <v>1.05</v>
      </c>
      <c r="D74" s="52"/>
      <c r="E74" s="22"/>
      <c r="F74" s="22"/>
      <c r="H74" s="18" t="s">
        <v>25</v>
      </c>
      <c r="I74" s="18">
        <f>AVERAGEIFS(C69:C86,B69:B86,"&gt;=1 jul 2016", B69:B86,"&lt;=31 jul 2016")</f>
        <v>1.2</v>
      </c>
      <c r="J74" s="18">
        <f>AVERAGEIFS(D69:D86,B69:B86,"&gt;=1 jul 2016", B69:B86,"&lt;=31jul 2016")</f>
        <v>8.4</v>
      </c>
    </row>
    <row r="75" spans="1:10" x14ac:dyDescent="0.2">
      <c r="A75" s="52"/>
      <c r="B75" s="103">
        <f t="shared" si="2"/>
        <v>42521</v>
      </c>
      <c r="C75" s="52">
        <v>0.35</v>
      </c>
      <c r="D75" s="52"/>
      <c r="E75" s="22"/>
      <c r="F75" s="22"/>
      <c r="H75" s="18" t="s">
        <v>26</v>
      </c>
      <c r="I75" s="18">
        <f>AVERAGEIFS(C69:C86,B69:B86,"&gt;=1 aug 2016", B69:B86,"&lt;=31 aug 2016")</f>
        <v>1.125</v>
      </c>
      <c r="J75" s="18">
        <f>AVERAGEIFS(D69:D86,B69:B86,"&gt;=1 aug 2016", B69:B86,"&lt;=31 aug 2016")</f>
        <v>8.0500000000000007</v>
      </c>
    </row>
    <row r="76" spans="1:10" x14ac:dyDescent="0.2">
      <c r="A76" s="52"/>
      <c r="B76" s="103">
        <f t="shared" si="2"/>
        <v>42535</v>
      </c>
      <c r="C76" s="52">
        <v>0.92</v>
      </c>
      <c r="D76" s="57"/>
      <c r="E76" s="22"/>
      <c r="F76" s="22"/>
      <c r="H76" s="18" t="s">
        <v>27</v>
      </c>
      <c r="I76" s="18">
        <f>AVERAGEIFS(C69:C86,B69:B86,"&gt;=1 sep 2016", B69:B86,"&lt;=30 sep 2016")</f>
        <v>0.99</v>
      </c>
      <c r="J76" s="18">
        <f>AVERAGEIFS(D69:D86,B69:B86,"&gt;=1 sep 2016", B69:B86,"&lt;=30 sep 2016")</f>
        <v>5</v>
      </c>
    </row>
    <row r="77" spans="1:10" x14ac:dyDescent="0.2">
      <c r="A77" s="52"/>
      <c r="B77" s="103">
        <f t="shared" si="2"/>
        <v>42549</v>
      </c>
      <c r="C77" s="52">
        <v>1.2</v>
      </c>
      <c r="D77" s="46">
        <v>5.6</v>
      </c>
      <c r="E77" s="22"/>
      <c r="F77" s="22"/>
      <c r="H77" s="18" t="s">
        <v>28</v>
      </c>
      <c r="I77" s="18">
        <f>AVERAGEIFS(C69:C86,B69:B86,"&gt;=1 oct 2016", B69:B86,"&lt;=31 oct 2016")</f>
        <v>1.1000000000000001</v>
      </c>
      <c r="J77" s="18">
        <f>AVERAGEIFS(D69:D86,B69:B86,"&gt;=1 oct 2016", B69:B86,"&lt;=31 oct 2016")</f>
        <v>7.5</v>
      </c>
    </row>
    <row r="78" spans="1:10" x14ac:dyDescent="0.2">
      <c r="A78" s="52"/>
      <c r="B78" s="103">
        <f t="shared" si="2"/>
        <v>42563</v>
      </c>
      <c r="C78" s="52">
        <v>1.2</v>
      </c>
      <c r="D78" s="52">
        <v>5.4</v>
      </c>
      <c r="E78" s="22"/>
      <c r="F78" s="22"/>
      <c r="H78" s="18" t="s">
        <v>29</v>
      </c>
      <c r="I78" s="18">
        <f>AVERAGEIFS(C69:C86,B69:B86,"&gt;=1 nov 2016", B69:B86,"&lt;=30 nov 2016")</f>
        <v>1.2</v>
      </c>
      <c r="J78" s="18">
        <f>AVERAGEIFS(D69:D86,B69:B86,"&gt;=1 nov 2016", B69:B86,"&lt;=30 nov 2016")</f>
        <v>5.0999999999999996</v>
      </c>
    </row>
    <row r="79" spans="1:10" x14ac:dyDescent="0.2">
      <c r="A79" s="52"/>
      <c r="B79" s="103">
        <f t="shared" si="2"/>
        <v>42577</v>
      </c>
      <c r="C79" s="52">
        <v>1.2</v>
      </c>
      <c r="D79" s="57">
        <v>11.4</v>
      </c>
      <c r="E79" s="22"/>
      <c r="F79" s="22"/>
    </row>
    <row r="80" spans="1:10" x14ac:dyDescent="0.2">
      <c r="A80" s="52"/>
      <c r="B80" s="103">
        <f t="shared" si="2"/>
        <v>42591</v>
      </c>
      <c r="C80" s="52">
        <v>1.2</v>
      </c>
      <c r="D80" s="52">
        <v>5.0999999999999996</v>
      </c>
      <c r="E80" s="22"/>
      <c r="F80" s="22"/>
    </row>
    <row r="81" spans="1:10" x14ac:dyDescent="0.2">
      <c r="A81" s="52"/>
      <c r="B81" s="103">
        <f t="shared" si="2"/>
        <v>42605</v>
      </c>
      <c r="C81" s="53">
        <v>1.05</v>
      </c>
      <c r="D81" s="52">
        <v>11</v>
      </c>
      <c r="E81" s="22"/>
      <c r="F81" s="22"/>
    </row>
    <row r="82" spans="1:10" x14ac:dyDescent="0.2">
      <c r="A82" s="52"/>
      <c r="B82" s="103">
        <f t="shared" si="2"/>
        <v>42619</v>
      </c>
      <c r="C82" s="53">
        <v>1.2</v>
      </c>
      <c r="D82" s="52">
        <v>3.4</v>
      </c>
      <c r="E82" s="22"/>
      <c r="F82" s="22"/>
    </row>
    <row r="83" spans="1:10" x14ac:dyDescent="0.2">
      <c r="A83" s="52"/>
      <c r="B83" s="103">
        <f t="shared" si="2"/>
        <v>42633</v>
      </c>
      <c r="C83" s="52">
        <v>0.78</v>
      </c>
      <c r="D83" s="57">
        <v>6.6</v>
      </c>
      <c r="E83" s="22"/>
      <c r="F83" s="22"/>
    </row>
    <row r="84" spans="1:10" x14ac:dyDescent="0.2">
      <c r="A84" s="52"/>
      <c r="B84" s="103">
        <f t="shared" si="2"/>
        <v>42647</v>
      </c>
      <c r="C84" s="52">
        <v>1.1000000000000001</v>
      </c>
      <c r="D84" s="52">
        <v>10</v>
      </c>
      <c r="E84" s="22"/>
      <c r="F84" s="22"/>
    </row>
    <row r="85" spans="1:10" x14ac:dyDescent="0.2">
      <c r="A85" s="52"/>
      <c r="B85" s="103">
        <f t="shared" si="2"/>
        <v>42661</v>
      </c>
      <c r="C85" s="53">
        <v>1.1000000000000001</v>
      </c>
      <c r="D85" s="52">
        <v>5</v>
      </c>
      <c r="E85" s="22"/>
      <c r="F85" s="22"/>
    </row>
    <row r="86" spans="1:10" x14ac:dyDescent="0.2">
      <c r="A86" s="52"/>
      <c r="B86" s="103">
        <f t="shared" si="2"/>
        <v>42675</v>
      </c>
      <c r="C86" s="53">
        <v>1.2</v>
      </c>
      <c r="D86" s="52">
        <v>5.0999999999999996</v>
      </c>
      <c r="E86" s="22"/>
      <c r="F86" s="22"/>
    </row>
    <row r="87" spans="1:10" x14ac:dyDescent="0.2">
      <c r="A87" s="52"/>
      <c r="B87" s="54"/>
      <c r="C87" s="52"/>
      <c r="D87" s="52"/>
    </row>
    <row r="88" spans="1:10" x14ac:dyDescent="0.2">
      <c r="A88" s="52"/>
      <c r="B88" s="54"/>
      <c r="C88" s="52"/>
      <c r="D88" s="52"/>
    </row>
    <row r="89" spans="1:10" x14ac:dyDescent="0.2">
      <c r="A89" s="52"/>
      <c r="B89" s="54"/>
      <c r="C89" s="52"/>
      <c r="D89" s="52"/>
    </row>
    <row r="90" spans="1:10" x14ac:dyDescent="0.2">
      <c r="A90" s="52"/>
      <c r="B90" s="54"/>
      <c r="C90" s="52"/>
      <c r="D90" s="52"/>
    </row>
    <row r="91" spans="1:10" x14ac:dyDescent="0.2">
      <c r="A91" s="52" t="s">
        <v>39</v>
      </c>
      <c r="B91" s="103">
        <f>B69</f>
        <v>42437</v>
      </c>
      <c r="C91" s="52">
        <v>1.75</v>
      </c>
      <c r="D91" s="52">
        <v>1.3</v>
      </c>
      <c r="E91" s="22"/>
      <c r="F91" s="22"/>
    </row>
    <row r="92" spans="1:10" x14ac:dyDescent="0.2">
      <c r="A92" s="52"/>
      <c r="B92" s="103">
        <f t="shared" ref="B92:B108" si="3">B70</f>
        <v>42451</v>
      </c>
      <c r="C92" s="52">
        <v>1.8</v>
      </c>
      <c r="D92" s="52">
        <v>1.8</v>
      </c>
      <c r="E92" s="22"/>
      <c r="F92" s="22"/>
      <c r="H92" s="18" t="s">
        <v>20</v>
      </c>
      <c r="I92" s="18">
        <f>AVERAGEIFS(C91:C108,B91:B108,"&gt;=1 mar 2016", B91:B108,"&lt;=31 mar 2016")</f>
        <v>1.7749999999999999</v>
      </c>
      <c r="J92" s="18">
        <f>AVERAGEIFS(D91:D108,B91:B108,"&gt;=1 mar 2016", B91:B108,"&lt;=31 mar 2016")</f>
        <v>1.55</v>
      </c>
    </row>
    <row r="93" spans="1:10" x14ac:dyDescent="0.2">
      <c r="A93" s="52"/>
      <c r="B93" s="103">
        <f t="shared" si="3"/>
        <v>42465</v>
      </c>
      <c r="C93" s="53">
        <v>1.45</v>
      </c>
      <c r="D93" s="57">
        <v>3.9</v>
      </c>
      <c r="E93" s="22"/>
      <c r="F93" s="22"/>
      <c r="H93" s="18" t="s">
        <v>22</v>
      </c>
      <c r="I93" s="18">
        <f>AVERAGEIFS(C91:C108,B91:B108,"&gt;=1 apr 2016", B91:B108,"&lt;=30 apr 2016")</f>
        <v>1.375</v>
      </c>
      <c r="J93" s="18">
        <f>AVERAGEIFS(D91:D108,B91:B108,"&gt;=1 apr 2016", B91:B108,"&lt;=30 apr 2016")</f>
        <v>3.0999999999999996</v>
      </c>
    </row>
    <row r="94" spans="1:10" x14ac:dyDescent="0.2">
      <c r="A94" s="52"/>
      <c r="B94" s="103">
        <f t="shared" si="3"/>
        <v>42479</v>
      </c>
      <c r="C94" s="53">
        <v>1.3</v>
      </c>
      <c r="D94" s="52">
        <v>2.2999999999999998</v>
      </c>
      <c r="E94" s="22"/>
      <c r="F94" s="22"/>
      <c r="H94" s="18" t="s">
        <v>23</v>
      </c>
      <c r="I94" s="18">
        <f>AVERAGEIFS(C91:C108,B91:B108,"&gt;=1 may 2016", B91:B108,"&lt;=31 may 2016")</f>
        <v>1.1666666666666667</v>
      </c>
      <c r="J94" s="18">
        <f>AVERAGEIFS(D91:D108,B91:B108,"&gt;=1 may 2016", B91:B108,"&lt;=31 may 2016")</f>
        <v>2.1</v>
      </c>
    </row>
    <row r="95" spans="1:10" x14ac:dyDescent="0.2">
      <c r="A95" s="52"/>
      <c r="B95" s="103">
        <f t="shared" si="3"/>
        <v>42493</v>
      </c>
      <c r="C95" s="53">
        <v>1.3</v>
      </c>
      <c r="D95" s="52">
        <v>2.1</v>
      </c>
      <c r="E95" s="22"/>
      <c r="F95" s="22"/>
      <c r="H95" s="18" t="s">
        <v>192</v>
      </c>
      <c r="I95" s="18">
        <f>AVERAGEIFS(C91:C108,B91:B108,"&gt;=1 jun 2016", B91:B108,"&lt;=30 jun 2016")</f>
        <v>1.23</v>
      </c>
      <c r="J95" s="18">
        <f>AVERAGEIFS(D91:D108,B91:B108,"&gt;=1 jun 2016", B91:B108,"&lt;=30 jun 2016")</f>
        <v>5.0999999999999996</v>
      </c>
    </row>
    <row r="96" spans="1:10" x14ac:dyDescent="0.2">
      <c r="A96" s="52"/>
      <c r="B96" s="103">
        <f t="shared" si="3"/>
        <v>42507</v>
      </c>
      <c r="C96" s="53">
        <v>1.05</v>
      </c>
      <c r="D96" s="52"/>
      <c r="E96" s="22"/>
      <c r="F96" s="22"/>
      <c r="H96" s="18" t="s">
        <v>25</v>
      </c>
      <c r="I96" s="18">
        <f>AVERAGEIFS(C91:C108,B91:B108,"&gt;=1 jul 2016", B91:B108,"&lt;=31 jul 2016")</f>
        <v>2.2350000000000003</v>
      </c>
      <c r="J96" s="18">
        <f>AVERAGEIFS(D91:D108,B91:B108,"&gt;=1 jul 2016", B91:B108,"&lt;=31jul 2016")</f>
        <v>3.1</v>
      </c>
    </row>
    <row r="97" spans="1:10" x14ac:dyDescent="0.2">
      <c r="A97" s="52"/>
      <c r="B97" s="103">
        <f t="shared" si="3"/>
        <v>42521</v>
      </c>
      <c r="C97" s="52">
        <v>1.1499999999999999</v>
      </c>
      <c r="D97" s="52"/>
      <c r="E97" s="22"/>
      <c r="F97" s="22"/>
      <c r="H97" s="18" t="s">
        <v>26</v>
      </c>
      <c r="I97" s="18">
        <f>AVERAGEIFS(C91:C108,B91:B108,"&gt;=1 aug 2016", B91:B108,"&lt;=31 aug 2016")</f>
        <v>2.3849999999999998</v>
      </c>
      <c r="J97" s="18">
        <f>AVERAGEIFS(D91:D108,B91:B108,"&gt;=1 aug 2016", B91:B108,"&lt;=31 aug 2016")</f>
        <v>2.9000000000000004</v>
      </c>
    </row>
    <row r="98" spans="1:10" x14ac:dyDescent="0.2">
      <c r="A98" s="52"/>
      <c r="B98" s="103">
        <f t="shared" si="3"/>
        <v>42535</v>
      </c>
      <c r="C98" s="53">
        <v>2.0499999999999998</v>
      </c>
      <c r="D98" s="52"/>
      <c r="E98" s="22"/>
      <c r="F98" s="22"/>
      <c r="H98" s="18" t="s">
        <v>27</v>
      </c>
      <c r="I98" s="18">
        <f>AVERAGEIFS(C91:C108,B91:B108,"&gt;=1 sep 2016", B91:B108,"&lt;=30 sep 2016")</f>
        <v>1.7799999999999998</v>
      </c>
      <c r="J98" s="18">
        <f>AVERAGEIFS(D91:D108,B91:B108,"&gt;=1 sep 2016", B91:B108,"&lt;=30 sep 2016")</f>
        <v>2.6</v>
      </c>
    </row>
    <row r="99" spans="1:10" x14ac:dyDescent="0.2">
      <c r="A99" s="52"/>
      <c r="B99" s="103">
        <f t="shared" si="3"/>
        <v>42549</v>
      </c>
      <c r="C99" s="52">
        <v>0.41</v>
      </c>
      <c r="D99" s="52">
        <v>5.0999999999999996</v>
      </c>
      <c r="E99" s="22"/>
      <c r="F99" s="22"/>
      <c r="H99" s="18" t="s">
        <v>28</v>
      </c>
      <c r="I99" s="18">
        <f>AVERAGEIFS(C91:C108,B91:B108,"&gt;=1 oct 2016", B91:B108,"&lt;=31 oct 2016")</f>
        <v>1.01</v>
      </c>
      <c r="J99" s="18">
        <f>AVERAGEIFS(D91:D108,B91:B108,"&gt;=1 oct 2016", B91:B108,"&lt;=31 oct 2016")</f>
        <v>7.05</v>
      </c>
    </row>
    <row r="100" spans="1:10" x14ac:dyDescent="0.2">
      <c r="A100" s="52"/>
      <c r="B100" s="103">
        <f t="shared" si="3"/>
        <v>42563</v>
      </c>
      <c r="C100" s="53">
        <v>2.25</v>
      </c>
      <c r="D100" s="52">
        <v>3.5</v>
      </c>
      <c r="E100" s="22"/>
      <c r="F100" s="22"/>
      <c r="H100" s="18" t="s">
        <v>29</v>
      </c>
      <c r="I100" s="18">
        <f>AVERAGEIFS(C91:C108,B91:B108,"&gt;=1 nov 2016", B91:B108,"&lt;=30 nov 2016")</f>
        <v>2.25</v>
      </c>
      <c r="J100" s="18">
        <f>AVERAGEIFS(D91:D108,B91:B108,"&gt;=1 nov 2016", B91:B108,"&lt;=30 nov 2016")</f>
        <v>2.2999999999999998</v>
      </c>
    </row>
    <row r="101" spans="1:10" x14ac:dyDescent="0.2">
      <c r="A101" s="52"/>
      <c r="B101" s="103">
        <f t="shared" si="3"/>
        <v>42577</v>
      </c>
      <c r="C101" s="53">
        <v>2.2200000000000002</v>
      </c>
      <c r="D101" s="52">
        <v>2.7</v>
      </c>
      <c r="E101" s="22"/>
      <c r="F101" s="22"/>
    </row>
    <row r="102" spans="1:10" x14ac:dyDescent="0.2">
      <c r="A102" s="52"/>
      <c r="B102" s="103">
        <f t="shared" si="3"/>
        <v>42591</v>
      </c>
      <c r="C102" s="53">
        <v>1.48</v>
      </c>
      <c r="D102" s="52">
        <v>2.6</v>
      </c>
      <c r="E102" s="22"/>
      <c r="F102" s="22"/>
    </row>
    <row r="103" spans="1:10" x14ac:dyDescent="0.2">
      <c r="A103" s="52"/>
      <c r="B103" s="103">
        <f t="shared" si="3"/>
        <v>42605</v>
      </c>
      <c r="C103" s="53">
        <v>3.29</v>
      </c>
      <c r="D103" s="52">
        <v>3.2</v>
      </c>
      <c r="E103" s="22"/>
      <c r="F103" s="22"/>
    </row>
    <row r="104" spans="1:10" x14ac:dyDescent="0.2">
      <c r="A104" s="52"/>
      <c r="B104" s="103">
        <f t="shared" si="3"/>
        <v>42619</v>
      </c>
      <c r="C104" s="53">
        <v>2.5499999999999998</v>
      </c>
      <c r="D104" s="52">
        <v>2.2000000000000002</v>
      </c>
      <c r="E104" s="22"/>
      <c r="F104" s="22"/>
    </row>
    <row r="105" spans="1:10" x14ac:dyDescent="0.2">
      <c r="A105" s="52"/>
      <c r="B105" s="103">
        <f t="shared" si="3"/>
        <v>42633</v>
      </c>
      <c r="C105" s="52">
        <v>1.01</v>
      </c>
      <c r="D105" s="52">
        <v>3</v>
      </c>
      <c r="E105" s="22"/>
      <c r="F105" s="22"/>
    </row>
    <row r="106" spans="1:10" x14ac:dyDescent="0.2">
      <c r="A106" s="52"/>
      <c r="B106" s="103">
        <f t="shared" si="3"/>
        <v>42647</v>
      </c>
      <c r="C106" s="53">
        <v>0.68</v>
      </c>
      <c r="D106" s="52">
        <v>10.6</v>
      </c>
      <c r="E106" s="22"/>
      <c r="F106" s="22"/>
    </row>
    <row r="107" spans="1:10" x14ac:dyDescent="0.2">
      <c r="A107" s="52"/>
      <c r="B107" s="103">
        <f t="shared" si="3"/>
        <v>42661</v>
      </c>
      <c r="C107" s="53">
        <v>1.34</v>
      </c>
      <c r="D107" s="52">
        <v>3.5</v>
      </c>
      <c r="E107" s="22"/>
      <c r="F107" s="22"/>
    </row>
    <row r="108" spans="1:10" x14ac:dyDescent="0.2">
      <c r="A108" s="52"/>
      <c r="B108" s="103">
        <f t="shared" si="3"/>
        <v>42675</v>
      </c>
      <c r="C108" s="53">
        <v>2.25</v>
      </c>
      <c r="D108" s="52">
        <v>2.2999999999999998</v>
      </c>
      <c r="E108" s="22"/>
      <c r="F108" s="22"/>
    </row>
    <row r="109" spans="1:10" x14ac:dyDescent="0.2">
      <c r="A109" s="52"/>
      <c r="B109" s="107"/>
      <c r="C109" s="52"/>
      <c r="D109" s="52"/>
    </row>
    <row r="110" spans="1:10" x14ac:dyDescent="0.2">
      <c r="A110" s="52"/>
      <c r="B110" s="107"/>
      <c r="C110" s="52"/>
      <c r="D110" s="52"/>
    </row>
    <row r="111" spans="1:10" x14ac:dyDescent="0.2">
      <c r="A111" s="52"/>
      <c r="B111" s="107"/>
      <c r="C111" s="52"/>
      <c r="D111" s="52"/>
    </row>
    <row r="112" spans="1:10" x14ac:dyDescent="0.2">
      <c r="A112" s="52"/>
      <c r="B112" s="54"/>
      <c r="C112" s="52"/>
      <c r="D112" s="52"/>
    </row>
    <row r="113" spans="1:10" x14ac:dyDescent="0.2">
      <c r="A113" s="52" t="s">
        <v>41</v>
      </c>
      <c r="B113" s="103">
        <f>B91</f>
        <v>42437</v>
      </c>
      <c r="C113" s="52"/>
      <c r="D113" s="52"/>
      <c r="E113" s="22"/>
      <c r="F113" s="22"/>
    </row>
    <row r="114" spans="1:10" x14ac:dyDescent="0.2">
      <c r="A114" s="52"/>
      <c r="B114" s="103">
        <f t="shared" ref="B114:B130" si="4">B92</f>
        <v>42451</v>
      </c>
      <c r="C114" s="52">
        <v>0.9</v>
      </c>
      <c r="D114" s="52">
        <v>2.2000000000000002</v>
      </c>
      <c r="E114" s="22"/>
      <c r="F114" s="22"/>
      <c r="H114" s="18" t="s">
        <v>20</v>
      </c>
      <c r="I114" s="18">
        <f>AVERAGEIFS(C113:C130,B113:B130,"&gt;=1 mar 2016", B113:B130,"&lt;=31 mar 2016")</f>
        <v>0.9</v>
      </c>
      <c r="J114" s="18">
        <f>AVERAGEIFS(D113:D130,B113:B130,"&gt;=1 mar 2016", B113:B130,"&lt;=31 mar 2016")</f>
        <v>2.2000000000000002</v>
      </c>
    </row>
    <row r="115" spans="1:10" x14ac:dyDescent="0.2">
      <c r="A115" s="52"/>
      <c r="B115" s="103">
        <f t="shared" si="4"/>
        <v>42465</v>
      </c>
      <c r="C115" s="52">
        <v>0.7</v>
      </c>
      <c r="D115" s="52">
        <v>2.9</v>
      </c>
      <c r="E115" s="22"/>
      <c r="F115" s="22"/>
      <c r="H115" s="18" t="s">
        <v>22</v>
      </c>
      <c r="I115" s="18">
        <f>AVERAGEIFS(C113:C130,B113:B130,"&gt;=1 apr 2016", B113:B130,"&lt;=30 apr 2016")</f>
        <v>0.7</v>
      </c>
      <c r="J115" s="18">
        <f>AVERAGEIFS(D113:D130,B113:B130,"&gt;=1 apr 2016", B113:B130,"&lt;=30 apr 2016")</f>
        <v>2.95</v>
      </c>
    </row>
    <row r="116" spans="1:10" x14ac:dyDescent="0.2">
      <c r="A116" s="52"/>
      <c r="B116" s="103">
        <f t="shared" si="4"/>
        <v>42479</v>
      </c>
      <c r="C116" s="52">
        <v>0.7</v>
      </c>
      <c r="D116" s="52">
        <v>3</v>
      </c>
      <c r="E116" s="22"/>
      <c r="F116" s="22"/>
      <c r="H116" s="18" t="s">
        <v>23</v>
      </c>
      <c r="I116" s="18">
        <f>AVERAGEIFS(C113:C130,B113:B130,"&gt;=1 may 2016", B113:B130,"&lt;=31 may 2016")</f>
        <v>0.53333333333333333</v>
      </c>
      <c r="J116" s="18"/>
    </row>
    <row r="117" spans="1:10" x14ac:dyDescent="0.2">
      <c r="A117" s="52"/>
      <c r="B117" s="103">
        <f t="shared" si="4"/>
        <v>42493</v>
      </c>
      <c r="C117" s="52">
        <v>0.55000000000000004</v>
      </c>
      <c r="D117" s="52"/>
      <c r="E117" s="22"/>
      <c r="F117" s="22"/>
      <c r="H117" s="18" t="s">
        <v>192</v>
      </c>
      <c r="I117" s="18">
        <f>AVERAGEIFS(C113:C130,B113:B130,"&gt;=1 jun 2016", B113:B130,"&lt;=30 jun 2016")</f>
        <v>0.5</v>
      </c>
      <c r="J117" s="18"/>
    </row>
    <row r="118" spans="1:10" x14ac:dyDescent="0.2">
      <c r="A118" s="52"/>
      <c r="B118" s="103">
        <f t="shared" si="4"/>
        <v>42507</v>
      </c>
      <c r="C118" s="52">
        <v>0.5</v>
      </c>
      <c r="D118" s="52"/>
      <c r="E118" s="22"/>
      <c r="F118" s="22"/>
      <c r="H118" s="18" t="s">
        <v>25</v>
      </c>
      <c r="I118" s="18">
        <f>AVERAGEIFS(C113:C130,B113:B130,"&gt;=1 jul 2016", B113:B130,"&lt;=31 jul 2016")</f>
        <v>0.47499999999999998</v>
      </c>
      <c r="J118" s="18">
        <f>AVERAGEIFS(D113:D130,B113:B130,"&gt;=1 jul 2016", B113:B130,"&lt;=31jul 2016")</f>
        <v>11.2</v>
      </c>
    </row>
    <row r="119" spans="1:10" x14ac:dyDescent="0.2">
      <c r="A119" s="52"/>
      <c r="B119" s="103">
        <f t="shared" si="4"/>
        <v>42521</v>
      </c>
      <c r="C119" s="57">
        <v>0.55000000000000004</v>
      </c>
      <c r="D119" s="52"/>
      <c r="E119" s="22"/>
      <c r="F119" s="22"/>
      <c r="H119" s="18" t="s">
        <v>26</v>
      </c>
      <c r="I119" s="18">
        <f>AVERAGEIFS(C113:C130,B113:B130,"&gt;=1 aug 2016", B113:B130,"&lt;=31 aug 2016")</f>
        <v>0.5</v>
      </c>
      <c r="J119" s="18">
        <f>AVERAGEIFS(D113:D130,B113:B130,"&gt;=1 aug 2016", B113:B130,"&lt;=31 aug 2016")</f>
        <v>15.049999999999999</v>
      </c>
    </row>
    <row r="120" spans="1:10" x14ac:dyDescent="0.2">
      <c r="A120" s="52"/>
      <c r="B120" s="103">
        <f t="shared" si="4"/>
        <v>42535</v>
      </c>
      <c r="C120" s="52">
        <v>0.5</v>
      </c>
      <c r="D120" s="57"/>
      <c r="E120" s="22"/>
      <c r="F120" s="22"/>
      <c r="H120" s="18" t="s">
        <v>27</v>
      </c>
      <c r="I120" s="18">
        <f>AVERAGEIFS(C113:C130,B113:B130,"&gt;=1 sep 2016", B113:B130,"&lt;=30 sep 2016")</f>
        <v>0.47499999999999998</v>
      </c>
      <c r="J120" s="18">
        <f>AVERAGEIFS(D113:D130,B113:B130,"&gt;=1 sep 2016", B113:B130,"&lt;=30 sep 2016")</f>
        <v>12.6</v>
      </c>
    </row>
    <row r="121" spans="1:10" x14ac:dyDescent="0.2">
      <c r="A121" s="52"/>
      <c r="B121" s="103">
        <f t="shared" si="4"/>
        <v>42549</v>
      </c>
      <c r="C121" s="52"/>
      <c r="D121" s="52"/>
      <c r="E121" s="22"/>
      <c r="F121" s="22"/>
      <c r="H121" s="18" t="s">
        <v>28</v>
      </c>
      <c r="I121" s="18">
        <f>AVERAGEIFS(C113:C130,B113:B130,"&gt;=1 oct 2016", B113:B130,"&lt;=31 oct 2016")</f>
        <v>0.4</v>
      </c>
      <c r="J121" s="18">
        <f>AVERAGEIFS(D113:D130,B113:B130,"&gt;=1 oct 2016", B113:B130,"&lt;=31 oct 2016")</f>
        <v>7.9499999999999993</v>
      </c>
    </row>
    <row r="122" spans="1:10" x14ac:dyDescent="0.2">
      <c r="A122" s="52"/>
      <c r="B122" s="103">
        <f t="shared" si="4"/>
        <v>42563</v>
      </c>
      <c r="C122" s="57">
        <v>0.45</v>
      </c>
      <c r="D122" s="52">
        <v>10.8</v>
      </c>
      <c r="E122" s="22"/>
      <c r="F122" s="22"/>
      <c r="H122" s="18" t="s">
        <v>29</v>
      </c>
      <c r="I122" s="18">
        <f>AVERAGEIFS(C113:C130,B113:B130,"&gt;=1 nov 2016", B113:B130,"&lt;=30 nov 2016")</f>
        <v>0.6</v>
      </c>
      <c r="J122" s="18">
        <f>AVERAGEIFS(D113:D130,B113:B130,"&gt;=1 nov 2016", B113:B130,"&lt;=30 nov 2016")</f>
        <v>4.3</v>
      </c>
    </row>
    <row r="123" spans="1:10" x14ac:dyDescent="0.2">
      <c r="A123" s="52"/>
      <c r="B123" s="103">
        <f t="shared" si="4"/>
        <v>42577</v>
      </c>
      <c r="C123" s="52">
        <v>0.5</v>
      </c>
      <c r="D123" s="52">
        <v>11.6</v>
      </c>
      <c r="E123" s="22"/>
      <c r="F123" s="22"/>
    </row>
    <row r="124" spans="1:10" x14ac:dyDescent="0.2">
      <c r="A124" s="52"/>
      <c r="B124" s="103">
        <f t="shared" si="4"/>
        <v>42591</v>
      </c>
      <c r="C124" s="53">
        <v>0.5</v>
      </c>
      <c r="D124" s="52">
        <v>21.4</v>
      </c>
      <c r="E124" s="22"/>
      <c r="F124" s="22"/>
    </row>
    <row r="125" spans="1:10" x14ac:dyDescent="0.2">
      <c r="A125" s="52"/>
      <c r="B125" s="103">
        <f t="shared" si="4"/>
        <v>42605</v>
      </c>
      <c r="C125" s="53">
        <v>0.5</v>
      </c>
      <c r="D125" s="52">
        <v>8.6999999999999993</v>
      </c>
      <c r="E125" s="22"/>
      <c r="F125" s="22"/>
    </row>
    <row r="126" spans="1:10" x14ac:dyDescent="0.2">
      <c r="A126" s="52"/>
      <c r="B126" s="103">
        <f t="shared" si="4"/>
        <v>42619</v>
      </c>
      <c r="C126" s="53">
        <v>0.5</v>
      </c>
      <c r="D126" s="52">
        <v>12.2</v>
      </c>
      <c r="E126" s="22"/>
      <c r="F126" s="22"/>
    </row>
    <row r="127" spans="1:10" x14ac:dyDescent="0.2">
      <c r="A127" s="52"/>
      <c r="B127" s="103">
        <f t="shared" si="4"/>
        <v>42633</v>
      </c>
      <c r="C127" s="53">
        <v>0.45</v>
      </c>
      <c r="D127" s="54">
        <v>13</v>
      </c>
      <c r="E127" s="22"/>
      <c r="F127" s="22"/>
    </row>
    <row r="128" spans="1:10" x14ac:dyDescent="0.2">
      <c r="A128" s="52"/>
      <c r="B128" s="103">
        <f t="shared" si="4"/>
        <v>42647</v>
      </c>
      <c r="C128" s="52">
        <v>0.2</v>
      </c>
      <c r="D128" s="54">
        <v>10.7</v>
      </c>
      <c r="E128" s="22"/>
      <c r="F128" s="22"/>
    </row>
    <row r="129" spans="1:10" x14ac:dyDescent="0.2">
      <c r="A129" s="52"/>
      <c r="B129" s="103">
        <f t="shared" si="4"/>
        <v>42661</v>
      </c>
      <c r="C129" s="53">
        <v>0.6</v>
      </c>
      <c r="D129" s="54">
        <v>5.2</v>
      </c>
      <c r="E129" s="22"/>
      <c r="F129" s="22"/>
    </row>
    <row r="130" spans="1:10" x14ac:dyDescent="0.2">
      <c r="A130" s="52"/>
      <c r="B130" s="103">
        <f t="shared" si="4"/>
        <v>42675</v>
      </c>
      <c r="C130" s="53">
        <v>0.6</v>
      </c>
      <c r="D130" s="54">
        <v>4.3</v>
      </c>
      <c r="E130" s="22"/>
      <c r="F130" s="22"/>
    </row>
    <row r="131" spans="1:10" x14ac:dyDescent="0.2">
      <c r="A131" s="52"/>
      <c r="B131" s="107"/>
      <c r="C131" s="52"/>
      <c r="D131" s="52"/>
    </row>
    <row r="132" spans="1:10" x14ac:dyDescent="0.2">
      <c r="A132" s="52"/>
      <c r="B132" s="107"/>
      <c r="C132" s="52"/>
      <c r="D132" s="52"/>
    </row>
    <row r="133" spans="1:10" x14ac:dyDescent="0.2">
      <c r="A133" s="52"/>
      <c r="B133" s="107"/>
      <c r="C133" s="52"/>
      <c r="D133" s="52"/>
    </row>
    <row r="134" spans="1:10" x14ac:dyDescent="0.2">
      <c r="A134" s="52"/>
      <c r="B134" s="107"/>
      <c r="C134" s="52"/>
      <c r="D134" s="52"/>
    </row>
    <row r="135" spans="1:10" x14ac:dyDescent="0.2">
      <c r="A135" s="52" t="s">
        <v>43</v>
      </c>
      <c r="B135" s="103">
        <f>B113</f>
        <v>42437</v>
      </c>
      <c r="C135" s="52">
        <v>0.37</v>
      </c>
      <c r="D135" s="52">
        <v>9.1999999999999993</v>
      </c>
    </row>
    <row r="136" spans="1:10" x14ac:dyDescent="0.2">
      <c r="A136" s="52"/>
      <c r="B136" s="103">
        <f t="shared" ref="B136:B152" si="5">B114</f>
        <v>42451</v>
      </c>
      <c r="C136" s="52">
        <v>0.6</v>
      </c>
      <c r="D136" s="52">
        <v>15</v>
      </c>
      <c r="H136" s="18" t="s">
        <v>20</v>
      </c>
      <c r="I136" s="18">
        <f>AVERAGEIFS(C135:C152,B135:B152,"&gt;=1 mar 2016", B135:B152,"&lt;=31 mar 2016")</f>
        <v>0.48499999999999999</v>
      </c>
      <c r="J136" s="18">
        <f>AVERAGEIFS(D135:D152,B135:B152,"&gt;=1 mar 2016", B135:B152,"&lt;=31 mar 2016")</f>
        <v>12.1</v>
      </c>
    </row>
    <row r="137" spans="1:10" x14ac:dyDescent="0.2">
      <c r="A137" s="52"/>
      <c r="B137" s="103">
        <f t="shared" si="5"/>
        <v>42465</v>
      </c>
      <c r="C137" s="52">
        <v>0.5</v>
      </c>
      <c r="D137" s="52">
        <v>24.7</v>
      </c>
      <c r="H137" s="18" t="s">
        <v>22</v>
      </c>
      <c r="I137" s="18">
        <f>AVERAGEIFS(C135:C152,B135:B152,"&gt;=1 apr 2016", B135:B152,"&lt;=30 apr 2016")</f>
        <v>0.45499999999999996</v>
      </c>
      <c r="J137" s="18">
        <f>AVERAGEIFS(D135:D152,B135:B152,"&gt;=1 apr 2016", B135:B152,"&lt;=30 apr 2016")</f>
        <v>27.799999999999997</v>
      </c>
    </row>
    <row r="138" spans="1:10" x14ac:dyDescent="0.2">
      <c r="A138" s="52"/>
      <c r="B138" s="103">
        <f t="shared" si="5"/>
        <v>42479</v>
      </c>
      <c r="C138" s="52">
        <v>0.41</v>
      </c>
      <c r="D138" s="52">
        <v>30.9</v>
      </c>
      <c r="H138" s="18" t="s">
        <v>23</v>
      </c>
      <c r="I138" s="18">
        <f>AVERAGEIFS(C135:C152,B135:B152,"&gt;=1 may 2016", B135:B152,"&lt;=31 may 2016")</f>
        <v>0.46333333333333337</v>
      </c>
      <c r="J138" s="18"/>
    </row>
    <row r="139" spans="1:10" x14ac:dyDescent="0.2">
      <c r="A139" s="52"/>
      <c r="B139" s="103">
        <f t="shared" si="5"/>
        <v>42493</v>
      </c>
      <c r="C139" s="52">
        <v>0.49</v>
      </c>
      <c r="D139" s="52"/>
      <c r="H139" s="18" t="s">
        <v>192</v>
      </c>
      <c r="I139" s="18">
        <f>AVERAGEIFS(C135:C152,B135:B152,"&gt;=1 jun 2016", B135:B152,"&lt;=30 jun 2016")</f>
        <v>0.38</v>
      </c>
      <c r="J139" s="18"/>
    </row>
    <row r="140" spans="1:10" x14ac:dyDescent="0.2">
      <c r="A140" s="52"/>
      <c r="B140" s="103">
        <f t="shared" si="5"/>
        <v>42507</v>
      </c>
      <c r="C140" s="52">
        <v>0.37</v>
      </c>
      <c r="D140" s="52"/>
      <c r="H140" s="18" t="s">
        <v>25</v>
      </c>
      <c r="I140" s="18">
        <f>AVERAGEIFS(C135:C152,B135:B152,"&gt;=1 jul 2016", B135:B152,"&lt;=31 jul 2016")</f>
        <v>0.3</v>
      </c>
      <c r="J140" s="18">
        <f>AVERAGEIFS(D135:D152,B135:B152,"&gt;=1 jul 2016", B135:B152,"&lt;=31jul 2016")</f>
        <v>21.1</v>
      </c>
    </row>
    <row r="141" spans="1:10" x14ac:dyDescent="0.2">
      <c r="A141" s="52"/>
      <c r="B141" s="103">
        <f t="shared" si="5"/>
        <v>42521</v>
      </c>
      <c r="C141" s="52">
        <v>0.53</v>
      </c>
      <c r="D141" s="52"/>
      <c r="H141" s="18" t="s">
        <v>26</v>
      </c>
      <c r="I141" s="18">
        <f>AVERAGEIFS(C135:C152,B135:B152,"&gt;=1 aug 2016", B135:B152,"&lt;=31 aug 2016")</f>
        <v>0.31</v>
      </c>
      <c r="J141" s="18">
        <f>AVERAGEIFS(D135:D152,B135:B152,"&gt;=1 aug 2016", B135:B152,"&lt;=31 aug 2016")</f>
        <v>24.3</v>
      </c>
    </row>
    <row r="142" spans="1:10" x14ac:dyDescent="0.2">
      <c r="A142" s="52"/>
      <c r="B142" s="103">
        <f t="shared" si="5"/>
        <v>42535</v>
      </c>
      <c r="C142" s="52">
        <v>0.38</v>
      </c>
      <c r="D142" s="57"/>
      <c r="H142" s="18" t="s">
        <v>27</v>
      </c>
      <c r="I142" s="18">
        <f>AVERAGEIFS(C135:C152,B135:B152,"&gt;=1 sep 2016", B135:B152,"&lt;=30 sep 2016")</f>
        <v>0.39</v>
      </c>
      <c r="J142" s="18">
        <f>AVERAGEIFS(D135:D152,B135:B152,"&gt;=1 sep 2016", B135:B152,"&lt;=30 sep 2016")</f>
        <v>24.7</v>
      </c>
    </row>
    <row r="143" spans="1:10" x14ac:dyDescent="0.2">
      <c r="A143" s="52"/>
      <c r="B143" s="103">
        <f t="shared" si="5"/>
        <v>42549</v>
      </c>
      <c r="C143" s="52"/>
      <c r="D143" s="52"/>
      <c r="H143" s="18" t="s">
        <v>28</v>
      </c>
      <c r="I143" s="18">
        <f>AVERAGEIFS(C135:C152,B135:B152,"&gt;=1 oct 2016", B135:B152,"&lt;=31 oct 2016")</f>
        <v>0.35</v>
      </c>
      <c r="J143" s="18">
        <f>AVERAGEIFS(D135:D152,B135:B152,"&gt;=1 oct 2016", B135:B152,"&lt;=31 oct 2016")</f>
        <v>10.149999999999999</v>
      </c>
    </row>
    <row r="144" spans="1:10" x14ac:dyDescent="0.2">
      <c r="A144" s="52"/>
      <c r="B144" s="103">
        <f t="shared" si="5"/>
        <v>42563</v>
      </c>
      <c r="C144" s="52"/>
      <c r="D144" s="52"/>
      <c r="H144" s="18" t="s">
        <v>29</v>
      </c>
      <c r="I144" s="18">
        <f>AVERAGEIFS(C135:C152,B135:B152,"&gt;=1 nov 2016", B135:B152,"&lt;=30 nov 2016")</f>
        <v>0.5</v>
      </c>
      <c r="J144" s="18">
        <f>AVERAGEIFS(D135:D152,B135:B152,"&gt;=1 nov 2016", B135:B152,"&lt;=30 nov 2016")</f>
        <v>8.1</v>
      </c>
    </row>
    <row r="145" spans="1:10" x14ac:dyDescent="0.2">
      <c r="A145" s="52"/>
      <c r="B145" s="103">
        <f t="shared" si="5"/>
        <v>42577</v>
      </c>
      <c r="C145" s="52">
        <v>0.3</v>
      </c>
      <c r="D145" s="52">
        <v>21.1</v>
      </c>
    </row>
    <row r="146" spans="1:10" x14ac:dyDescent="0.2">
      <c r="A146" s="52"/>
      <c r="B146" s="103">
        <f t="shared" si="5"/>
        <v>42591</v>
      </c>
      <c r="C146" s="52">
        <v>0.32</v>
      </c>
      <c r="D146" s="52">
        <v>25.1</v>
      </c>
    </row>
    <row r="147" spans="1:10" x14ac:dyDescent="0.2">
      <c r="A147" s="52"/>
      <c r="B147" s="103">
        <f t="shared" si="5"/>
        <v>42605</v>
      </c>
      <c r="C147" s="53">
        <v>0.3</v>
      </c>
      <c r="D147" s="52">
        <v>23.5</v>
      </c>
    </row>
    <row r="148" spans="1:10" x14ac:dyDescent="0.2">
      <c r="A148" s="52"/>
      <c r="B148" s="103">
        <f t="shared" si="5"/>
        <v>42619</v>
      </c>
      <c r="C148" s="52">
        <v>0.38</v>
      </c>
      <c r="D148" s="52">
        <v>32</v>
      </c>
    </row>
    <row r="149" spans="1:10" x14ac:dyDescent="0.2">
      <c r="A149" s="52"/>
      <c r="B149" s="103">
        <f t="shared" si="5"/>
        <v>42633</v>
      </c>
      <c r="C149" s="52">
        <v>0.4</v>
      </c>
      <c r="D149" s="52">
        <v>17.399999999999999</v>
      </c>
    </row>
    <row r="150" spans="1:10" x14ac:dyDescent="0.2">
      <c r="A150" s="52"/>
      <c r="B150" s="103">
        <f t="shared" si="5"/>
        <v>42647</v>
      </c>
      <c r="C150" s="52">
        <v>0.38</v>
      </c>
      <c r="D150" s="52">
        <v>11.2</v>
      </c>
    </row>
    <row r="151" spans="1:10" x14ac:dyDescent="0.2">
      <c r="A151" s="52"/>
      <c r="B151" s="103">
        <f t="shared" si="5"/>
        <v>42661</v>
      </c>
      <c r="C151" s="52">
        <v>0.32</v>
      </c>
      <c r="D151" s="52">
        <v>9.1</v>
      </c>
    </row>
    <row r="152" spans="1:10" x14ac:dyDescent="0.2">
      <c r="A152" s="52"/>
      <c r="B152" s="103">
        <f t="shared" si="5"/>
        <v>42675</v>
      </c>
      <c r="C152" s="52">
        <v>0.5</v>
      </c>
      <c r="D152" s="52">
        <v>8.1</v>
      </c>
    </row>
    <row r="153" spans="1:10" x14ac:dyDescent="0.2">
      <c r="A153" s="52"/>
      <c r="B153" s="54"/>
      <c r="C153" s="52"/>
      <c r="D153" s="52"/>
    </row>
    <row r="154" spans="1:10" x14ac:dyDescent="0.2">
      <c r="A154" s="52"/>
      <c r="B154" s="54"/>
      <c r="C154" s="52"/>
      <c r="D154" s="52"/>
    </row>
    <row r="155" spans="1:10" x14ac:dyDescent="0.2">
      <c r="A155" s="52"/>
      <c r="B155" s="54"/>
      <c r="C155" s="52"/>
      <c r="D155" s="52"/>
    </row>
    <row r="156" spans="1:10" x14ac:dyDescent="0.2">
      <c r="A156" s="52"/>
      <c r="B156" s="54"/>
      <c r="C156" s="52"/>
      <c r="D156" s="52"/>
    </row>
    <row r="157" spans="1:10" x14ac:dyDescent="0.2">
      <c r="A157" s="52" t="s">
        <v>46</v>
      </c>
      <c r="B157" s="103">
        <f>B135</f>
        <v>42437</v>
      </c>
      <c r="C157" s="53"/>
      <c r="D157" s="52"/>
    </row>
    <row r="158" spans="1:10" x14ac:dyDescent="0.2">
      <c r="A158" s="52"/>
      <c r="B158" s="103">
        <f t="shared" ref="B158:B174" si="6">B136</f>
        <v>42451</v>
      </c>
      <c r="C158" s="53"/>
      <c r="D158" s="52"/>
      <c r="H158" s="18" t="s">
        <v>20</v>
      </c>
      <c r="I158" s="18"/>
      <c r="J158" s="18"/>
    </row>
    <row r="159" spans="1:10" x14ac:dyDescent="0.2">
      <c r="A159" s="52"/>
      <c r="B159" s="103">
        <f t="shared" si="6"/>
        <v>42465</v>
      </c>
      <c r="C159" s="53">
        <v>0.2</v>
      </c>
      <c r="D159" s="52">
        <v>8.6999999999999993</v>
      </c>
      <c r="H159" s="18" t="s">
        <v>22</v>
      </c>
      <c r="I159" s="18">
        <f>AVERAGEIFS(C157:C174,B157:B174,"&gt;=1 apr 2016", B157:B174,"&lt;=30 apr 2016")</f>
        <v>0.22500000000000001</v>
      </c>
      <c r="J159" s="18">
        <f>AVERAGEIFS(D157:D174,B157:B174,"&gt;=1 apr 2016", B157:B174,"&lt;=30 apr 2016")</f>
        <v>6.3</v>
      </c>
    </row>
    <row r="160" spans="1:10" x14ac:dyDescent="0.2">
      <c r="A160" s="52"/>
      <c r="B160" s="103">
        <f t="shared" si="6"/>
        <v>42479</v>
      </c>
      <c r="C160" s="53">
        <v>0.25</v>
      </c>
      <c r="D160" s="52">
        <v>3.9</v>
      </c>
      <c r="H160" s="18" t="s">
        <v>23</v>
      </c>
      <c r="I160" s="18">
        <f>AVERAGEIFS(C157:C174,B157:B174,"&gt;=1 may 2016", B157:B174,"&lt;=31 may 2016")</f>
        <v>0.31666666666666665</v>
      </c>
      <c r="J160" s="18"/>
    </row>
    <row r="161" spans="1:10" x14ac:dyDescent="0.2">
      <c r="A161" s="52"/>
      <c r="B161" s="103">
        <f t="shared" si="6"/>
        <v>42493</v>
      </c>
      <c r="C161" s="53">
        <v>0.3</v>
      </c>
      <c r="D161" s="52"/>
      <c r="H161" s="18" t="s">
        <v>192</v>
      </c>
      <c r="I161" s="18">
        <f>AVERAGEIFS(C157:C174,B157:B174,"&gt;=1 jun 2016", B157:B174,"&lt;=30 jun 2016")</f>
        <v>0.30000000000000004</v>
      </c>
      <c r="J161" s="18">
        <f>AVERAGEIFS(D157:D174,B157:B174,"&gt;=1 jun 2016", B157:B174,"&lt;=30 jun 2016")</f>
        <v>7.6</v>
      </c>
    </row>
    <row r="162" spans="1:10" x14ac:dyDescent="0.2">
      <c r="A162" s="52"/>
      <c r="B162" s="103">
        <f t="shared" si="6"/>
        <v>42507</v>
      </c>
      <c r="C162" s="53">
        <v>0.35</v>
      </c>
      <c r="D162" s="52"/>
      <c r="H162" s="18" t="s">
        <v>25</v>
      </c>
      <c r="I162" s="18">
        <f>AVERAGEIFS(C157:C174,B157:B174,"&gt;=1 jul 2016", B157:B174,"&lt;=31 jul 2016")</f>
        <v>0.25</v>
      </c>
      <c r="J162" s="18">
        <f>AVERAGEIFS(D157:D174,B157:B174,"&gt;=1 jul 2016", B157:B174,"&lt;=31jul 2016")</f>
        <v>9</v>
      </c>
    </row>
    <row r="163" spans="1:10" x14ac:dyDescent="0.2">
      <c r="A163" s="52"/>
      <c r="B163" s="103">
        <f t="shared" si="6"/>
        <v>42521</v>
      </c>
      <c r="C163" s="53">
        <v>0.3</v>
      </c>
      <c r="D163" s="52"/>
      <c r="H163" s="18" t="s">
        <v>26</v>
      </c>
      <c r="I163" s="18">
        <f>AVERAGEIFS(C157:C174,B157:B174,"&gt;=1 aug 2016", B157:B174,"&lt;=31 aug 2016")</f>
        <v>0.27500000000000002</v>
      </c>
      <c r="J163" s="18">
        <f>AVERAGEIFS(D157:D174,B157:B174,"&gt;=1 aug 2016", B157:B174,"&lt;=31 aug 2016")</f>
        <v>5.25</v>
      </c>
    </row>
    <row r="164" spans="1:10" x14ac:dyDescent="0.2">
      <c r="A164" s="52"/>
      <c r="B164" s="103">
        <f t="shared" si="6"/>
        <v>42535</v>
      </c>
      <c r="C164" s="53">
        <v>0.4</v>
      </c>
      <c r="D164" s="52"/>
      <c r="H164" s="18" t="s">
        <v>27</v>
      </c>
      <c r="I164" s="18">
        <f>AVERAGEIFS(C157:C174,B157:B174,"&gt;=1 sep 2016", B157:B174,"&lt;=30 sep 2016")</f>
        <v>0.27500000000000002</v>
      </c>
      <c r="J164" s="18">
        <f>AVERAGEIFS(D157:D174,B157:B174,"&gt;=1 sep 2016", B157:B174,"&lt;=30 sep 2016")</f>
        <v>4.8499999999999996</v>
      </c>
    </row>
    <row r="165" spans="1:10" x14ac:dyDescent="0.2">
      <c r="A165" s="52"/>
      <c r="B165" s="103">
        <f t="shared" si="6"/>
        <v>42549</v>
      </c>
      <c r="C165" s="53">
        <v>0.2</v>
      </c>
      <c r="D165" s="52">
        <v>7.6</v>
      </c>
      <c r="H165" s="18" t="s">
        <v>28</v>
      </c>
      <c r="I165" s="18">
        <f>AVERAGEIFS(C157:C174,B157:B174,"&gt;=1 oct 2016", B157:B174,"&lt;=31 oct 2016")</f>
        <v>0.27500000000000002</v>
      </c>
      <c r="J165" s="18">
        <f>AVERAGEIFS(D157:D174,B157:B174,"&gt;=1 oct 2016", B157:B174,"&lt;=31 oct 2016")</f>
        <v>6.85</v>
      </c>
    </row>
    <row r="166" spans="1:10" x14ac:dyDescent="0.2">
      <c r="A166" s="52"/>
      <c r="B166" s="103">
        <f t="shared" si="6"/>
        <v>42563</v>
      </c>
      <c r="C166" s="53">
        <v>0.3</v>
      </c>
      <c r="D166" s="52">
        <v>11.2</v>
      </c>
      <c r="H166" s="18" t="s">
        <v>29</v>
      </c>
      <c r="I166" s="18">
        <f>AVERAGEIFS(C157:C174,B157:B174,"&gt;=1 nov 2016", B157:B174,"&lt;=30 nov 2016")</f>
        <v>0.3</v>
      </c>
      <c r="J166" s="18">
        <f>AVERAGEIFS(D157:D174,B157:B174,"&gt;=1 nov 2016", B157:B174,"&lt;=30 nov 2016")</f>
        <v>2.2000000000000002</v>
      </c>
    </row>
    <row r="167" spans="1:10" x14ac:dyDescent="0.2">
      <c r="A167" s="52"/>
      <c r="B167" s="103">
        <f t="shared" si="6"/>
        <v>42577</v>
      </c>
      <c r="C167" s="53">
        <v>0.2</v>
      </c>
      <c r="D167" s="52">
        <v>6.8</v>
      </c>
    </row>
    <row r="168" spans="1:10" x14ac:dyDescent="0.2">
      <c r="A168" s="52"/>
      <c r="B168" s="103">
        <f t="shared" si="6"/>
        <v>42591</v>
      </c>
      <c r="C168" s="53">
        <v>0.25</v>
      </c>
      <c r="D168" s="52">
        <v>6.1</v>
      </c>
    </row>
    <row r="169" spans="1:10" x14ac:dyDescent="0.2">
      <c r="A169" s="52"/>
      <c r="B169" s="103">
        <f t="shared" si="6"/>
        <v>42605</v>
      </c>
      <c r="C169" s="53">
        <v>0.3</v>
      </c>
      <c r="D169" s="52">
        <v>4.4000000000000004</v>
      </c>
    </row>
    <row r="170" spans="1:10" x14ac:dyDescent="0.2">
      <c r="A170" s="52"/>
      <c r="B170" s="103">
        <f t="shared" si="6"/>
        <v>42619</v>
      </c>
      <c r="C170" s="53">
        <v>0.25</v>
      </c>
      <c r="D170" s="52">
        <v>4.8</v>
      </c>
    </row>
    <row r="171" spans="1:10" x14ac:dyDescent="0.2">
      <c r="A171" s="52"/>
      <c r="B171" s="103">
        <f t="shared" si="6"/>
        <v>42633</v>
      </c>
      <c r="C171" s="53">
        <v>0.3</v>
      </c>
      <c r="D171" s="52">
        <v>4.9000000000000004</v>
      </c>
    </row>
    <row r="172" spans="1:10" x14ac:dyDescent="0.2">
      <c r="A172" s="52"/>
      <c r="B172" s="103">
        <f t="shared" si="6"/>
        <v>42647</v>
      </c>
      <c r="C172" s="53">
        <v>0.25</v>
      </c>
      <c r="D172" s="52">
        <v>10.4</v>
      </c>
    </row>
    <row r="173" spans="1:10" x14ac:dyDescent="0.2">
      <c r="A173" s="52"/>
      <c r="B173" s="103">
        <f t="shared" si="6"/>
        <v>42661</v>
      </c>
      <c r="C173" s="53">
        <v>0.3</v>
      </c>
      <c r="D173" s="52">
        <v>3.3</v>
      </c>
    </row>
    <row r="174" spans="1:10" x14ac:dyDescent="0.2">
      <c r="A174" s="52"/>
      <c r="B174" s="103">
        <f t="shared" si="6"/>
        <v>42675</v>
      </c>
      <c r="C174" s="53">
        <v>0.3</v>
      </c>
      <c r="D174" s="52">
        <v>2.2000000000000002</v>
      </c>
    </row>
    <row r="175" spans="1:10" x14ac:dyDescent="0.2">
      <c r="A175" s="52"/>
      <c r="B175" s="54"/>
      <c r="C175" s="52"/>
      <c r="D175" s="52"/>
    </row>
    <row r="176" spans="1:10" x14ac:dyDescent="0.2">
      <c r="A176" s="52"/>
      <c r="B176" s="54"/>
      <c r="C176" s="52"/>
      <c r="D176" s="52"/>
    </row>
    <row r="177" spans="1:10" x14ac:dyDescent="0.2">
      <c r="A177" s="52"/>
      <c r="B177" s="54"/>
      <c r="C177" s="52"/>
      <c r="D177" s="52"/>
    </row>
    <row r="178" spans="1:10" x14ac:dyDescent="0.2">
      <c r="A178" s="52"/>
      <c r="B178" s="54"/>
      <c r="C178" s="52"/>
      <c r="D178" s="52"/>
    </row>
    <row r="179" spans="1:10" x14ac:dyDescent="0.2">
      <c r="A179" s="52" t="s">
        <v>48</v>
      </c>
      <c r="B179" s="103">
        <f>B157</f>
        <v>42437</v>
      </c>
      <c r="C179" s="52">
        <v>0.95</v>
      </c>
      <c r="D179" s="54">
        <v>2.6</v>
      </c>
    </row>
    <row r="180" spans="1:10" x14ac:dyDescent="0.2">
      <c r="A180" s="52"/>
      <c r="B180" s="103">
        <f t="shared" ref="B180:B196" si="7">B158</f>
        <v>42451</v>
      </c>
      <c r="C180" s="52">
        <v>0.57999999999999996</v>
      </c>
      <c r="D180" s="52">
        <v>21.4</v>
      </c>
      <c r="H180" s="18" t="s">
        <v>20</v>
      </c>
      <c r="I180" s="18">
        <f>AVERAGEIFS(C179:C196,B179:B196,"&gt;=1 mar 2016", B179:B196,"&lt;=31 mar 2016")</f>
        <v>0.7649999999999999</v>
      </c>
      <c r="J180" s="18">
        <f>AVERAGEIFS(D179:D196,B179:B196,"&gt;=1 mar 2016", B179:B196,"&lt;=31 mar 2016")</f>
        <v>12</v>
      </c>
    </row>
    <row r="181" spans="1:10" x14ac:dyDescent="0.2">
      <c r="A181" s="52"/>
      <c r="B181" s="103">
        <f t="shared" si="7"/>
        <v>42465</v>
      </c>
      <c r="C181" s="52"/>
      <c r="D181" s="52"/>
      <c r="H181" s="18" t="s">
        <v>22</v>
      </c>
      <c r="I181" s="18"/>
      <c r="J181" s="18">
        <f>AVERAGEIFS(D179:D196,B179:B196,"&gt;=1 apr 2016", B179:B196,"&lt;=30 apr 2016")</f>
        <v>11.5</v>
      </c>
    </row>
    <row r="182" spans="1:10" x14ac:dyDescent="0.2">
      <c r="A182" s="52"/>
      <c r="B182" s="103">
        <f t="shared" si="7"/>
        <v>42479</v>
      </c>
      <c r="C182" s="18"/>
      <c r="D182" s="52">
        <v>11.5</v>
      </c>
      <c r="H182" s="18" t="s">
        <v>23</v>
      </c>
      <c r="I182" s="18">
        <f>AVERAGEIFS(C179:C196,B179:B196,"&gt;=1 may 2016", B179:B196,"&lt;=31 may 2016")</f>
        <v>0.95000000000000007</v>
      </c>
      <c r="J182" s="18"/>
    </row>
    <row r="183" spans="1:10" x14ac:dyDescent="0.2">
      <c r="A183" s="52"/>
      <c r="B183" s="103">
        <f t="shared" si="7"/>
        <v>42493</v>
      </c>
      <c r="C183" s="52">
        <v>1.1000000000000001</v>
      </c>
      <c r="D183" s="52"/>
      <c r="H183" s="18" t="s">
        <v>192</v>
      </c>
      <c r="I183" s="18">
        <f>AVERAGEIFS(C179:C196,B179:B196,"&gt;=1 jun 2016", B179:B196,"&lt;=30 jun 2016")</f>
        <v>0.57999999999999996</v>
      </c>
      <c r="J183" s="18"/>
    </row>
    <row r="184" spans="1:10" x14ac:dyDescent="0.2">
      <c r="A184" s="52"/>
      <c r="B184" s="103">
        <f t="shared" si="7"/>
        <v>42507</v>
      </c>
      <c r="C184" s="52"/>
      <c r="D184" s="52"/>
      <c r="H184" s="18" t="s">
        <v>25</v>
      </c>
      <c r="I184" s="18">
        <f>AVERAGEIFS(C179:C196,B179:B196,"&gt;=1 jul 2016", B179:B196,"&lt;=31 jul 2016")</f>
        <v>0.85</v>
      </c>
      <c r="J184" s="18">
        <f>AVERAGEIFS(D179:D196,B179:B196,"&gt;=1 jul 2016", B179:B196,"&lt;=31jul 2016")</f>
        <v>12.2</v>
      </c>
    </row>
    <row r="185" spans="1:10" x14ac:dyDescent="0.2">
      <c r="A185" s="52"/>
      <c r="B185" s="103">
        <f t="shared" si="7"/>
        <v>42521</v>
      </c>
      <c r="C185" s="52">
        <v>0.8</v>
      </c>
      <c r="D185" s="52"/>
      <c r="H185" s="18" t="s">
        <v>26</v>
      </c>
      <c r="I185" s="18">
        <f>AVERAGEIFS(C179:C196,B179:B196,"&gt;=1 aug 2016", B179:B196,"&lt;=31 aug 2016")</f>
        <v>1.2</v>
      </c>
      <c r="J185" s="18">
        <f>AVERAGEIFS(D179:D196,B179:B196,"&gt;=1 aug 2016", B179:B196,"&lt;=31 aug 2016")</f>
        <v>5.6</v>
      </c>
    </row>
    <row r="186" spans="1:10" x14ac:dyDescent="0.2">
      <c r="A186" s="52"/>
      <c r="B186" s="103">
        <f t="shared" si="7"/>
        <v>42535</v>
      </c>
      <c r="C186" s="52">
        <v>0.57999999999999996</v>
      </c>
      <c r="D186" s="52"/>
      <c r="H186" s="18" t="s">
        <v>27</v>
      </c>
      <c r="I186" s="18">
        <f>AVERAGEIFS(C179:C196,B179:B196,"&gt;=1 sep 2016", B179:B196,"&lt;=30 sep 2016")</f>
        <v>0.75</v>
      </c>
      <c r="J186" s="18">
        <f>AVERAGEIFS(D179:D196,B179:B196,"&gt;=1 sep 2016", B179:B196,"&lt;=30 sep 2016")</f>
        <v>8.6</v>
      </c>
    </row>
    <row r="187" spans="1:10" x14ac:dyDescent="0.2">
      <c r="A187" s="52"/>
      <c r="B187" s="103">
        <f t="shared" si="7"/>
        <v>42549</v>
      </c>
      <c r="C187" s="52"/>
      <c r="D187" s="52"/>
      <c r="H187" s="18" t="s">
        <v>28</v>
      </c>
      <c r="I187" s="18">
        <f>AVERAGEIFS(C179:C196,B179:B196,"&gt;=1 oct 2016", B179:B196,"&lt;=31 oct 2016")</f>
        <v>0.64500000000000002</v>
      </c>
      <c r="J187" s="18">
        <f>AVERAGEIFS(D179:D196,B179:B196,"&gt;=1 oct 2016", B179:B196,"&lt;=31 oct 2016")</f>
        <v>7.25</v>
      </c>
    </row>
    <row r="188" spans="1:10" x14ac:dyDescent="0.2">
      <c r="A188" s="52"/>
      <c r="B188" s="103">
        <f t="shared" si="7"/>
        <v>42563</v>
      </c>
      <c r="C188" s="52"/>
      <c r="D188" s="52"/>
      <c r="H188" s="18" t="s">
        <v>29</v>
      </c>
      <c r="I188" s="18">
        <f>AVERAGEIFS(C179:C196,B179:B196,"&gt;=1 nov 2016", B179:B196,"&lt;=30 nov 2016")</f>
        <v>0.72399999999999998</v>
      </c>
      <c r="J188" s="18"/>
    </row>
    <row r="189" spans="1:10" x14ac:dyDescent="0.2">
      <c r="A189" s="52"/>
      <c r="B189" s="103">
        <f t="shared" si="7"/>
        <v>42577</v>
      </c>
      <c r="C189" s="53">
        <v>0.85</v>
      </c>
      <c r="D189" s="52">
        <v>12.2</v>
      </c>
    </row>
    <row r="190" spans="1:10" x14ac:dyDescent="0.2">
      <c r="A190" s="52"/>
      <c r="B190" s="103">
        <f t="shared" si="7"/>
        <v>42591</v>
      </c>
      <c r="C190" s="52">
        <v>1.2</v>
      </c>
      <c r="D190" s="52">
        <v>5.6</v>
      </c>
    </row>
    <row r="191" spans="1:10" x14ac:dyDescent="0.2">
      <c r="A191" s="52"/>
      <c r="B191" s="103">
        <f t="shared" si="7"/>
        <v>42605</v>
      </c>
      <c r="C191" s="53"/>
      <c r="D191" s="52"/>
    </row>
    <row r="192" spans="1:10" x14ac:dyDescent="0.2">
      <c r="A192" s="52"/>
      <c r="B192" s="103">
        <f t="shared" si="7"/>
        <v>42619</v>
      </c>
      <c r="C192" s="52">
        <v>0.75</v>
      </c>
      <c r="D192" s="57">
        <v>8.6</v>
      </c>
    </row>
    <row r="193" spans="1:10" x14ac:dyDescent="0.2">
      <c r="A193" s="52"/>
      <c r="B193" s="103">
        <f t="shared" si="7"/>
        <v>42633</v>
      </c>
      <c r="C193" s="52"/>
      <c r="D193" s="52"/>
    </row>
    <row r="194" spans="1:10" x14ac:dyDescent="0.2">
      <c r="A194" s="52"/>
      <c r="B194" s="103">
        <f t="shared" si="7"/>
        <v>42647</v>
      </c>
      <c r="C194" s="52">
        <v>0.75</v>
      </c>
      <c r="D194" s="52">
        <v>9.5</v>
      </c>
    </row>
    <row r="195" spans="1:10" x14ac:dyDescent="0.2">
      <c r="A195" s="52"/>
      <c r="B195" s="103">
        <f t="shared" si="7"/>
        <v>42661</v>
      </c>
      <c r="C195" s="52">
        <v>0.54</v>
      </c>
      <c r="D195" s="52">
        <v>5</v>
      </c>
    </row>
    <row r="196" spans="1:10" x14ac:dyDescent="0.2">
      <c r="A196" s="52"/>
      <c r="B196" s="103">
        <f t="shared" si="7"/>
        <v>42675</v>
      </c>
      <c r="C196" s="52">
        <v>0.72399999999999998</v>
      </c>
      <c r="D196" s="52"/>
    </row>
    <row r="197" spans="1:10" x14ac:dyDescent="0.2">
      <c r="A197" s="52"/>
      <c r="B197" s="54"/>
      <c r="C197" s="52"/>
      <c r="D197" s="52"/>
    </row>
    <row r="198" spans="1:10" x14ac:dyDescent="0.2">
      <c r="A198" s="52"/>
      <c r="B198" s="54"/>
      <c r="C198" s="52"/>
      <c r="D198" s="52"/>
    </row>
    <row r="199" spans="1:10" x14ac:dyDescent="0.2">
      <c r="A199" s="52"/>
      <c r="B199" s="54"/>
      <c r="C199" s="52"/>
      <c r="D199" s="52"/>
    </row>
    <row r="200" spans="1:10" x14ac:dyDescent="0.2">
      <c r="A200" s="52"/>
      <c r="B200" s="54"/>
      <c r="C200" s="52"/>
      <c r="D200" s="52"/>
    </row>
    <row r="201" spans="1:10" x14ac:dyDescent="0.2">
      <c r="A201" s="52" t="s">
        <v>50</v>
      </c>
      <c r="B201" s="103">
        <f>B179</f>
        <v>42437</v>
      </c>
      <c r="C201" s="52">
        <v>1</v>
      </c>
      <c r="D201" s="57">
        <v>4.0999999999999996</v>
      </c>
    </row>
    <row r="202" spans="1:10" x14ac:dyDescent="0.2">
      <c r="A202" s="52"/>
      <c r="B202" s="103">
        <f t="shared" ref="B202:B218" si="8">B180</f>
        <v>42451</v>
      </c>
      <c r="C202" s="53">
        <v>1</v>
      </c>
      <c r="D202" s="52">
        <v>5.0999999999999996</v>
      </c>
      <c r="H202" s="18" t="s">
        <v>20</v>
      </c>
      <c r="I202" s="18">
        <f>AVERAGEIFS(C201:C218,B201:B218,"&gt;=1 mar 2016", B201:B218,"&lt;=31 mar 2016")</f>
        <v>1</v>
      </c>
      <c r="J202" s="18">
        <f>AVERAGEIFS(D201:D218,B201:B218,"&gt;=1 mar 2016", B201:B218,"&lt;=31 mar 2016")</f>
        <v>4.5999999999999996</v>
      </c>
    </row>
    <row r="203" spans="1:10" x14ac:dyDescent="0.2">
      <c r="A203" s="52"/>
      <c r="B203" s="103">
        <f t="shared" si="8"/>
        <v>42465</v>
      </c>
      <c r="C203" s="53">
        <v>0.95</v>
      </c>
      <c r="D203" s="52">
        <v>15.7</v>
      </c>
      <c r="H203" s="18" t="s">
        <v>22</v>
      </c>
      <c r="I203" s="18">
        <f>AVERAGEIFS(C201:C218,B201:B218,"&gt;=1 apr 2016", B201:B218,"&lt;=30 apr 2016")</f>
        <v>0.95</v>
      </c>
      <c r="J203" s="18">
        <f>AVERAGEIFS(D201:D218,B201:B218,"&gt;=1 apr 2016", B201:B218,"&lt;=30 apr 2016")</f>
        <v>10.95</v>
      </c>
    </row>
    <row r="204" spans="1:10" x14ac:dyDescent="0.2">
      <c r="A204" s="52"/>
      <c r="B204" s="103">
        <f t="shared" si="8"/>
        <v>42479</v>
      </c>
      <c r="C204" s="53">
        <v>0.95</v>
      </c>
      <c r="D204" s="52">
        <v>6.2</v>
      </c>
      <c r="H204" s="18" t="s">
        <v>23</v>
      </c>
      <c r="I204" s="18">
        <f>AVERAGEIFS(C201:C218,B201:B218,"&gt;=1 may 2016", B201:B218,"&lt;=31 may 2016")</f>
        <v>0.93333333333333324</v>
      </c>
      <c r="J204" s="18"/>
    </row>
    <row r="205" spans="1:10" x14ac:dyDescent="0.2">
      <c r="A205" s="52"/>
      <c r="B205" s="103">
        <f t="shared" si="8"/>
        <v>42493</v>
      </c>
      <c r="C205" s="53">
        <v>0.95</v>
      </c>
      <c r="D205" s="52"/>
      <c r="H205" s="18" t="s">
        <v>192</v>
      </c>
      <c r="I205" s="18">
        <f>AVERAGEIFS(C201:C218,B201:B218,"&gt;=1 jun 2016", B201:B218,"&lt;=30 jun 2016")</f>
        <v>0.7</v>
      </c>
      <c r="J205" s="18">
        <f>AVERAGEIFS(D201:D218,B201:B218,"&gt;=1 jun 2016", B201:B218,"&lt;=30 jun 2016")</f>
        <v>9.8000000000000007</v>
      </c>
    </row>
    <row r="206" spans="1:10" x14ac:dyDescent="0.2">
      <c r="A206" s="52" t="s">
        <v>96</v>
      </c>
      <c r="B206" s="103">
        <f t="shared" si="8"/>
        <v>42507</v>
      </c>
      <c r="C206" s="53">
        <v>0.9</v>
      </c>
      <c r="D206" s="54"/>
      <c r="H206" s="18" t="s">
        <v>25</v>
      </c>
      <c r="I206" s="18">
        <f>AVERAGEIFS(C201:C218,B201:B218,"&gt;=1 jul 2016", B201:B218,"&lt;=31 jul 2016")</f>
        <v>0.77500000000000002</v>
      </c>
      <c r="J206" s="18">
        <f>AVERAGEIFS(D201:D218,B201:B218,"&gt;=1 jul 2016", B201:B218,"&lt;=31jul 2016")</f>
        <v>17.95</v>
      </c>
    </row>
    <row r="207" spans="1:10" x14ac:dyDescent="0.2">
      <c r="A207" s="52"/>
      <c r="B207" s="103">
        <f t="shared" si="8"/>
        <v>42521</v>
      </c>
      <c r="C207" s="53">
        <v>0.95</v>
      </c>
      <c r="D207" s="52"/>
      <c r="H207" s="18" t="s">
        <v>26</v>
      </c>
      <c r="I207" s="18">
        <f>AVERAGEIFS(C201:C218,B201:B218,"&gt;=1 aug 2016", B201:B218,"&lt;=31 aug 2016")</f>
        <v>0.85000000000000009</v>
      </c>
      <c r="J207" s="18">
        <f>AVERAGEIFS(D201:D218,B201:B218,"&gt;=1 aug 2016", B201:B218,"&lt;=31 aug 2016")</f>
        <v>13.7</v>
      </c>
    </row>
    <row r="208" spans="1:10" x14ac:dyDescent="0.2">
      <c r="A208" s="52"/>
      <c r="B208" s="103">
        <f t="shared" si="8"/>
        <v>42535</v>
      </c>
      <c r="C208" s="53">
        <v>0.8</v>
      </c>
      <c r="D208" s="52"/>
      <c r="H208" s="18" t="s">
        <v>27</v>
      </c>
      <c r="I208" s="18">
        <f>AVERAGEIFS(C201:C218,B201:B218,"&gt;=1 sep 2016", B201:B218,"&lt;=30 sep 2016")</f>
        <v>0.7</v>
      </c>
      <c r="J208" s="18">
        <f>AVERAGEIFS(D201:D218,B201:B218,"&gt;=1 sep 2016", B201:B218,"&lt;=30 sep 2016")</f>
        <v>15.450000000000001</v>
      </c>
    </row>
    <row r="209" spans="1:10" x14ac:dyDescent="0.2">
      <c r="A209" s="52"/>
      <c r="B209" s="103">
        <f t="shared" si="8"/>
        <v>42549</v>
      </c>
      <c r="C209" s="53">
        <v>0.6</v>
      </c>
      <c r="D209" s="52">
        <v>9.8000000000000007</v>
      </c>
      <c r="H209" s="18" t="s">
        <v>28</v>
      </c>
      <c r="I209" s="18">
        <f>AVERAGEIFS(C201:C218,B201:B218,"&gt;=1 oct 2016", B201:B218,"&lt;=31 oct 2016")</f>
        <v>0.57499999999999996</v>
      </c>
      <c r="J209" s="18">
        <f>AVERAGEIFS(D201:D218,B201:B218,"&gt;=1 oct 2016", B201:B218,"&lt;=31 oct 2016")</f>
        <v>11.649999999999999</v>
      </c>
    </row>
    <row r="210" spans="1:10" x14ac:dyDescent="0.2">
      <c r="A210" s="52"/>
      <c r="B210" s="103">
        <f t="shared" si="8"/>
        <v>42563</v>
      </c>
      <c r="C210" s="53">
        <v>0.8</v>
      </c>
      <c r="D210" s="52">
        <v>22</v>
      </c>
      <c r="H210" s="18" t="s">
        <v>29</v>
      </c>
      <c r="I210" s="18">
        <f>AVERAGEIFS(C201:C218,B201:B218,"&gt;=1 nov 2016", B201:B218,"&lt;=30 nov 2016")</f>
        <v>0.8</v>
      </c>
      <c r="J210" s="18">
        <f>AVERAGEIFS(D201:D218,B201:B218,"&gt;=1 nov 2016", B201:B218,"&lt;=30 nov 2016")</f>
        <v>16.600000000000001</v>
      </c>
    </row>
    <row r="211" spans="1:10" x14ac:dyDescent="0.2">
      <c r="A211" s="52"/>
      <c r="B211" s="103">
        <f t="shared" si="8"/>
        <v>42577</v>
      </c>
      <c r="C211" s="53">
        <v>0.75</v>
      </c>
      <c r="D211" s="52">
        <v>13.9</v>
      </c>
    </row>
    <row r="212" spans="1:10" x14ac:dyDescent="0.2">
      <c r="A212" s="52"/>
      <c r="B212" s="103">
        <f t="shared" si="8"/>
        <v>42591</v>
      </c>
      <c r="C212" s="53">
        <v>0.8</v>
      </c>
      <c r="D212" s="52">
        <v>14.4</v>
      </c>
    </row>
    <row r="213" spans="1:10" x14ac:dyDescent="0.2">
      <c r="A213" s="52"/>
      <c r="B213" s="103">
        <f t="shared" si="8"/>
        <v>42605</v>
      </c>
      <c r="C213" s="53">
        <v>0.9</v>
      </c>
      <c r="D213" s="52">
        <v>13</v>
      </c>
    </row>
    <row r="214" spans="1:10" x14ac:dyDescent="0.2">
      <c r="A214" s="52"/>
      <c r="B214" s="103">
        <f t="shared" si="8"/>
        <v>42619</v>
      </c>
      <c r="C214" s="53">
        <v>0.6</v>
      </c>
      <c r="D214" s="52">
        <v>18.600000000000001</v>
      </c>
    </row>
    <row r="215" spans="1:10" x14ac:dyDescent="0.2">
      <c r="A215" s="52"/>
      <c r="B215" s="103">
        <f t="shared" si="8"/>
        <v>42633</v>
      </c>
      <c r="C215" s="52">
        <v>0.8</v>
      </c>
      <c r="D215" s="52">
        <v>12.3</v>
      </c>
    </row>
    <row r="216" spans="1:10" x14ac:dyDescent="0.2">
      <c r="A216" s="52"/>
      <c r="B216" s="103">
        <f t="shared" si="8"/>
        <v>42647</v>
      </c>
      <c r="C216" s="53">
        <v>0.45</v>
      </c>
      <c r="D216" s="52">
        <v>17.7</v>
      </c>
    </row>
    <row r="217" spans="1:10" x14ac:dyDescent="0.2">
      <c r="B217" s="103">
        <f t="shared" si="8"/>
        <v>42661</v>
      </c>
      <c r="C217" s="46">
        <v>0.7</v>
      </c>
      <c r="D217" s="46">
        <v>5.6</v>
      </c>
    </row>
    <row r="218" spans="1:10" x14ac:dyDescent="0.2">
      <c r="A218" s="52"/>
      <c r="B218" s="103">
        <f t="shared" si="8"/>
        <v>42675</v>
      </c>
      <c r="C218" s="53">
        <v>0.8</v>
      </c>
      <c r="D218" s="52">
        <v>16.600000000000001</v>
      </c>
    </row>
    <row r="219" spans="1:10" x14ac:dyDescent="0.2">
      <c r="A219" s="52"/>
      <c r="B219" s="54"/>
      <c r="C219" s="52"/>
      <c r="D219" s="52"/>
    </row>
    <row r="220" spans="1:10" x14ac:dyDescent="0.2">
      <c r="A220" s="52"/>
      <c r="B220" s="54"/>
      <c r="C220" s="52"/>
      <c r="D220" s="52"/>
    </row>
    <row r="221" spans="1:10" x14ac:dyDescent="0.2">
      <c r="A221" s="52"/>
      <c r="B221" s="54"/>
      <c r="C221" s="52"/>
      <c r="D221" s="52"/>
    </row>
    <row r="222" spans="1:10" x14ac:dyDescent="0.2">
      <c r="A222" s="52"/>
      <c r="B222" s="54"/>
      <c r="C222" s="52"/>
      <c r="D222" s="52"/>
    </row>
    <row r="223" spans="1:10" x14ac:dyDescent="0.2">
      <c r="A223" s="52" t="s">
        <v>130</v>
      </c>
      <c r="B223" s="103">
        <f>B201</f>
        <v>42437</v>
      </c>
      <c r="C223" s="52">
        <v>0.57999999999999996</v>
      </c>
      <c r="D223" s="57">
        <v>1.4</v>
      </c>
    </row>
    <row r="224" spans="1:10" x14ac:dyDescent="0.2">
      <c r="A224" s="52"/>
      <c r="B224" s="103">
        <f t="shared" ref="B224:B240" si="9">B202</f>
        <v>42451</v>
      </c>
      <c r="C224" s="52">
        <v>0.79</v>
      </c>
      <c r="D224" s="52">
        <v>2.5</v>
      </c>
      <c r="H224" s="18" t="s">
        <v>20</v>
      </c>
      <c r="I224" s="18">
        <f>AVERAGEIFS(C223:C240,B223:B240,"&gt;=1 mar 2016", B223:B240,"&lt;=31 mar 2016")</f>
        <v>0.68500000000000005</v>
      </c>
      <c r="J224" s="18">
        <f>AVERAGEIFS(D223:D240,B223:B240,"&gt;=1 mar 2016", B223:B240,"&lt;=31 mar 2016")</f>
        <v>1.95</v>
      </c>
    </row>
    <row r="225" spans="1:10" x14ac:dyDescent="0.2">
      <c r="A225" s="52"/>
      <c r="B225" s="103">
        <f t="shared" si="9"/>
        <v>42465</v>
      </c>
      <c r="C225" s="52">
        <v>0.54</v>
      </c>
      <c r="D225" s="52">
        <v>4.3</v>
      </c>
      <c r="H225" s="18" t="s">
        <v>22</v>
      </c>
      <c r="I225" s="18">
        <f>AVERAGEIFS(C223:C240,B223:B240,"&gt;=1 apr 2016", B223:B240,"&lt;=30 apr 2016")</f>
        <v>0.8</v>
      </c>
      <c r="J225" s="18">
        <f>AVERAGEIFS(D223:D240,B223:B240,"&gt;=1 apr 2016", B223:B240,"&lt;=30 apr 2016")</f>
        <v>3.0999999999999996</v>
      </c>
    </row>
    <row r="226" spans="1:10" x14ac:dyDescent="0.2">
      <c r="A226" s="52"/>
      <c r="B226" s="103">
        <f t="shared" si="9"/>
        <v>42479</v>
      </c>
      <c r="C226" s="52">
        <v>1.06</v>
      </c>
      <c r="D226" s="57">
        <v>1.9</v>
      </c>
      <c r="H226" s="18" t="s">
        <v>23</v>
      </c>
      <c r="I226" s="18">
        <f>AVERAGEIFS(C223:C240,B223:B240,"&gt;=1 may 2016", B223:B240,"&lt;=31 may 2016")</f>
        <v>0.57333333333333336</v>
      </c>
      <c r="J226" s="18"/>
    </row>
    <row r="227" spans="1:10" x14ac:dyDescent="0.2">
      <c r="A227" s="52"/>
      <c r="B227" s="103">
        <f t="shared" si="9"/>
        <v>42493</v>
      </c>
      <c r="C227" s="52">
        <v>0.51</v>
      </c>
      <c r="D227" s="52"/>
      <c r="H227" s="18" t="s">
        <v>192</v>
      </c>
      <c r="I227" s="18">
        <f>AVERAGEIFS(C223:C240,B223:B240,"&gt;=1 jun 2016", B223:B240,"&lt;=30 jun 2016")</f>
        <v>0.41649999999999998</v>
      </c>
      <c r="J227" s="18">
        <f>AVERAGEIFS(D223:D240,B223:B240,"&gt;=1 jun 2016", B223:B240,"&lt;=30 jun 2016")</f>
        <v>5.8</v>
      </c>
    </row>
    <row r="228" spans="1:10" x14ac:dyDescent="0.2">
      <c r="A228" s="52" t="s">
        <v>96</v>
      </c>
      <c r="B228" s="103">
        <f t="shared" si="9"/>
        <v>42507</v>
      </c>
      <c r="C228" s="52">
        <v>0.63</v>
      </c>
      <c r="D228" s="52"/>
      <c r="H228" s="18" t="s">
        <v>25</v>
      </c>
      <c r="I228" s="18">
        <f>AVERAGEIFS(C223:C240,B223:B240,"&gt;=1 jul 2016", B223:B240,"&lt;=31 jul 2016")</f>
        <v>0.65749999999999997</v>
      </c>
      <c r="J228" s="18">
        <f>AVERAGEIFS(D223:D240,B223:B240,"&gt;=1 jul 2016", B223:B240,"&lt;=31jul 2016")</f>
        <v>6.35</v>
      </c>
    </row>
    <row r="229" spans="1:10" x14ac:dyDescent="0.2">
      <c r="A229" s="52"/>
      <c r="B229" s="103">
        <f t="shared" si="9"/>
        <v>42521</v>
      </c>
      <c r="C229" s="52">
        <v>0.57999999999999996</v>
      </c>
      <c r="D229" s="52"/>
      <c r="H229" s="18" t="s">
        <v>26</v>
      </c>
      <c r="I229" s="18">
        <f>AVERAGEIFS(C223:C240,B223:B240,"&gt;=1 aug 2016", B223:B240,"&lt;=31 aug 2016")</f>
        <v>0.44550000000000001</v>
      </c>
      <c r="J229" s="18">
        <f>AVERAGEIFS(D223:D240,B223:B240,"&gt;=1 aug 2016", B223:B240,"&lt;=31 aug 2016")</f>
        <v>8.85</v>
      </c>
    </row>
    <row r="230" spans="1:10" x14ac:dyDescent="0.2">
      <c r="A230" s="52"/>
      <c r="B230" s="103">
        <f t="shared" si="9"/>
        <v>42535</v>
      </c>
      <c r="C230" s="53">
        <v>0.76800000000000002</v>
      </c>
      <c r="H230" s="18" t="s">
        <v>27</v>
      </c>
      <c r="I230" s="18">
        <f>AVERAGEIFS(C223:C240,B223:B240,"&gt;=1 sep 2016", B223:B240,"&lt;=30 sep 2016")</f>
        <v>0.51</v>
      </c>
      <c r="J230" s="18">
        <f>AVERAGEIFS(D223:D240,B223:B240,"&gt;=1 sep 2016", B223:B240,"&lt;=30 sep 2016")</f>
        <v>15.350000000000001</v>
      </c>
    </row>
    <row r="231" spans="1:10" x14ac:dyDescent="0.2">
      <c r="A231" s="52"/>
      <c r="B231" s="103">
        <f t="shared" si="9"/>
        <v>42549</v>
      </c>
      <c r="C231" s="52">
        <v>6.5000000000000002E-2</v>
      </c>
      <c r="D231" s="52">
        <v>5.8</v>
      </c>
      <c r="H231" s="18" t="s">
        <v>28</v>
      </c>
      <c r="I231" s="18">
        <f>AVERAGEIFS(C223:C240,B223:B240,"&gt;=1 oct 2016", B223:B240,"&lt;=31 oct 2016")</f>
        <v>0.49299999999999999</v>
      </c>
      <c r="J231" s="18">
        <f>AVERAGEIFS(D223:D240,B223:B240,"&gt;=1 oct 2016", B223:B240,"&lt;=31 oct 2016")</f>
        <v>7.3</v>
      </c>
    </row>
    <row r="232" spans="1:10" x14ac:dyDescent="0.2">
      <c r="A232" s="52"/>
      <c r="B232" s="103">
        <f t="shared" si="9"/>
        <v>42563</v>
      </c>
      <c r="C232" s="53">
        <v>0.63</v>
      </c>
      <c r="D232" s="52">
        <v>6.2</v>
      </c>
      <c r="H232" s="18" t="s">
        <v>29</v>
      </c>
      <c r="I232" s="18">
        <f>AVERAGEIFS(C223:C240,B223:B240,"&gt;=1 nov 2016", B223:B240,"&lt;=30 nov 2016")</f>
        <v>0.52600000000000002</v>
      </c>
      <c r="J232" s="18">
        <f>AVERAGEIFS(D223:D240,B223:B240,"&gt;=1 nov 2016", B223:B240,"&lt;=30 nov 2016")</f>
        <v>13.4</v>
      </c>
    </row>
    <row r="233" spans="1:10" x14ac:dyDescent="0.2">
      <c r="A233" s="52"/>
      <c r="B233" s="103">
        <f t="shared" si="9"/>
        <v>42577</v>
      </c>
      <c r="C233" s="53">
        <v>0.68500000000000005</v>
      </c>
      <c r="D233" s="52">
        <v>6.5</v>
      </c>
    </row>
    <row r="234" spans="1:10" x14ac:dyDescent="0.2">
      <c r="A234" s="52"/>
      <c r="B234" s="103">
        <f t="shared" si="9"/>
        <v>42591</v>
      </c>
      <c r="C234" s="52">
        <v>0.47</v>
      </c>
      <c r="D234" s="52">
        <v>13</v>
      </c>
    </row>
    <row r="235" spans="1:10" x14ac:dyDescent="0.2">
      <c r="A235" s="52"/>
      <c r="B235" s="103">
        <f t="shared" si="9"/>
        <v>42605</v>
      </c>
      <c r="C235" s="52">
        <v>0.42099999999999999</v>
      </c>
      <c r="D235" s="52">
        <v>4.7</v>
      </c>
    </row>
    <row r="236" spans="1:10" x14ac:dyDescent="0.2">
      <c r="A236" s="52"/>
      <c r="B236" s="103">
        <f t="shared" si="9"/>
        <v>42619</v>
      </c>
      <c r="C236" s="52">
        <v>0.61</v>
      </c>
      <c r="D236" s="54">
        <v>22.1</v>
      </c>
    </row>
    <row r="237" spans="1:10" x14ac:dyDescent="0.2">
      <c r="A237" s="52"/>
      <c r="B237" s="103">
        <f t="shared" si="9"/>
        <v>42633</v>
      </c>
      <c r="C237" s="52">
        <v>0.41</v>
      </c>
      <c r="D237" s="52">
        <v>8.6</v>
      </c>
    </row>
    <row r="238" spans="1:10" x14ac:dyDescent="0.2">
      <c r="A238" s="52"/>
      <c r="B238" s="103">
        <f t="shared" si="9"/>
        <v>42647</v>
      </c>
      <c r="C238" s="52">
        <v>0.52</v>
      </c>
      <c r="D238" s="52">
        <v>7.1</v>
      </c>
    </row>
    <row r="239" spans="1:10" x14ac:dyDescent="0.2">
      <c r="A239" s="52"/>
      <c r="B239" s="103">
        <f t="shared" si="9"/>
        <v>42661</v>
      </c>
      <c r="C239" s="52">
        <v>0.46600000000000003</v>
      </c>
      <c r="D239" s="104">
        <v>7.5</v>
      </c>
    </row>
    <row r="240" spans="1:10" x14ac:dyDescent="0.2">
      <c r="A240" s="52"/>
      <c r="B240" s="103">
        <f t="shared" si="9"/>
        <v>42675</v>
      </c>
      <c r="C240" s="52">
        <v>0.52600000000000002</v>
      </c>
      <c r="D240" s="104">
        <v>13.4</v>
      </c>
    </row>
    <row r="241" spans="1:10" x14ac:dyDescent="0.2">
      <c r="A241" s="52"/>
      <c r="B241" s="54"/>
      <c r="C241" s="52"/>
      <c r="D241" s="52"/>
    </row>
    <row r="242" spans="1:10" x14ac:dyDescent="0.2">
      <c r="A242" s="52"/>
      <c r="B242" s="54"/>
      <c r="C242" s="52"/>
      <c r="D242" s="52"/>
    </row>
    <row r="243" spans="1:10" x14ac:dyDescent="0.2">
      <c r="A243" s="52"/>
      <c r="B243" s="54"/>
      <c r="C243" s="52"/>
      <c r="D243" s="52"/>
    </row>
    <row r="244" spans="1:10" x14ac:dyDescent="0.2">
      <c r="A244" s="52"/>
      <c r="B244" s="54"/>
      <c r="C244" s="52"/>
      <c r="D244" s="52"/>
    </row>
    <row r="245" spans="1:10" x14ac:dyDescent="0.2">
      <c r="A245" s="52" t="s">
        <v>52</v>
      </c>
      <c r="B245" s="103">
        <f>B223</f>
        <v>42437</v>
      </c>
      <c r="C245" s="52"/>
      <c r="D245" s="52"/>
    </row>
    <row r="246" spans="1:10" x14ac:dyDescent="0.2">
      <c r="A246" s="52"/>
      <c r="B246" s="103">
        <f t="shared" ref="B246:B262" si="10">B224</f>
        <v>42451</v>
      </c>
      <c r="C246" s="52">
        <v>0.06</v>
      </c>
      <c r="D246" s="52">
        <v>7.9</v>
      </c>
      <c r="H246" s="18" t="s">
        <v>20</v>
      </c>
      <c r="I246" s="18">
        <f>AVERAGEIFS(C245:C262,B245:B262,"&gt;=1 mar 2016", B245:B262,"&lt;=31 mar 2016")</f>
        <v>0.06</v>
      </c>
      <c r="J246" s="18">
        <f>AVERAGEIFS(D245:D262,B245:B262,"&gt;=1 mar 2016", B245:B262,"&lt;=31 mar 2016")</f>
        <v>7.9</v>
      </c>
    </row>
    <row r="247" spans="1:10" x14ac:dyDescent="0.2">
      <c r="A247" s="52"/>
      <c r="B247" s="103">
        <f t="shared" si="10"/>
        <v>42465</v>
      </c>
      <c r="C247" s="52">
        <v>0.4</v>
      </c>
      <c r="D247" s="52">
        <v>24.3</v>
      </c>
      <c r="H247" s="18" t="s">
        <v>22</v>
      </c>
      <c r="I247" s="18">
        <f>AVERAGEIFS(C245:C262,B245:B262,"&gt;=1 apr 2016", B245:B262,"&lt;=30 apr 2016")</f>
        <v>0.23500000000000001</v>
      </c>
      <c r="J247" s="18">
        <f>AVERAGEIFS(D245:D262,B245:B262,"&gt;=1 apr 2016", B245:B262,"&lt;=30 apr 2016")</f>
        <v>19.7</v>
      </c>
    </row>
    <row r="248" spans="1:10" x14ac:dyDescent="0.2">
      <c r="A248" s="52"/>
      <c r="B248" s="103">
        <f t="shared" si="10"/>
        <v>42479</v>
      </c>
      <c r="C248" s="52">
        <v>7.0000000000000007E-2</v>
      </c>
      <c r="D248" s="52">
        <v>15.1</v>
      </c>
      <c r="H248" s="18" t="s">
        <v>23</v>
      </c>
      <c r="I248" s="18">
        <f>AVERAGEIFS(C245:C262,B245:B262,"&gt;=1 may 2016", B245:B262,"&lt;=31 may 2016")</f>
        <v>0.13999999999999999</v>
      </c>
      <c r="J248" s="18"/>
    </row>
    <row r="249" spans="1:10" x14ac:dyDescent="0.2">
      <c r="A249" s="52"/>
      <c r="B249" s="103">
        <f t="shared" si="10"/>
        <v>42493</v>
      </c>
      <c r="C249" s="52">
        <v>7.0000000000000007E-2</v>
      </c>
      <c r="D249" s="57"/>
      <c r="H249" s="18" t="s">
        <v>192</v>
      </c>
      <c r="I249" s="18">
        <f>AVERAGEIFS(C245:C262,B245:B262,"&gt;=1 jun 2016", B245:B262,"&lt;=30 jun 2016")</f>
        <v>0.04</v>
      </c>
      <c r="J249" s="18">
        <f>AVERAGEIFS(D245:D262,B245:B262,"&gt;=1 jun 2016", B245:B262,"&lt;=30 jun 2016")</f>
        <v>24.8</v>
      </c>
    </row>
    <row r="250" spans="1:10" x14ac:dyDescent="0.2">
      <c r="A250" s="52"/>
      <c r="B250" s="103">
        <f t="shared" si="10"/>
        <v>42507</v>
      </c>
      <c r="C250" s="52">
        <v>0.28999999999999998</v>
      </c>
      <c r="D250" s="52"/>
      <c r="H250" s="18" t="s">
        <v>25</v>
      </c>
      <c r="I250" s="18">
        <f>AVERAGEIFS(C245:C262,B245:B262,"&gt;=1 jul 2016", B245:B262,"&lt;=31 jul 2016")</f>
        <v>0.375</v>
      </c>
      <c r="J250" s="18">
        <f>AVERAGEIFS(D245:D262,B245:B262,"&gt;=1 jul 2016", B245:B262,"&lt;=31jul 2016")</f>
        <v>29.4</v>
      </c>
    </row>
    <row r="251" spans="1:10" x14ac:dyDescent="0.2">
      <c r="A251" s="52"/>
      <c r="B251" s="103">
        <f t="shared" si="10"/>
        <v>42521</v>
      </c>
      <c r="C251" s="52">
        <v>0.06</v>
      </c>
      <c r="D251" s="52"/>
      <c r="H251" s="18" t="s">
        <v>26</v>
      </c>
      <c r="I251" s="18">
        <f>AVERAGEIFS(C245:C262,B245:B262,"&gt;=1 aug 2016", B245:B262,"&lt;=31 aug 2016")</f>
        <v>0.4</v>
      </c>
      <c r="J251" s="18">
        <f>AVERAGEIFS(D245:D262,B245:B262,"&gt;=1 aug 2016", B245:B262,"&lt;=31 aug 2016")</f>
        <v>16.75</v>
      </c>
    </row>
    <row r="252" spans="1:10" x14ac:dyDescent="0.2">
      <c r="A252" s="52"/>
      <c r="B252" s="103">
        <f t="shared" si="10"/>
        <v>42535</v>
      </c>
      <c r="C252" s="52">
        <v>0.05</v>
      </c>
      <c r="D252" s="52"/>
      <c r="H252" s="18" t="s">
        <v>27</v>
      </c>
      <c r="I252" s="18">
        <f>AVERAGEIFS(C245:C262,B245:B262,"&gt;=1 sep 2016", B245:B262,"&lt;=30 sep 2016")</f>
        <v>0.4</v>
      </c>
      <c r="J252" s="18">
        <f>AVERAGEIFS(D245:D262,B245:B262,"&gt;=1 sep 2016", B245:B262,"&lt;=30 sep 2016")</f>
        <v>16.5</v>
      </c>
    </row>
    <row r="253" spans="1:10" x14ac:dyDescent="0.2">
      <c r="A253" s="52"/>
      <c r="B253" s="103">
        <f t="shared" si="10"/>
        <v>42549</v>
      </c>
      <c r="C253" s="52">
        <v>0.03</v>
      </c>
      <c r="D253" s="52">
        <v>24.8</v>
      </c>
      <c r="H253" s="18" t="s">
        <v>28</v>
      </c>
      <c r="I253" s="18">
        <f>AVERAGEIFS(C245:C262,B245:B262,"&gt;=1 oct 2016", B245:B262,"&lt;=31 oct 2016")</f>
        <v>3.2500000000000001E-2</v>
      </c>
      <c r="J253" s="18">
        <f>AVERAGEIFS(D245:D262,B245:B262,"&gt;=1 oct 2016", B245:B262,"&lt;=31 oct 2016")</f>
        <v>12.35</v>
      </c>
    </row>
    <row r="254" spans="1:10" x14ac:dyDescent="0.2">
      <c r="A254" s="52"/>
      <c r="B254" s="103">
        <f t="shared" si="10"/>
        <v>42563</v>
      </c>
      <c r="C254" s="53">
        <v>0.4</v>
      </c>
      <c r="D254" s="52">
        <v>32.4</v>
      </c>
      <c r="H254" s="18" t="s">
        <v>29</v>
      </c>
      <c r="I254" s="18"/>
      <c r="J254" s="18"/>
    </row>
    <row r="255" spans="1:10" x14ac:dyDescent="0.2">
      <c r="A255" s="52"/>
      <c r="B255" s="103">
        <f t="shared" si="10"/>
        <v>42577</v>
      </c>
      <c r="C255" s="53">
        <v>0.35</v>
      </c>
      <c r="D255" s="52">
        <v>26.4</v>
      </c>
    </row>
    <row r="256" spans="1:10" x14ac:dyDescent="0.2">
      <c r="A256" s="52"/>
      <c r="B256" s="103">
        <f t="shared" si="10"/>
        <v>42591</v>
      </c>
      <c r="C256" s="52">
        <v>0.35</v>
      </c>
      <c r="D256" s="52">
        <v>15.1</v>
      </c>
    </row>
    <row r="257" spans="1:10" x14ac:dyDescent="0.2">
      <c r="A257" s="52"/>
      <c r="B257" s="103">
        <f t="shared" si="10"/>
        <v>42605</v>
      </c>
      <c r="C257" s="52">
        <v>0.45</v>
      </c>
      <c r="D257" s="57">
        <v>18.399999999999999</v>
      </c>
    </row>
    <row r="258" spans="1:10" x14ac:dyDescent="0.2">
      <c r="A258" s="52"/>
      <c r="B258" s="103">
        <f t="shared" si="10"/>
        <v>42619</v>
      </c>
      <c r="C258" s="53">
        <v>0.4</v>
      </c>
      <c r="D258" s="52">
        <v>18.100000000000001</v>
      </c>
    </row>
    <row r="259" spans="1:10" x14ac:dyDescent="0.2">
      <c r="A259" s="52"/>
      <c r="B259" s="103">
        <f t="shared" si="10"/>
        <v>42633</v>
      </c>
      <c r="C259" s="52">
        <v>0.4</v>
      </c>
      <c r="D259" s="52">
        <v>14.9</v>
      </c>
    </row>
    <row r="260" spans="1:10" x14ac:dyDescent="0.2">
      <c r="A260" s="52"/>
      <c r="B260" s="103">
        <f t="shared" si="10"/>
        <v>42647</v>
      </c>
      <c r="C260" s="52">
        <v>3.5000000000000003E-2</v>
      </c>
      <c r="D260" s="52">
        <v>13.7</v>
      </c>
    </row>
    <row r="261" spans="1:10" x14ac:dyDescent="0.2">
      <c r="A261" s="52"/>
      <c r="B261" s="103">
        <f t="shared" si="10"/>
        <v>42661</v>
      </c>
      <c r="C261" s="53">
        <v>0.03</v>
      </c>
      <c r="D261" s="52">
        <v>11</v>
      </c>
    </row>
    <row r="262" spans="1:10" x14ac:dyDescent="0.2">
      <c r="A262" s="52"/>
      <c r="B262" s="103">
        <f t="shared" si="10"/>
        <v>42675</v>
      </c>
      <c r="C262" s="52"/>
      <c r="D262" s="52"/>
    </row>
    <row r="263" spans="1:10" x14ac:dyDescent="0.2">
      <c r="A263" s="52"/>
      <c r="B263" s="54"/>
      <c r="C263" s="52"/>
      <c r="D263" s="52"/>
    </row>
    <row r="264" spans="1:10" x14ac:dyDescent="0.2">
      <c r="A264" s="52"/>
      <c r="B264" s="54"/>
      <c r="C264" s="52"/>
      <c r="D264" s="52"/>
    </row>
    <row r="265" spans="1:10" x14ac:dyDescent="0.2">
      <c r="A265" s="52"/>
      <c r="B265" s="54"/>
      <c r="C265" s="52"/>
      <c r="D265" s="52"/>
    </row>
    <row r="266" spans="1:10" x14ac:dyDescent="0.2">
      <c r="A266" s="52"/>
      <c r="B266" s="54"/>
      <c r="C266" s="52"/>
      <c r="D266" s="52"/>
    </row>
    <row r="267" spans="1:10" x14ac:dyDescent="0.2">
      <c r="A267" s="52" t="s">
        <v>55</v>
      </c>
      <c r="B267" s="103">
        <f>B245</f>
        <v>42437</v>
      </c>
      <c r="C267" s="52"/>
      <c r="D267" s="52"/>
    </row>
    <row r="268" spans="1:10" x14ac:dyDescent="0.2">
      <c r="A268" s="52"/>
      <c r="B268" s="103">
        <f t="shared" ref="B268:B284" si="11">B246</f>
        <v>42451</v>
      </c>
      <c r="C268" s="53">
        <v>0.4</v>
      </c>
      <c r="D268" s="52">
        <v>4.4000000000000004</v>
      </c>
      <c r="H268" s="18" t="s">
        <v>20</v>
      </c>
      <c r="I268" s="18">
        <f>AVERAGEIFS(C267:C284,B267:B284,"&gt;=1 mar 2016", B267:B284,"&lt;=31 mar 2016")</f>
        <v>0.4</v>
      </c>
      <c r="J268" s="18">
        <f>AVERAGEIFS(D267:D284,B267:B284,"&gt;=1 mar 2016", B267:B284,"&lt;=31 mar 2016")</f>
        <v>4.4000000000000004</v>
      </c>
    </row>
    <row r="269" spans="1:10" x14ac:dyDescent="0.2">
      <c r="A269" s="52"/>
      <c r="B269" s="103">
        <f t="shared" si="11"/>
        <v>42465</v>
      </c>
      <c r="C269" s="53">
        <v>0.5</v>
      </c>
      <c r="D269" s="52">
        <v>11.5</v>
      </c>
      <c r="H269" s="18" t="s">
        <v>22</v>
      </c>
      <c r="I269" s="18">
        <f>AVERAGEIFS(C267:C284,B267:B284,"&gt;=1 apr 2016", B267:B284,"&lt;=30 apr 2016")</f>
        <v>0.55000000000000004</v>
      </c>
      <c r="J269" s="18">
        <f>AVERAGEIFS(D267:D284,B267:B284,"&gt;=1 apr 2016", B267:B284,"&lt;=30 apr 2016")</f>
        <v>9.6999999999999993</v>
      </c>
    </row>
    <row r="270" spans="1:10" x14ac:dyDescent="0.2">
      <c r="A270" s="52"/>
      <c r="B270" s="103">
        <f t="shared" si="11"/>
        <v>42479</v>
      </c>
      <c r="C270" s="52">
        <v>0.6</v>
      </c>
      <c r="D270" s="52">
        <v>7.9</v>
      </c>
      <c r="H270" s="18" t="s">
        <v>23</v>
      </c>
      <c r="I270" s="18">
        <f>AVERAGEIFS(C267:C284,B267:B284,"&gt;=1 may 2016", B267:B284,"&lt;=31 may 2016")</f>
        <v>0.46666666666666662</v>
      </c>
      <c r="J270" s="18"/>
    </row>
    <row r="271" spans="1:10" x14ac:dyDescent="0.2">
      <c r="A271" s="52"/>
      <c r="B271" s="103">
        <f t="shared" si="11"/>
        <v>42493</v>
      </c>
      <c r="C271" s="53">
        <v>0.5</v>
      </c>
      <c r="D271" s="52"/>
      <c r="H271" s="18" t="s">
        <v>192</v>
      </c>
      <c r="I271" s="18">
        <f>AVERAGEIFS(C267:C284,B267:B284,"&gt;=1 jun 2016", B267:B284,"&lt;=30 jun 2016")</f>
        <v>0.375</v>
      </c>
      <c r="J271" s="18">
        <f>AVERAGEIFS(D267:D284,B267:B284,"&gt;=1 jun 2016", B267:B284,"&lt;=30 jun 2016")</f>
        <v>20.3</v>
      </c>
    </row>
    <row r="272" spans="1:10" x14ac:dyDescent="0.2">
      <c r="A272" s="52"/>
      <c r="B272" s="103">
        <f t="shared" si="11"/>
        <v>42507</v>
      </c>
      <c r="C272" s="53">
        <v>0.5</v>
      </c>
      <c r="D272" s="52"/>
      <c r="H272" s="18" t="s">
        <v>25</v>
      </c>
      <c r="I272" s="18">
        <f>AVERAGEIFS(C267:C284,B267:B284,"&gt;=1 jul 2016", B267:B284,"&lt;=31 jul 2016")</f>
        <v>0.45</v>
      </c>
      <c r="J272" s="18">
        <f>AVERAGEIFS(D267:D284,B267:B284,"&gt;=1 jul 2016", B267:B284,"&lt;=31jul 2016")</f>
        <v>22.200000000000003</v>
      </c>
    </row>
    <row r="273" spans="1:10" x14ac:dyDescent="0.2">
      <c r="A273" s="52"/>
      <c r="B273" s="103">
        <f t="shared" si="11"/>
        <v>42521</v>
      </c>
      <c r="C273" s="53">
        <v>0.4</v>
      </c>
      <c r="D273" s="52"/>
      <c r="H273" s="18" t="s">
        <v>26</v>
      </c>
      <c r="I273" s="18">
        <f>AVERAGEIFS(C267:C284,B267:B284,"&gt;=1 aug 2016", B267:B284,"&lt;=31 aug 2016")</f>
        <v>0.35</v>
      </c>
      <c r="J273" s="18">
        <f>AVERAGEIFS(D267:D284,B267:B284,"&gt;=1 aug 2016", B267:B284,"&lt;=31 aug 2016")</f>
        <v>22.6</v>
      </c>
    </row>
    <row r="274" spans="1:10" x14ac:dyDescent="0.2">
      <c r="A274" s="52"/>
      <c r="B274" s="103">
        <f t="shared" si="11"/>
        <v>42535</v>
      </c>
      <c r="C274" s="52">
        <v>0.45</v>
      </c>
      <c r="D274" s="52"/>
      <c r="H274" s="18" t="s">
        <v>27</v>
      </c>
      <c r="I274" s="18">
        <f>AVERAGEIFS(C267:C284,B267:B284,"&gt;=1 sep 2016", B267:B284,"&lt;=30 sep 2016")</f>
        <v>0.4</v>
      </c>
      <c r="J274" s="18">
        <f>AVERAGEIFS(D267:D284,B267:B284,"&gt;=1 sep 2016", B267:B284,"&lt;=30 sep 2016")</f>
        <v>17.55</v>
      </c>
    </row>
    <row r="275" spans="1:10" x14ac:dyDescent="0.2">
      <c r="A275" s="52"/>
      <c r="B275" s="103">
        <f t="shared" si="11"/>
        <v>42549</v>
      </c>
      <c r="C275" s="52">
        <v>0.3</v>
      </c>
      <c r="D275" s="52">
        <v>20.3</v>
      </c>
      <c r="H275" s="18" t="s">
        <v>28</v>
      </c>
      <c r="I275" s="18">
        <f>AVERAGEIFS(C267:C284,B267:B284,"&gt;=1 oct 2016", B267:B284,"&lt;=31 oct 2016")</f>
        <v>0.32499999999999996</v>
      </c>
      <c r="J275" s="18">
        <f>AVERAGEIFS(D267:D284,B267:B284,"&gt;=1 oct 2016", B267:B284,"&lt;=31 oct 2016")</f>
        <v>10.9</v>
      </c>
    </row>
    <row r="276" spans="1:10" x14ac:dyDescent="0.2">
      <c r="A276" s="52"/>
      <c r="B276" s="103">
        <f t="shared" si="11"/>
        <v>42563</v>
      </c>
      <c r="C276" s="52">
        <v>0.5</v>
      </c>
      <c r="D276" s="52">
        <v>26.8</v>
      </c>
      <c r="H276" s="18" t="s">
        <v>29</v>
      </c>
      <c r="I276" s="18">
        <f>AVERAGEIFS(C267:C284,B267:B284,"&gt;=1 nov 2016", B267:B284,"&lt;=30 nov 2016")</f>
        <v>0.5</v>
      </c>
      <c r="J276" s="18">
        <f>AVERAGEIFS(D267:D284,B267:B284,"&gt;=1 nov 2016", B267:B284,"&lt;=30 nov 2016")</f>
        <v>9.6</v>
      </c>
    </row>
    <row r="277" spans="1:10" x14ac:dyDescent="0.2">
      <c r="A277" s="52"/>
      <c r="B277" s="103">
        <f t="shared" si="11"/>
        <v>42577</v>
      </c>
      <c r="C277" s="53">
        <v>0.4</v>
      </c>
      <c r="D277" s="52">
        <v>17.600000000000001</v>
      </c>
    </row>
    <row r="278" spans="1:10" x14ac:dyDescent="0.2">
      <c r="A278" s="52"/>
      <c r="B278" s="103">
        <f t="shared" si="11"/>
        <v>42591</v>
      </c>
      <c r="C278" s="53">
        <v>0.4</v>
      </c>
      <c r="D278" s="52">
        <v>20.9</v>
      </c>
    </row>
    <row r="279" spans="1:10" x14ac:dyDescent="0.2">
      <c r="A279" s="52"/>
      <c r="B279" s="103">
        <f t="shared" si="11"/>
        <v>42605</v>
      </c>
      <c r="C279" s="52">
        <v>0.3</v>
      </c>
      <c r="D279" s="52">
        <v>24.3</v>
      </c>
    </row>
    <row r="280" spans="1:10" x14ac:dyDescent="0.2">
      <c r="A280" s="52"/>
      <c r="B280" s="103">
        <f t="shared" si="11"/>
        <v>42619</v>
      </c>
      <c r="C280" s="52">
        <v>0.4</v>
      </c>
      <c r="D280" s="52">
        <v>18.8</v>
      </c>
    </row>
    <row r="281" spans="1:10" x14ac:dyDescent="0.2">
      <c r="A281" s="52"/>
      <c r="B281" s="103">
        <f t="shared" si="11"/>
        <v>42633</v>
      </c>
      <c r="C281" s="53">
        <v>0.4</v>
      </c>
      <c r="D281" s="52">
        <v>16.3</v>
      </c>
    </row>
    <row r="282" spans="1:10" x14ac:dyDescent="0.2">
      <c r="A282" s="52"/>
      <c r="B282" s="103">
        <f t="shared" si="11"/>
        <v>42647</v>
      </c>
      <c r="C282" s="53">
        <v>0.35</v>
      </c>
      <c r="D282" s="52">
        <v>13.5</v>
      </c>
    </row>
    <row r="283" spans="1:10" x14ac:dyDescent="0.2">
      <c r="A283" s="52"/>
      <c r="B283" s="103">
        <f t="shared" si="11"/>
        <v>42661</v>
      </c>
      <c r="C283" s="53">
        <v>0.3</v>
      </c>
      <c r="D283" s="52">
        <v>8.3000000000000007</v>
      </c>
    </row>
    <row r="284" spans="1:10" x14ac:dyDescent="0.2">
      <c r="A284" s="52"/>
      <c r="B284" s="103">
        <f t="shared" si="11"/>
        <v>42675</v>
      </c>
      <c r="C284" s="53">
        <v>0.5</v>
      </c>
      <c r="D284" s="52">
        <v>9.6</v>
      </c>
    </row>
    <row r="285" spans="1:10" x14ac:dyDescent="0.2">
      <c r="A285" s="52"/>
      <c r="B285" s="54"/>
      <c r="C285" s="52"/>
      <c r="D285" s="52"/>
    </row>
    <row r="286" spans="1:10" x14ac:dyDescent="0.2">
      <c r="A286" s="52"/>
      <c r="B286" s="54"/>
      <c r="C286" s="52"/>
      <c r="D286" s="52"/>
    </row>
    <row r="287" spans="1:10" x14ac:dyDescent="0.2">
      <c r="A287" s="52"/>
      <c r="B287" s="54"/>
      <c r="C287" s="52"/>
      <c r="D287" s="52"/>
    </row>
    <row r="288" spans="1:10" x14ac:dyDescent="0.2">
      <c r="A288" s="52"/>
      <c r="B288" s="54"/>
      <c r="C288" s="52"/>
      <c r="D288" s="52"/>
    </row>
    <row r="289" spans="1:10" x14ac:dyDescent="0.2">
      <c r="A289" s="52" t="s">
        <v>57</v>
      </c>
      <c r="B289" s="103">
        <f>B267</f>
        <v>42437</v>
      </c>
      <c r="C289" s="52">
        <v>0.6</v>
      </c>
      <c r="D289" s="52">
        <v>3.8</v>
      </c>
    </row>
    <row r="290" spans="1:10" x14ac:dyDescent="0.2">
      <c r="A290" s="52"/>
      <c r="B290" s="103">
        <f t="shared" ref="B290:B306" si="12">B268</f>
        <v>42451</v>
      </c>
      <c r="C290" s="54">
        <v>0.01</v>
      </c>
      <c r="D290" s="54">
        <v>8.4</v>
      </c>
      <c r="H290" s="18" t="s">
        <v>20</v>
      </c>
      <c r="I290" s="18">
        <f>AVERAGEIFS(C289:C306,B289:B306,"&gt;=1 mar 2016", B289:B306,"&lt;=31 mar 2016")</f>
        <v>0.30499999999999999</v>
      </c>
      <c r="J290" s="18">
        <f>AVERAGEIFS(D289:D306,B289:B306,"&gt;=1 mar 2016", B289:B306,"&lt;=31 mar 2016")</f>
        <v>6.1</v>
      </c>
    </row>
    <row r="291" spans="1:10" x14ac:dyDescent="0.2">
      <c r="A291" s="52"/>
      <c r="B291" s="103">
        <f t="shared" si="12"/>
        <v>42465</v>
      </c>
      <c r="C291" s="52">
        <v>0.9</v>
      </c>
      <c r="D291" s="52">
        <v>12.2</v>
      </c>
      <c r="H291" s="18" t="s">
        <v>22</v>
      </c>
      <c r="I291" s="18">
        <f>AVERAGEIFS(C289:C306,B289:B306,"&gt;=1 apr 2016", B289:B306,"&lt;=30 apr 2016")</f>
        <v>0.95</v>
      </c>
      <c r="J291" s="18">
        <f>AVERAGEIFS(D289:D306,B289:B306,"&gt;=1 apr 2016", B289:B306,"&lt;=30 apr 2016")</f>
        <v>7.6</v>
      </c>
    </row>
    <row r="292" spans="1:10" x14ac:dyDescent="0.2">
      <c r="A292" s="52"/>
      <c r="B292" s="103">
        <f t="shared" si="12"/>
        <v>42479</v>
      </c>
      <c r="C292" s="52">
        <v>1</v>
      </c>
      <c r="D292" s="52">
        <v>3</v>
      </c>
      <c r="H292" s="18" t="s">
        <v>23</v>
      </c>
      <c r="I292" s="18">
        <f>AVERAGEIFS(C289:C306,B289:B306,"&gt;=1 may 2016", B289:B306,"&lt;=31 may 2016")</f>
        <v>0.42</v>
      </c>
      <c r="J292" s="18"/>
    </row>
    <row r="293" spans="1:10" x14ac:dyDescent="0.2">
      <c r="A293" s="52"/>
      <c r="B293" s="103">
        <f t="shared" si="12"/>
        <v>42493</v>
      </c>
      <c r="C293" s="52">
        <v>0.6</v>
      </c>
      <c r="D293" s="52"/>
      <c r="H293" s="18" t="s">
        <v>192</v>
      </c>
      <c r="I293" s="18">
        <f>AVERAGEIFS(C289:C306,B289:B306,"&gt;=1 jun 2016", B289:B306,"&lt;=30 jun 2016")</f>
        <v>0.26500000000000001</v>
      </c>
      <c r="J293" s="18">
        <f>AVERAGEIFS(D289:D306,B289:B306,"&gt;=1 jun 2016", B289:B306,"&lt;=30 jun 2016")</f>
        <v>33.4</v>
      </c>
    </row>
    <row r="294" spans="1:10" x14ac:dyDescent="0.2">
      <c r="A294" s="52"/>
      <c r="B294" s="103">
        <f t="shared" si="12"/>
        <v>42507</v>
      </c>
      <c r="C294" s="52">
        <v>0.6</v>
      </c>
      <c r="D294" s="52"/>
      <c r="H294" s="18" t="s">
        <v>25</v>
      </c>
      <c r="I294" s="18">
        <f>AVERAGEIFS(C289:C306,B289:B306,"&gt;=1 jul 2016", B289:B306,"&lt;=31 jul 2016")</f>
        <v>0.6</v>
      </c>
      <c r="J294" s="18">
        <f>AVERAGEIFS(D289:D306,B289:B306,"&gt;=1 jul 2016", B289:B306,"&lt;=31jul 2016")</f>
        <v>19.100000000000001</v>
      </c>
    </row>
    <row r="295" spans="1:10" x14ac:dyDescent="0.2">
      <c r="A295" s="52"/>
      <c r="B295" s="103">
        <f t="shared" si="12"/>
        <v>42521</v>
      </c>
      <c r="C295" s="52">
        <v>0.06</v>
      </c>
      <c r="D295" s="52"/>
      <c r="H295" s="18" t="s">
        <v>26</v>
      </c>
      <c r="I295" s="18">
        <f>AVERAGEIFS(C289:C306,B289:B306,"&gt;=1 aug 2016", B289:B306,"&lt;=31 aug 2016")</f>
        <v>0.55500000000000005</v>
      </c>
      <c r="J295" s="18">
        <f>AVERAGEIFS(D289:D306,B289:B306,"&gt;=1 aug 2016", B289:B306,"&lt;=31 aug 2016")</f>
        <v>19.45</v>
      </c>
    </row>
    <row r="296" spans="1:10" x14ac:dyDescent="0.2">
      <c r="A296" s="52"/>
      <c r="B296" s="103">
        <f t="shared" si="12"/>
        <v>42535</v>
      </c>
      <c r="C296" s="52">
        <v>0.08</v>
      </c>
      <c r="D296" s="52"/>
      <c r="H296" s="18" t="s">
        <v>27</v>
      </c>
      <c r="I296" s="18">
        <f>AVERAGEIFS(C289:C306,B289:B306,"&gt;=1 sep 2016", B289:B306,"&lt;=30 sep 2016")</f>
        <v>0.5</v>
      </c>
      <c r="J296" s="18">
        <f>AVERAGEIFS(D289:D306,B289:B306,"&gt;=1 sep 2016", B289:B306,"&lt;=30 sep 2016")</f>
        <v>27.1</v>
      </c>
    </row>
    <row r="297" spans="1:10" x14ac:dyDescent="0.2">
      <c r="A297" s="52"/>
      <c r="B297" s="103">
        <f t="shared" si="12"/>
        <v>42549</v>
      </c>
      <c r="C297" s="52">
        <v>0.45</v>
      </c>
      <c r="D297" s="52">
        <v>33.4</v>
      </c>
      <c r="H297" s="18" t="s">
        <v>28</v>
      </c>
      <c r="I297" s="18">
        <f>AVERAGEIFS(C289:C306,B289:B306,"&gt;=1 oct 2016", B289:B306,"&lt;=31 oct 2016")</f>
        <v>0.40500000000000003</v>
      </c>
      <c r="J297" s="18">
        <f>AVERAGEIFS(D289:D306,B289:B306,"&gt;=1 oct 2016", B289:B306,"&lt;=31 oct 2016")</f>
        <v>15.149999999999999</v>
      </c>
    </row>
    <row r="298" spans="1:10" x14ac:dyDescent="0.2">
      <c r="A298" s="52"/>
      <c r="B298" s="103">
        <f t="shared" si="12"/>
        <v>42563</v>
      </c>
      <c r="C298" s="52">
        <v>0.7</v>
      </c>
      <c r="D298" s="57">
        <v>17</v>
      </c>
      <c r="H298" s="18" t="s">
        <v>29</v>
      </c>
      <c r="I298" s="18"/>
      <c r="J298" s="18"/>
    </row>
    <row r="299" spans="1:10" x14ac:dyDescent="0.2">
      <c r="A299" s="52"/>
      <c r="B299" s="103">
        <f t="shared" si="12"/>
        <v>42577</v>
      </c>
      <c r="C299" s="53">
        <v>0.5</v>
      </c>
      <c r="D299" s="57">
        <v>21.2</v>
      </c>
    </row>
    <row r="300" spans="1:10" x14ac:dyDescent="0.2">
      <c r="A300" s="52"/>
      <c r="B300" s="103">
        <f t="shared" si="12"/>
        <v>42591</v>
      </c>
      <c r="C300" s="65">
        <v>0.81</v>
      </c>
      <c r="D300" s="52">
        <v>16</v>
      </c>
    </row>
    <row r="301" spans="1:10" x14ac:dyDescent="0.2">
      <c r="A301" s="52"/>
      <c r="B301" s="103">
        <f t="shared" si="12"/>
        <v>42605</v>
      </c>
      <c r="C301" s="52">
        <v>0.3</v>
      </c>
      <c r="D301" s="52">
        <v>22.9</v>
      </c>
    </row>
    <row r="302" spans="1:10" x14ac:dyDescent="0.2">
      <c r="A302" s="52"/>
      <c r="B302" s="103">
        <f t="shared" si="12"/>
        <v>42619</v>
      </c>
      <c r="C302" s="52">
        <v>0.5</v>
      </c>
      <c r="D302" s="52">
        <v>31.5</v>
      </c>
    </row>
    <row r="303" spans="1:10" x14ac:dyDescent="0.2">
      <c r="A303" s="52"/>
      <c r="B303" s="103">
        <f t="shared" si="12"/>
        <v>42633</v>
      </c>
      <c r="C303" s="53">
        <v>0.5</v>
      </c>
      <c r="D303" s="52">
        <v>22.7</v>
      </c>
    </row>
    <row r="304" spans="1:10" x14ac:dyDescent="0.2">
      <c r="A304" s="52"/>
      <c r="B304" s="103">
        <f t="shared" si="12"/>
        <v>42647</v>
      </c>
      <c r="C304" s="53">
        <v>0.31</v>
      </c>
      <c r="D304" s="52">
        <v>12.6</v>
      </c>
    </row>
    <row r="305" spans="1:10" x14ac:dyDescent="0.2">
      <c r="A305" s="52"/>
      <c r="B305" s="103">
        <f t="shared" si="12"/>
        <v>42661</v>
      </c>
      <c r="C305" s="53">
        <v>0.5</v>
      </c>
      <c r="D305" s="52">
        <v>17.7</v>
      </c>
    </row>
    <row r="306" spans="1:10" x14ac:dyDescent="0.2">
      <c r="A306" s="52"/>
      <c r="B306" s="103">
        <f t="shared" si="12"/>
        <v>42675</v>
      </c>
      <c r="C306" s="53"/>
      <c r="D306" s="52"/>
    </row>
    <row r="307" spans="1:10" x14ac:dyDescent="0.2">
      <c r="A307" s="52"/>
      <c r="B307" s="54"/>
      <c r="C307" s="52"/>
      <c r="D307" s="52"/>
    </row>
    <row r="308" spans="1:10" x14ac:dyDescent="0.2">
      <c r="A308" s="52"/>
      <c r="B308" s="54"/>
      <c r="C308" s="52"/>
      <c r="D308" s="52"/>
    </row>
    <row r="309" spans="1:10" x14ac:dyDescent="0.2">
      <c r="A309" s="52"/>
      <c r="B309" s="54"/>
      <c r="C309" s="52"/>
      <c r="D309" s="52"/>
    </row>
    <row r="310" spans="1:10" x14ac:dyDescent="0.2">
      <c r="A310" s="52"/>
      <c r="B310" s="54"/>
      <c r="C310" s="52"/>
      <c r="D310" s="52"/>
    </row>
    <row r="311" spans="1:10" x14ac:dyDescent="0.2">
      <c r="A311" s="52" t="s">
        <v>59</v>
      </c>
      <c r="B311" s="103">
        <f>B289</f>
        <v>42437</v>
      </c>
      <c r="C311" s="53">
        <v>0.45</v>
      </c>
      <c r="D311" s="52">
        <v>6.2</v>
      </c>
    </row>
    <row r="312" spans="1:10" x14ac:dyDescent="0.2">
      <c r="A312" s="52"/>
      <c r="B312" s="103">
        <f t="shared" ref="B312:B328" si="13">B290</f>
        <v>42451</v>
      </c>
      <c r="C312" s="52">
        <v>0.45</v>
      </c>
      <c r="D312" s="52">
        <v>11.4</v>
      </c>
      <c r="H312" s="18" t="s">
        <v>20</v>
      </c>
      <c r="I312" s="18">
        <f>AVERAGEIFS(C311:C328,B311:B328,"&gt;=1 mar 2016", B311:B328,"&lt;=31 mar 2016")</f>
        <v>0.45</v>
      </c>
      <c r="J312" s="18">
        <f>AVERAGEIFS(D311:D328,B311:B328,"&gt;=1 mar 2016", B311:B328,"&lt;=31 mar 2016")</f>
        <v>8.8000000000000007</v>
      </c>
    </row>
    <row r="313" spans="1:10" x14ac:dyDescent="0.2">
      <c r="A313" s="52"/>
      <c r="B313" s="103">
        <f t="shared" si="13"/>
        <v>42465</v>
      </c>
      <c r="C313" s="53">
        <v>0.4</v>
      </c>
      <c r="D313" s="52">
        <v>21.2</v>
      </c>
      <c r="H313" s="18" t="s">
        <v>22</v>
      </c>
      <c r="I313" s="18">
        <f>AVERAGEIFS(C311:C328,B311:B328,"&gt;=1 apr 2016", B311:B328,"&lt;=30 apr 2016")</f>
        <v>0.42500000000000004</v>
      </c>
      <c r="J313" s="18">
        <f>AVERAGEIFS(D311:D328,B311:B328,"&gt;=1 apr 2016", B311:B328,"&lt;=30 apr 2016")</f>
        <v>20.45</v>
      </c>
    </row>
    <row r="314" spans="1:10" x14ac:dyDescent="0.2">
      <c r="A314" s="52"/>
      <c r="B314" s="103">
        <f t="shared" si="13"/>
        <v>42479</v>
      </c>
      <c r="C314" s="53">
        <v>0.45</v>
      </c>
      <c r="D314" s="52">
        <v>19.7</v>
      </c>
      <c r="H314" s="18" t="s">
        <v>23</v>
      </c>
      <c r="I314" s="18">
        <f>AVERAGEIFS(C311:C328,B311:B328,"&gt;=1 may 2016", B311:B328,"&lt;=31 may 2016")</f>
        <v>0.3833333333333333</v>
      </c>
      <c r="J314" s="18"/>
    </row>
    <row r="315" spans="1:10" x14ac:dyDescent="0.2">
      <c r="A315" s="52"/>
      <c r="B315" s="103">
        <f t="shared" si="13"/>
        <v>42493</v>
      </c>
      <c r="C315" s="53">
        <v>0.3</v>
      </c>
      <c r="D315" s="52"/>
      <c r="H315" s="18" t="s">
        <v>192</v>
      </c>
      <c r="I315" s="18">
        <f>AVERAGEIFS(C311:C328,B311:B328,"&gt;=1 jun 2016", B311:B328,"&lt;=30 jun 2016")</f>
        <v>0.375</v>
      </c>
      <c r="J315" s="18">
        <f>AVERAGEIFS(D311:D328,B311:B328,"&gt;=1 jun 2016", B311:B328,"&lt;=30 jun 2016")</f>
        <v>17.7</v>
      </c>
    </row>
    <row r="316" spans="1:10" x14ac:dyDescent="0.2">
      <c r="A316" s="52"/>
      <c r="B316" s="103">
        <f t="shared" si="13"/>
        <v>42507</v>
      </c>
      <c r="C316" s="53">
        <v>0.4</v>
      </c>
      <c r="D316" s="52"/>
      <c r="H316" s="18" t="s">
        <v>25</v>
      </c>
      <c r="I316" s="18">
        <f>AVERAGEIFS(C311:C328,B311:B328,"&gt;=1 jul 2016", B311:B328,"&lt;=31 jul 2016")</f>
        <v>0.45</v>
      </c>
      <c r="J316" s="18">
        <f>AVERAGEIFS(D311:D328,B311:B328,"&gt;=1 jul 2016", B311:B328,"&lt;=31jul 2016")</f>
        <v>14.6</v>
      </c>
    </row>
    <row r="317" spans="1:10" x14ac:dyDescent="0.2">
      <c r="A317" s="52"/>
      <c r="B317" s="103">
        <f t="shared" si="13"/>
        <v>42521</v>
      </c>
      <c r="C317" s="53">
        <v>0.45</v>
      </c>
      <c r="D317" s="52"/>
      <c r="H317" s="18" t="s">
        <v>26</v>
      </c>
      <c r="I317" s="18">
        <f>AVERAGEIFS(C311:C328,B311:B328,"&gt;=1 aug 2016", B311:B328,"&lt;=31 aug 2016")</f>
        <v>0.45</v>
      </c>
      <c r="J317" s="18">
        <f>AVERAGEIFS(D311:D328,B311:B328,"&gt;=1 aug 2016", B311:B328,"&lt;=31 aug 2016")</f>
        <v>18.799999999999997</v>
      </c>
    </row>
    <row r="318" spans="1:10" x14ac:dyDescent="0.2">
      <c r="A318" s="52"/>
      <c r="B318" s="103">
        <f t="shared" si="13"/>
        <v>42535</v>
      </c>
      <c r="C318" s="53">
        <v>0.45</v>
      </c>
      <c r="H318" s="18" t="s">
        <v>27</v>
      </c>
      <c r="I318" s="18">
        <f>AVERAGEIFS(C311:C328,B311:B328,"&gt;=1 sep 2016", B311:B328,"&lt;=30 sep 2016")</f>
        <v>0.4</v>
      </c>
      <c r="J318" s="18">
        <f>AVERAGEIFS(D311:D328,B311:B328,"&gt;=1 sep 2016", B311:B328,"&lt;=30 sep 2016")</f>
        <v>19.899999999999999</v>
      </c>
    </row>
    <row r="319" spans="1:10" x14ac:dyDescent="0.2">
      <c r="A319" s="52"/>
      <c r="B319" s="103">
        <f t="shared" si="13"/>
        <v>42549</v>
      </c>
      <c r="C319" s="53">
        <v>0.3</v>
      </c>
      <c r="D319" s="52">
        <v>17.7</v>
      </c>
      <c r="H319" s="18" t="s">
        <v>28</v>
      </c>
      <c r="I319" s="18">
        <f>AVERAGEIFS(C311:C328,B311:B328,"&gt;=1 oct 2016", B311:B328,"&lt;=31 oct 2016")</f>
        <v>0.4</v>
      </c>
      <c r="J319" s="18">
        <f>AVERAGEIFS(D311:D328,B311:B328,"&gt;=1 oct 2016", B311:B328,"&lt;=31 oct 2016")</f>
        <v>11.850000000000001</v>
      </c>
    </row>
    <row r="320" spans="1:10" x14ac:dyDescent="0.2">
      <c r="A320" s="52"/>
      <c r="B320" s="103">
        <f t="shared" si="13"/>
        <v>42563</v>
      </c>
      <c r="C320" s="53">
        <v>0.5</v>
      </c>
      <c r="D320" s="52">
        <v>10.8</v>
      </c>
      <c r="H320" s="18" t="s">
        <v>29</v>
      </c>
      <c r="I320" s="18">
        <f>AVERAGEIFS(C311:C328,B311:B328,"&gt;=1 nov 2016", B311:B328,"&lt;=30 nov 2016")</f>
        <v>0.4</v>
      </c>
      <c r="J320" s="18">
        <f>AVERAGEIFS(D311:D328,B311:B328,"&gt;=1 nov 2016", B311:B328,"&lt;=30 nov 2016")</f>
        <v>6.9</v>
      </c>
    </row>
    <row r="321" spans="1:10" x14ac:dyDescent="0.2">
      <c r="A321" s="52"/>
      <c r="B321" s="103">
        <f t="shared" si="13"/>
        <v>42577</v>
      </c>
      <c r="C321" s="53">
        <v>0.4</v>
      </c>
      <c r="D321" s="52">
        <v>18.399999999999999</v>
      </c>
    </row>
    <row r="322" spans="1:10" x14ac:dyDescent="0.2">
      <c r="A322" s="52"/>
      <c r="B322" s="103">
        <f t="shared" si="13"/>
        <v>42591</v>
      </c>
      <c r="C322" s="53">
        <v>0.5</v>
      </c>
      <c r="D322" s="52">
        <v>17.399999999999999</v>
      </c>
    </row>
    <row r="323" spans="1:10" x14ac:dyDescent="0.2">
      <c r="A323" s="52"/>
      <c r="B323" s="103">
        <f t="shared" si="13"/>
        <v>42605</v>
      </c>
      <c r="C323" s="52">
        <v>0.4</v>
      </c>
      <c r="D323" s="52">
        <v>20.2</v>
      </c>
    </row>
    <row r="324" spans="1:10" x14ac:dyDescent="0.2">
      <c r="A324" s="52"/>
      <c r="B324" s="103">
        <f t="shared" si="13"/>
        <v>42619</v>
      </c>
      <c r="C324" s="53">
        <v>0.45</v>
      </c>
      <c r="D324" s="52">
        <v>26.3</v>
      </c>
    </row>
    <row r="325" spans="1:10" x14ac:dyDescent="0.2">
      <c r="A325" s="52"/>
      <c r="B325" s="103">
        <f t="shared" si="13"/>
        <v>42633</v>
      </c>
      <c r="C325" s="53">
        <v>0.35</v>
      </c>
      <c r="D325" s="52">
        <v>13.5</v>
      </c>
    </row>
    <row r="326" spans="1:10" x14ac:dyDescent="0.2">
      <c r="A326" s="52"/>
      <c r="B326" s="103">
        <f t="shared" si="13"/>
        <v>42647</v>
      </c>
      <c r="C326" s="53">
        <v>0.4</v>
      </c>
      <c r="D326" s="52">
        <v>14.3</v>
      </c>
    </row>
    <row r="327" spans="1:10" x14ac:dyDescent="0.2">
      <c r="A327" s="52"/>
      <c r="B327" s="103">
        <f t="shared" si="13"/>
        <v>42661</v>
      </c>
      <c r="C327" s="53">
        <v>0.4</v>
      </c>
      <c r="D327" s="52">
        <v>9.4</v>
      </c>
    </row>
    <row r="328" spans="1:10" x14ac:dyDescent="0.2">
      <c r="A328" s="52"/>
      <c r="B328" s="103">
        <f t="shared" si="13"/>
        <v>42675</v>
      </c>
      <c r="C328" s="53">
        <v>0.4</v>
      </c>
      <c r="D328" s="52">
        <v>6.9</v>
      </c>
    </row>
    <row r="329" spans="1:10" x14ac:dyDescent="0.2">
      <c r="A329" s="52"/>
      <c r="B329" s="54"/>
      <c r="C329" s="52"/>
      <c r="D329" s="52"/>
    </row>
    <row r="330" spans="1:10" x14ac:dyDescent="0.2">
      <c r="A330" s="52"/>
      <c r="B330" s="54"/>
      <c r="C330" s="52"/>
      <c r="D330" s="52"/>
    </row>
    <row r="331" spans="1:10" x14ac:dyDescent="0.2">
      <c r="A331" s="52"/>
      <c r="B331" s="54"/>
      <c r="C331" s="52"/>
      <c r="D331" s="52"/>
    </row>
    <row r="332" spans="1:10" x14ac:dyDescent="0.2">
      <c r="A332" s="52"/>
      <c r="B332" s="54"/>
      <c r="C332" s="52"/>
      <c r="D332" s="52"/>
    </row>
    <row r="333" spans="1:10" x14ac:dyDescent="0.2">
      <c r="A333" s="52" t="s">
        <v>61</v>
      </c>
      <c r="B333" s="103">
        <f>B311</f>
        <v>42437</v>
      </c>
      <c r="C333" s="52">
        <v>0.48</v>
      </c>
      <c r="D333" s="52">
        <v>8.8000000000000007</v>
      </c>
    </row>
    <row r="334" spans="1:10" x14ac:dyDescent="0.2">
      <c r="A334" s="52"/>
      <c r="B334" s="103">
        <f t="shared" ref="B334:B349" si="14">B312</f>
        <v>42451</v>
      </c>
      <c r="C334" s="52">
        <v>0.4</v>
      </c>
      <c r="D334" s="52">
        <v>6.5</v>
      </c>
      <c r="H334" s="18" t="s">
        <v>20</v>
      </c>
      <c r="I334" s="18">
        <f>AVERAGEIFS(C333:C350,B333:B350,"&gt;=1 mar 2016", B333:B350,"&lt;=31 mar 2016")</f>
        <v>0.44</v>
      </c>
      <c r="J334" s="18">
        <f>AVERAGEIFS(D333:D350,B333:B350,"&gt;=1 mar 2016", B333:B350,"&lt;=31 mar 2016")</f>
        <v>7.65</v>
      </c>
    </row>
    <row r="335" spans="1:10" x14ac:dyDescent="0.2">
      <c r="A335" s="52"/>
      <c r="B335" s="103">
        <f t="shared" si="14"/>
        <v>42465</v>
      </c>
      <c r="C335" s="52">
        <v>0.4</v>
      </c>
      <c r="D335" s="52">
        <v>16.8</v>
      </c>
      <c r="H335" s="18" t="s">
        <v>22</v>
      </c>
      <c r="I335" s="18">
        <f>AVERAGEIFS(C333:C350,B333:B350,"&gt;=1 apr 2016", B333:B350,"&lt;=30 apr 2016")</f>
        <v>0.42500000000000004</v>
      </c>
      <c r="J335" s="18">
        <f>AVERAGEIFS(D333:D350,B333:B350,"&gt;=1 apr 2016", B333:B350,"&lt;=30 apr 2016")</f>
        <v>15.2</v>
      </c>
    </row>
    <row r="336" spans="1:10" x14ac:dyDescent="0.2">
      <c r="A336" s="52"/>
      <c r="B336" s="103">
        <f t="shared" si="14"/>
        <v>42479</v>
      </c>
      <c r="C336" s="52">
        <v>0.45</v>
      </c>
      <c r="D336" s="52">
        <v>13.6</v>
      </c>
      <c r="H336" s="18" t="s">
        <v>23</v>
      </c>
      <c r="I336" s="18">
        <f>AVERAGEIFS(C333:C350,B333:B350,"&gt;=1 may 2016", B333:B350,"&lt;=31 may 2016")</f>
        <v>0.46666666666666662</v>
      </c>
      <c r="J336" s="18"/>
    </row>
    <row r="337" spans="1:10" x14ac:dyDescent="0.2">
      <c r="A337" s="52"/>
      <c r="B337" s="103">
        <f t="shared" si="14"/>
        <v>42493</v>
      </c>
      <c r="C337" s="52">
        <v>0.5</v>
      </c>
      <c r="D337" s="52"/>
      <c r="H337" s="18" t="s">
        <v>192</v>
      </c>
      <c r="I337" s="18">
        <f>AVERAGEIFS(C333:C350,B333:B350,"&gt;=1 jun 2016", B333:B350,"&lt;=30 jun 2016")</f>
        <v>0.54</v>
      </c>
      <c r="J337" s="18">
        <f>AVERAGEIFS(D333:D350,B333:B350,"&gt;=1 jun 2016", B333:B350,"&lt;=30 jun 2016")</f>
        <v>8.1999999999999993</v>
      </c>
    </row>
    <row r="338" spans="1:10" x14ac:dyDescent="0.2">
      <c r="A338" s="52"/>
      <c r="B338" s="103">
        <f t="shared" si="14"/>
        <v>42507</v>
      </c>
      <c r="C338" s="52">
        <v>0.4</v>
      </c>
      <c r="D338" s="52"/>
      <c r="H338" s="18" t="s">
        <v>25</v>
      </c>
      <c r="I338" s="18">
        <f>AVERAGEIFS(C333:C350,B333:B350,"&gt;=1 jul 2016", B333:B350,"&lt;=31 jul 2016")</f>
        <v>0.495</v>
      </c>
      <c r="J338" s="18">
        <f>AVERAGEIFS(D333:D350,B333:B350,"&gt;=1 jul 2016", B333:B350,"&lt;=31jul 2016")</f>
        <v>12.45</v>
      </c>
    </row>
    <row r="339" spans="1:10" x14ac:dyDescent="0.2">
      <c r="A339" s="52"/>
      <c r="B339" s="103">
        <f t="shared" si="14"/>
        <v>42521</v>
      </c>
      <c r="C339" s="52">
        <v>0.5</v>
      </c>
      <c r="D339" s="52"/>
      <c r="H339" s="18" t="s">
        <v>26</v>
      </c>
      <c r="I339" s="18">
        <f>AVERAGEIFS(C333:C350,B333:B350,"&gt;=1 aug 2016", B333:B350,"&lt;=31 aug 2016")</f>
        <v>0.47499999999999998</v>
      </c>
      <c r="J339" s="18">
        <f>AVERAGEIFS(D333:D350,B333:B350,"&gt;=1 aug 2016", B333:B350,"&lt;=31 aug 2016")</f>
        <v>15.5</v>
      </c>
    </row>
    <row r="340" spans="1:10" x14ac:dyDescent="0.2">
      <c r="A340" s="52"/>
      <c r="B340" s="103">
        <f t="shared" si="14"/>
        <v>42535</v>
      </c>
      <c r="C340" s="52">
        <v>0.53</v>
      </c>
      <c r="D340" s="52"/>
      <c r="H340" s="18" t="s">
        <v>27</v>
      </c>
      <c r="I340" s="18">
        <f>AVERAGEIFS(C333:C350,B333:B350,"&gt;=1 sep 2016", B333:B350,"&lt;=30 sep 2016")</f>
        <v>0.5</v>
      </c>
      <c r="J340" s="18">
        <f>AVERAGEIFS(D333:D350,B333:B350,"&gt;=1 sep 2016", B333:B350,"&lt;=30 sep 2016")</f>
        <v>17.399999999999999</v>
      </c>
    </row>
    <row r="341" spans="1:10" x14ac:dyDescent="0.2">
      <c r="A341" s="52"/>
      <c r="B341" s="103">
        <f t="shared" si="14"/>
        <v>42549</v>
      </c>
      <c r="C341" s="53">
        <v>0.55000000000000004</v>
      </c>
      <c r="D341" s="52">
        <v>8.1999999999999993</v>
      </c>
      <c r="H341" s="18" t="s">
        <v>28</v>
      </c>
      <c r="I341" s="18">
        <f>AVERAGEIFS(C333:C350,B333:B350,"&gt;=1 oct 2016", B333:B350,"&lt;=31 oct 2016")</f>
        <v>0.44</v>
      </c>
      <c r="J341" s="18">
        <f>AVERAGEIFS(D333:D350,B333:B350,"&gt;=1 oct 2016", B333:B350,"&lt;=31 oct 2016")</f>
        <v>11</v>
      </c>
    </row>
    <row r="342" spans="1:10" x14ac:dyDescent="0.2">
      <c r="A342" s="52"/>
      <c r="B342" s="103">
        <f t="shared" si="14"/>
        <v>42563</v>
      </c>
      <c r="C342" s="53">
        <v>0.5</v>
      </c>
      <c r="D342" s="52">
        <v>11.3</v>
      </c>
      <c r="H342" s="18" t="s">
        <v>29</v>
      </c>
      <c r="I342" s="18">
        <f>AVERAGEIFS(C333:C350,B333:B350,"&gt;=1 nov 2016", B333:B350,"&lt;=30 nov 2016")</f>
        <v>0.25</v>
      </c>
      <c r="J342" s="18">
        <f>AVERAGEIFS(D333:D350,B333:B350,"&gt;=1 nov 2016", B333:B350,"&lt;=30 nov 2016")</f>
        <v>9.3000000000000007</v>
      </c>
    </row>
    <row r="343" spans="1:10" x14ac:dyDescent="0.2">
      <c r="A343" s="52"/>
      <c r="B343" s="103">
        <f t="shared" si="14"/>
        <v>42577</v>
      </c>
      <c r="C343" s="52">
        <v>0.49</v>
      </c>
      <c r="D343" s="52">
        <v>13.6</v>
      </c>
    </row>
    <row r="344" spans="1:10" x14ac:dyDescent="0.2">
      <c r="A344" s="52"/>
      <c r="B344" s="103">
        <f t="shared" si="14"/>
        <v>42591</v>
      </c>
      <c r="C344" s="53">
        <v>0.5</v>
      </c>
      <c r="D344" s="52">
        <v>16.7</v>
      </c>
    </row>
    <row r="345" spans="1:10" x14ac:dyDescent="0.2">
      <c r="A345" s="52"/>
      <c r="B345" s="103">
        <f t="shared" si="14"/>
        <v>42605</v>
      </c>
      <c r="C345" s="52">
        <v>0.45</v>
      </c>
      <c r="D345" s="57">
        <v>14.3</v>
      </c>
    </row>
    <row r="346" spans="1:10" x14ac:dyDescent="0.2">
      <c r="A346" s="52"/>
      <c r="B346" s="103">
        <f t="shared" si="14"/>
        <v>42619</v>
      </c>
      <c r="C346" s="53">
        <v>0.5</v>
      </c>
      <c r="D346" s="52">
        <v>18.8</v>
      </c>
    </row>
    <row r="347" spans="1:10" x14ac:dyDescent="0.2">
      <c r="A347" s="52"/>
      <c r="B347" s="103">
        <f t="shared" si="14"/>
        <v>42633</v>
      </c>
      <c r="C347" s="53">
        <v>0.5</v>
      </c>
      <c r="D347" s="52">
        <v>16</v>
      </c>
    </row>
    <row r="348" spans="1:10" x14ac:dyDescent="0.2">
      <c r="A348" s="52"/>
      <c r="B348" s="103">
        <f t="shared" si="14"/>
        <v>42647</v>
      </c>
      <c r="C348" s="53">
        <v>0.48</v>
      </c>
      <c r="D348" s="52">
        <v>10.1</v>
      </c>
    </row>
    <row r="349" spans="1:10" x14ac:dyDescent="0.2">
      <c r="A349" s="52"/>
      <c r="B349" s="103">
        <f t="shared" si="14"/>
        <v>42661</v>
      </c>
      <c r="C349" s="53">
        <v>0.4</v>
      </c>
      <c r="D349" s="52">
        <v>11.9</v>
      </c>
    </row>
    <row r="350" spans="1:10" x14ac:dyDescent="0.2">
      <c r="A350" s="52"/>
      <c r="B350" s="103">
        <f>B328</f>
        <v>42675</v>
      </c>
      <c r="C350" s="53">
        <v>0.25</v>
      </c>
      <c r="D350" s="52">
        <v>9.3000000000000007</v>
      </c>
    </row>
    <row r="351" spans="1:10" x14ac:dyDescent="0.2">
      <c r="A351" s="52"/>
      <c r="B351" s="54"/>
      <c r="C351" s="52"/>
      <c r="D351" s="52"/>
    </row>
    <row r="352" spans="1:10" x14ac:dyDescent="0.2">
      <c r="A352" s="52"/>
      <c r="B352" s="54"/>
      <c r="C352" s="52"/>
      <c r="D352" s="52"/>
    </row>
    <row r="353" spans="1:10" x14ac:dyDescent="0.2">
      <c r="A353" s="52"/>
      <c r="B353" s="54"/>
      <c r="C353" s="52"/>
      <c r="D353" s="52"/>
    </row>
    <row r="354" spans="1:10" x14ac:dyDescent="0.2">
      <c r="A354" s="52"/>
      <c r="B354" s="54"/>
      <c r="C354" s="52"/>
      <c r="D354" s="52"/>
    </row>
    <row r="355" spans="1:10" x14ac:dyDescent="0.2">
      <c r="A355" s="52" t="s">
        <v>64</v>
      </c>
      <c r="B355" s="103">
        <f>B333</f>
        <v>42437</v>
      </c>
      <c r="C355" s="52"/>
      <c r="D355" s="52"/>
    </row>
    <row r="356" spans="1:10" x14ac:dyDescent="0.2">
      <c r="A356" s="52"/>
      <c r="B356" s="103">
        <f t="shared" ref="B356:B372" si="15">B334</f>
        <v>42451</v>
      </c>
      <c r="C356" s="52">
        <v>0.3</v>
      </c>
      <c r="D356" s="52">
        <v>3.8</v>
      </c>
      <c r="H356" s="18" t="s">
        <v>20</v>
      </c>
      <c r="I356" s="18">
        <f>AVERAGEIFS(C355:C372,B355:B372,"&gt;=1 mar 2016", B355:B372,"&lt;=31 mar 2016")</f>
        <v>0.3</v>
      </c>
      <c r="J356" s="18">
        <f>AVERAGEIFS(D355:D372,B355:B372,"&gt;=1 mar 2016", B355:B372,"&lt;=31 mar 2016")</f>
        <v>3.8</v>
      </c>
    </row>
    <row r="357" spans="1:10" x14ac:dyDescent="0.2">
      <c r="A357" s="52"/>
      <c r="B357" s="103">
        <f t="shared" si="15"/>
        <v>42465</v>
      </c>
      <c r="C357" s="52">
        <v>0.3</v>
      </c>
      <c r="D357" s="52">
        <v>9.6</v>
      </c>
      <c r="H357" s="18" t="s">
        <v>22</v>
      </c>
      <c r="I357" s="18">
        <f>AVERAGEIFS(C355:C372,B355:B372,"&gt;=1 apr 2016", B355:B372,"&lt;=30 apr 2016")</f>
        <v>0.375</v>
      </c>
      <c r="J357" s="18">
        <f>AVERAGEIFS(D355:D372,B355:B372,"&gt;=1 apr 2016", B355:B372,"&lt;=30 apr 2016")</f>
        <v>10.899999999999999</v>
      </c>
    </row>
    <row r="358" spans="1:10" x14ac:dyDescent="0.2">
      <c r="A358" s="52"/>
      <c r="B358" s="103">
        <f t="shared" si="15"/>
        <v>42479</v>
      </c>
      <c r="C358" s="52">
        <v>0.45</v>
      </c>
      <c r="D358" s="52">
        <v>12.2</v>
      </c>
      <c r="H358" s="18" t="s">
        <v>23</v>
      </c>
      <c r="I358" s="18">
        <f>AVERAGEIFS(C355:C372,B355:B372,"&gt;=1 may 2016", B355:B372,"&lt;=31 may 2016")</f>
        <v>0.43333333333333335</v>
      </c>
      <c r="J358" s="18"/>
    </row>
    <row r="359" spans="1:10" x14ac:dyDescent="0.2">
      <c r="A359" s="52"/>
      <c r="B359" s="103">
        <f t="shared" si="15"/>
        <v>42493</v>
      </c>
      <c r="C359" s="52">
        <v>0.5</v>
      </c>
      <c r="D359" s="52"/>
      <c r="H359" s="18" t="s">
        <v>192</v>
      </c>
      <c r="I359" s="18">
        <f>AVERAGEIFS(C355:C372,B355:B372,"&gt;=1 jun 2016", B355:B372,"&lt;=30 jun 2016")</f>
        <v>0.375</v>
      </c>
      <c r="J359" s="18">
        <f>AVERAGEIFS(D355:D372,B355:B372,"&gt;=1 jun 2016", B355:B372,"&lt;=30 jun 2016")</f>
        <v>10.8</v>
      </c>
    </row>
    <row r="360" spans="1:10" x14ac:dyDescent="0.2">
      <c r="A360" s="52"/>
      <c r="B360" s="103">
        <f t="shared" si="15"/>
        <v>42507</v>
      </c>
      <c r="C360" s="52">
        <v>0.5</v>
      </c>
      <c r="D360" s="52"/>
      <c r="H360" s="18" t="s">
        <v>25</v>
      </c>
      <c r="I360" s="18">
        <f>AVERAGEIFS(C355:C372,B355:B372,"&gt;=1 jul 2016", B355:B372,"&lt;=31 jul 2016")</f>
        <v>0.45</v>
      </c>
      <c r="J360" s="18">
        <f>AVERAGEIFS(D355:D372,B355:B372,"&gt;=1 jul 2016", B355:B372,"&lt;=31jul 2016")</f>
        <v>15.399999999999999</v>
      </c>
    </row>
    <row r="361" spans="1:10" x14ac:dyDescent="0.2">
      <c r="A361" s="52"/>
      <c r="B361" s="103">
        <f t="shared" si="15"/>
        <v>42521</v>
      </c>
      <c r="C361" s="53">
        <v>0.3</v>
      </c>
      <c r="D361" s="52"/>
      <c r="H361" s="18" t="s">
        <v>26</v>
      </c>
      <c r="I361" s="18">
        <f>AVERAGEIFS(C355:C372,B355:B372,"&gt;=1 aug 2016", B355:B372,"&lt;=31 aug 2016")</f>
        <v>0.4</v>
      </c>
      <c r="J361" s="18">
        <f>AVERAGEIFS(D355:D372,B355:B372,"&gt;=1 aug 2016", B355:B372,"&lt;=31 aug 2016")</f>
        <v>16.7</v>
      </c>
    </row>
    <row r="362" spans="1:10" x14ac:dyDescent="0.2">
      <c r="A362" s="52"/>
      <c r="B362" s="103">
        <f t="shared" si="15"/>
        <v>42535</v>
      </c>
      <c r="C362" s="52">
        <v>0.45</v>
      </c>
      <c r="D362" s="52"/>
      <c r="H362" s="18" t="s">
        <v>27</v>
      </c>
      <c r="I362" s="18">
        <f>AVERAGEIFS(C355:C372,B355:B372,"&gt;=1 sep 2016", B355:B372,"&lt;=30 sep 2016")</f>
        <v>0.35</v>
      </c>
      <c r="J362" s="18">
        <f>AVERAGEIFS(D355:D372,B355:B372,"&gt;=1 sep 2016", B355:B372,"&lt;=30 sep 2016")</f>
        <v>17.55</v>
      </c>
    </row>
    <row r="363" spans="1:10" x14ac:dyDescent="0.2">
      <c r="A363" s="52"/>
      <c r="B363" s="103">
        <f t="shared" si="15"/>
        <v>42549</v>
      </c>
      <c r="C363" s="52">
        <v>0.3</v>
      </c>
      <c r="D363" s="52">
        <v>10.8</v>
      </c>
      <c r="H363" s="18" t="s">
        <v>28</v>
      </c>
      <c r="I363" s="18">
        <f>AVERAGEIFS(C355:C372,B355:B372,"&gt;=1 oct 2016", B355:B372,"&lt;=31 oct 2016")</f>
        <v>0.32499999999999996</v>
      </c>
      <c r="J363" s="18">
        <f>AVERAGEIFS(D355:D372,B355:B372,"&gt;=1 oct 2016", B355:B372,"&lt;=31 oct 2016")</f>
        <v>10</v>
      </c>
    </row>
    <row r="364" spans="1:10" x14ac:dyDescent="0.2">
      <c r="A364" s="52"/>
      <c r="B364" s="103">
        <f t="shared" si="15"/>
        <v>42563</v>
      </c>
      <c r="C364" s="53">
        <v>0.5</v>
      </c>
      <c r="D364" s="52">
        <v>13.4</v>
      </c>
      <c r="H364" s="18" t="s">
        <v>29</v>
      </c>
      <c r="I364" s="18">
        <f>AVERAGEIFS(C355:C372,B355:B372,"&gt;=1 nov 2016", B355:B372,"&lt;=30 nov 2016")</f>
        <v>0.4</v>
      </c>
      <c r="J364" s="18">
        <f>AVERAGEIFS(D355:D372,B355:B372,"&gt;=1 nov 2016", B355:B372,"&lt;=30 nov 2016")</f>
        <v>8.8000000000000007</v>
      </c>
    </row>
    <row r="365" spans="1:10" x14ac:dyDescent="0.2">
      <c r="A365" s="52"/>
      <c r="B365" s="103">
        <f t="shared" si="15"/>
        <v>42577</v>
      </c>
      <c r="C365" s="53">
        <v>0.4</v>
      </c>
      <c r="D365" s="52">
        <v>17.399999999999999</v>
      </c>
    </row>
    <row r="366" spans="1:10" x14ac:dyDescent="0.2">
      <c r="A366" s="52"/>
      <c r="B366" s="103">
        <f t="shared" si="15"/>
        <v>42591</v>
      </c>
      <c r="C366" s="52">
        <v>0.4</v>
      </c>
      <c r="D366" s="52">
        <v>14.9</v>
      </c>
    </row>
    <row r="367" spans="1:10" x14ac:dyDescent="0.2">
      <c r="A367" s="52"/>
      <c r="B367" s="103">
        <f t="shared" si="15"/>
        <v>42605</v>
      </c>
      <c r="C367" s="52">
        <v>0.4</v>
      </c>
      <c r="D367" s="52">
        <v>18.5</v>
      </c>
    </row>
    <row r="368" spans="1:10" x14ac:dyDescent="0.2">
      <c r="A368" s="52"/>
      <c r="B368" s="103">
        <f t="shared" si="15"/>
        <v>42619</v>
      </c>
      <c r="C368" s="53">
        <v>0.4</v>
      </c>
      <c r="D368" s="52">
        <v>18</v>
      </c>
    </row>
    <row r="369" spans="1:10" x14ac:dyDescent="0.2">
      <c r="A369" s="52"/>
      <c r="B369" s="103">
        <f t="shared" si="15"/>
        <v>42633</v>
      </c>
      <c r="C369" s="53">
        <v>0.3</v>
      </c>
      <c r="D369" s="52">
        <v>17.100000000000001</v>
      </c>
    </row>
    <row r="370" spans="1:10" x14ac:dyDescent="0.2">
      <c r="A370" s="52"/>
      <c r="B370" s="103">
        <f t="shared" si="15"/>
        <v>42647</v>
      </c>
      <c r="C370" s="53">
        <v>0.35</v>
      </c>
      <c r="D370" s="52">
        <v>12.8</v>
      </c>
    </row>
    <row r="371" spans="1:10" x14ac:dyDescent="0.2">
      <c r="A371" s="52"/>
      <c r="B371" s="103">
        <f t="shared" si="15"/>
        <v>42661</v>
      </c>
      <c r="C371" s="53">
        <v>0.3</v>
      </c>
      <c r="D371" s="52">
        <v>7.2</v>
      </c>
    </row>
    <row r="372" spans="1:10" x14ac:dyDescent="0.2">
      <c r="A372" s="52"/>
      <c r="B372" s="103">
        <f t="shared" si="15"/>
        <v>42675</v>
      </c>
      <c r="C372" s="53">
        <v>0.4</v>
      </c>
      <c r="D372" s="52">
        <v>8.8000000000000007</v>
      </c>
    </row>
    <row r="373" spans="1:10" x14ac:dyDescent="0.2">
      <c r="A373" s="52"/>
      <c r="B373" s="54"/>
      <c r="C373" s="52"/>
      <c r="D373" s="52"/>
    </row>
    <row r="374" spans="1:10" x14ac:dyDescent="0.2">
      <c r="A374" s="52"/>
      <c r="B374" s="54"/>
      <c r="C374" s="52"/>
      <c r="D374" s="52"/>
    </row>
    <row r="375" spans="1:10" x14ac:dyDescent="0.2">
      <c r="A375" s="52"/>
      <c r="B375" s="54"/>
      <c r="C375" s="52"/>
      <c r="D375" s="52"/>
    </row>
    <row r="376" spans="1:10" x14ac:dyDescent="0.2">
      <c r="A376" s="52"/>
      <c r="B376" s="54"/>
      <c r="C376" s="52"/>
      <c r="D376" s="52"/>
    </row>
    <row r="377" spans="1:10" x14ac:dyDescent="0.2">
      <c r="A377" s="52" t="s">
        <v>65</v>
      </c>
      <c r="B377" s="103">
        <f>B355</f>
        <v>42437</v>
      </c>
      <c r="C377" s="52">
        <v>0.7</v>
      </c>
      <c r="D377" s="52">
        <v>6.4</v>
      </c>
    </row>
    <row r="378" spans="1:10" x14ac:dyDescent="0.2">
      <c r="A378" s="52"/>
      <c r="B378" s="103">
        <f t="shared" ref="B378:B394" si="16">B356</f>
        <v>42451</v>
      </c>
      <c r="C378" s="53">
        <v>0.8</v>
      </c>
      <c r="D378" s="52">
        <v>4.5</v>
      </c>
      <c r="H378" s="18" t="s">
        <v>20</v>
      </c>
      <c r="I378" s="18">
        <f>AVERAGEIFS(C377:C394,B377:B394,"&gt;=1 mar 2016", B377:B394,"&lt;=31 mar 2016")</f>
        <v>0.75</v>
      </c>
      <c r="J378" s="18">
        <f>AVERAGEIFS(D377:D394,B377:B394,"&gt;=1 mar 2016", B377:B394,"&lt;=31 mar 2016")</f>
        <v>5.45</v>
      </c>
    </row>
    <row r="379" spans="1:10" x14ac:dyDescent="0.2">
      <c r="A379" s="52"/>
      <c r="B379" s="103">
        <f t="shared" si="16"/>
        <v>42465</v>
      </c>
      <c r="C379" s="53">
        <v>0.1</v>
      </c>
      <c r="D379" s="52">
        <v>7.2</v>
      </c>
      <c r="H379" s="18" t="s">
        <v>22</v>
      </c>
      <c r="I379" s="18">
        <f>AVERAGEIFS(C377:C394,B377:B394,"&gt;=1 apr 2016", B377:B394,"&lt;=30 apr 2016")</f>
        <v>0.45</v>
      </c>
      <c r="J379" s="18">
        <f>AVERAGEIFS(D377:D394,B377:B394,"&gt;=1 apr 2016", B377:B394,"&lt;=30 apr 2016")</f>
        <v>6.95</v>
      </c>
    </row>
    <row r="380" spans="1:10" x14ac:dyDescent="0.2">
      <c r="A380" s="52"/>
      <c r="B380" s="103">
        <f t="shared" si="16"/>
        <v>42479</v>
      </c>
      <c r="C380" s="53">
        <v>0.8</v>
      </c>
      <c r="D380" s="57">
        <v>6.7</v>
      </c>
      <c r="H380" s="18" t="s">
        <v>23</v>
      </c>
      <c r="I380" s="18">
        <f>AVERAGEIFS(C377:C394,B377:B394,"&gt;=1 may 2016", B377:B394,"&lt;=31 may 2016")</f>
        <v>0.80000000000000016</v>
      </c>
      <c r="J380" s="18"/>
    </row>
    <row r="381" spans="1:10" x14ac:dyDescent="0.2">
      <c r="A381" s="52"/>
      <c r="B381" s="103">
        <f t="shared" si="16"/>
        <v>42493</v>
      </c>
      <c r="C381" s="53">
        <v>0.85</v>
      </c>
      <c r="D381" s="52"/>
      <c r="H381" s="18" t="s">
        <v>192</v>
      </c>
      <c r="I381" s="18">
        <f>AVERAGEIFS(C377:C394,B377:B394,"&gt;=1 jun 2016", B377:B394,"&lt;=30 jun 2016")</f>
        <v>0.6</v>
      </c>
      <c r="J381" s="18">
        <f>AVERAGEIFS(D377:D394,B377:B394,"&gt;=1 jun 2016", B377:B394,"&lt;=30 jun 2016")</f>
        <v>8.6</v>
      </c>
    </row>
    <row r="382" spans="1:10" x14ac:dyDescent="0.2">
      <c r="A382" s="52"/>
      <c r="B382" s="103">
        <f t="shared" si="16"/>
        <v>42507</v>
      </c>
      <c r="C382" s="53">
        <v>0.75</v>
      </c>
      <c r="D382" s="52"/>
      <c r="H382" s="18" t="s">
        <v>25</v>
      </c>
      <c r="I382" s="18">
        <f>AVERAGEIFS(C377:C394,B377:B394,"&gt;=1 jul 2016", B377:B394,"&lt;=31 jul 2016")</f>
        <v>0.47499999999999998</v>
      </c>
      <c r="J382" s="18">
        <f>AVERAGEIFS(D377:D394,B377:B394,"&gt;=1 jul 2016", B377:B394,"&lt;=31jul 2016")</f>
        <v>12.65</v>
      </c>
    </row>
    <row r="383" spans="1:10" x14ac:dyDescent="0.2">
      <c r="A383" s="52"/>
      <c r="B383" s="103">
        <f t="shared" si="16"/>
        <v>42521</v>
      </c>
      <c r="C383" s="52">
        <v>0.8</v>
      </c>
      <c r="D383" s="57"/>
      <c r="H383" s="18" t="s">
        <v>26</v>
      </c>
      <c r="I383" s="18">
        <f>AVERAGEIFS(C377:C394,B377:B394,"&gt;=1 aug 2016", B377:B394,"&lt;=31 aug 2016")</f>
        <v>0.5</v>
      </c>
      <c r="J383" s="18">
        <f>AVERAGEIFS(D377:D394,B377:B394,"&gt;=1 aug 2016", B377:B394,"&lt;=31 aug 2016")</f>
        <v>11.7</v>
      </c>
    </row>
    <row r="384" spans="1:10" x14ac:dyDescent="0.2">
      <c r="A384" s="52"/>
      <c r="B384" s="103">
        <f t="shared" si="16"/>
        <v>42535</v>
      </c>
      <c r="C384" s="52">
        <v>0.5</v>
      </c>
      <c r="D384" s="52"/>
      <c r="H384" s="18" t="s">
        <v>27</v>
      </c>
      <c r="I384" s="18">
        <f>AVERAGEIFS(C377:C394,B377:B394,"&gt;=1 sep 2016", B377:B394,"&lt;=30 sep 2016")</f>
        <v>0.6</v>
      </c>
      <c r="J384" s="18">
        <f>AVERAGEIFS(D377:D394,B377:B394,"&gt;=1 sep 2016", B377:B394,"&lt;=30 sep 2016")</f>
        <v>11.100000000000001</v>
      </c>
    </row>
    <row r="385" spans="1:10" x14ac:dyDescent="0.2">
      <c r="A385" s="52"/>
      <c r="B385" s="103">
        <f t="shared" si="16"/>
        <v>42549</v>
      </c>
      <c r="C385" s="52">
        <v>0.7</v>
      </c>
      <c r="D385" s="52">
        <v>8.6</v>
      </c>
      <c r="H385" s="18" t="s">
        <v>28</v>
      </c>
      <c r="I385" s="18">
        <f>AVERAGEIFS(C377:C394,B377:B394,"&gt;=1 oct 2016", B377:B394,"&lt;=31 oct 2016")</f>
        <v>0.60000000000000009</v>
      </c>
      <c r="J385" s="18">
        <f>AVERAGEIFS(D377:D394,B377:B394,"&gt;=1 oct 2016", B377:B394,"&lt;=31 oct 2016")</f>
        <v>15.81</v>
      </c>
    </row>
    <row r="386" spans="1:10" x14ac:dyDescent="0.2">
      <c r="A386" s="52"/>
      <c r="B386" s="103">
        <f t="shared" si="16"/>
        <v>42563</v>
      </c>
      <c r="C386" s="53">
        <v>0.5</v>
      </c>
      <c r="D386" s="52">
        <v>12.9</v>
      </c>
      <c r="H386" s="18" t="s">
        <v>29</v>
      </c>
      <c r="I386" s="18">
        <f>AVERAGEIFS(C377:C394,B377:B394,"&gt;=1 nov 2016", B377:B394,"&lt;=30 nov 2016")</f>
        <v>0.7</v>
      </c>
      <c r="J386" s="18">
        <f>AVERAGEIFS(D377:D394,B377:B394,"&gt;=1 nov 2016", B377:B394,"&lt;=30 nov 2016")</f>
        <v>12.7</v>
      </c>
    </row>
    <row r="387" spans="1:10" x14ac:dyDescent="0.2">
      <c r="A387" s="52"/>
      <c r="B387" s="103">
        <f t="shared" si="16"/>
        <v>42577</v>
      </c>
      <c r="C387" s="53">
        <v>0.45</v>
      </c>
      <c r="D387" s="52">
        <v>12.4</v>
      </c>
    </row>
    <row r="388" spans="1:10" x14ac:dyDescent="0.2">
      <c r="A388" s="52"/>
      <c r="B388" s="103">
        <f t="shared" si="16"/>
        <v>42591</v>
      </c>
      <c r="C388" s="53">
        <v>0.65</v>
      </c>
      <c r="D388" s="52">
        <v>8.6999999999999993</v>
      </c>
    </row>
    <row r="389" spans="1:10" x14ac:dyDescent="0.2">
      <c r="A389" s="52"/>
      <c r="B389" s="103">
        <f t="shared" si="16"/>
        <v>42605</v>
      </c>
      <c r="C389" s="52">
        <v>0.35</v>
      </c>
      <c r="D389" s="52">
        <v>14.7</v>
      </c>
    </row>
    <row r="390" spans="1:10" x14ac:dyDescent="0.2">
      <c r="A390" s="52"/>
      <c r="B390" s="103">
        <f t="shared" si="16"/>
        <v>42619</v>
      </c>
      <c r="C390" s="52">
        <v>0.6</v>
      </c>
      <c r="D390" s="52">
        <v>11.8</v>
      </c>
    </row>
    <row r="391" spans="1:10" x14ac:dyDescent="0.2">
      <c r="A391" s="52"/>
      <c r="B391" s="103">
        <f t="shared" si="16"/>
        <v>42633</v>
      </c>
      <c r="C391" s="53">
        <v>0.6</v>
      </c>
      <c r="D391" s="52">
        <v>10.4</v>
      </c>
    </row>
    <row r="392" spans="1:10" x14ac:dyDescent="0.2">
      <c r="A392" s="52"/>
      <c r="B392" s="103">
        <f t="shared" si="16"/>
        <v>42647</v>
      </c>
      <c r="C392" s="53">
        <v>0.55000000000000004</v>
      </c>
      <c r="D392" s="52">
        <v>15</v>
      </c>
    </row>
    <row r="393" spans="1:10" x14ac:dyDescent="0.2">
      <c r="A393" s="52"/>
      <c r="B393" s="103">
        <f t="shared" si="16"/>
        <v>42661</v>
      </c>
      <c r="C393" s="53">
        <v>0.65</v>
      </c>
      <c r="D393" s="52">
        <v>16.62</v>
      </c>
    </row>
    <row r="394" spans="1:10" x14ac:dyDescent="0.2">
      <c r="A394" s="52"/>
      <c r="B394" s="103">
        <f t="shared" si="16"/>
        <v>42675</v>
      </c>
      <c r="C394" s="53">
        <v>0.7</v>
      </c>
      <c r="D394" s="52">
        <v>12.7</v>
      </c>
    </row>
    <row r="395" spans="1:10" x14ac:dyDescent="0.2">
      <c r="A395" s="52"/>
      <c r="B395" s="54"/>
      <c r="C395" s="52"/>
      <c r="D395" s="52"/>
    </row>
    <row r="396" spans="1:10" x14ac:dyDescent="0.2">
      <c r="A396" s="52"/>
      <c r="B396" s="54"/>
      <c r="C396" s="52"/>
      <c r="D396" s="52"/>
    </row>
    <row r="397" spans="1:10" x14ac:dyDescent="0.2">
      <c r="A397" s="52"/>
      <c r="B397" s="54"/>
      <c r="C397" s="52"/>
      <c r="D397" s="52"/>
    </row>
    <row r="398" spans="1:10" x14ac:dyDescent="0.2">
      <c r="A398" s="52"/>
      <c r="B398" s="54"/>
      <c r="C398" s="52"/>
      <c r="D398" s="52"/>
    </row>
    <row r="399" spans="1:10" x14ac:dyDescent="0.2">
      <c r="A399" s="52" t="s">
        <v>67</v>
      </c>
      <c r="B399" s="103">
        <f>B377</f>
        <v>42437</v>
      </c>
      <c r="C399" s="52"/>
      <c r="D399" s="57"/>
    </row>
    <row r="400" spans="1:10" x14ac:dyDescent="0.2">
      <c r="A400" s="54"/>
      <c r="B400" s="103">
        <f t="shared" ref="B400:B416" si="17">B378</f>
        <v>42451</v>
      </c>
      <c r="C400" s="113"/>
      <c r="D400" s="113"/>
      <c r="H400" s="18" t="s">
        <v>20</v>
      </c>
      <c r="I400" s="18"/>
      <c r="J400" s="18"/>
    </row>
    <row r="401" spans="1:10" x14ac:dyDescent="0.2">
      <c r="A401" s="52"/>
      <c r="B401" s="103">
        <f t="shared" si="17"/>
        <v>42465</v>
      </c>
      <c r="C401" s="53">
        <v>0.5</v>
      </c>
      <c r="D401" s="52">
        <v>19.2</v>
      </c>
      <c r="H401" s="18" t="s">
        <v>22</v>
      </c>
      <c r="I401" s="18">
        <f>AVERAGEIFS(C399:C416,B399:B416,"&gt;=1 apr 2016", B399:B416,"&lt;=30 apr 2016")</f>
        <v>0.41000000000000003</v>
      </c>
      <c r="J401" s="18">
        <f>AVERAGEIFS(D399:D416,B399:B416,"&gt;=1 apr 2016", B399:B416,"&lt;=30 apr 2016")</f>
        <v>21</v>
      </c>
    </row>
    <row r="402" spans="1:10" x14ac:dyDescent="0.2">
      <c r="A402" s="52"/>
      <c r="B402" s="103">
        <f t="shared" si="17"/>
        <v>42479</v>
      </c>
      <c r="C402" s="53">
        <v>0.32</v>
      </c>
      <c r="D402" s="52">
        <v>22.8</v>
      </c>
      <c r="H402" s="18" t="s">
        <v>23</v>
      </c>
      <c r="I402" s="18">
        <f>AVERAGEIFS(C399:C416,B399:B416,"&gt;=1 may 2016", B399:B416,"&lt;=31 may 2016")</f>
        <v>0.51666666666666672</v>
      </c>
      <c r="J402" s="18">
        <f>AVERAGEIFS(D399:D416,B399:B416,"&gt;=1 may 2016", B399:B416,"&lt;=31 may 2016")</f>
        <v>35.700000000000003</v>
      </c>
    </row>
    <row r="403" spans="1:10" x14ac:dyDescent="0.2">
      <c r="A403" s="52"/>
      <c r="B403" s="103">
        <f t="shared" si="17"/>
        <v>42493</v>
      </c>
      <c r="C403" s="52">
        <v>0.7</v>
      </c>
      <c r="D403" s="52"/>
      <c r="H403" s="18" t="s">
        <v>192</v>
      </c>
      <c r="I403" s="18">
        <f>AVERAGEIFS(C399:C416,B399:B416,"&gt;=1 jun 2016", B399:B416,"&lt;=30 jun 2016")</f>
        <v>0.67500000000000004</v>
      </c>
      <c r="J403" s="18">
        <f>AVERAGEIFS(D399:D416,B399:B416,"&gt;=1 jun 2016", B399:B416,"&lt;=30 jun 2016")</f>
        <v>7.2</v>
      </c>
    </row>
    <row r="404" spans="1:10" x14ac:dyDescent="0.2">
      <c r="A404" s="52"/>
      <c r="B404" s="103">
        <f t="shared" si="17"/>
        <v>42507</v>
      </c>
      <c r="C404" s="52">
        <v>0.4</v>
      </c>
      <c r="D404" s="52"/>
      <c r="H404" s="18" t="s">
        <v>25</v>
      </c>
      <c r="I404" s="18">
        <f>AVERAGEIFS(C399:C416,B399:B416,"&gt;=1 jul 2016", B399:B416,"&lt;=31 jul 2016")</f>
        <v>0.72499999999999998</v>
      </c>
      <c r="J404" s="18">
        <f>AVERAGEIFS(D399:D416,B399:B416,"&gt;=1 jul 2016", B399:B416,"&lt;=31jul 2016")</f>
        <v>12.25</v>
      </c>
    </row>
    <row r="405" spans="1:10" x14ac:dyDescent="0.2">
      <c r="A405" s="52"/>
      <c r="B405" s="103">
        <f t="shared" si="17"/>
        <v>42521</v>
      </c>
      <c r="C405" s="52">
        <v>0.45</v>
      </c>
      <c r="D405" s="52">
        <v>35.700000000000003</v>
      </c>
      <c r="H405" s="18" t="s">
        <v>26</v>
      </c>
      <c r="I405" s="18">
        <f>AVERAGEIFS(C399:C416,B399:B416,"&gt;=1 aug 2016", B399:B416,"&lt;=31 aug 2016")</f>
        <v>0.72499999999999998</v>
      </c>
      <c r="J405" s="18">
        <f>AVERAGEIFS(D399:D416,B399:B416,"&gt;=1 aug 2016", B399:B416,"&lt;=31 aug 2016")</f>
        <v>15.1</v>
      </c>
    </row>
    <row r="406" spans="1:10" x14ac:dyDescent="0.2">
      <c r="A406" s="52"/>
      <c r="B406" s="103">
        <f t="shared" si="17"/>
        <v>42535</v>
      </c>
      <c r="C406" s="52">
        <v>0.85</v>
      </c>
      <c r="D406" s="52"/>
      <c r="H406" s="18" t="s">
        <v>27</v>
      </c>
      <c r="I406" s="18">
        <f>AVERAGEIFS(C399:C416,B399:B416,"&gt;=1 sep 2016", B399:B416,"&lt;=30 sep 2016")</f>
        <v>0.41000000000000003</v>
      </c>
      <c r="J406" s="18">
        <f>AVERAGEIFS(D399:D416,B399:B416,"&gt;=1 sep 2016", B399:B416,"&lt;=30 sep 2016")</f>
        <v>13.75</v>
      </c>
    </row>
    <row r="407" spans="1:10" x14ac:dyDescent="0.2">
      <c r="A407" s="52"/>
      <c r="B407" s="103">
        <f t="shared" si="17"/>
        <v>42549</v>
      </c>
      <c r="C407" s="52">
        <v>0.5</v>
      </c>
      <c r="D407" s="52">
        <v>7.2</v>
      </c>
      <c r="H407" s="18" t="s">
        <v>28</v>
      </c>
      <c r="I407" s="18">
        <f>AVERAGEIFS(C399:C416,B399:B416,"&gt;=1 oct 2016", B399:B416,"&lt;=31 oct 2016")</f>
        <v>0.55000000000000004</v>
      </c>
      <c r="J407" s="18">
        <f>AVERAGEIFS(D399:D416,B399:B416,"&gt;=1 oct 2016", B399:B416,"&lt;=31 oct 2016")</f>
        <v>11.55</v>
      </c>
    </row>
    <row r="408" spans="1:10" x14ac:dyDescent="0.2">
      <c r="A408" s="52"/>
      <c r="B408" s="103">
        <f t="shared" si="17"/>
        <v>42563</v>
      </c>
      <c r="C408" s="52">
        <v>0.75</v>
      </c>
      <c r="D408" s="52">
        <v>7.2</v>
      </c>
      <c r="H408" s="18" t="s">
        <v>29</v>
      </c>
      <c r="I408" s="18">
        <f>AVERAGEIFS(C399:C416,B399:B416,"&gt;=1 nov 2016", B399:B416,"&lt;=30 nov 2016")</f>
        <v>0.5</v>
      </c>
      <c r="J408" s="18">
        <f>AVERAGEIFS(D399:D416,B399:B416,"&gt;=1 nov 2016", B399:B416,"&lt;=30 nov 2016")</f>
        <v>14.2</v>
      </c>
    </row>
    <row r="409" spans="1:10" x14ac:dyDescent="0.2">
      <c r="A409" s="52"/>
      <c r="B409" s="103">
        <f t="shared" si="17"/>
        <v>42577</v>
      </c>
      <c r="C409" s="52">
        <v>0.7</v>
      </c>
      <c r="D409" s="52">
        <v>17.3</v>
      </c>
    </row>
    <row r="410" spans="1:10" x14ac:dyDescent="0.2">
      <c r="A410" s="52"/>
      <c r="B410" s="103">
        <f t="shared" si="17"/>
        <v>42591</v>
      </c>
      <c r="C410" s="53">
        <v>0.75</v>
      </c>
      <c r="D410" s="52">
        <v>15.6</v>
      </c>
    </row>
    <row r="411" spans="1:10" x14ac:dyDescent="0.2">
      <c r="A411" s="52"/>
      <c r="B411" s="103">
        <f t="shared" si="17"/>
        <v>42605</v>
      </c>
      <c r="C411" s="52">
        <v>0.7</v>
      </c>
      <c r="D411" s="52">
        <v>14.6</v>
      </c>
    </row>
    <row r="412" spans="1:10" x14ac:dyDescent="0.2">
      <c r="A412" s="52"/>
      <c r="B412" s="103">
        <f t="shared" si="17"/>
        <v>42619</v>
      </c>
      <c r="C412" s="52">
        <v>0.52</v>
      </c>
      <c r="D412" s="52">
        <v>16.399999999999999</v>
      </c>
    </row>
    <row r="413" spans="1:10" x14ac:dyDescent="0.2">
      <c r="A413" s="52"/>
      <c r="B413" s="103">
        <f t="shared" si="17"/>
        <v>42633</v>
      </c>
      <c r="C413" s="53">
        <v>0.3</v>
      </c>
      <c r="D413" s="52">
        <v>11.1</v>
      </c>
    </row>
    <row r="414" spans="1:10" x14ac:dyDescent="0.2">
      <c r="A414" s="52"/>
      <c r="B414" s="103">
        <f t="shared" si="17"/>
        <v>42647</v>
      </c>
      <c r="C414" s="53">
        <v>0.6</v>
      </c>
      <c r="D414" s="52">
        <v>12.6</v>
      </c>
    </row>
    <row r="415" spans="1:10" x14ac:dyDescent="0.2">
      <c r="A415" s="52"/>
      <c r="B415" s="103">
        <f t="shared" si="17"/>
        <v>42661</v>
      </c>
      <c r="C415" s="53">
        <v>0.5</v>
      </c>
      <c r="D415" s="52">
        <v>10.5</v>
      </c>
    </row>
    <row r="416" spans="1:10" x14ac:dyDescent="0.2">
      <c r="A416" s="52"/>
      <c r="B416" s="103">
        <f t="shared" si="17"/>
        <v>42675</v>
      </c>
      <c r="C416" s="53">
        <v>0.5</v>
      </c>
      <c r="D416" s="52">
        <v>14.2</v>
      </c>
    </row>
    <row r="417" spans="1:10" x14ac:dyDescent="0.2">
      <c r="A417" s="52"/>
      <c r="B417" s="54"/>
      <c r="C417" s="52"/>
      <c r="D417" s="52"/>
    </row>
    <row r="418" spans="1:10" x14ac:dyDescent="0.2">
      <c r="A418" s="52"/>
      <c r="B418" s="54"/>
      <c r="C418" s="52"/>
      <c r="D418" s="52"/>
    </row>
    <row r="419" spans="1:10" x14ac:dyDescent="0.2">
      <c r="A419" s="52"/>
      <c r="B419" s="54"/>
      <c r="C419" s="52"/>
      <c r="D419" s="52"/>
    </row>
    <row r="420" spans="1:10" x14ac:dyDescent="0.2">
      <c r="A420" s="52"/>
      <c r="B420" s="54"/>
      <c r="C420" s="52"/>
      <c r="D420" s="52"/>
    </row>
    <row r="421" spans="1:10" x14ac:dyDescent="0.2">
      <c r="A421" s="52" t="s">
        <v>69</v>
      </c>
      <c r="B421" s="103">
        <f>B399</f>
        <v>42437</v>
      </c>
      <c r="C421" s="52">
        <v>45</v>
      </c>
      <c r="D421" s="52">
        <v>5.3</v>
      </c>
    </row>
    <row r="422" spans="1:10" x14ac:dyDescent="0.2">
      <c r="A422" s="52"/>
      <c r="B422" s="103">
        <f t="shared" ref="B422:B438" si="18">B400</f>
        <v>42451</v>
      </c>
      <c r="C422" s="52">
        <v>0.45</v>
      </c>
      <c r="D422" s="52">
        <v>15.8</v>
      </c>
      <c r="H422" s="18" t="s">
        <v>20</v>
      </c>
      <c r="I422" s="18">
        <f>AVERAGEIFS(C421:C438,B421:B438,"&gt;=1 mar 2016", B421:B438,"&lt;=31 mar 2016")</f>
        <v>22.725000000000001</v>
      </c>
      <c r="J422" s="18">
        <f>AVERAGEIFS(D421:D438,B421:B438,"&gt;=1 mar 2016", B421:B438,"&lt;=31 mar 2016")</f>
        <v>10.55</v>
      </c>
    </row>
    <row r="423" spans="1:10" x14ac:dyDescent="0.2">
      <c r="A423" s="52"/>
      <c r="B423" s="103">
        <f t="shared" si="18"/>
        <v>42465</v>
      </c>
      <c r="C423" s="52">
        <v>0.5</v>
      </c>
      <c r="D423" s="52">
        <v>4.9000000000000004</v>
      </c>
      <c r="H423" s="18" t="s">
        <v>22</v>
      </c>
      <c r="I423" s="18">
        <f>AVERAGEIFS(C421:C438,B421:B438,"&gt;=1 apr 2016", B421:B438,"&lt;=30 apr 2016")</f>
        <v>0.45</v>
      </c>
      <c r="J423" s="18">
        <f>AVERAGEIFS(D421:D438,B421:B438,"&gt;=1 apr 2016", B421:B438,"&lt;=30 apr 2016")</f>
        <v>20.75</v>
      </c>
    </row>
    <row r="424" spans="1:10" x14ac:dyDescent="0.2">
      <c r="A424" s="52"/>
      <c r="B424" s="103">
        <f t="shared" si="18"/>
        <v>42479</v>
      </c>
      <c r="C424" s="52">
        <v>0.4</v>
      </c>
      <c r="D424" s="52">
        <v>36.6</v>
      </c>
      <c r="H424" s="18" t="s">
        <v>23</v>
      </c>
      <c r="I424" s="18">
        <f>AVERAGEIFS(C421:C438,B421:B438,"&gt;=1 may 2016", B421:B438,"&lt;=31 may 2016")</f>
        <v>0.31666666666666665</v>
      </c>
      <c r="J424" s="18">
        <f>AVERAGEIFS(D421:D438,B421:B438,"&gt;=1 may 2016", B421:B438,"&lt;=31 may 2016")</f>
        <v>11.6</v>
      </c>
    </row>
    <row r="425" spans="1:10" x14ac:dyDescent="0.2">
      <c r="A425" s="52"/>
      <c r="B425" s="103">
        <f t="shared" si="18"/>
        <v>42493</v>
      </c>
      <c r="C425" s="52">
        <v>0.3</v>
      </c>
      <c r="D425" s="52"/>
      <c r="H425" s="18" t="s">
        <v>192</v>
      </c>
      <c r="I425" s="18">
        <f>AVERAGEIFS(C421:C438,B421:B438,"&gt;=1 jun 2016", B421:B438,"&lt;=30 jun 2016")</f>
        <v>0.42500000000000004</v>
      </c>
      <c r="J425" s="18">
        <f>AVERAGEIFS(D421:D438,B421:B438,"&gt;=1 jun 2016", B421:B438,"&lt;=30 jun 2016")</f>
        <v>19.600000000000001</v>
      </c>
    </row>
    <row r="426" spans="1:10" x14ac:dyDescent="0.2">
      <c r="A426" s="52"/>
      <c r="B426" s="103">
        <f t="shared" si="18"/>
        <v>42507</v>
      </c>
      <c r="C426" s="52">
        <v>0.3</v>
      </c>
      <c r="D426" s="52"/>
      <c r="H426" s="18" t="s">
        <v>25</v>
      </c>
      <c r="I426" s="18">
        <f>AVERAGEIFS(C421:C438,B421:B438,"&gt;=1 jul 2016", B421:B438,"&lt;=31 jul 2016")</f>
        <v>0.42500000000000004</v>
      </c>
      <c r="J426" s="18">
        <f>AVERAGEIFS(D421:D438,B421:B438,"&gt;=1 jul 2016", B421:B438,"&lt;=31jul 2016")</f>
        <v>22.9</v>
      </c>
    </row>
    <row r="427" spans="1:10" x14ac:dyDescent="0.2">
      <c r="A427" s="52"/>
      <c r="B427" s="103">
        <f t="shared" si="18"/>
        <v>42521</v>
      </c>
      <c r="C427" s="52">
        <v>0.35</v>
      </c>
      <c r="D427" s="52">
        <v>11.6</v>
      </c>
      <c r="H427" s="18" t="s">
        <v>26</v>
      </c>
      <c r="I427" s="18">
        <f>AVERAGEIFS(C421:C438,B421:B438,"&gt;=1 aug 2016", B421:B438,"&lt;=31 aug 2016")</f>
        <v>0.4</v>
      </c>
      <c r="J427" s="18">
        <f>AVERAGEIFS(D421:D438,B421:B438,"&gt;=1 aug 2016", B421:B438,"&lt;=31 aug 2016")</f>
        <v>19.5</v>
      </c>
    </row>
    <row r="428" spans="1:10" x14ac:dyDescent="0.2">
      <c r="A428" s="52"/>
      <c r="B428" s="103">
        <f t="shared" si="18"/>
        <v>42535</v>
      </c>
      <c r="C428" s="52">
        <v>0.4</v>
      </c>
      <c r="D428" s="52"/>
      <c r="H428" s="18" t="s">
        <v>27</v>
      </c>
      <c r="I428" s="18">
        <f>AVERAGEIFS(C421:C438,B421:B438,"&gt;=1 sep 2016", B421:B438,"&lt;=30 sep 2016")</f>
        <v>0.45</v>
      </c>
      <c r="J428" s="18">
        <f>AVERAGEIFS(D421:D438,B421:B438,"&gt;=1 sep 2016", B421:B438,"&lt;=30 sep 2016")</f>
        <v>15</v>
      </c>
    </row>
    <row r="429" spans="1:10" x14ac:dyDescent="0.2">
      <c r="A429" s="52"/>
      <c r="B429" s="103">
        <f t="shared" si="18"/>
        <v>42549</v>
      </c>
      <c r="C429" s="52">
        <v>0.45</v>
      </c>
      <c r="D429" s="52">
        <v>19.600000000000001</v>
      </c>
      <c r="H429" s="18" t="s">
        <v>28</v>
      </c>
      <c r="I429" s="18">
        <f>AVERAGEIFS(C421:C438,B421:B438,"&gt;=1 oct 2016", B421:B438,"&lt;=31 oct 2016")</f>
        <v>0.32499999999999996</v>
      </c>
      <c r="J429" s="18">
        <f>AVERAGEIFS(D421:D438,B421:B438,"&gt;=1 oct 2016", B421:B438,"&lt;=31 oct 2016")</f>
        <v>9.6449999999999996</v>
      </c>
    </row>
    <row r="430" spans="1:10" x14ac:dyDescent="0.2">
      <c r="A430" s="52"/>
      <c r="B430" s="103">
        <f t="shared" si="18"/>
        <v>42563</v>
      </c>
      <c r="C430" s="52">
        <v>0.45</v>
      </c>
      <c r="D430" s="52">
        <v>19.7</v>
      </c>
      <c r="H430" s="18" t="s">
        <v>29</v>
      </c>
      <c r="I430" s="18">
        <f>AVERAGEIFS(C421:C438,B421:B438,"&gt;=1 nov 2016", B421:B438,"&lt;=30 nov 2016")</f>
        <v>0.45</v>
      </c>
      <c r="J430" s="18">
        <f>AVERAGEIFS(D421:D438,B421:B438,"&gt;=1 nov 2016", B421:B438,"&lt;=30 nov 2016")</f>
        <v>6.6</v>
      </c>
    </row>
    <row r="431" spans="1:10" x14ac:dyDescent="0.2">
      <c r="A431" s="52"/>
      <c r="B431" s="103">
        <f t="shared" si="18"/>
        <v>42577</v>
      </c>
      <c r="C431" s="53">
        <v>0.4</v>
      </c>
      <c r="D431" s="52">
        <v>26.1</v>
      </c>
    </row>
    <row r="432" spans="1:10" x14ac:dyDescent="0.2">
      <c r="A432" s="52"/>
      <c r="B432" s="103">
        <f t="shared" si="18"/>
        <v>42591</v>
      </c>
      <c r="C432" s="52">
        <v>0.4</v>
      </c>
      <c r="D432" s="52">
        <v>19.899999999999999</v>
      </c>
    </row>
    <row r="433" spans="1:10" x14ac:dyDescent="0.2">
      <c r="A433" s="52"/>
      <c r="B433" s="103">
        <f t="shared" si="18"/>
        <v>42605</v>
      </c>
      <c r="C433" s="52">
        <v>0.4</v>
      </c>
      <c r="D433" s="52">
        <v>19.100000000000001</v>
      </c>
    </row>
    <row r="434" spans="1:10" x14ac:dyDescent="0.2">
      <c r="A434" s="52"/>
      <c r="B434" s="103">
        <f t="shared" si="18"/>
        <v>42619</v>
      </c>
      <c r="C434" s="52">
        <v>0.45</v>
      </c>
      <c r="D434" s="52">
        <v>12.2</v>
      </c>
    </row>
    <row r="435" spans="1:10" x14ac:dyDescent="0.2">
      <c r="A435" s="52"/>
      <c r="B435" s="103">
        <f t="shared" si="18"/>
        <v>42633</v>
      </c>
      <c r="C435" s="52">
        <v>0.45</v>
      </c>
      <c r="D435" s="52">
        <v>17.8</v>
      </c>
    </row>
    <row r="436" spans="1:10" x14ac:dyDescent="0.2">
      <c r="A436" s="52"/>
      <c r="B436" s="103">
        <f t="shared" si="18"/>
        <v>42647</v>
      </c>
      <c r="C436" s="52">
        <v>0.3</v>
      </c>
      <c r="D436" s="52">
        <v>12.1</v>
      </c>
    </row>
    <row r="437" spans="1:10" x14ac:dyDescent="0.2">
      <c r="A437" s="52"/>
      <c r="B437" s="103">
        <f t="shared" si="18"/>
        <v>42661</v>
      </c>
      <c r="C437" s="53">
        <v>0.35</v>
      </c>
      <c r="D437" s="52">
        <v>7.19</v>
      </c>
    </row>
    <row r="438" spans="1:10" x14ac:dyDescent="0.2">
      <c r="A438" s="52"/>
      <c r="B438" s="103">
        <f t="shared" si="18"/>
        <v>42675</v>
      </c>
      <c r="C438" s="53">
        <v>0.45</v>
      </c>
      <c r="D438" s="52">
        <v>6.6</v>
      </c>
    </row>
    <row r="439" spans="1:10" x14ac:dyDescent="0.2">
      <c r="A439" s="52"/>
      <c r="B439" s="54"/>
      <c r="C439" s="52"/>
      <c r="D439" s="52"/>
    </row>
    <row r="440" spans="1:10" x14ac:dyDescent="0.2">
      <c r="A440" s="52"/>
      <c r="B440" s="54"/>
      <c r="C440" s="52"/>
      <c r="D440" s="52"/>
    </row>
    <row r="441" spans="1:10" x14ac:dyDescent="0.2">
      <c r="A441" s="52"/>
      <c r="B441" s="54"/>
      <c r="C441" s="52"/>
      <c r="D441" s="52"/>
    </row>
    <row r="442" spans="1:10" x14ac:dyDescent="0.2">
      <c r="A442" s="52"/>
      <c r="B442" s="54"/>
      <c r="C442" s="52"/>
      <c r="D442" s="52"/>
    </row>
    <row r="443" spans="1:10" x14ac:dyDescent="0.2">
      <c r="A443" s="52" t="s">
        <v>71</v>
      </c>
      <c r="B443" s="103">
        <f>B421</f>
        <v>42437</v>
      </c>
      <c r="C443" s="52"/>
      <c r="D443" s="52"/>
    </row>
    <row r="444" spans="1:10" x14ac:dyDescent="0.2">
      <c r="A444" s="52"/>
      <c r="B444" s="103">
        <f t="shared" ref="B444:B460" si="19">B422</f>
        <v>42451</v>
      </c>
      <c r="C444" s="52">
        <v>1.1000000000000001</v>
      </c>
      <c r="D444" s="52">
        <v>5.8</v>
      </c>
      <c r="H444" s="18" t="s">
        <v>20</v>
      </c>
      <c r="I444" s="18">
        <f>AVERAGEIFS(C443:C460,B443:B460,"&gt;=1 mar 2016", B443:B460,"&lt;=31 mar 2016")</f>
        <v>1.1000000000000001</v>
      </c>
      <c r="J444" s="18">
        <f>AVERAGEIFS(D443:D460,B443:B460,"&gt;=1 mar 2016", B443:B460,"&lt;=31 mar 2016")</f>
        <v>5.8</v>
      </c>
    </row>
    <row r="445" spans="1:10" x14ac:dyDescent="0.2">
      <c r="A445" s="52"/>
      <c r="B445" s="103">
        <f t="shared" si="19"/>
        <v>42465</v>
      </c>
      <c r="C445" s="52">
        <v>1.05</v>
      </c>
      <c r="D445" s="57">
        <v>7.3</v>
      </c>
      <c r="H445" s="18" t="s">
        <v>22</v>
      </c>
      <c r="I445" s="18">
        <f>AVERAGEIFS(C443:C460,B443:B460,"&gt;=1 apr 2016", B443:B460,"&lt;=30 apr 2016")</f>
        <v>1.1000000000000001</v>
      </c>
      <c r="J445" s="18">
        <f>AVERAGEIFS(D443:D460,B443:B460,"&gt;=1 apr 2016", B443:B460,"&lt;=30 apr 2016")</f>
        <v>6.9499999999999993</v>
      </c>
    </row>
    <row r="446" spans="1:10" x14ac:dyDescent="0.2">
      <c r="A446" s="52"/>
      <c r="B446" s="103">
        <f t="shared" si="19"/>
        <v>42479</v>
      </c>
      <c r="C446" s="52">
        <v>1.1499999999999999</v>
      </c>
      <c r="D446" s="52">
        <v>6.6</v>
      </c>
      <c r="H446" s="18" t="s">
        <v>23</v>
      </c>
      <c r="I446" s="18">
        <f>AVERAGEIFS(C443:C460,B443:B460,"&gt;=1 may 2016", B443:B460,"&lt;=31 may 2016")</f>
        <v>0.78333333333333321</v>
      </c>
      <c r="J446" s="18">
        <f>AVERAGEIFS(D443:D460,B443:B460,"&gt;=1 may 2016", B443:B460,"&lt;=31 may 2016")</f>
        <v>22</v>
      </c>
    </row>
    <row r="447" spans="1:10" x14ac:dyDescent="0.2">
      <c r="A447" s="52"/>
      <c r="B447" s="103">
        <f t="shared" si="19"/>
        <v>42493</v>
      </c>
      <c r="C447" s="52">
        <v>0.81</v>
      </c>
      <c r="D447" s="52"/>
      <c r="H447" s="18" t="s">
        <v>192</v>
      </c>
      <c r="I447" s="18">
        <f>AVERAGEIFS(C443:C460,B443:B460,"&gt;=1 jun 2016", B443:B460,"&lt;=30 jun 2016")</f>
        <v>0.44</v>
      </c>
      <c r="J447" s="18">
        <f>AVERAGEIFS(D443:D460,B443:B460,"&gt;=1 jun 2016", B443:B460,"&lt;=30 jun 2016")</f>
        <v>8.3000000000000007</v>
      </c>
    </row>
    <row r="448" spans="1:10" x14ac:dyDescent="0.2">
      <c r="A448" s="52"/>
      <c r="B448" s="103">
        <f t="shared" si="19"/>
        <v>42507</v>
      </c>
      <c r="C448" s="52">
        <v>0.82</v>
      </c>
      <c r="D448" s="52"/>
      <c r="H448" s="18" t="s">
        <v>25</v>
      </c>
      <c r="I448" s="18">
        <f>AVERAGEIFS(C443:C460,B443:B460,"&gt;=1 jul 2016", B443:B460,"&lt;=31 jul 2016")</f>
        <v>0.5</v>
      </c>
      <c r="J448" s="18">
        <f>AVERAGEIFS(D443:D460,B443:B460,"&gt;=1 jul 2016", B443:B460,"&lt;=31jul 2016")</f>
        <v>17.5</v>
      </c>
    </row>
    <row r="449" spans="1:10" x14ac:dyDescent="0.2">
      <c r="A449" s="52"/>
      <c r="B449" s="103">
        <f t="shared" si="19"/>
        <v>42521</v>
      </c>
      <c r="C449" s="52">
        <v>0.72</v>
      </c>
      <c r="D449" s="52">
        <v>22</v>
      </c>
      <c r="H449" s="18" t="s">
        <v>26</v>
      </c>
      <c r="I449" s="18">
        <f>AVERAGEIFS(C443:C460,B443:B460,"&gt;=1 aug 2016", B443:B460,"&lt;=31 aug 2016")</f>
        <v>0.59</v>
      </c>
      <c r="J449" s="18">
        <f>AVERAGEIFS(D443:D460,B443:B460,"&gt;=1 aug 2016", B443:B460,"&lt;=31 aug 2016")</f>
        <v>16.45</v>
      </c>
    </row>
    <row r="450" spans="1:10" x14ac:dyDescent="0.2">
      <c r="A450" s="52"/>
      <c r="B450" s="103">
        <f t="shared" si="19"/>
        <v>42535</v>
      </c>
      <c r="C450" s="52"/>
      <c r="D450" s="52"/>
      <c r="H450" s="18" t="s">
        <v>27</v>
      </c>
      <c r="I450" s="18">
        <f>AVERAGEIFS(C443:C460,B443:B460,"&gt;=1 sep 2016", B443:B460,"&lt;=30 sep 2016")</f>
        <v>0.8</v>
      </c>
      <c r="J450" s="18">
        <f>AVERAGEIFS(D443:D460,B443:B460,"&gt;=1 sep 2016", B443:B460,"&lt;=30 sep 2016")</f>
        <v>10.149999999999999</v>
      </c>
    </row>
    <row r="451" spans="1:10" x14ac:dyDescent="0.2">
      <c r="A451" s="52"/>
      <c r="B451" s="103">
        <f t="shared" si="19"/>
        <v>42549</v>
      </c>
      <c r="C451" s="53">
        <v>0.44</v>
      </c>
      <c r="D451" s="52">
        <v>8.3000000000000007</v>
      </c>
      <c r="H451" s="18" t="s">
        <v>28</v>
      </c>
      <c r="I451" s="18">
        <f>AVERAGEIFS(C443:C460,B443:B460,"&gt;=1 oct 2016", B443:B460,"&lt;=31 oct 2016")</f>
        <v>0.55000000000000004</v>
      </c>
      <c r="J451" s="18">
        <f>AVERAGEIFS(D443:D460,B443:B460,"&gt;=1 oct 2016", B443:B460,"&lt;=31 oct 2016")</f>
        <v>13.9</v>
      </c>
    </row>
    <row r="452" spans="1:10" x14ac:dyDescent="0.2">
      <c r="A452" s="52"/>
      <c r="B452" s="103">
        <f t="shared" si="19"/>
        <v>42563</v>
      </c>
      <c r="C452" s="52"/>
      <c r="D452" s="52"/>
      <c r="H452" s="18" t="s">
        <v>29</v>
      </c>
      <c r="I452" s="18">
        <f>AVERAGEIFS(C443:C460,B443:B460,"&gt;=1 nov 2016", B443:B460,"&lt;=30 nov 2016")</f>
        <v>1</v>
      </c>
      <c r="J452" s="18">
        <f>AVERAGEIFS(D443:D460,B443:B460,"&gt;=1 nov 2016", B443:B460,"&lt;=30 nov 2016")</f>
        <v>4.2</v>
      </c>
    </row>
    <row r="453" spans="1:10" x14ac:dyDescent="0.2">
      <c r="A453" s="52"/>
      <c r="B453" s="103">
        <f t="shared" si="19"/>
        <v>42577</v>
      </c>
      <c r="C453" s="52">
        <v>0.5</v>
      </c>
      <c r="D453" s="52">
        <v>17.5</v>
      </c>
    </row>
    <row r="454" spans="1:10" x14ac:dyDescent="0.2">
      <c r="A454" s="52"/>
      <c r="B454" s="103">
        <f t="shared" si="19"/>
        <v>42591</v>
      </c>
      <c r="C454" s="53">
        <v>0.6</v>
      </c>
      <c r="D454" s="52">
        <v>13.5</v>
      </c>
    </row>
    <row r="455" spans="1:10" x14ac:dyDescent="0.2">
      <c r="A455" s="52"/>
      <c r="B455" s="103">
        <f t="shared" si="19"/>
        <v>42605</v>
      </c>
      <c r="C455" s="52">
        <v>0.57999999999999996</v>
      </c>
      <c r="D455" s="52">
        <v>19.399999999999999</v>
      </c>
    </row>
    <row r="456" spans="1:10" x14ac:dyDescent="0.2">
      <c r="A456" s="52"/>
      <c r="B456" s="103">
        <f t="shared" si="19"/>
        <v>42619</v>
      </c>
      <c r="C456" s="52">
        <v>0.8</v>
      </c>
      <c r="D456" s="52">
        <v>12.2</v>
      </c>
    </row>
    <row r="457" spans="1:10" x14ac:dyDescent="0.2">
      <c r="A457" s="52"/>
      <c r="B457" s="103">
        <f t="shared" si="19"/>
        <v>42633</v>
      </c>
      <c r="C457" s="52"/>
      <c r="D457" s="52">
        <v>8.1</v>
      </c>
    </row>
    <row r="458" spans="1:10" x14ac:dyDescent="0.2">
      <c r="A458" s="52"/>
      <c r="B458" s="103">
        <f t="shared" si="19"/>
        <v>42647</v>
      </c>
      <c r="C458" s="53">
        <v>0.6</v>
      </c>
      <c r="D458" s="52">
        <v>13.9</v>
      </c>
    </row>
    <row r="459" spans="1:10" x14ac:dyDescent="0.2">
      <c r="A459" s="52"/>
      <c r="B459" s="103">
        <f t="shared" si="19"/>
        <v>42661</v>
      </c>
      <c r="C459" s="53">
        <v>0.5</v>
      </c>
      <c r="D459" s="57">
        <v>13.9</v>
      </c>
    </row>
    <row r="460" spans="1:10" x14ac:dyDescent="0.2">
      <c r="A460" s="52"/>
      <c r="B460" s="103">
        <f t="shared" si="19"/>
        <v>42675</v>
      </c>
      <c r="C460" s="53">
        <v>1</v>
      </c>
      <c r="D460" s="52">
        <v>4.2</v>
      </c>
    </row>
    <row r="461" spans="1:10" x14ac:dyDescent="0.2">
      <c r="A461" s="52"/>
      <c r="B461" s="54"/>
      <c r="C461" s="52"/>
      <c r="D461" s="52"/>
    </row>
    <row r="462" spans="1:10" x14ac:dyDescent="0.2">
      <c r="A462" s="52"/>
      <c r="B462" s="54"/>
      <c r="C462" s="52"/>
      <c r="D462" s="52"/>
    </row>
    <row r="463" spans="1:10" x14ac:dyDescent="0.2">
      <c r="A463" s="52"/>
      <c r="B463" s="54"/>
      <c r="C463" s="52"/>
      <c r="D463" s="52"/>
    </row>
    <row r="464" spans="1:10" x14ac:dyDescent="0.2">
      <c r="A464" s="52"/>
      <c r="B464" s="54"/>
      <c r="C464" s="52"/>
      <c r="D464" s="52"/>
    </row>
    <row r="465" spans="1:10" x14ac:dyDescent="0.2">
      <c r="A465" s="52" t="s">
        <v>73</v>
      </c>
      <c r="B465" s="103">
        <f>B443</f>
        <v>42437</v>
      </c>
      <c r="C465" s="52"/>
      <c r="D465" s="52"/>
    </row>
    <row r="466" spans="1:10" x14ac:dyDescent="0.2">
      <c r="A466" s="52"/>
      <c r="B466" s="103">
        <f t="shared" ref="B466:B482" si="20">B444</f>
        <v>42451</v>
      </c>
      <c r="C466" s="52"/>
      <c r="D466" s="52"/>
      <c r="H466" s="18" t="s">
        <v>20</v>
      </c>
      <c r="I466" s="18"/>
      <c r="J466" s="18"/>
    </row>
    <row r="467" spans="1:10" x14ac:dyDescent="0.2">
      <c r="A467" s="52"/>
      <c r="B467" s="103">
        <f t="shared" si="20"/>
        <v>42465</v>
      </c>
      <c r="C467" s="52">
        <v>0.5</v>
      </c>
      <c r="D467" s="52">
        <v>6.3</v>
      </c>
      <c r="H467" s="18" t="s">
        <v>22</v>
      </c>
      <c r="I467" s="18">
        <f>AVERAGEIFS(C465:C482,B465:B482,"&gt;=1 apr 2016", B465:B482,"&lt;=30 apr 2016")</f>
        <v>0.41000000000000003</v>
      </c>
      <c r="J467" s="18">
        <f>AVERAGEIFS(D465:D482,B465:B482,"&gt;=1 apr 2016", B465:B482,"&lt;=30 apr 2016")</f>
        <v>7</v>
      </c>
    </row>
    <row r="468" spans="1:10" x14ac:dyDescent="0.2">
      <c r="A468" s="52"/>
      <c r="B468" s="103">
        <f t="shared" si="20"/>
        <v>42479</v>
      </c>
      <c r="C468" s="52">
        <v>0.32</v>
      </c>
      <c r="D468" s="52">
        <v>7.7</v>
      </c>
      <c r="H468" s="18" t="s">
        <v>23</v>
      </c>
      <c r="I468" s="18">
        <f>AVERAGEIFS(C465:C482,B465:B482,"&gt;=1 may 2016", B465:B482,"&lt;=31 may 2016")</f>
        <v>0.46666666666666673</v>
      </c>
      <c r="J468" s="18">
        <f>AVERAGEIFS(D465:D482,B465:B482,"&gt;=1 may 2016", B465:B482,"&lt;=31 may 2016")</f>
        <v>10.8</v>
      </c>
    </row>
    <row r="469" spans="1:10" x14ac:dyDescent="0.2">
      <c r="A469" s="52"/>
      <c r="B469" s="103">
        <f t="shared" si="20"/>
        <v>42493</v>
      </c>
      <c r="C469" s="52">
        <v>0.55000000000000004</v>
      </c>
      <c r="D469" s="52"/>
      <c r="H469" s="18" t="s">
        <v>192</v>
      </c>
      <c r="I469" s="18">
        <f>AVERAGEIFS(C465:C482,B465:B482,"&gt;=1 jun 2016", B465:B482,"&lt;=30 jun 2016")</f>
        <v>0.45500000000000002</v>
      </c>
      <c r="J469" s="18">
        <f>AVERAGEIFS(D465:D482,B465:B482,"&gt;=1 jun 2016", B465:B482,"&lt;=30 jun 2016")</f>
        <v>10.8</v>
      </c>
    </row>
    <row r="470" spans="1:10" x14ac:dyDescent="0.2">
      <c r="A470" s="52"/>
      <c r="B470" s="103">
        <f t="shared" si="20"/>
        <v>42507</v>
      </c>
      <c r="C470" s="52">
        <v>0.3</v>
      </c>
      <c r="D470" s="52"/>
      <c r="H470" s="18" t="s">
        <v>25</v>
      </c>
      <c r="I470" s="18">
        <f>AVERAGEIFS(C465:C482,B465:B482,"&gt;=1 jul 2016", B465:B482,"&lt;=31 jul 2016")</f>
        <v>0.375</v>
      </c>
      <c r="J470" s="18">
        <f>AVERAGEIFS(D465:D482,B465:B482,"&gt;=1 jul 2016", B465:B482,"&lt;=31jul 2016")</f>
        <v>16.850000000000001</v>
      </c>
    </row>
    <row r="471" spans="1:10" x14ac:dyDescent="0.2">
      <c r="A471" s="52"/>
      <c r="B471" s="103">
        <f t="shared" si="20"/>
        <v>42521</v>
      </c>
      <c r="C471" s="52">
        <v>0.55000000000000004</v>
      </c>
      <c r="D471" s="52">
        <v>10.8</v>
      </c>
      <c r="H471" s="18" t="s">
        <v>26</v>
      </c>
      <c r="I471" s="18">
        <f>AVERAGEIFS(C465:C482,B465:B482,"&gt;=1 aug 2016", B465:B482,"&lt;=31 aug 2016")</f>
        <v>0.47000000000000003</v>
      </c>
      <c r="J471" s="18">
        <f>AVERAGEIFS(D465:D482,B465:B482,"&gt;=1 aug 2016", B465:B482,"&lt;=31 aug 2016")</f>
        <v>14.9</v>
      </c>
    </row>
    <row r="472" spans="1:10" x14ac:dyDescent="0.2">
      <c r="A472" s="52"/>
      <c r="B472" s="103">
        <f t="shared" si="20"/>
        <v>42535</v>
      </c>
      <c r="C472" s="53">
        <v>0.4</v>
      </c>
      <c r="D472" s="52"/>
      <c r="H472" s="18" t="s">
        <v>27</v>
      </c>
      <c r="I472" s="18">
        <f>AVERAGEIFS(C465:C482,B465:B482,"&gt;=1 sep 2016", B465:B482,"&lt;=30 sep 2016")</f>
        <v>0.45</v>
      </c>
      <c r="J472" s="18">
        <f>AVERAGEIFS(D465:D482,B465:B482,"&gt;=1 sep 2016", B465:B482,"&lt;=30 sep 2016")</f>
        <v>16.95</v>
      </c>
    </row>
    <row r="473" spans="1:10" x14ac:dyDescent="0.2">
      <c r="A473" s="52"/>
      <c r="B473" s="103">
        <f t="shared" si="20"/>
        <v>42549</v>
      </c>
      <c r="C473" s="52">
        <v>0.51</v>
      </c>
      <c r="D473" s="52">
        <v>10.8</v>
      </c>
      <c r="H473" s="18" t="s">
        <v>28</v>
      </c>
      <c r="I473" s="18">
        <f>AVERAGEIFS(C465:C482,B465:B482,"&gt;=1 oct 2016", B465:B482,"&lt;=31 oct 2016")</f>
        <v>0.35</v>
      </c>
      <c r="J473" s="18">
        <f>AVERAGEIFS(D465:D482,B465:B482,"&gt;=1 oct 2016", B465:B482,"&lt;=31 oct 2016")</f>
        <v>10.7</v>
      </c>
    </row>
    <row r="474" spans="1:10" x14ac:dyDescent="0.2">
      <c r="A474" s="52"/>
      <c r="B474" s="103">
        <f t="shared" si="20"/>
        <v>42563</v>
      </c>
      <c r="C474" s="52">
        <v>0.35</v>
      </c>
      <c r="D474" s="52">
        <v>20</v>
      </c>
      <c r="H474" s="18" t="s">
        <v>29</v>
      </c>
      <c r="I474" s="18">
        <f>AVERAGEIFS(C465:C482,B465:B482,"&gt;=1 nov 2016", B465:B482,"&lt;=30 nov 2016")</f>
        <v>0.5</v>
      </c>
      <c r="J474" s="18">
        <f>AVERAGEIFS(D465:D482,B465:B482,"&gt;=1 nov 2016", B465:B482,"&lt;=30 nov 2016")</f>
        <v>12.2</v>
      </c>
    </row>
    <row r="475" spans="1:10" x14ac:dyDescent="0.2">
      <c r="A475" s="52"/>
      <c r="B475" s="103">
        <f t="shared" si="20"/>
        <v>42577</v>
      </c>
      <c r="C475" s="52">
        <v>0.4</v>
      </c>
      <c r="D475" s="52">
        <v>13.7</v>
      </c>
    </row>
    <row r="476" spans="1:10" x14ac:dyDescent="0.2">
      <c r="A476" s="52"/>
      <c r="B476" s="103">
        <f t="shared" si="20"/>
        <v>42591</v>
      </c>
      <c r="C476" s="52">
        <v>0.55000000000000004</v>
      </c>
      <c r="D476" s="52">
        <v>13.7</v>
      </c>
    </row>
    <row r="477" spans="1:10" x14ac:dyDescent="0.2">
      <c r="A477" s="52"/>
      <c r="B477" s="103">
        <f t="shared" si="20"/>
        <v>42605</v>
      </c>
      <c r="C477" s="52">
        <v>0.39</v>
      </c>
      <c r="D477" s="52">
        <v>16.100000000000001</v>
      </c>
    </row>
    <row r="478" spans="1:10" x14ac:dyDescent="0.2">
      <c r="A478" s="52"/>
      <c r="B478" s="103">
        <f t="shared" si="20"/>
        <v>42619</v>
      </c>
      <c r="C478" s="52">
        <v>0.45</v>
      </c>
      <c r="D478" s="52">
        <v>18.399999999999999</v>
      </c>
    </row>
    <row r="479" spans="1:10" x14ac:dyDescent="0.2">
      <c r="A479" s="52"/>
      <c r="B479" s="103">
        <f t="shared" si="20"/>
        <v>42633</v>
      </c>
      <c r="C479" s="53">
        <v>0.45</v>
      </c>
      <c r="D479" s="52">
        <v>15.5</v>
      </c>
    </row>
    <row r="480" spans="1:10" x14ac:dyDescent="0.2">
      <c r="A480" s="52"/>
      <c r="B480" s="103">
        <f t="shared" si="20"/>
        <v>42647</v>
      </c>
      <c r="C480" s="53">
        <v>0.35</v>
      </c>
      <c r="D480" s="52">
        <v>10.1</v>
      </c>
    </row>
    <row r="481" spans="1:4" x14ac:dyDescent="0.2">
      <c r="A481" s="52"/>
      <c r="B481" s="103">
        <f t="shared" si="20"/>
        <v>42661</v>
      </c>
      <c r="C481" s="53">
        <v>0.35</v>
      </c>
      <c r="D481" s="52">
        <v>11.3</v>
      </c>
    </row>
    <row r="482" spans="1:4" x14ac:dyDescent="0.2">
      <c r="A482" s="103"/>
      <c r="B482" s="103">
        <f t="shared" si="20"/>
        <v>42675</v>
      </c>
      <c r="C482" s="53">
        <v>0.5</v>
      </c>
      <c r="D482" s="52">
        <v>12.2</v>
      </c>
    </row>
    <row r="483" spans="1:4" x14ac:dyDescent="0.2">
      <c r="A483" s="52"/>
      <c r="B483" s="54"/>
      <c r="C483" s="52"/>
      <c r="D483" s="52"/>
    </row>
    <row r="484" spans="1:4" x14ac:dyDescent="0.2">
      <c r="A484" s="52"/>
      <c r="B484" s="54"/>
      <c r="C484" s="52"/>
      <c r="D484" s="52"/>
    </row>
    <row r="485" spans="1:4" x14ac:dyDescent="0.2">
      <c r="A485" s="52"/>
      <c r="B485" s="54"/>
      <c r="C485" s="52"/>
      <c r="D485" s="52"/>
    </row>
    <row r="486" spans="1:4" x14ac:dyDescent="0.2">
      <c r="A486" s="52"/>
      <c r="B486" s="54"/>
      <c r="C486" s="52"/>
      <c r="D486" s="52"/>
    </row>
    <row r="487" spans="1:4" x14ac:dyDescent="0.2">
      <c r="A487" s="52"/>
      <c r="B487" s="54"/>
      <c r="C487" s="52"/>
      <c r="D487" s="52"/>
    </row>
    <row r="488" spans="1:4" x14ac:dyDescent="0.2">
      <c r="A488" s="52"/>
      <c r="B488" s="54"/>
      <c r="C488" s="52"/>
      <c r="D488" s="52"/>
    </row>
    <row r="489" spans="1:4" x14ac:dyDescent="0.2">
      <c r="A489" s="52"/>
      <c r="B489" s="54"/>
      <c r="C489" s="52"/>
      <c r="D489" s="52"/>
    </row>
    <row r="490" spans="1:4" x14ac:dyDescent="0.2">
      <c r="A490" s="52"/>
      <c r="B490" s="54"/>
      <c r="C490" s="52"/>
      <c r="D490" s="52"/>
    </row>
    <row r="491" spans="1:4" x14ac:dyDescent="0.2">
      <c r="A491" s="52"/>
      <c r="B491" s="54"/>
      <c r="C491" s="52"/>
      <c r="D491" s="52"/>
    </row>
    <row r="492" spans="1:4" x14ac:dyDescent="0.2">
      <c r="A492" s="52"/>
      <c r="B492" s="54"/>
      <c r="C492" s="52"/>
      <c r="D492" s="52"/>
    </row>
    <row r="493" spans="1:4" x14ac:dyDescent="0.2">
      <c r="A493" s="52"/>
      <c r="B493" s="54"/>
      <c r="C493" s="52"/>
      <c r="D493" s="52"/>
    </row>
    <row r="494" spans="1:4" x14ac:dyDescent="0.2">
      <c r="A494" s="52"/>
      <c r="B494" s="54"/>
      <c r="C494" s="52"/>
      <c r="D494" s="52"/>
    </row>
    <row r="495" spans="1:4" x14ac:dyDescent="0.2">
      <c r="A495" s="52"/>
      <c r="B495" s="54"/>
      <c r="C495" s="52"/>
      <c r="D495" s="52"/>
    </row>
    <row r="496" spans="1:4" x14ac:dyDescent="0.2">
      <c r="A496" s="52"/>
      <c r="B496" s="54"/>
      <c r="C496" s="52"/>
      <c r="D496" s="52"/>
    </row>
    <row r="497" spans="1:4" x14ac:dyDescent="0.2">
      <c r="A497" s="52"/>
      <c r="B497" s="54"/>
      <c r="C497" s="52"/>
      <c r="D497" s="52"/>
    </row>
    <row r="498" spans="1:4" x14ac:dyDescent="0.2">
      <c r="A498" s="52"/>
      <c r="B498" s="54"/>
      <c r="C498" s="52"/>
      <c r="D498" s="52"/>
    </row>
    <row r="499" spans="1:4" x14ac:dyDescent="0.2">
      <c r="A499" s="52"/>
      <c r="B499" s="54"/>
      <c r="C499" s="52"/>
      <c r="D499" s="52"/>
    </row>
    <row r="500" spans="1:4" x14ac:dyDescent="0.2">
      <c r="A500" s="52"/>
      <c r="B500" s="54"/>
      <c r="C500" s="52"/>
      <c r="D500" s="52"/>
    </row>
    <row r="501" spans="1:4" x14ac:dyDescent="0.2">
      <c r="A501" s="52"/>
      <c r="B501" s="54"/>
      <c r="C501" s="52"/>
      <c r="D501" s="52"/>
    </row>
    <row r="502" spans="1:4" x14ac:dyDescent="0.2">
      <c r="A502" s="52"/>
      <c r="B502" s="54"/>
      <c r="C502" s="52"/>
      <c r="D502" s="52"/>
    </row>
    <row r="503" spans="1:4" x14ac:dyDescent="0.2">
      <c r="A503" s="52"/>
      <c r="B503" s="54"/>
      <c r="C503" s="52"/>
      <c r="D503" s="52"/>
    </row>
    <row r="504" spans="1:4" x14ac:dyDescent="0.2">
      <c r="A504" s="52"/>
      <c r="B504" s="54"/>
      <c r="C504" s="52"/>
      <c r="D504" s="52"/>
    </row>
    <row r="505" spans="1:4" x14ac:dyDescent="0.2">
      <c r="A505" s="52"/>
      <c r="B505" s="54"/>
      <c r="C505" s="52"/>
      <c r="D505" s="52"/>
    </row>
    <row r="506" spans="1:4" x14ac:dyDescent="0.2">
      <c r="A506" s="52"/>
      <c r="B506" s="54"/>
      <c r="C506" s="52"/>
      <c r="D506" s="52"/>
    </row>
    <row r="507" spans="1:4" x14ac:dyDescent="0.2">
      <c r="A507" s="52"/>
      <c r="B507" s="54"/>
      <c r="C507" s="52"/>
      <c r="D507" s="52"/>
    </row>
    <row r="508" spans="1:4" x14ac:dyDescent="0.2">
      <c r="A508" s="52"/>
      <c r="B508" s="54"/>
      <c r="C508" s="52"/>
      <c r="D508" s="52"/>
    </row>
    <row r="509" spans="1:4" x14ac:dyDescent="0.2">
      <c r="A509" s="52"/>
      <c r="B509" s="54"/>
      <c r="C509" s="52"/>
      <c r="D509" s="52"/>
    </row>
    <row r="510" spans="1:4" x14ac:dyDescent="0.2">
      <c r="A510" s="52"/>
      <c r="B510" s="54"/>
      <c r="C510" s="52"/>
      <c r="D510" s="52"/>
    </row>
    <row r="511" spans="1:4" x14ac:dyDescent="0.2">
      <c r="A511" s="52"/>
      <c r="B511" s="54"/>
      <c r="C511" s="52"/>
      <c r="D511" s="52"/>
    </row>
    <row r="512" spans="1:4" x14ac:dyDescent="0.2">
      <c r="A512" s="52"/>
      <c r="B512" s="54"/>
      <c r="C512" s="52"/>
      <c r="D512" s="52"/>
    </row>
    <row r="513" spans="1:4" x14ac:dyDescent="0.2">
      <c r="A513" s="52"/>
      <c r="B513" s="54"/>
      <c r="C513" s="52"/>
      <c r="D513" s="52"/>
    </row>
    <row r="514" spans="1:4" x14ac:dyDescent="0.2">
      <c r="A514" s="52"/>
      <c r="B514" s="54"/>
      <c r="C514" s="52"/>
      <c r="D514" s="52"/>
    </row>
    <row r="515" spans="1:4" x14ac:dyDescent="0.2">
      <c r="A515" s="52"/>
      <c r="B515" s="54"/>
      <c r="C515" s="52"/>
      <c r="D515" s="52"/>
    </row>
    <row r="516" spans="1:4" x14ac:dyDescent="0.2">
      <c r="A516" s="52"/>
      <c r="B516" s="54"/>
      <c r="C516" s="52"/>
      <c r="D516" s="52"/>
    </row>
    <row r="517" spans="1:4" x14ac:dyDescent="0.2">
      <c r="A517" s="52"/>
      <c r="B517" s="54"/>
      <c r="C517" s="52"/>
      <c r="D517" s="52"/>
    </row>
    <row r="518" spans="1:4" x14ac:dyDescent="0.2">
      <c r="A518" s="52"/>
      <c r="B518" s="54"/>
      <c r="C518" s="52"/>
      <c r="D518" s="52"/>
    </row>
    <row r="519" spans="1:4" x14ac:dyDescent="0.2">
      <c r="A519" s="52"/>
      <c r="B519" s="54"/>
      <c r="C519" s="52"/>
      <c r="D519" s="52"/>
    </row>
    <row r="520" spans="1:4" x14ac:dyDescent="0.2">
      <c r="A520" s="52"/>
      <c r="B520" s="54"/>
      <c r="C520" s="52"/>
      <c r="D520" s="52"/>
    </row>
    <row r="521" spans="1:4" x14ac:dyDescent="0.2">
      <c r="A521" s="52"/>
      <c r="B521" s="54"/>
      <c r="C521" s="52"/>
      <c r="D521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516"/>
  <sheetViews>
    <sheetView zoomScale="70" zoomScaleNormal="70" zoomScalePageLayoutView="70" workbookViewId="0">
      <pane xSplit="2" ySplit="1" topLeftCell="Q443" activePane="bottomRight" state="frozen"/>
      <selection pane="topRight" activeCell="C1" sqref="C1"/>
      <selection pane="bottomLeft" activeCell="A2" sqref="A2"/>
      <selection pane="bottomRight" activeCell="AD473" sqref="AD473:AG473"/>
    </sheetView>
  </sheetViews>
  <sheetFormatPr baseColWidth="10" defaultColWidth="9.1640625" defaultRowHeight="16" x14ac:dyDescent="0.2"/>
  <cols>
    <col min="1" max="1" width="13.5" style="149" customWidth="1"/>
    <col min="2" max="22" width="13.5" style="152" customWidth="1"/>
    <col min="23" max="23" width="15.83203125" style="51" customWidth="1"/>
    <col min="24" max="24" width="9.1640625" style="51"/>
    <col min="25" max="25" width="10.5" style="51" bestFit="1" customWidth="1"/>
    <col min="26" max="26" width="8.1640625" style="51" bestFit="1" customWidth="1"/>
    <col min="27" max="33" width="14.33203125" style="51" bestFit="1" customWidth="1"/>
    <col min="34" max="34" width="9.1640625" style="51"/>
    <col min="35" max="35" width="25.83203125" style="51" bestFit="1" customWidth="1"/>
    <col min="36" max="16384" width="9.1640625" style="51"/>
  </cols>
  <sheetData>
    <row r="1" spans="1:34" s="62" customFormat="1" x14ac:dyDescent="0.2">
      <c r="A1" s="148" t="str">
        <f>'Raw Data'!A1</f>
        <v>DATE</v>
      </c>
      <c r="B1" s="150" t="str">
        <f>'Raw Data'!B1</f>
        <v>Site</v>
      </c>
      <c r="C1" s="150" t="str">
        <f>'Raw Data'!X1</f>
        <v xml:space="preserve">location </v>
      </c>
      <c r="D1" s="150" t="str">
        <f>'Raw Data'!Y1</f>
        <v xml:space="preserve">name </v>
      </c>
      <c r="E1" s="150" t="str">
        <f>'Raw Data'!AB1</f>
        <v>Sample Dist. (ft)</v>
      </c>
      <c r="F1" s="150" t="str">
        <f>'Raw Data'!AC1</f>
        <v>Sample Dist (m)</v>
      </c>
      <c r="G1" s="150" t="str">
        <f>'Raw Data'!N1</f>
        <v>tide</v>
      </c>
      <c r="H1" s="150" t="str">
        <f>'Raw Data'!O1</f>
        <v>weather</v>
      </c>
      <c r="I1" s="150" t="str">
        <f>'Raw Data'!P1</f>
        <v>wind</v>
      </c>
      <c r="J1" s="150" t="str">
        <f>'Raw Data'!Q1</f>
        <v>surface</v>
      </c>
      <c r="K1" s="150" t="str">
        <f>'Raw Data'!R1</f>
        <v>wind dir</v>
      </c>
      <c r="L1" s="150" t="str">
        <f>'Raw Data'!S1</f>
        <v>rainfall</v>
      </c>
      <c r="M1" s="150" t="str">
        <f>'Raw Data'!T1</f>
        <v>air temp (C)</v>
      </c>
      <c r="N1" s="150" t="str">
        <f>'Raw Data'!U1</f>
        <v>h2o temp (C)</v>
      </c>
      <c r="O1" s="150" t="str">
        <f>'Raw Data'!V1</f>
        <v>secchi (m)</v>
      </c>
      <c r="P1" s="150" t="str">
        <f>'Raw Data'!W1</f>
        <v>botm.out?</v>
      </c>
      <c r="Q1" s="150" t="str">
        <f>'Raw Data'!C1</f>
        <v>Salinity</v>
      </c>
      <c r="R1" s="150" t="str">
        <f>'Raw Data'!D1</f>
        <v>pH</v>
      </c>
      <c r="S1" s="150" t="str">
        <f>'Raw Data'!E1</f>
        <v>chlorophyll</v>
      </c>
      <c r="T1" s="150" t="str">
        <f>'Raw Data'!F1</f>
        <v>NO3****</v>
      </c>
      <c r="U1" s="150" t="str">
        <f>'Raw Data'!G1</f>
        <v>PO4</v>
      </c>
      <c r="V1" s="150"/>
      <c r="W1" s="60"/>
      <c r="X1" s="59"/>
      <c r="Y1" s="59" t="s">
        <v>18</v>
      </c>
      <c r="Z1" s="59" t="s">
        <v>19</v>
      </c>
      <c r="AA1" s="59" t="s">
        <v>14</v>
      </c>
      <c r="AB1" s="59" t="s">
        <v>15</v>
      </c>
      <c r="AC1" s="59" t="s">
        <v>16</v>
      </c>
      <c r="AD1" s="59" t="s">
        <v>89</v>
      </c>
      <c r="AE1" s="61" t="s">
        <v>90</v>
      </c>
      <c r="AF1" s="61" t="s">
        <v>91</v>
      </c>
      <c r="AG1" s="61" t="s">
        <v>92</v>
      </c>
    </row>
    <row r="2" spans="1:34" x14ac:dyDescent="0.2">
      <c r="A2" s="82">
        <f>IF(ISBLANK('Raw Data'!A2),"",'Raw Data'!A2)</f>
        <v>42808</v>
      </c>
      <c r="B2" s="151">
        <f>IF(ISBLANK('Raw Data'!B2),"",'Raw Data'!B2)</f>
        <v>2</v>
      </c>
      <c r="C2" s="151" t="str">
        <f>IF(ISBLANK('Raw Data'!X2),"",'Raw Data'!X2)</f>
        <v>Leonards Mill Pond</v>
      </c>
      <c r="D2" s="151" t="str">
        <f>IF(ISBLANK('Raw Data'!Y2),"",'Raw Data'!Y2)</f>
        <v>Dave Eccleston</v>
      </c>
      <c r="E2" s="151">
        <f>IF(ISBLANK('Raw Data'!AB2),"",'Raw Data'!AB2)</f>
        <v>2.08</v>
      </c>
      <c r="F2" s="151">
        <f>IF(ISBLANK('Raw Data'!AC2),"",'Raw Data'!AC2)</f>
        <v>0.6339840000000001</v>
      </c>
      <c r="G2" s="151">
        <f>IF(ISBLANK('Raw Data'!N2),"",'Raw Data'!N2)</f>
        <v>5</v>
      </c>
      <c r="H2" s="151">
        <f>IF(ISBLANK('Raw Data'!O2),"",'Raw Data'!O2)</f>
        <v>3</v>
      </c>
      <c r="I2" s="151">
        <f>IF(ISBLANK('Raw Data'!P2),"",'Raw Data'!P2)</f>
        <v>4</v>
      </c>
      <c r="J2" s="151">
        <f>IF(ISBLANK('Raw Data'!Q2),"",'Raw Data'!Q2)</f>
        <v>2</v>
      </c>
      <c r="K2" s="151">
        <f>IF(ISBLANK('Raw Data'!R2),"",'Raw Data'!R2)</f>
        <v>6</v>
      </c>
      <c r="L2" s="151">
        <f>IF(ISBLANK('Raw Data'!S2),"",'Raw Data'!S2)</f>
        <v>6</v>
      </c>
      <c r="M2" s="151">
        <f>IF(ISBLANK('Raw Data'!T2),"",'Raw Data'!T2)</f>
        <v>3.8888888888888888</v>
      </c>
      <c r="N2" s="151">
        <f>IF(ISBLANK('Raw Data'!U2),"",'Raw Data'!U2)</f>
        <v>7.7777777777777777</v>
      </c>
      <c r="O2" s="151">
        <f>IF(ISBLANK('Raw Data'!V2),"",'Raw Data'!V2)</f>
        <v>1</v>
      </c>
      <c r="P2" s="151">
        <f>IF(ISBLANK('Raw Data'!W2),"",'Raw Data'!W2)</f>
        <v>1</v>
      </c>
      <c r="Q2" s="151">
        <f>IF(ISBLANK('Raw Data'!C2),"",'Raw Data'!C2)</f>
        <v>0.05</v>
      </c>
      <c r="R2" s="151">
        <f>IF(ISBLANK('Raw Data'!D2),"",'Raw Data'!D2)</f>
        <v>6.56</v>
      </c>
      <c r="S2" s="151">
        <f>IF(ISBLANK('Raw Data'!E2),"",'Raw Data'!E2)</f>
        <v>8.6</v>
      </c>
      <c r="T2" s="151">
        <f>IF(ISBLANK('Raw Data'!F2),"",'Raw Data'!F2)</f>
        <v>7.1340000000000003</v>
      </c>
      <c r="U2" s="151">
        <f>IF(ISBLANK('Raw Data'!G2),"",'Raw Data'!G2)</f>
        <v>0.33700000000000002</v>
      </c>
      <c r="V2" s="151" t="str">
        <f>IF(ISBLANK('Raw Data'!AD2),"",'Raw Data'!AD2)</f>
        <v/>
      </c>
      <c r="W2" s="52"/>
      <c r="Y2" s="52" t="s">
        <v>20</v>
      </c>
      <c r="Z2" s="63" t="s">
        <v>30</v>
      </c>
      <c r="AA2" s="51">
        <f>AVERAGE(R2:R3)</f>
        <v>6.9649999999999999</v>
      </c>
      <c r="AB2" s="51">
        <f>AVERAGE(T2:T3)</f>
        <v>4.2670000000000003</v>
      </c>
      <c r="AC2" s="51">
        <f>AVERAGE(U2:U3)</f>
        <v>0.2215</v>
      </c>
      <c r="AD2" s="51">
        <f>AVERAGE(S2:S3)</f>
        <v>8.4499999999999993</v>
      </c>
      <c r="AE2" s="51">
        <f>AVERAGE(O2:O3)</f>
        <v>1.05</v>
      </c>
      <c r="AF2" s="90">
        <f>TNTP!M3</f>
        <v>1.568784</v>
      </c>
      <c r="AG2" s="91">
        <f>TNTP!N3</f>
        <v>2.7098749999999998E-2</v>
      </c>
      <c r="AH2" s="90"/>
    </row>
    <row r="3" spans="1:34" x14ac:dyDescent="0.2">
      <c r="A3" s="82">
        <f>IF(ISBLANK('Raw Data'!A3),"",'Raw Data'!A3)</f>
        <v>42822</v>
      </c>
      <c r="B3" s="151">
        <f>IF(ISBLANK('Raw Data'!B3),"",'Raw Data'!B3)</f>
        <v>2</v>
      </c>
      <c r="C3" s="151" t="str">
        <f>IF(ISBLANK('Raw Data'!X3),"",'Raw Data'!X3)</f>
        <v/>
      </c>
      <c r="D3" s="151" t="str">
        <f>IF(ISBLANK('Raw Data'!Y3),"",'Raw Data'!Y3)</f>
        <v>Dave Eccleston</v>
      </c>
      <c r="E3" s="151">
        <f>IF(ISBLANK('Raw Data'!AB3),"",'Raw Data'!AB3)</f>
        <v>30</v>
      </c>
      <c r="F3" s="151">
        <f>IF(ISBLANK('Raw Data'!AC3),"",'Raw Data'!AC3)</f>
        <v>9.1440000000000001</v>
      </c>
      <c r="G3" s="151">
        <f>IF(ISBLANK('Raw Data'!N3),"",'Raw Data'!N3)</f>
        <v>5</v>
      </c>
      <c r="H3" s="151">
        <f>IF(ISBLANK('Raw Data'!O3),"",'Raw Data'!O3)</f>
        <v>4</v>
      </c>
      <c r="I3" s="151">
        <f>IF(ISBLANK('Raw Data'!P3),"",'Raw Data'!P3)</f>
        <v>2</v>
      </c>
      <c r="J3" s="151">
        <f>IF(ISBLANK('Raw Data'!Q3),"",'Raw Data'!Q3)</f>
        <v>1</v>
      </c>
      <c r="K3" s="151">
        <f>IF(ISBLANK('Raw Data'!R3),"",'Raw Data'!R3)</f>
        <v>12</v>
      </c>
      <c r="L3" s="151">
        <f>IF(ISBLANK('Raw Data'!S3),"",'Raw Data'!S3)</f>
        <v>2</v>
      </c>
      <c r="M3" s="151">
        <f>IF(ISBLANK('Raw Data'!T3),"",'Raw Data'!T3)</f>
        <v>21.111111111111111</v>
      </c>
      <c r="N3" s="151">
        <f>IF(ISBLANK('Raw Data'!U3),"",'Raw Data'!U3)</f>
        <v>14.444444444444445</v>
      </c>
      <c r="O3" s="151">
        <f>IF(ISBLANK('Raw Data'!V3),"",'Raw Data'!V3)</f>
        <v>1.1000000000000001</v>
      </c>
      <c r="P3" s="151">
        <f>IF(ISBLANK('Raw Data'!W3),"",'Raw Data'!W3)</f>
        <v>1</v>
      </c>
      <c r="Q3" s="151">
        <f>IF(ISBLANK('Raw Data'!C3),"",'Raw Data'!C3)</f>
        <v>0.06</v>
      </c>
      <c r="R3" s="151">
        <f>IF(ISBLANK('Raw Data'!D3),"",'Raw Data'!D3)</f>
        <v>7.37</v>
      </c>
      <c r="S3" s="151">
        <f>IF(ISBLANK('Raw Data'!E3),"",'Raw Data'!E3)</f>
        <v>8.3000000000000007</v>
      </c>
      <c r="T3" s="151">
        <f>IF(ISBLANK('Raw Data'!F3),"",'Raw Data'!F3)</f>
        <v>1.4</v>
      </c>
      <c r="U3" s="151">
        <f>IF(ISBLANK('Raw Data'!G3),"",'Raw Data'!G3)</f>
        <v>0.106</v>
      </c>
      <c r="V3" s="151" t="str">
        <f>IF(ISBLANK('Raw Data'!AD3),"",'Raw Data'!AD3)</f>
        <v>Small group of floating algae present,</v>
      </c>
      <c r="W3" s="52"/>
      <c r="Y3" s="52" t="s">
        <v>22</v>
      </c>
      <c r="AA3" s="90">
        <f>AVERAGE(R4:R5)</f>
        <v>7.4349999999999996</v>
      </c>
      <c r="AB3" s="90">
        <f>AVERAGE(T4:T5)</f>
        <v>1.5549999999999999</v>
      </c>
      <c r="AC3" s="90">
        <f>AVERAGE(U4:U5)</f>
        <v>0.28250000000000003</v>
      </c>
      <c r="AD3" s="90">
        <f>AVERAGE(S4:S5)</f>
        <v>12.700000000000001</v>
      </c>
      <c r="AE3" s="90">
        <f>AVERAGE(O4:O5)</f>
        <v>0.75</v>
      </c>
      <c r="AF3" s="90">
        <f>TNTP!M4</f>
        <v>1.4140066500000001</v>
      </c>
      <c r="AG3" s="91">
        <f>TNTP!N4</f>
        <v>3.9486750000000001E-2</v>
      </c>
      <c r="AH3" s="90"/>
    </row>
    <row r="4" spans="1:34" x14ac:dyDescent="0.2">
      <c r="A4" s="182">
        <f>IF(ISBLANK('Raw Data'!A4),"",'Raw Data'!A4)</f>
        <v>42836</v>
      </c>
      <c r="B4" s="151">
        <f>IF(ISBLANK('Raw Data'!B4),"",'Raw Data'!B4)</f>
        <v>2</v>
      </c>
      <c r="C4" s="151" t="str">
        <f>IF(ISBLANK('Raw Data'!X4),"",'Raw Data'!X4)</f>
        <v/>
      </c>
      <c r="D4" s="151" t="str">
        <f>IF(ISBLANK('Raw Data'!Y4),"",'Raw Data'!Y4)</f>
        <v>Tom Mace</v>
      </c>
      <c r="E4" s="151" t="str">
        <f>IF(ISBLANK('Raw Data'!AB4),"",'Raw Data'!AB4)</f>
        <v/>
      </c>
      <c r="F4" s="151">
        <f>IF(ISBLANK('Raw Data'!AC4),"",'Raw Data'!AC4)</f>
        <v>0</v>
      </c>
      <c r="G4" s="151">
        <f>IF(ISBLANK('Raw Data'!N4),"",'Raw Data'!N4)</f>
        <v>5</v>
      </c>
      <c r="H4" s="151">
        <f>IF(ISBLANK('Raw Data'!O4),"",'Raw Data'!O4)</f>
        <v>1</v>
      </c>
      <c r="I4" s="151">
        <f>IF(ISBLANK('Raw Data'!P4),"",'Raw Data'!P4)</f>
        <v>1</v>
      </c>
      <c r="J4" s="151">
        <f>IF(ISBLANK('Raw Data'!Q4),"",'Raw Data'!Q4)</f>
        <v>1</v>
      </c>
      <c r="K4" s="151">
        <f>IF(ISBLANK('Raw Data'!R4),"",'Raw Data'!R4)</f>
        <v>9</v>
      </c>
      <c r="L4" s="151">
        <f>IF(ISBLANK('Raw Data'!S4),"",'Raw Data'!S4)</f>
        <v>1</v>
      </c>
      <c r="M4" s="151">
        <f>IF(ISBLANK('Raw Data'!T4),"",'Raw Data'!T4)</f>
        <v>32.222222222222221</v>
      </c>
      <c r="N4" s="151">
        <f>IF(ISBLANK('Raw Data'!U4),"",'Raw Data'!U4)</f>
        <v>17.777777777777779</v>
      </c>
      <c r="O4" s="183">
        <f>IF(ISBLANK('Raw Data'!V4),"",'Raw Data'!V4)</f>
        <v>0.9</v>
      </c>
      <c r="P4" s="183">
        <f>IF(ISBLANK('Raw Data'!W4),"",'Raw Data'!W4)</f>
        <v>1</v>
      </c>
      <c r="Q4" s="183">
        <f>IF(ISBLANK('Raw Data'!C4),"",'Raw Data'!C4)</f>
        <v>0.04</v>
      </c>
      <c r="R4" s="183">
        <f>IF(ISBLANK('Raw Data'!D4),"",'Raw Data'!D4)</f>
        <v>7.52</v>
      </c>
      <c r="S4" s="183">
        <f>IF(ISBLANK('Raw Data'!E4),"",'Raw Data'!E4)</f>
        <v>18.600000000000001</v>
      </c>
      <c r="T4" s="183">
        <f>IF(ISBLANK('Raw Data'!F4),"",'Raw Data'!F4)</f>
        <v>1.63</v>
      </c>
      <c r="U4" s="183">
        <f>IF(ISBLANK('Raw Data'!G4),"",'Raw Data'!G4)</f>
        <v>0.39600000000000002</v>
      </c>
      <c r="V4" s="151" t="str">
        <f>IF(ISBLANK('Raw Data'!AD4),"",'Raw Data'!AD4)</f>
        <v/>
      </c>
      <c r="W4" s="52"/>
      <c r="Y4" s="52" t="s">
        <v>23</v>
      </c>
      <c r="AA4" s="90">
        <f>AVERAGE(R6:R7)</f>
        <v>7.2149999999999999</v>
      </c>
      <c r="AB4" s="90">
        <f>AVERAGE(T6:T7)</f>
        <v>1.2849999999999999</v>
      </c>
      <c r="AC4" s="90">
        <f>AVERAGE(U6:U7)</f>
        <v>0.27549999999999997</v>
      </c>
      <c r="AD4" s="90">
        <f>AVERAGE(S6:S7)</f>
        <v>17.5</v>
      </c>
      <c r="AE4" s="90">
        <f>AVERAGE(O6:O7)</f>
        <v>0.52500000000000002</v>
      </c>
      <c r="AF4" s="90">
        <f>TNTP!M5</f>
        <v>1.3712853</v>
      </c>
      <c r="AG4" s="91">
        <f>TNTP!N5</f>
        <v>4.9397150000000001E-2</v>
      </c>
      <c r="AH4" s="90"/>
    </row>
    <row r="5" spans="1:34" x14ac:dyDescent="0.2">
      <c r="A5" s="182">
        <f>IF(ISBLANK('Raw Data'!A5),"",'Raw Data'!A5)</f>
        <v>42850</v>
      </c>
      <c r="B5" s="151">
        <f>IF(ISBLANK('Raw Data'!B5),"",'Raw Data'!B5)</f>
        <v>2</v>
      </c>
      <c r="C5" s="151" t="str">
        <f>IF(ISBLANK('Raw Data'!X5),"",'Raw Data'!X5)</f>
        <v/>
      </c>
      <c r="D5" s="151" t="str">
        <f>IF(ISBLANK('Raw Data'!Y5),"",'Raw Data'!Y5)</f>
        <v>Deborah Finkbeener</v>
      </c>
      <c r="E5" s="151">
        <f>IF(ISBLANK('Raw Data'!AB5),"",'Raw Data'!AB5)</f>
        <v>2</v>
      </c>
      <c r="F5" s="151">
        <f>IF(ISBLANK('Raw Data'!AC5),"",'Raw Data'!AC5)</f>
        <v>0.60960000000000003</v>
      </c>
      <c r="G5" s="151">
        <f>IF(ISBLANK('Raw Data'!N5),"",'Raw Data'!N5)</f>
        <v>5</v>
      </c>
      <c r="H5" s="151">
        <f>IF(ISBLANK('Raw Data'!O5),"",'Raw Data'!O5)</f>
        <v>5</v>
      </c>
      <c r="I5" s="151">
        <f>IF(ISBLANK('Raw Data'!P5),"",'Raw Data'!P5)</f>
        <v>2</v>
      </c>
      <c r="J5" s="151">
        <f>IF(ISBLANK('Raw Data'!Q5),"",'Raw Data'!Q5)</f>
        <v>1</v>
      </c>
      <c r="K5" s="151">
        <f>IF(ISBLANK('Raw Data'!R5),"",'Raw Data'!R5)</f>
        <v>6</v>
      </c>
      <c r="L5" s="151">
        <f>IF(ISBLANK('Raw Data'!S5),"",'Raw Data'!S5)</f>
        <v>4</v>
      </c>
      <c r="M5" s="151">
        <f>IF(ISBLANK('Raw Data'!T5),"",'Raw Data'!T5)</f>
        <v>20</v>
      </c>
      <c r="N5" s="151">
        <f>IF(ISBLANK('Raw Data'!U5),"",'Raw Data'!U5)</f>
        <v>16.666666666666668</v>
      </c>
      <c r="O5" s="183">
        <f>IF(ISBLANK('Raw Data'!V5),"",'Raw Data'!V5)</f>
        <v>0.6</v>
      </c>
      <c r="P5" s="183">
        <f>IF(ISBLANK('Raw Data'!W5),"",'Raw Data'!W5)</f>
        <v>2</v>
      </c>
      <c r="Q5" s="183">
        <f>IF(ISBLANK('Raw Data'!C5),"",'Raw Data'!C5)</f>
        <v>7.0000000000000007E-2</v>
      </c>
      <c r="R5" s="183">
        <f>IF(ISBLANK('Raw Data'!D5),"",'Raw Data'!D5)</f>
        <v>7.35</v>
      </c>
      <c r="S5" s="183">
        <f>IF(ISBLANK('Raw Data'!E5),"",'Raw Data'!E5)</f>
        <v>6.8</v>
      </c>
      <c r="T5" s="183">
        <f>IF(ISBLANK('Raw Data'!F5),"",'Raw Data'!F5)</f>
        <v>1.48</v>
      </c>
      <c r="U5" s="183">
        <f>IF(ISBLANK('Raw Data'!G5),"",'Raw Data'!G5)</f>
        <v>0.16900000000000001</v>
      </c>
      <c r="V5" s="151" t="str">
        <f>IF(ISBLANK('Raw Data'!AD5),"",'Raw Data'!AD5)</f>
        <v/>
      </c>
      <c r="W5" s="52"/>
      <c r="Y5" s="52" t="s">
        <v>24</v>
      </c>
      <c r="AA5" s="51">
        <f>AVERAGE(R8:R9)</f>
        <v>6.8</v>
      </c>
      <c r="AB5" s="51">
        <f>AVERAGE(T8:T9)</f>
        <v>3.29</v>
      </c>
      <c r="AC5" s="51">
        <f>AVERAGE(U8:U9)</f>
        <v>0.16049999999999998</v>
      </c>
      <c r="AD5" s="51">
        <f>AVERAGE(S8:S9)</f>
        <v>18.3</v>
      </c>
      <c r="AE5" s="51">
        <f>AVERAGE(O8:O9)</f>
        <v>0.27500000000000002</v>
      </c>
      <c r="AF5" s="90">
        <f>TNTP!M6</f>
        <v>1.7018504999999999</v>
      </c>
      <c r="AG5" s="91">
        <f>TNTP!N6</f>
        <v>6.7824300000000004E-2</v>
      </c>
      <c r="AH5" s="90"/>
    </row>
    <row r="6" spans="1:34" x14ac:dyDescent="0.2">
      <c r="A6" s="82">
        <f>IF(ISBLANK('Raw Data'!A6),"",'Raw Data'!A6)</f>
        <v>42864</v>
      </c>
      <c r="B6" s="151">
        <f>IF(ISBLANK('Raw Data'!B6),"",'Raw Data'!B6)</f>
        <v>2</v>
      </c>
      <c r="C6" s="151" t="str">
        <f>IF(ISBLANK('Raw Data'!X6),"",'Raw Data'!X6)</f>
        <v/>
      </c>
      <c r="D6" s="151" t="str">
        <f>IF(ISBLANK('Raw Data'!Y6),"",'Raw Data'!Y6)</f>
        <v>Tom Mace</v>
      </c>
      <c r="E6" s="151">
        <f>IF(ISBLANK('Raw Data'!AB6),"",'Raw Data'!AB6)</f>
        <v>2</v>
      </c>
      <c r="F6" s="151">
        <f>IF(ISBLANK('Raw Data'!AC6),"",'Raw Data'!AC6)</f>
        <v>0.60960000000000003</v>
      </c>
      <c r="G6" s="151">
        <f>IF(ISBLANK('Raw Data'!N6),"",'Raw Data'!N6)</f>
        <v>5</v>
      </c>
      <c r="H6" s="151">
        <f>IF(ISBLANK('Raw Data'!O6),"",'Raw Data'!O6)</f>
        <v>1</v>
      </c>
      <c r="I6" s="151">
        <f>IF(ISBLANK('Raw Data'!P6),"",'Raw Data'!P6)</f>
        <v>2</v>
      </c>
      <c r="J6" s="151">
        <f>IF(ISBLANK('Raw Data'!Q6),"",'Raw Data'!Q6)</f>
        <v>2</v>
      </c>
      <c r="K6" s="151">
        <f>IF(ISBLANK('Raw Data'!R6),"",'Raw Data'!R6)</f>
        <v>11</v>
      </c>
      <c r="L6" s="151">
        <f>IF(ISBLANK('Raw Data'!S6),"",'Raw Data'!S6)</f>
        <v>1</v>
      </c>
      <c r="M6" s="151">
        <f>IF(ISBLANK('Raw Data'!T6),"",'Raw Data'!T6)</f>
        <v>20.555555555555557</v>
      </c>
      <c r="N6" s="151">
        <f>IF(ISBLANK('Raw Data'!U6),"",'Raw Data'!U6)</f>
        <v>18.888888888888889</v>
      </c>
      <c r="O6" s="151">
        <f>IF(ISBLANK('Raw Data'!V6),"",'Raw Data'!V6)</f>
        <v>0.5</v>
      </c>
      <c r="P6" s="151">
        <f>IF(ISBLANK('Raw Data'!W6),"",'Raw Data'!W6)</f>
        <v>2</v>
      </c>
      <c r="Q6" s="151">
        <f>IF(ISBLANK('Raw Data'!C6),"",'Raw Data'!C6)</f>
        <v>0.08</v>
      </c>
      <c r="R6" s="151">
        <f>IF(ISBLANK('Raw Data'!D6),"",'Raw Data'!D6)</f>
        <v>6.95</v>
      </c>
      <c r="S6" s="151">
        <f>IF(ISBLANK('Raw Data'!E6),"",'Raw Data'!E6)</f>
        <v>18.600000000000001</v>
      </c>
      <c r="T6" s="151">
        <f>IF(ISBLANK('Raw Data'!F6),"",'Raw Data'!F6)</f>
        <v>1.1299999999999999</v>
      </c>
      <c r="U6" s="151">
        <f>IF(ISBLANK('Raw Data'!G6),"",'Raw Data'!G6)</f>
        <v>0.29199999999999998</v>
      </c>
      <c r="V6" s="151" t="str">
        <f>IF(ISBLANK('Raw Data'!AD6),"",'Raw Data'!AD6)</f>
        <v/>
      </c>
      <c r="W6" s="52"/>
      <c r="Y6" s="52" t="s">
        <v>25</v>
      </c>
      <c r="AA6" s="51">
        <f>AVERAGE(R10:R11)</f>
        <v>7.34</v>
      </c>
      <c r="AB6" s="51">
        <f>AVERAGE(T10:T11)</f>
        <v>1.28</v>
      </c>
      <c r="AC6" s="51">
        <f>AVERAGE(U10:U11)</f>
        <v>1.8170000000000002</v>
      </c>
      <c r="AD6" s="51">
        <f>AVERAGE(S10:S11)</f>
        <v>13.8</v>
      </c>
      <c r="AE6" s="51">
        <f>AVERAGE(O10:O11)</f>
        <v>0.8</v>
      </c>
      <c r="AF6" s="90">
        <f>TNTP!M7</f>
        <v>0.67583775000000001</v>
      </c>
      <c r="AG6" s="91">
        <f>TNTP!N7</f>
        <v>5.4042649999999998E-2</v>
      </c>
      <c r="AH6" s="90"/>
    </row>
    <row r="7" spans="1:34" x14ac:dyDescent="0.2">
      <c r="A7" s="82">
        <f>IF(ISBLANK('Raw Data'!A7),"",'Raw Data'!A7)</f>
        <v>42878</v>
      </c>
      <c r="B7" s="151">
        <f>IF(ISBLANK('Raw Data'!B7),"",'Raw Data'!B7)</f>
        <v>2</v>
      </c>
      <c r="C7" s="151" t="str">
        <f>IF(ISBLANK('Raw Data'!X7),"",'Raw Data'!X7)</f>
        <v/>
      </c>
      <c r="D7" s="151" t="str">
        <f>IF(ISBLANK('Raw Data'!Y7),"",'Raw Data'!Y7)</f>
        <v>Ryan Mello</v>
      </c>
      <c r="E7" s="151">
        <f>IF(ISBLANK('Raw Data'!AB7),"",'Raw Data'!AB7)</f>
        <v>20</v>
      </c>
      <c r="F7" s="151">
        <f>IF(ISBLANK('Raw Data'!AC7),"",'Raw Data'!AC7)</f>
        <v>6.0960000000000001</v>
      </c>
      <c r="G7" s="151">
        <f>IF(ISBLANK('Raw Data'!N7),"",'Raw Data'!N7)</f>
        <v>5</v>
      </c>
      <c r="H7" s="151">
        <f>IF(ISBLANK('Raw Data'!O7),"",'Raw Data'!O7)</f>
        <v>3</v>
      </c>
      <c r="I7" s="151">
        <f>IF(ISBLANK('Raw Data'!P7),"",'Raw Data'!P7)</f>
        <v>2</v>
      </c>
      <c r="J7" s="151">
        <f>IF(ISBLANK('Raw Data'!Q7),"",'Raw Data'!Q7)</f>
        <v>2</v>
      </c>
      <c r="K7" s="151">
        <f>IF(ISBLANK('Raw Data'!R7),"",'Raw Data'!R7)</f>
        <v>9</v>
      </c>
      <c r="L7" s="151">
        <f>IF(ISBLANK('Raw Data'!S7),"",'Raw Data'!S7)</f>
        <v>6</v>
      </c>
      <c r="M7" s="151">
        <f>IF(ISBLANK('Raw Data'!T7),"",'Raw Data'!T7)</f>
        <v>18.888888888888889</v>
      </c>
      <c r="N7" s="151">
        <f>IF(ISBLANK('Raw Data'!U7),"",'Raw Data'!U7)</f>
        <v>21.666666666666668</v>
      </c>
      <c r="O7" s="151">
        <f>IF(ISBLANK('Raw Data'!V7),"",'Raw Data'!V7)</f>
        <v>0.55000000000000004</v>
      </c>
      <c r="P7" s="151">
        <f>IF(ISBLANK('Raw Data'!W7),"",'Raw Data'!W7)</f>
        <v>1</v>
      </c>
      <c r="Q7" s="151">
        <f>IF(ISBLANK('Raw Data'!C7),"",'Raw Data'!C7)</f>
        <v>0.06</v>
      </c>
      <c r="R7" s="151">
        <f>IF(ISBLANK('Raw Data'!D7),"",'Raw Data'!D7)</f>
        <v>7.48</v>
      </c>
      <c r="S7" s="151">
        <f>IF(ISBLANK('Raw Data'!E7),"",'Raw Data'!E7)</f>
        <v>16.399999999999999</v>
      </c>
      <c r="T7" s="151">
        <f>IF(ISBLANK('Raw Data'!F7),"",'Raw Data'!F7)</f>
        <v>1.44</v>
      </c>
      <c r="U7" s="151">
        <f>IF(ISBLANK('Raw Data'!G7),"",'Raw Data'!G7)</f>
        <v>0.25900000000000001</v>
      </c>
      <c r="V7" s="151" t="str">
        <f>IF(ISBLANK('Raw Data'!AD7),"",'Raw Data'!AD7)</f>
        <v/>
      </c>
      <c r="W7" s="52"/>
      <c r="Y7" s="52" t="s">
        <v>26</v>
      </c>
      <c r="AA7" s="90">
        <f>AVERAGE(R12:R14)</f>
        <v>6.6933333333333325</v>
      </c>
      <c r="AB7" s="90">
        <f>AVERAGE(T12:T14)</f>
        <v>0.84366666666666668</v>
      </c>
      <c r="AC7" s="90">
        <f>AVERAGE(U12:U14)</f>
        <v>0.33499999999999996</v>
      </c>
      <c r="AD7" s="90">
        <f>AVERAGE(S12:S14)</f>
        <v>21.899999999999995</v>
      </c>
      <c r="AE7" s="90">
        <f>AVERAGE(O12:O14)</f>
        <v>0.5</v>
      </c>
      <c r="AF7" s="90">
        <f>TNTP!M8</f>
        <v>1.27253595</v>
      </c>
      <c r="AG7" s="91">
        <f>TNTP!N8</f>
        <v>0.11510516666666666</v>
      </c>
      <c r="AH7" s="90"/>
    </row>
    <row r="8" spans="1:34" x14ac:dyDescent="0.2">
      <c r="A8" s="182">
        <f>IF(ISBLANK('Raw Data'!A8),"",'Raw Data'!A8)</f>
        <v>42892</v>
      </c>
      <c r="B8" s="151">
        <f>IF(ISBLANK('Raw Data'!B8),"",'Raw Data'!B8)</f>
        <v>2</v>
      </c>
      <c r="C8" s="151" t="str">
        <f>IF(ISBLANK('Raw Data'!X8),"",'Raw Data'!X8)</f>
        <v/>
      </c>
      <c r="D8" s="151" t="str">
        <f>IF(ISBLANK('Raw Data'!Y8),"",'Raw Data'!Y8)</f>
        <v>Tom Mace</v>
      </c>
      <c r="E8" s="151" t="str">
        <f>IF(ISBLANK('Raw Data'!AB8),"",'Raw Data'!AB8)</f>
        <v/>
      </c>
      <c r="F8" s="151" t="str">
        <f>IF(ISBLANK('Raw Data'!AC8),"",'Raw Data'!AC8)</f>
        <v/>
      </c>
      <c r="G8" s="151">
        <f>IF(ISBLANK('Raw Data'!N8),"",'Raw Data'!N8)</f>
        <v>5</v>
      </c>
      <c r="H8" s="151">
        <f>IF(ISBLANK('Raw Data'!O8),"",'Raw Data'!O8)</f>
        <v>2</v>
      </c>
      <c r="I8" s="151">
        <f>IF(ISBLANK('Raw Data'!P8),"",'Raw Data'!P8)</f>
        <v>2</v>
      </c>
      <c r="J8" s="151">
        <f>IF(ISBLANK('Raw Data'!Q8),"",'Raw Data'!Q8)</f>
        <v>2</v>
      </c>
      <c r="K8" s="151">
        <f>IF(ISBLANK('Raw Data'!R8),"",'Raw Data'!R8)</f>
        <v>12</v>
      </c>
      <c r="L8" s="151">
        <f>IF(ISBLANK('Raw Data'!S8),"",'Raw Data'!S8)</f>
        <v>3</v>
      </c>
      <c r="M8" s="151">
        <f>IF(ISBLANK('Raw Data'!T8),"",'Raw Data'!T8)</f>
        <v>26.111111111111111</v>
      </c>
      <c r="N8" s="151">
        <f>IF(ISBLANK('Raw Data'!U8),"",'Raw Data'!U8)</f>
        <v>23.888888888888889</v>
      </c>
      <c r="O8" s="183">
        <f>IF(ISBLANK('Raw Data'!V8),"",'Raw Data'!V8)</f>
        <v>0.35</v>
      </c>
      <c r="P8" s="183">
        <f>IF(ISBLANK('Raw Data'!W8),"",'Raw Data'!W8)</f>
        <v>1</v>
      </c>
      <c r="Q8" s="183">
        <f>IF(ISBLANK('Raw Data'!C8),"",'Raw Data'!C8)</f>
        <v>0.05</v>
      </c>
      <c r="R8" s="183">
        <f>IF(ISBLANK('Raw Data'!D8),"",'Raw Data'!D8)</f>
        <v>6.6</v>
      </c>
      <c r="S8" s="183">
        <f>IF(ISBLANK('Raw Data'!E8),"",'Raw Data'!E8)</f>
        <v>16.8</v>
      </c>
      <c r="T8" s="183">
        <f>IF(ISBLANK('Raw Data'!F8),"",'Raw Data'!F8)</f>
        <v>1.1100000000000001</v>
      </c>
      <c r="U8" s="183">
        <f>IF(ISBLANK('Raw Data'!G8),"",'Raw Data'!G8)</f>
        <v>0.14099999999999999</v>
      </c>
      <c r="V8" s="151" t="str">
        <f>IF(ISBLANK('Raw Data'!AD8),"",'Raw Data'!AD8)</f>
        <v/>
      </c>
      <c r="W8" s="52"/>
      <c r="Y8" s="52" t="s">
        <v>27</v>
      </c>
      <c r="AA8" s="90">
        <f>AVERAGE(R15:R16)</f>
        <v>7.4950000000000001</v>
      </c>
      <c r="AB8" s="90">
        <f>AVERAGE(T15:T16)</f>
        <v>0.65850000000000009</v>
      </c>
      <c r="AC8" s="90">
        <f>AVERAGE(U15:U16)</f>
        <v>0.28950000000000004</v>
      </c>
      <c r="AD8" s="90">
        <f>AVERAGE(S15:S16)</f>
        <v>18.5</v>
      </c>
      <c r="AE8" s="90">
        <f>AVERAGE(O15:O16)</f>
        <v>0.65</v>
      </c>
      <c r="AF8" s="90">
        <f>TNTP!M9</f>
        <v>1.54077</v>
      </c>
      <c r="AG8" s="91">
        <f>TNTP!N9</f>
        <v>5.6365400000000003E-2</v>
      </c>
      <c r="AH8" s="90"/>
    </row>
    <row r="9" spans="1:34" x14ac:dyDescent="0.2">
      <c r="A9" s="182">
        <f>IF(ISBLANK('Raw Data'!A9),"",'Raw Data'!A9)</f>
        <v>42906</v>
      </c>
      <c r="B9" s="151">
        <f>IF(ISBLANK('Raw Data'!B9),"",'Raw Data'!B9)</f>
        <v>2</v>
      </c>
      <c r="C9" s="151" t="str">
        <f>IF(ISBLANK('Raw Data'!X9),"",'Raw Data'!X9)</f>
        <v/>
      </c>
      <c r="D9" s="151" t="str">
        <f>IF(ISBLANK('Raw Data'!Y9),"",'Raw Data'!Y9)</f>
        <v>Tom Mace</v>
      </c>
      <c r="E9" s="151">
        <f>IF(ISBLANK('Raw Data'!AB9),"",'Raw Data'!AB9)</f>
        <v>5</v>
      </c>
      <c r="F9" s="151">
        <f>IF(ISBLANK('Raw Data'!AC9),"",'Raw Data'!AC9)</f>
        <v>1.524</v>
      </c>
      <c r="G9" s="151">
        <f>IF(ISBLANK('Raw Data'!N9),"",'Raw Data'!N9)</f>
        <v>5</v>
      </c>
      <c r="H9" s="151">
        <f>IF(ISBLANK('Raw Data'!O9),"",'Raw Data'!O9)</f>
        <v>2</v>
      </c>
      <c r="I9" s="151">
        <f>IF(ISBLANK('Raw Data'!P9),"",'Raw Data'!P9)</f>
        <v>2</v>
      </c>
      <c r="J9" s="151">
        <f>IF(ISBLANK('Raw Data'!Q9),"",'Raw Data'!Q9)</f>
        <v>1</v>
      </c>
      <c r="K9" s="151" t="str">
        <f>IF(ISBLANK('Raw Data'!R9),"",'Raw Data'!R9)</f>
        <v/>
      </c>
      <c r="L9" s="151">
        <f>IF(ISBLANK('Raw Data'!S9),"",'Raw Data'!S9)</f>
        <v>5</v>
      </c>
      <c r="M9" s="151">
        <f>IF(ISBLANK('Raw Data'!T9),"",'Raw Data'!T9)</f>
        <v>26.666666666666668</v>
      </c>
      <c r="N9" s="151">
        <f>IF(ISBLANK('Raw Data'!U9),"",'Raw Data'!U9)</f>
        <v>26.666666666666668</v>
      </c>
      <c r="O9" s="183">
        <f>IF(ISBLANK('Raw Data'!V9),"",'Raw Data'!V9)</f>
        <v>0.2</v>
      </c>
      <c r="P9" s="183">
        <f>IF(ISBLANK('Raw Data'!W9),"",'Raw Data'!W9)</f>
        <v>1</v>
      </c>
      <c r="Q9" s="183">
        <f>IF(ISBLANK('Raw Data'!C9),"",'Raw Data'!C9)</f>
        <v>0.05</v>
      </c>
      <c r="R9" s="183">
        <f>IF(ISBLANK('Raw Data'!D9),"",'Raw Data'!D9)</f>
        <v>7</v>
      </c>
      <c r="S9" s="183">
        <f>IF(ISBLANK('Raw Data'!E9),"",'Raw Data'!E9)</f>
        <v>19.8</v>
      </c>
      <c r="T9" s="183">
        <f>IF(ISBLANK('Raw Data'!F9),"",'Raw Data'!F9)</f>
        <v>5.47</v>
      </c>
      <c r="U9" s="183">
        <f>IF(ISBLANK('Raw Data'!G9),"",'Raw Data'!G9)</f>
        <v>0.18</v>
      </c>
      <c r="V9" s="151" t="str">
        <f>IF(ISBLANK('Raw Data'!AD9),"",'Raw Data'!AD9)</f>
        <v>Sample was collected 3 hrs later than usual. Ample goose feces</v>
      </c>
      <c r="W9" s="52"/>
      <c r="Y9" s="52" t="s">
        <v>28</v>
      </c>
      <c r="AA9" s="90">
        <f>AVERAGE(R17:R18)</f>
        <v>7.55</v>
      </c>
      <c r="AB9" s="90">
        <f>AVERAGE(T17:T18)</f>
        <v>0.89100000000000001</v>
      </c>
      <c r="AC9" s="90">
        <f>AVERAGE(U17:U18)</f>
        <v>0.30299999999999999</v>
      </c>
      <c r="AD9" s="90">
        <f>AVERAGE(S17:S18)</f>
        <v>9.8000000000000007</v>
      </c>
      <c r="AE9" s="90">
        <f>AVERAGE(O17:O18)</f>
        <v>1.1499999999999999</v>
      </c>
      <c r="AF9" s="90">
        <f>TNTP!M10</f>
        <v>1.6668329999999998</v>
      </c>
      <c r="AG9" s="91">
        <f>TNTP!N10</f>
        <v>3.6544599999999997E-2</v>
      </c>
      <c r="AH9" s="90"/>
    </row>
    <row r="10" spans="1:34" x14ac:dyDescent="0.2">
      <c r="A10" s="82">
        <f>IF(ISBLANK('Raw Data'!A10),"",'Raw Data'!A10)</f>
        <v>42921</v>
      </c>
      <c r="B10" s="151">
        <f>IF(ISBLANK('Raw Data'!B10),"",'Raw Data'!B10)</f>
        <v>2</v>
      </c>
      <c r="C10" s="151" t="str">
        <f>IF(ISBLANK('Raw Data'!X10),"",'Raw Data'!X10)</f>
        <v/>
      </c>
      <c r="D10" s="151" t="str">
        <f>IF(ISBLANK('Raw Data'!Y10),"",'Raw Data'!Y10)</f>
        <v>Tom Mace</v>
      </c>
      <c r="E10" s="151" t="str">
        <f>IF(ISBLANK('Raw Data'!AB10),"",'Raw Data'!AB10)</f>
        <v/>
      </c>
      <c r="F10" s="151">
        <f>IF(ISBLANK('Raw Data'!AC10),"",'Raw Data'!AC10)</f>
        <v>0</v>
      </c>
      <c r="G10" s="151">
        <f>IF(ISBLANK('Raw Data'!N10),"",'Raw Data'!N10)</f>
        <v>5</v>
      </c>
      <c r="H10" s="151">
        <f>IF(ISBLANK('Raw Data'!O10),"",'Raw Data'!O10)</f>
        <v>2</v>
      </c>
      <c r="I10" s="151">
        <f>IF(ISBLANK('Raw Data'!P10),"",'Raw Data'!P10)</f>
        <v>1</v>
      </c>
      <c r="J10" s="151">
        <f>IF(ISBLANK('Raw Data'!Q10),"",'Raw Data'!Q10)</f>
        <v>1</v>
      </c>
      <c r="K10" s="151">
        <f>IF(ISBLANK('Raw Data'!R10),"",'Raw Data'!R10)</f>
        <v>13</v>
      </c>
      <c r="L10" s="151">
        <f>IF(ISBLANK('Raw Data'!S10),"",'Raw Data'!S10)</f>
        <v>2</v>
      </c>
      <c r="M10" s="151">
        <f>IF(ISBLANK('Raw Data'!T10),"",'Raw Data'!T10)</f>
        <v>30</v>
      </c>
      <c r="N10" s="151">
        <f>IF(ISBLANK('Raw Data'!U10),"",'Raw Data'!U10)</f>
        <v>30</v>
      </c>
      <c r="O10" s="151">
        <f>IF(ISBLANK('Raw Data'!V10),"",'Raw Data'!V10)</f>
        <v>0.7</v>
      </c>
      <c r="P10" s="151">
        <f>IF(ISBLANK('Raw Data'!W10),"",'Raw Data'!W10)</f>
        <v>1</v>
      </c>
      <c r="Q10" s="151">
        <f>IF(ISBLANK('Raw Data'!C10),"",'Raw Data'!C10)</f>
        <v>0.06</v>
      </c>
      <c r="R10" s="151">
        <f>IF(ISBLANK('Raw Data'!D10),"",'Raw Data'!D10)</f>
        <v>7.84</v>
      </c>
      <c r="S10" s="151">
        <f>IF(ISBLANK('Raw Data'!E10),"",'Raw Data'!E10)</f>
        <v>13.1</v>
      </c>
      <c r="T10" s="151" t="str">
        <f>IF(ISBLANK('Raw Data'!F10),"",'Raw Data'!F10)</f>
        <v/>
      </c>
      <c r="U10" s="151">
        <f>IF(ISBLANK('Raw Data'!G10),"",'Raw Data'!G10)</f>
        <v>0.19600000000000001</v>
      </c>
      <c r="V10" s="151" t="str">
        <f>IF(ISBLANK('Raw Data'!AD10),"",'Raw Data'!AD10)</f>
        <v/>
      </c>
      <c r="W10" s="52"/>
      <c r="Y10" s="52" t="s">
        <v>29</v>
      </c>
      <c r="AA10" s="51">
        <f>AVERAGE(R19)</f>
        <v>7.28</v>
      </c>
      <c r="AB10" s="51">
        <f>AVERAGE(T19)</f>
        <v>0.92</v>
      </c>
      <c r="AC10" s="51">
        <f>AVERAGE(U19)</f>
        <v>0.187</v>
      </c>
      <c r="AD10" s="51">
        <f>AVERAGE(S19)</f>
        <v>20.9</v>
      </c>
      <c r="AE10" s="51">
        <f>AVERAGE(O19)</f>
        <v>0.55000000000000004</v>
      </c>
      <c r="AF10" s="90">
        <f>TNTP!M11</f>
        <v>1.3754873999999999</v>
      </c>
      <c r="AG10" s="91">
        <f>TNTP!N11</f>
        <v>4.3667699999999997E-2</v>
      </c>
      <c r="AH10" s="90"/>
    </row>
    <row r="11" spans="1:34" x14ac:dyDescent="0.2">
      <c r="A11" s="82">
        <f>IF(ISBLANK('Raw Data'!A11),"",'Raw Data'!A11)</f>
        <v>42934</v>
      </c>
      <c r="B11" s="151">
        <f>IF(ISBLANK('Raw Data'!B11),"",'Raw Data'!B11)</f>
        <v>2</v>
      </c>
      <c r="C11" s="151" t="str">
        <f>IF(ISBLANK('Raw Data'!X11),"",'Raw Data'!X11)</f>
        <v/>
      </c>
      <c r="D11" s="151" t="str">
        <f>IF(ISBLANK('Raw Data'!Y11),"",'Raw Data'!Y11)</f>
        <v>Dave Eccleston</v>
      </c>
      <c r="E11" s="151">
        <f>IF(ISBLANK('Raw Data'!AB11),"",'Raw Data'!AB11)</f>
        <v>25</v>
      </c>
      <c r="F11" s="151">
        <f>IF(ISBLANK('Raw Data'!AC11),"",'Raw Data'!AC11)</f>
        <v>7.62</v>
      </c>
      <c r="G11" s="151">
        <f>IF(ISBLANK('Raw Data'!N11),"",'Raw Data'!N11)</f>
        <v>5</v>
      </c>
      <c r="H11" s="151">
        <f>IF(ISBLANK('Raw Data'!O11),"",'Raw Data'!O11)</f>
        <v>3</v>
      </c>
      <c r="I11" s="151">
        <f>IF(ISBLANK('Raw Data'!P11),"",'Raw Data'!P11)</f>
        <v>1</v>
      </c>
      <c r="J11" s="151">
        <f>IF(ISBLANK('Raw Data'!Q11),"",'Raw Data'!Q11)</f>
        <v>1</v>
      </c>
      <c r="K11" s="151">
        <f>IF(ISBLANK('Raw Data'!R11),"",'Raw Data'!R11)</f>
        <v>13</v>
      </c>
      <c r="L11" s="151">
        <f>IF(ISBLANK('Raw Data'!S11),"",'Raw Data'!S11)</f>
        <v>1</v>
      </c>
      <c r="M11" s="151">
        <f>IF(ISBLANK('Raw Data'!T11),"",'Raw Data'!T11)</f>
        <v>32.222222222222221</v>
      </c>
      <c r="N11" s="151">
        <f>IF(ISBLANK('Raw Data'!U11),"",'Raw Data'!U11)</f>
        <v>28.888888888888889</v>
      </c>
      <c r="O11" s="151">
        <f>IF(ISBLANK('Raw Data'!V11),"",'Raw Data'!V11)</f>
        <v>0.9</v>
      </c>
      <c r="P11" s="151">
        <f>IF(ISBLANK('Raw Data'!W11),"",'Raw Data'!W11)</f>
        <v>1</v>
      </c>
      <c r="Q11" s="151">
        <f>IF(ISBLANK('Raw Data'!C11),"",'Raw Data'!C11)</f>
        <v>0.06</v>
      </c>
      <c r="R11" s="151">
        <f>IF(ISBLANK('Raw Data'!D11),"",'Raw Data'!D11)</f>
        <v>6.84</v>
      </c>
      <c r="S11" s="151">
        <f>IF(ISBLANK('Raw Data'!E11),"",'Raw Data'!E11)</f>
        <v>14.5</v>
      </c>
      <c r="T11" s="151">
        <f>IF(ISBLANK('Raw Data'!F11),"",'Raw Data'!F11)</f>
        <v>1.28</v>
      </c>
      <c r="U11" s="151">
        <f>IF(ISBLANK('Raw Data'!G11),"",'Raw Data'!G11)</f>
        <v>3.4380000000000002</v>
      </c>
      <c r="V11" s="151" t="str">
        <f>IF(ISBLANK('Raw Data'!AD11),"",'Raw Data'!AD11)</f>
        <v/>
      </c>
      <c r="W11" s="52"/>
      <c r="Y11" s="51" t="s">
        <v>134</v>
      </c>
      <c r="AA11" s="91">
        <f>AVERAGE(AA2:AA10)</f>
        <v>7.1970370370370365</v>
      </c>
      <c r="AB11" s="91">
        <f>AVERAGE(AB2:AB10)</f>
        <v>1.6655740740740741</v>
      </c>
      <c r="AC11" s="91">
        <f>AVERAGE(AC2:AC10)</f>
        <v>0.43016666666666664</v>
      </c>
      <c r="AD11" s="91">
        <f t="shared" ref="AD11:AG11" si="0">AVERAGE(AD2:AD10)</f>
        <v>15.761111111111111</v>
      </c>
      <c r="AE11" s="91">
        <f t="shared" si="0"/>
        <v>0.69444444444444453</v>
      </c>
      <c r="AF11" s="90">
        <f t="shared" si="0"/>
        <v>1.3985989500000002</v>
      </c>
      <c r="AG11" s="91">
        <f t="shared" si="0"/>
        <v>5.4392496296296292E-2</v>
      </c>
      <c r="AH11" s="90"/>
    </row>
    <row r="12" spans="1:34" x14ac:dyDescent="0.2">
      <c r="A12" s="182">
        <f>IF(ISBLANK('Raw Data'!A12),"",'Raw Data'!A12)</f>
        <v>42948</v>
      </c>
      <c r="B12" s="151">
        <f>IF(ISBLANK('Raw Data'!B12),"",'Raw Data'!B12)</f>
        <v>2</v>
      </c>
      <c r="C12" s="151" t="str">
        <f>IF(ISBLANK('Raw Data'!X12),"",'Raw Data'!X12)</f>
        <v/>
      </c>
      <c r="D12" s="151" t="str">
        <f>IF(ISBLANK('Raw Data'!Y12),"",'Raw Data'!Y12)</f>
        <v>Tom &amp; Nancy Mace</v>
      </c>
      <c r="E12" s="151" t="str">
        <f>IF(ISBLANK('Raw Data'!AB12),"",'Raw Data'!AB12)</f>
        <v/>
      </c>
      <c r="F12" s="151">
        <f>IF(ISBLANK('Raw Data'!AC12),"",'Raw Data'!AC12)</f>
        <v>0</v>
      </c>
      <c r="G12" s="151">
        <f>IF(ISBLANK('Raw Data'!N12),"",'Raw Data'!N12)</f>
        <v>5</v>
      </c>
      <c r="H12" s="151">
        <f>IF(ISBLANK('Raw Data'!O12),"",'Raw Data'!O12)</f>
        <v>2</v>
      </c>
      <c r="I12" s="151">
        <f>IF(ISBLANK('Raw Data'!P12),"",'Raw Data'!P12)</f>
        <v>1</v>
      </c>
      <c r="J12" s="151">
        <f>IF(ISBLANK('Raw Data'!Q12),"",'Raw Data'!Q12)</f>
        <v>1</v>
      </c>
      <c r="K12" s="151">
        <f>IF(ISBLANK('Raw Data'!R12),"",'Raw Data'!R12)</f>
        <v>9</v>
      </c>
      <c r="L12" s="151">
        <f>IF(ISBLANK('Raw Data'!S12),"",'Raw Data'!S12)</f>
        <v>5</v>
      </c>
      <c r="M12" s="151">
        <f>IF(ISBLANK('Raw Data'!T12),"",'Raw Data'!T12)</f>
        <v>33.333333333333336</v>
      </c>
      <c r="N12" s="151">
        <f>IF(ISBLANK('Raw Data'!U12),"",'Raw Data'!U12)</f>
        <v>31.111111111111111</v>
      </c>
      <c r="O12" s="183">
        <f>IF(ISBLANK('Raw Data'!V12),"",'Raw Data'!V12)</f>
        <v>0.6</v>
      </c>
      <c r="P12" s="183">
        <f>IF(ISBLANK('Raw Data'!W12),"",'Raw Data'!W12)</f>
        <v>1</v>
      </c>
      <c r="Q12" s="183">
        <f>IF(ISBLANK('Raw Data'!C12),"",'Raw Data'!C12)</f>
        <v>0.06</v>
      </c>
      <c r="R12" s="183">
        <f>IF(ISBLANK('Raw Data'!D12),"",'Raw Data'!D12)</f>
        <v>7.2</v>
      </c>
      <c r="S12" s="183">
        <f>IF(ISBLANK('Raw Data'!E12),"",'Raw Data'!E12)</f>
        <v>14.1</v>
      </c>
      <c r="T12" s="183">
        <f>IF(ISBLANK('Raw Data'!F12),"",'Raw Data'!F12)</f>
        <v>0.84</v>
      </c>
      <c r="U12" s="183">
        <f>IF(ISBLANK('Raw Data'!G12),"",'Raw Data'!G12)</f>
        <v>0.10199999999999999</v>
      </c>
      <c r="V12" s="151" t="str">
        <f>IF(ISBLANK('Raw Data'!AD12),"",'Raw Data'!AD12)</f>
        <v>Trash in area as typical</v>
      </c>
      <c r="W12" s="52"/>
      <c r="AF12" s="90"/>
      <c r="AG12" s="90"/>
      <c r="AH12" s="90"/>
    </row>
    <row r="13" spans="1:34" x14ac:dyDescent="0.2">
      <c r="A13" s="182">
        <f>IF(ISBLANK('Raw Data'!A13),"",'Raw Data'!A13)</f>
        <v>42962</v>
      </c>
      <c r="B13" s="151">
        <f>IF(ISBLANK('Raw Data'!B13),"",'Raw Data'!B13)</f>
        <v>2</v>
      </c>
      <c r="C13" s="151" t="str">
        <f>IF(ISBLANK('Raw Data'!X13),"",'Raw Data'!X13)</f>
        <v/>
      </c>
      <c r="D13" s="151" t="str">
        <f>IF(ISBLANK('Raw Data'!Y13),"",'Raw Data'!Y13)</f>
        <v>Dave Eccleston</v>
      </c>
      <c r="E13" s="151">
        <f>IF(ISBLANK('Raw Data'!AB13),"",'Raw Data'!AB13)</f>
        <v>25</v>
      </c>
      <c r="F13" s="151">
        <f>IF(ISBLANK('Raw Data'!AC13),"",'Raw Data'!AC13)</f>
        <v>7.62</v>
      </c>
      <c r="G13" s="151">
        <f>IF(ISBLANK('Raw Data'!N13),"",'Raw Data'!N13)</f>
        <v>5</v>
      </c>
      <c r="H13" s="151">
        <f>IF(ISBLANK('Raw Data'!O13),"",'Raw Data'!O13)</f>
        <v>6</v>
      </c>
      <c r="I13" s="151">
        <f>IF(ISBLANK('Raw Data'!P13),"",'Raw Data'!P13)</f>
        <v>1</v>
      </c>
      <c r="J13" s="151">
        <f>IF(ISBLANK('Raw Data'!Q13),"",'Raw Data'!Q13)</f>
        <v>1</v>
      </c>
      <c r="K13" s="151">
        <f>IF(ISBLANK('Raw Data'!R13),"",'Raw Data'!R13)</f>
        <v>11</v>
      </c>
      <c r="L13" s="151">
        <f>IF(ISBLANK('Raw Data'!S13),"",'Raw Data'!S13)</f>
        <v>1</v>
      </c>
      <c r="M13" s="151">
        <f>IF(ISBLANK('Raw Data'!T13),"",'Raw Data'!T13)</f>
        <v>30</v>
      </c>
      <c r="N13" s="151">
        <f>IF(ISBLANK('Raw Data'!U13),"",'Raw Data'!U13)</f>
        <v>26.666666666666668</v>
      </c>
      <c r="O13" s="183">
        <f>IF(ISBLANK('Raw Data'!V13),"",'Raw Data'!V13)</f>
        <v>0.4</v>
      </c>
      <c r="P13" s="183">
        <f>IF(ISBLANK('Raw Data'!W13),"",'Raw Data'!W13)</f>
        <v>1</v>
      </c>
      <c r="Q13" s="183">
        <f>IF(ISBLANK('Raw Data'!C13),"",'Raw Data'!C13)</f>
        <v>0.03</v>
      </c>
      <c r="R13" s="183">
        <f>IF(ISBLANK('Raw Data'!D13),"",'Raw Data'!D13)</f>
        <v>6</v>
      </c>
      <c r="S13" s="183">
        <f>IF(ISBLANK('Raw Data'!E13),"",'Raw Data'!E13)</f>
        <v>19.3</v>
      </c>
      <c r="T13" s="183">
        <f>IF(ISBLANK('Raw Data'!F13),"",'Raw Data'!F13)</f>
        <v>1.03</v>
      </c>
      <c r="U13" s="183">
        <f>IF(ISBLANK('Raw Data'!G13),"",'Raw Data'!G13)</f>
        <v>0.42599999999999999</v>
      </c>
      <c r="V13" s="151" t="str">
        <f>IF(ISBLANK('Raw Data'!AD13),"",'Raw Data'!AD13)</f>
        <v xml:space="preserve">Geese and ducks present </v>
      </c>
      <c r="W13" s="52"/>
      <c r="AF13" s="90"/>
      <c r="AG13" s="90"/>
      <c r="AH13" s="90"/>
    </row>
    <row r="14" spans="1:34" x14ac:dyDescent="0.2">
      <c r="A14" s="182">
        <f>IF(ISBLANK('Raw Data'!A14),"",'Raw Data'!A14)</f>
        <v>42976</v>
      </c>
      <c r="B14" s="151">
        <f>IF(ISBLANK('Raw Data'!B14),"",'Raw Data'!B14)</f>
        <v>2</v>
      </c>
      <c r="C14" s="151" t="str">
        <f>IF(ISBLANK('Raw Data'!X14),"",'Raw Data'!X14)</f>
        <v/>
      </c>
      <c r="D14" s="151" t="str">
        <f>IF(ISBLANK('Raw Data'!Y14),"",'Raw Data'!Y14)</f>
        <v>Deborah Finkbeener</v>
      </c>
      <c r="E14" s="151">
        <f>IF(ISBLANK('Raw Data'!AB14),"",'Raw Data'!AB14)</f>
        <v>9</v>
      </c>
      <c r="F14" s="151">
        <f>IF(ISBLANK('Raw Data'!AC14),"",'Raw Data'!AC14)</f>
        <v>2.7432000000000003</v>
      </c>
      <c r="G14" s="151">
        <f>IF(ISBLANK('Raw Data'!N14),"",'Raw Data'!N14)</f>
        <v>5</v>
      </c>
      <c r="H14" s="151">
        <f>IF(ISBLANK('Raw Data'!O14),"",'Raw Data'!O14)</f>
        <v>6</v>
      </c>
      <c r="I14" s="151">
        <f>IF(ISBLANK('Raw Data'!P14),"",'Raw Data'!P14)</f>
        <v>4</v>
      </c>
      <c r="J14" s="151">
        <f>IF(ISBLANK('Raw Data'!Q14),"",'Raw Data'!Q14)</f>
        <v>2</v>
      </c>
      <c r="K14" s="151">
        <f>IF(ISBLANK('Raw Data'!R14),"",'Raw Data'!R14)</f>
        <v>6</v>
      </c>
      <c r="L14" s="151">
        <f>IF(ISBLANK('Raw Data'!S14),"",'Raw Data'!S14)</f>
        <v>5</v>
      </c>
      <c r="M14" s="151">
        <f>IF(ISBLANK('Raw Data'!T14),"",'Raw Data'!T14)</f>
        <v>20.555555555555557</v>
      </c>
      <c r="N14" s="151">
        <f>IF(ISBLANK('Raw Data'!U14),"",'Raw Data'!U14)</f>
        <v>21.111111111111111</v>
      </c>
      <c r="O14" s="183">
        <f>IF(ISBLANK('Raw Data'!V14),"",'Raw Data'!V14)</f>
        <v>0.5</v>
      </c>
      <c r="P14" s="183">
        <f>IF(ISBLANK('Raw Data'!W14),"",'Raw Data'!W14)</f>
        <v>1</v>
      </c>
      <c r="Q14" s="183">
        <f>IF(ISBLANK('Raw Data'!C14),"",'Raw Data'!C14)</f>
        <v>0.06</v>
      </c>
      <c r="R14" s="183">
        <f>IF(ISBLANK('Raw Data'!D14),"",'Raw Data'!D14)</f>
        <v>6.88</v>
      </c>
      <c r="S14" s="183">
        <f>IF(ISBLANK('Raw Data'!E14),"",'Raw Data'!E14)</f>
        <v>32.299999999999997</v>
      </c>
      <c r="T14" s="183">
        <f>IF(ISBLANK('Raw Data'!F14),"",'Raw Data'!F14)</f>
        <v>0.66100000000000003</v>
      </c>
      <c r="U14" s="183">
        <f>IF(ISBLANK('Raw Data'!G14),"",'Raw Data'!G14)</f>
        <v>0.47699999999999998</v>
      </c>
      <c r="V14" s="151" t="str">
        <f>IF(ISBLANK('Raw Data'!AD14),"",'Raw Data'!AD14)</f>
        <v/>
      </c>
      <c r="W14" s="52"/>
      <c r="AF14" s="90"/>
      <c r="AG14" s="90"/>
      <c r="AH14" s="90"/>
    </row>
    <row r="15" spans="1:34" x14ac:dyDescent="0.2">
      <c r="A15" s="82">
        <f>IF(ISBLANK('Raw Data'!A15),"",'Raw Data'!A15)</f>
        <v>42990</v>
      </c>
      <c r="B15" s="151">
        <f>IF(ISBLANK('Raw Data'!B15),"",'Raw Data'!B15)</f>
        <v>2</v>
      </c>
      <c r="C15" s="151" t="str">
        <f>IF(ISBLANK('Raw Data'!X15),"",'Raw Data'!X15)</f>
        <v/>
      </c>
      <c r="D15" s="151" t="str">
        <f>IF(ISBLANK('Raw Data'!Y15),"",'Raw Data'!Y15)</f>
        <v>Tom Mace</v>
      </c>
      <c r="E15" s="151" t="str">
        <f>IF(ISBLANK('Raw Data'!AB15),"",'Raw Data'!AB15)</f>
        <v/>
      </c>
      <c r="F15" s="151">
        <f>IF(ISBLANK('Raw Data'!AC15),"",'Raw Data'!AC15)</f>
        <v>0</v>
      </c>
      <c r="G15" s="151">
        <f>IF(ISBLANK('Raw Data'!N15),"",'Raw Data'!N15)</f>
        <v>5</v>
      </c>
      <c r="H15" s="151">
        <f>IF(ISBLANK('Raw Data'!O15),"",'Raw Data'!O15)</f>
        <v>3</v>
      </c>
      <c r="I15" s="151">
        <f>IF(ISBLANK('Raw Data'!P15),"",'Raw Data'!P15)</f>
        <v>1</v>
      </c>
      <c r="J15" s="151">
        <f>IF(ISBLANK('Raw Data'!Q15),"",'Raw Data'!Q15)</f>
        <v>1</v>
      </c>
      <c r="K15" s="151">
        <f>IF(ISBLANK('Raw Data'!R15),"",'Raw Data'!R15)</f>
        <v>13</v>
      </c>
      <c r="L15" s="151">
        <f>IF(ISBLANK('Raw Data'!S15),"",'Raw Data'!S15)</f>
        <v>1</v>
      </c>
      <c r="M15" s="151">
        <f>IF(ISBLANK('Raw Data'!T15),"",'Raw Data'!T15)</f>
        <v>23.333333333333332</v>
      </c>
      <c r="N15" s="151">
        <f>IF(ISBLANK('Raw Data'!U15),"",'Raw Data'!U15)</f>
        <v>23.333333333333332</v>
      </c>
      <c r="O15" s="151">
        <f>IF(ISBLANK('Raw Data'!V15),"",'Raw Data'!V15)</f>
        <v>0.5</v>
      </c>
      <c r="P15" s="151">
        <f>IF(ISBLANK('Raw Data'!W15),"",'Raw Data'!W15)</f>
        <v>1</v>
      </c>
      <c r="Q15" s="151">
        <f>IF(ISBLANK('Raw Data'!C15),"",'Raw Data'!C15)</f>
        <v>0.04</v>
      </c>
      <c r="R15" s="151">
        <f>IF(ISBLANK('Raw Data'!D15),"",'Raw Data'!D15)</f>
        <v>7.32</v>
      </c>
      <c r="S15" s="151">
        <f>IF(ISBLANK('Raw Data'!E15),"",'Raw Data'!E15)</f>
        <v>23.5</v>
      </c>
      <c r="T15" s="151">
        <f>IF(ISBLANK('Raw Data'!F15),"",'Raw Data'!F15)</f>
        <v>1.1100000000000001</v>
      </c>
      <c r="U15" s="151">
        <f>IF(ISBLANK('Raw Data'!G15),"",'Raw Data'!G15)</f>
        <v>0.53</v>
      </c>
      <c r="V15" s="151" t="str">
        <f>IF(ISBLANK('Raw Data'!AD15),"",'Raw Data'!AD15)</f>
        <v/>
      </c>
      <c r="W15" s="52"/>
      <c r="AF15" s="90"/>
      <c r="AG15" s="90"/>
      <c r="AH15" s="90"/>
    </row>
    <row r="16" spans="1:34" x14ac:dyDescent="0.2">
      <c r="A16" s="82">
        <f>IF(ISBLANK('Raw Data'!A16),"",'Raw Data'!A16)</f>
        <v>43004</v>
      </c>
      <c r="B16" s="151">
        <f>IF(ISBLANK('Raw Data'!B16),"",'Raw Data'!B16)</f>
        <v>2</v>
      </c>
      <c r="C16" s="151" t="str">
        <f>IF(ISBLANK('Raw Data'!X16),"",'Raw Data'!X16)</f>
        <v/>
      </c>
      <c r="D16" s="151" t="str">
        <f>IF(ISBLANK('Raw Data'!Y16),"",'Raw Data'!Y16)</f>
        <v>Tom Mace</v>
      </c>
      <c r="E16" s="151" t="str">
        <f>IF(ISBLANK('Raw Data'!AB16),"",'Raw Data'!AB16)</f>
        <v/>
      </c>
      <c r="F16" s="151">
        <f>IF(ISBLANK('Raw Data'!AC16),"",'Raw Data'!AC16)</f>
        <v>0</v>
      </c>
      <c r="G16" s="151">
        <f>IF(ISBLANK('Raw Data'!N16),"",'Raw Data'!N16)</f>
        <v>5</v>
      </c>
      <c r="H16" s="151">
        <f>IF(ISBLANK('Raw Data'!O16),"",'Raw Data'!O16)</f>
        <v>3</v>
      </c>
      <c r="I16" s="151">
        <f>IF(ISBLANK('Raw Data'!P16),"",'Raw Data'!P16)</f>
        <v>2</v>
      </c>
      <c r="J16" s="151">
        <f>IF(ISBLANK('Raw Data'!Q16),"",'Raw Data'!Q16)</f>
        <v>2</v>
      </c>
      <c r="K16" s="151">
        <f>IF(ISBLANK('Raw Data'!R16),"",'Raw Data'!R16)</f>
        <v>6</v>
      </c>
      <c r="L16" s="151">
        <f>IF(ISBLANK('Raw Data'!S16),"",'Raw Data'!S16)</f>
        <v>1</v>
      </c>
      <c r="M16" s="151">
        <f>IF(ISBLANK('Raw Data'!T16),"",'Raw Data'!T16)</f>
        <v>22.222222222222221</v>
      </c>
      <c r="N16" s="151">
        <f>IF(ISBLANK('Raw Data'!U16),"",'Raw Data'!U16)</f>
        <v>25.555555555555557</v>
      </c>
      <c r="O16" s="151">
        <f>IF(ISBLANK('Raw Data'!V16),"",'Raw Data'!V16)</f>
        <v>0.8</v>
      </c>
      <c r="P16" s="151">
        <f>IF(ISBLANK('Raw Data'!W16),"",'Raw Data'!W16)</f>
        <v>1</v>
      </c>
      <c r="Q16" s="151">
        <f>IF(ISBLANK('Raw Data'!C16),"",'Raw Data'!C16)</f>
        <v>0.06</v>
      </c>
      <c r="R16" s="151">
        <f>IF(ISBLANK('Raw Data'!D16),"",'Raw Data'!D16)</f>
        <v>7.67</v>
      </c>
      <c r="S16" s="151">
        <f>IF(ISBLANK('Raw Data'!E16),"",'Raw Data'!E16)</f>
        <v>13.5</v>
      </c>
      <c r="T16" s="151">
        <f>IF(ISBLANK('Raw Data'!F16),"",'Raw Data'!F16)</f>
        <v>0.20699999999999999</v>
      </c>
      <c r="U16" s="151">
        <f>IF(ISBLANK('Raw Data'!G16),"",'Raw Data'!G16)</f>
        <v>4.9000000000000002E-2</v>
      </c>
      <c r="V16" s="151" t="str">
        <f>IF(ISBLANK('Raw Data'!AD16),"",'Raw Data'!AD16)</f>
        <v>Torrential downpour yesterday, still raining today</v>
      </c>
      <c r="W16" s="52"/>
      <c r="AF16" s="90"/>
      <c r="AG16" s="90"/>
      <c r="AH16" s="90"/>
    </row>
    <row r="17" spans="1:34" x14ac:dyDescent="0.2">
      <c r="A17" s="182">
        <f>IF(ISBLANK('Raw Data'!A17),"",'Raw Data'!A17)</f>
        <v>43018</v>
      </c>
      <c r="B17" s="151">
        <f>IF(ISBLANK('Raw Data'!B17),"",'Raw Data'!B17)</f>
        <v>2</v>
      </c>
      <c r="C17" s="151" t="str">
        <f>IF(ISBLANK('Raw Data'!X17),"",'Raw Data'!X17)</f>
        <v/>
      </c>
      <c r="D17" s="151" t="str">
        <f>IF(ISBLANK('Raw Data'!Y17),"",'Raw Data'!Y17)</f>
        <v>Tom Mace</v>
      </c>
      <c r="E17" s="151">
        <f>IF(ISBLANK('Raw Data'!AB17),"",'Raw Data'!AB17)</f>
        <v>0</v>
      </c>
      <c r="F17" s="151">
        <f>IF(ISBLANK('Raw Data'!AC17),"",'Raw Data'!AC17)</f>
        <v>0</v>
      </c>
      <c r="G17" s="151">
        <f>IF(ISBLANK('Raw Data'!N17),"",'Raw Data'!N17)</f>
        <v>5</v>
      </c>
      <c r="H17" s="151">
        <f>IF(ISBLANK('Raw Data'!O17),"",'Raw Data'!O17)</f>
        <v>1</v>
      </c>
      <c r="I17" s="151">
        <f>IF(ISBLANK('Raw Data'!P17),"",'Raw Data'!P17)</f>
        <v>1</v>
      </c>
      <c r="J17" s="151">
        <f>IF(ISBLANK('Raw Data'!Q17),"",'Raw Data'!Q17)</f>
        <v>13</v>
      </c>
      <c r="K17" s="151">
        <f>IF(ISBLANK('Raw Data'!R17),"",'Raw Data'!R17)</f>
        <v>2</v>
      </c>
      <c r="L17" s="151">
        <f>IF(ISBLANK('Raw Data'!S17),"",'Raw Data'!S17)</f>
        <v>2</v>
      </c>
      <c r="M17" s="151">
        <f>IF(ISBLANK('Raw Data'!T17),"",'Raw Data'!T17)</f>
        <v>29.444444444444443</v>
      </c>
      <c r="N17" s="151">
        <f>IF(ISBLANK('Raw Data'!U17),"",'Raw Data'!U17)</f>
        <v>26.111111111111111</v>
      </c>
      <c r="O17" s="183">
        <f>IF(ISBLANK('Raw Data'!V17),"",'Raw Data'!V17)</f>
        <v>1.3</v>
      </c>
      <c r="P17" s="183">
        <f>IF(ISBLANK('Raw Data'!W17),"",'Raw Data'!W17)</f>
        <v>2</v>
      </c>
      <c r="Q17" s="183" t="str">
        <f>IF(ISBLANK('Raw Data'!C17),"",'Raw Data'!C17)</f>
        <v/>
      </c>
      <c r="R17" s="183" t="str">
        <f>IF(ISBLANK('Raw Data'!D17),"",'Raw Data'!D17)</f>
        <v/>
      </c>
      <c r="S17" s="183" t="str">
        <f>IF(ISBLANK('Raw Data'!E17),"",'Raw Data'!E17)</f>
        <v/>
      </c>
      <c r="T17" s="183" t="str">
        <f>IF(ISBLANK('Raw Data'!F17),"",'Raw Data'!F17)</f>
        <v/>
      </c>
      <c r="U17" s="183" t="str">
        <f>IF(ISBLANK('Raw Data'!G17),"",'Raw Data'!G17)</f>
        <v/>
      </c>
      <c r="V17" s="151" t="str">
        <f>IF(ISBLANK('Raw Data'!AD17),"",'Raw Data'!AD17)</f>
        <v xml:space="preserve">Did not receive sample </v>
      </c>
      <c r="W17" s="52"/>
      <c r="AF17" s="90"/>
      <c r="AG17" s="90"/>
      <c r="AH17" s="90"/>
    </row>
    <row r="18" spans="1:34" x14ac:dyDescent="0.2">
      <c r="A18" s="182">
        <f>IF(ISBLANK('Raw Data'!A18),"",'Raw Data'!A18)</f>
        <v>43032</v>
      </c>
      <c r="B18" s="151">
        <f>IF(ISBLANK('Raw Data'!B18),"",'Raw Data'!B18)</f>
        <v>2</v>
      </c>
      <c r="C18" s="151" t="str">
        <f>IF(ISBLANK('Raw Data'!X18),"",'Raw Data'!X18)</f>
        <v/>
      </c>
      <c r="D18" s="151" t="str">
        <f>IF(ISBLANK('Raw Data'!Y18),"",'Raw Data'!Y18)</f>
        <v>Tom Mace</v>
      </c>
      <c r="E18" s="151">
        <f>IF(ISBLANK('Raw Data'!AB18),"",'Raw Data'!AB18)</f>
        <v>0</v>
      </c>
      <c r="F18" s="151">
        <f>IF(ISBLANK('Raw Data'!AC18),"",'Raw Data'!AC18)</f>
        <v>0</v>
      </c>
      <c r="G18" s="151">
        <f>IF(ISBLANK('Raw Data'!N18),"",'Raw Data'!N18)</f>
        <v>5</v>
      </c>
      <c r="H18" s="151">
        <f>IF(ISBLANK('Raw Data'!O18),"",'Raw Data'!O18)</f>
        <v>2</v>
      </c>
      <c r="I18" s="151">
        <f>IF(ISBLANK('Raw Data'!P18),"",'Raw Data'!P18)</f>
        <v>2</v>
      </c>
      <c r="J18" s="151">
        <f>IF(ISBLANK('Raw Data'!Q18),"",'Raw Data'!Q18)</f>
        <v>2</v>
      </c>
      <c r="K18" s="151">
        <f>IF(ISBLANK('Raw Data'!R18),"",'Raw Data'!R18)</f>
        <v>10</v>
      </c>
      <c r="L18" s="151">
        <f>IF(ISBLANK('Raw Data'!S18),"",'Raw Data'!S18)</f>
        <v>3</v>
      </c>
      <c r="M18" s="151">
        <f>IF(ISBLANK('Raw Data'!T18),"",'Raw Data'!T18)</f>
        <v>21.666666666666668</v>
      </c>
      <c r="N18" s="151">
        <f>IF(ISBLANK('Raw Data'!U18),"",'Raw Data'!U18)</f>
        <v>21.111111111111111</v>
      </c>
      <c r="O18" s="183">
        <f>IF(ISBLANK('Raw Data'!V18),"",'Raw Data'!V18)</f>
        <v>1</v>
      </c>
      <c r="P18" s="183">
        <f>IF(ISBLANK('Raw Data'!W18),"",'Raw Data'!W18)</f>
        <v>1</v>
      </c>
      <c r="Q18" s="183">
        <f>IF(ISBLANK('Raw Data'!C18),"",'Raw Data'!C18)</f>
        <v>0.08</v>
      </c>
      <c r="R18" s="183">
        <f>IF(ISBLANK('Raw Data'!D18),"",'Raw Data'!D18)</f>
        <v>7.55</v>
      </c>
      <c r="S18" s="183">
        <f>IF(ISBLANK('Raw Data'!E18),"",'Raw Data'!E18)</f>
        <v>9.8000000000000007</v>
      </c>
      <c r="T18" s="183">
        <f>IF(ISBLANK('Raw Data'!F18),"",'Raw Data'!F18)</f>
        <v>0.89100000000000001</v>
      </c>
      <c r="U18" s="183">
        <f>IF(ISBLANK('Raw Data'!G18),"",'Raw Data'!G18)</f>
        <v>0.30299999999999999</v>
      </c>
      <c r="V18" s="151" t="str">
        <f>IF(ISBLANK('Raw Data'!AD18),"",'Raw Data'!AD18)</f>
        <v/>
      </c>
      <c r="W18" s="52"/>
      <c r="AF18" s="90"/>
      <c r="AG18" s="90"/>
      <c r="AH18" s="90"/>
    </row>
    <row r="19" spans="1:34" x14ac:dyDescent="0.2">
      <c r="A19" s="82">
        <f>IF(ISBLANK('Raw Data'!A19),"",'Raw Data'!A19)</f>
        <v>43046</v>
      </c>
      <c r="B19" s="151">
        <f>IF(ISBLANK('Raw Data'!B19),"",'Raw Data'!B19)</f>
        <v>2</v>
      </c>
      <c r="C19" s="151" t="str">
        <f>IF(ISBLANK('Raw Data'!X19),"",'Raw Data'!X19)</f>
        <v/>
      </c>
      <c r="D19" s="151" t="str">
        <f>IF(ISBLANK('Raw Data'!Y19),"",'Raw Data'!Y19)</f>
        <v>Tom Mace</v>
      </c>
      <c r="E19" s="151" t="str">
        <f>IF(ISBLANK('Raw Data'!AB19),"",'Raw Data'!AB19)</f>
        <v/>
      </c>
      <c r="F19" s="151">
        <f>IF(ISBLANK('Raw Data'!AC19),"",'Raw Data'!AC19)</f>
        <v>0</v>
      </c>
      <c r="G19" s="151">
        <f>IF(ISBLANK('Raw Data'!N19),"",'Raw Data'!N19)</f>
        <v>5</v>
      </c>
      <c r="H19" s="151">
        <f>IF(ISBLANK('Raw Data'!O19),"",'Raw Data'!O19)</f>
        <v>3</v>
      </c>
      <c r="I19" s="151">
        <f>IF(ISBLANK('Raw Data'!P19),"",'Raw Data'!P19)</f>
        <v>1</v>
      </c>
      <c r="J19" s="151">
        <f>IF(ISBLANK('Raw Data'!Q19),"",'Raw Data'!Q19)</f>
        <v>2</v>
      </c>
      <c r="K19" s="151">
        <f>IF(ISBLANK('Raw Data'!R19),"",'Raw Data'!R19)</f>
        <v>13</v>
      </c>
      <c r="L19" s="151">
        <f>IF(ISBLANK('Raw Data'!S19),"",'Raw Data'!S19)</f>
        <v>2</v>
      </c>
      <c r="M19" s="151">
        <f>IF(ISBLANK('Raw Data'!T19),"",'Raw Data'!T19)</f>
        <v>10</v>
      </c>
      <c r="N19" s="151">
        <f>IF(ISBLANK('Raw Data'!U19),"",'Raw Data'!U19)</f>
        <v>14.444444444444445</v>
      </c>
      <c r="O19" s="151">
        <f>IF(ISBLANK('Raw Data'!V19),"",'Raw Data'!V19)</f>
        <v>0.55000000000000004</v>
      </c>
      <c r="P19" s="151">
        <f>IF(ISBLANK('Raw Data'!W19),"",'Raw Data'!W19)</f>
        <v>1</v>
      </c>
      <c r="Q19" s="151">
        <f>IF(ISBLANK('Raw Data'!C19),"",'Raw Data'!C19)</f>
        <v>0.06</v>
      </c>
      <c r="R19" s="151">
        <f>IF(ISBLANK('Raw Data'!D19),"",'Raw Data'!D19)</f>
        <v>7.28</v>
      </c>
      <c r="S19" s="151">
        <f>IF(ISBLANK('Raw Data'!E19),"",'Raw Data'!E19)</f>
        <v>20.9</v>
      </c>
      <c r="T19" s="151">
        <f>IF(ISBLANK('Raw Data'!F19),"",'Raw Data'!F19)</f>
        <v>0.92</v>
      </c>
      <c r="U19" s="151">
        <f>IF(ISBLANK('Raw Data'!G19),"",'Raw Data'!G19)</f>
        <v>0.187</v>
      </c>
      <c r="V19" s="151" t="str">
        <f>IF(ISBLANK('Raw Data'!AD19),"",'Raw Data'!AD19)</f>
        <v/>
      </c>
      <c r="W19" s="52"/>
      <c r="AF19" s="90"/>
      <c r="AG19" s="90"/>
      <c r="AH19" s="90"/>
    </row>
    <row r="20" spans="1:34" x14ac:dyDescent="0.2">
      <c r="A20" s="82" t="str">
        <f>IF(ISBLANK('Raw Data'!A20),"",'Raw Data'!A20)</f>
        <v/>
      </c>
      <c r="B20" s="151" t="str">
        <f>IF(ISBLANK('Raw Data'!B20),"",'Raw Data'!B20)</f>
        <v/>
      </c>
      <c r="C20" s="151" t="str">
        <f>IF(ISBLANK('Raw Data'!X20),"",'Raw Data'!X20)</f>
        <v/>
      </c>
      <c r="D20" s="151" t="str">
        <f>IF(ISBLANK('Raw Data'!Y20),"",'Raw Data'!Y20)</f>
        <v/>
      </c>
      <c r="E20" s="151" t="str">
        <f>IF(ISBLANK('Raw Data'!AB20),"",'Raw Data'!AB20)</f>
        <v/>
      </c>
      <c r="F20" s="151" t="str">
        <f>IF(ISBLANK('Raw Data'!AC20),"",'Raw Data'!AC20)</f>
        <v/>
      </c>
      <c r="G20" s="151" t="str">
        <f>IF(ISBLANK('Raw Data'!N20),"",'Raw Data'!N20)</f>
        <v/>
      </c>
      <c r="H20" s="151" t="str">
        <f>IF(ISBLANK('Raw Data'!O20),"",'Raw Data'!O20)</f>
        <v/>
      </c>
      <c r="I20" s="151" t="str">
        <f>IF(ISBLANK('Raw Data'!P20),"",'Raw Data'!P20)</f>
        <v/>
      </c>
      <c r="J20" s="151" t="str">
        <f>IF(ISBLANK('Raw Data'!Q20),"",'Raw Data'!Q20)</f>
        <v/>
      </c>
      <c r="K20" s="151" t="str">
        <f>IF(ISBLANK('Raw Data'!R20),"",'Raw Data'!R20)</f>
        <v/>
      </c>
      <c r="L20" s="151" t="str">
        <f>IF(ISBLANK('Raw Data'!S20),"",'Raw Data'!S20)</f>
        <v/>
      </c>
      <c r="M20" s="151" t="str">
        <f>IF(ISBLANK('Raw Data'!T20),"",'Raw Data'!T20)</f>
        <v xml:space="preserve"> </v>
      </c>
      <c r="N20" s="151" t="str">
        <f>IF(ISBLANK('Raw Data'!U20),"",'Raw Data'!U20)</f>
        <v xml:space="preserve"> </v>
      </c>
      <c r="O20" s="151" t="str">
        <f>IF(ISBLANK('Raw Data'!V20),"",'Raw Data'!V20)</f>
        <v/>
      </c>
      <c r="P20" s="151" t="str">
        <f>IF(ISBLANK('Raw Data'!W20),"",'Raw Data'!W20)</f>
        <v/>
      </c>
      <c r="Q20" s="151" t="str">
        <f>IF(ISBLANK('Raw Data'!C20),"",'Raw Data'!C20)</f>
        <v/>
      </c>
      <c r="R20" s="151" t="str">
        <f>IF(ISBLANK('Raw Data'!D20),"",'Raw Data'!D20)</f>
        <v/>
      </c>
      <c r="S20" s="151" t="str">
        <f>IF(ISBLANK('Raw Data'!E20),"",'Raw Data'!E20)</f>
        <v/>
      </c>
      <c r="T20" s="151" t="str">
        <f>IF(ISBLANK('Raw Data'!F20),"",'Raw Data'!F20)</f>
        <v/>
      </c>
      <c r="U20" s="151" t="str">
        <f>IF(ISBLANK('Raw Data'!G20),"",'Raw Data'!G20)</f>
        <v/>
      </c>
      <c r="V20" s="151" t="str">
        <f>IF(ISBLANK('Raw Data'!AD20),"",'Raw Data'!AD20)</f>
        <v/>
      </c>
      <c r="W20" s="52"/>
      <c r="AF20" s="90"/>
      <c r="AG20" s="90"/>
      <c r="AH20" s="90"/>
    </row>
    <row r="21" spans="1:34" x14ac:dyDescent="0.2">
      <c r="A21" s="82" t="str">
        <f>IF(ISBLANK('Raw Data'!A21),"",'Raw Data'!A21)</f>
        <v/>
      </c>
      <c r="B21" s="151" t="str">
        <f>IF(ISBLANK('Raw Data'!B21),"",'Raw Data'!B21)</f>
        <v/>
      </c>
      <c r="C21" s="151" t="str">
        <f>IF(ISBLANK('Raw Data'!X21),"",'Raw Data'!X21)</f>
        <v/>
      </c>
      <c r="D21" s="151" t="str">
        <f>IF(ISBLANK('Raw Data'!Y21),"",'Raw Data'!Y21)</f>
        <v/>
      </c>
      <c r="E21" s="151" t="str">
        <f>IF(ISBLANK('Raw Data'!AB21),"",'Raw Data'!AB21)</f>
        <v/>
      </c>
      <c r="F21" s="151" t="str">
        <f>IF(ISBLANK('Raw Data'!AC21),"",'Raw Data'!AC21)</f>
        <v/>
      </c>
      <c r="G21" s="151" t="str">
        <f>IF(ISBLANK('Raw Data'!N21),"",'Raw Data'!N21)</f>
        <v/>
      </c>
      <c r="H21" s="151" t="str">
        <f>IF(ISBLANK('Raw Data'!O21),"",'Raw Data'!O21)</f>
        <v/>
      </c>
      <c r="I21" s="151" t="str">
        <f>IF(ISBLANK('Raw Data'!P21),"",'Raw Data'!P21)</f>
        <v/>
      </c>
      <c r="J21" s="151" t="str">
        <f>IF(ISBLANK('Raw Data'!Q21),"",'Raw Data'!Q21)</f>
        <v/>
      </c>
      <c r="K21" s="151" t="str">
        <f>IF(ISBLANK('Raw Data'!R21),"",'Raw Data'!R21)</f>
        <v/>
      </c>
      <c r="L21" s="151" t="str">
        <f>IF(ISBLANK('Raw Data'!S21),"",'Raw Data'!S21)</f>
        <v/>
      </c>
      <c r="M21" s="151" t="str">
        <f>IF(ISBLANK('Raw Data'!T21),"",'Raw Data'!T21)</f>
        <v xml:space="preserve"> </v>
      </c>
      <c r="N21" s="151" t="str">
        <f>IF(ISBLANK('Raw Data'!U21),"",'Raw Data'!U21)</f>
        <v xml:space="preserve"> </v>
      </c>
      <c r="O21" s="151" t="str">
        <f>IF(ISBLANK('Raw Data'!V21),"",'Raw Data'!V21)</f>
        <v/>
      </c>
      <c r="P21" s="151" t="str">
        <f>IF(ISBLANK('Raw Data'!W21),"",'Raw Data'!W21)</f>
        <v/>
      </c>
      <c r="Q21" s="151" t="str">
        <f>IF(ISBLANK('Raw Data'!C21),"",'Raw Data'!C21)</f>
        <v/>
      </c>
      <c r="R21" s="151" t="str">
        <f>IF(ISBLANK('Raw Data'!D21),"",'Raw Data'!D21)</f>
        <v/>
      </c>
      <c r="S21" s="151" t="str">
        <f>IF(ISBLANK('Raw Data'!E21),"",'Raw Data'!E21)</f>
        <v/>
      </c>
      <c r="T21" s="151" t="str">
        <f>IF(ISBLANK('Raw Data'!F21),"",'Raw Data'!F21)</f>
        <v/>
      </c>
      <c r="U21" s="151" t="str">
        <f>IF(ISBLANK('Raw Data'!G21),"",'Raw Data'!G21)</f>
        <v/>
      </c>
      <c r="V21" s="151" t="str">
        <f>IF(ISBLANK('Raw Data'!AD21),"",'Raw Data'!AD21)</f>
        <v/>
      </c>
      <c r="W21" s="52"/>
      <c r="AF21" s="90"/>
      <c r="AG21" s="90"/>
      <c r="AH21" s="90"/>
    </row>
    <row r="22" spans="1:34" x14ac:dyDescent="0.2">
      <c r="A22" s="82" t="str">
        <f>IF(ISBLANK('Raw Data'!A22),"",'Raw Data'!A22)</f>
        <v/>
      </c>
      <c r="B22" s="151" t="str">
        <f>IF(ISBLANK('Raw Data'!B22),"",'Raw Data'!B22)</f>
        <v/>
      </c>
      <c r="C22" s="151" t="str">
        <f>IF(ISBLANK('Raw Data'!X22),"",'Raw Data'!X22)</f>
        <v/>
      </c>
      <c r="D22" s="151" t="str">
        <f>IF(ISBLANK('Raw Data'!Y22),"",'Raw Data'!Y22)</f>
        <v/>
      </c>
      <c r="E22" s="151" t="str">
        <f>IF(ISBLANK('Raw Data'!AB22),"",'Raw Data'!AB22)</f>
        <v/>
      </c>
      <c r="F22" s="151" t="str">
        <f>IF(ISBLANK('Raw Data'!AC22),"",'Raw Data'!AC22)</f>
        <v/>
      </c>
      <c r="G22" s="151" t="str">
        <f>IF(ISBLANK('Raw Data'!N22),"",'Raw Data'!N22)</f>
        <v/>
      </c>
      <c r="H22" s="151" t="str">
        <f>IF(ISBLANK('Raw Data'!O22),"",'Raw Data'!O22)</f>
        <v/>
      </c>
      <c r="I22" s="151" t="str">
        <f>IF(ISBLANK('Raw Data'!P22),"",'Raw Data'!P22)</f>
        <v/>
      </c>
      <c r="J22" s="151" t="str">
        <f>IF(ISBLANK('Raw Data'!Q22),"",'Raw Data'!Q22)</f>
        <v/>
      </c>
      <c r="K22" s="151" t="str">
        <f>IF(ISBLANK('Raw Data'!R22),"",'Raw Data'!R22)</f>
        <v/>
      </c>
      <c r="L22" s="151" t="str">
        <f>IF(ISBLANK('Raw Data'!S22),"",'Raw Data'!S22)</f>
        <v/>
      </c>
      <c r="M22" s="151" t="str">
        <f>IF(ISBLANK('Raw Data'!T22),"",'Raw Data'!T22)</f>
        <v xml:space="preserve"> </v>
      </c>
      <c r="N22" s="151" t="str">
        <f>IF(ISBLANK('Raw Data'!U22),"",'Raw Data'!U22)</f>
        <v xml:space="preserve"> </v>
      </c>
      <c r="O22" s="151" t="str">
        <f>IF(ISBLANK('Raw Data'!V22),"",'Raw Data'!V22)</f>
        <v/>
      </c>
      <c r="P22" s="151" t="str">
        <f>IF(ISBLANK('Raw Data'!W22),"",'Raw Data'!W22)</f>
        <v/>
      </c>
      <c r="Q22" s="151" t="str">
        <f>IF(ISBLANK('Raw Data'!C22),"",'Raw Data'!C22)</f>
        <v/>
      </c>
      <c r="R22" s="151" t="str">
        <f>IF(ISBLANK('Raw Data'!D22),"",'Raw Data'!D22)</f>
        <v/>
      </c>
      <c r="S22" s="151" t="str">
        <f>IF(ISBLANK('Raw Data'!E22),"",'Raw Data'!E22)</f>
        <v/>
      </c>
      <c r="T22" s="151" t="str">
        <f>IF(ISBLANK('Raw Data'!F22),"",'Raw Data'!F22)</f>
        <v/>
      </c>
      <c r="U22" s="151" t="str">
        <f>IF(ISBLANK('Raw Data'!G22),"",'Raw Data'!G22)</f>
        <v/>
      </c>
      <c r="V22" s="151" t="str">
        <f>IF(ISBLANK('Raw Data'!AD22),"",'Raw Data'!AD22)</f>
        <v/>
      </c>
      <c r="W22" s="52"/>
      <c r="AF22" s="90"/>
      <c r="AG22" s="90"/>
      <c r="AH22" s="90"/>
    </row>
    <row r="23" spans="1:34" x14ac:dyDescent="0.2">
      <c r="A23" s="82" t="str">
        <f>IF(ISBLANK('Raw Data'!A23),"",'Raw Data'!A23)</f>
        <v/>
      </c>
      <c r="B23" s="151" t="str">
        <f>IF(ISBLANK('Raw Data'!B23),"",'Raw Data'!B23)</f>
        <v/>
      </c>
      <c r="C23" s="151" t="str">
        <f>IF(ISBLANK('Raw Data'!X23),"",'Raw Data'!X23)</f>
        <v/>
      </c>
      <c r="D23" s="151" t="str">
        <f>IF(ISBLANK('Raw Data'!Y23),"",'Raw Data'!Y23)</f>
        <v/>
      </c>
      <c r="E23" s="151" t="str">
        <f>IF(ISBLANK('Raw Data'!AB23),"",'Raw Data'!AB23)</f>
        <v/>
      </c>
      <c r="F23" s="151" t="str">
        <f>IF(ISBLANK('Raw Data'!AC23),"",'Raw Data'!AC23)</f>
        <v/>
      </c>
      <c r="G23" s="151" t="str">
        <f>IF(ISBLANK('Raw Data'!N23),"",'Raw Data'!N23)</f>
        <v/>
      </c>
      <c r="H23" s="151" t="str">
        <f>IF(ISBLANK('Raw Data'!O23),"",'Raw Data'!O23)</f>
        <v/>
      </c>
      <c r="I23" s="151" t="str">
        <f>IF(ISBLANK('Raw Data'!P23),"",'Raw Data'!P23)</f>
        <v/>
      </c>
      <c r="J23" s="151" t="str">
        <f>IF(ISBLANK('Raw Data'!Q23),"",'Raw Data'!Q23)</f>
        <v/>
      </c>
      <c r="K23" s="151" t="str">
        <f>IF(ISBLANK('Raw Data'!R23),"",'Raw Data'!R23)</f>
        <v/>
      </c>
      <c r="L23" s="151" t="str">
        <f>IF(ISBLANK('Raw Data'!S23),"",'Raw Data'!S23)</f>
        <v/>
      </c>
      <c r="M23" s="151" t="str">
        <f>IF(ISBLANK('Raw Data'!T23),"",'Raw Data'!T23)</f>
        <v xml:space="preserve"> </v>
      </c>
      <c r="N23" s="151" t="str">
        <f>IF(ISBLANK('Raw Data'!U23),"",'Raw Data'!U23)</f>
        <v xml:space="preserve"> </v>
      </c>
      <c r="O23" s="151" t="str">
        <f>IF(ISBLANK('Raw Data'!V23),"",'Raw Data'!V23)</f>
        <v/>
      </c>
      <c r="P23" s="151" t="str">
        <f>IF(ISBLANK('Raw Data'!W23),"",'Raw Data'!W23)</f>
        <v/>
      </c>
      <c r="Q23" s="151" t="str">
        <f>IF(ISBLANK('Raw Data'!C23),"",'Raw Data'!C23)</f>
        <v/>
      </c>
      <c r="R23" s="151" t="str">
        <f>IF(ISBLANK('Raw Data'!D23),"",'Raw Data'!D23)</f>
        <v/>
      </c>
      <c r="S23" s="151" t="str">
        <f>IF(ISBLANK('Raw Data'!E23),"",'Raw Data'!E23)</f>
        <v/>
      </c>
      <c r="T23" s="151" t="str">
        <f>IF(ISBLANK('Raw Data'!F23),"",'Raw Data'!F23)</f>
        <v/>
      </c>
      <c r="U23" s="151" t="str">
        <f>IF(ISBLANK('Raw Data'!G23),"",'Raw Data'!G23)</f>
        <v/>
      </c>
      <c r="V23" s="151" t="str">
        <f>IF(ISBLANK('Raw Data'!AD23),"",'Raw Data'!AD23)</f>
        <v/>
      </c>
      <c r="W23" s="52"/>
      <c r="AF23" s="90"/>
      <c r="AG23" s="90"/>
      <c r="AH23" s="90"/>
    </row>
    <row r="24" spans="1:34" x14ac:dyDescent="0.2">
      <c r="A24" s="82">
        <f>IF(ISBLANK('Raw Data'!A24),"",'Raw Data'!A24)</f>
        <v>42808</v>
      </c>
      <c r="B24" s="151">
        <f>IF(ISBLANK('Raw Data'!B24),"",'Raw Data'!B24)</f>
        <v>3</v>
      </c>
      <c r="C24" s="151" t="str">
        <f>IF(ISBLANK('Raw Data'!X24),"",'Raw Data'!X24)</f>
        <v>Mid Johnson</v>
      </c>
      <c r="D24" s="151" t="str">
        <f>IF(ISBLANK('Raw Data'!Y24),"",'Raw Data'!Y24)</f>
        <v>Mat Tilghman</v>
      </c>
      <c r="E24" s="151">
        <f>IF(ISBLANK('Raw Data'!AB24),"",'Raw Data'!AB24)</f>
        <v>17</v>
      </c>
      <c r="F24" s="151">
        <f>IF(ISBLANK('Raw Data'!AC24),"",'Raw Data'!AC24)</f>
        <v>5.1816000000000004</v>
      </c>
      <c r="G24" s="151">
        <f>IF(ISBLANK('Raw Data'!N24),"",'Raw Data'!N24)</f>
        <v>5</v>
      </c>
      <c r="H24" s="151">
        <f>IF(ISBLANK('Raw Data'!O24),"",'Raw Data'!O24)</f>
        <v>3</v>
      </c>
      <c r="I24" s="151">
        <f>IF(ISBLANK('Raw Data'!P24),"",'Raw Data'!P24)</f>
        <v>4</v>
      </c>
      <c r="J24" s="151">
        <f>IF(ISBLANK('Raw Data'!Q24),"",'Raw Data'!Q24)</f>
        <v>2</v>
      </c>
      <c r="K24" s="151">
        <f>IF(ISBLANK('Raw Data'!R24),"",'Raw Data'!R24)</f>
        <v>12</v>
      </c>
      <c r="L24" s="151">
        <f>IF(ISBLANK('Raw Data'!S24),"",'Raw Data'!S24)</f>
        <v>6</v>
      </c>
      <c r="M24" s="151">
        <f>IF(ISBLANK('Raw Data'!T24),"",'Raw Data'!T24)</f>
        <v>3.3333333333333335</v>
      </c>
      <c r="N24" s="151">
        <f>IF(ISBLANK('Raw Data'!U24),"",'Raw Data'!U24)</f>
        <v>6.666666666666667</v>
      </c>
      <c r="O24" s="151">
        <f>IF(ISBLANK('Raw Data'!V24),"",'Raw Data'!V24)</f>
        <v>0.5</v>
      </c>
      <c r="P24" s="151">
        <f>IF(ISBLANK('Raw Data'!W24),"",'Raw Data'!W24)</f>
        <v>1</v>
      </c>
      <c r="Q24" s="151">
        <f>IF(ISBLANK('Raw Data'!C24),"",'Raw Data'!C24)</f>
        <v>0.05</v>
      </c>
      <c r="R24" s="151">
        <f>IF(ISBLANK('Raw Data'!D24),"",'Raw Data'!D24)</f>
        <v>6.51</v>
      </c>
      <c r="S24" s="151">
        <f>IF(ISBLANK('Raw Data'!E24),"",'Raw Data'!E24)</f>
        <v>3.2</v>
      </c>
      <c r="T24" s="151">
        <f>IF(ISBLANK('Raw Data'!F24),"",'Raw Data'!F24)</f>
        <v>12.345000000000001</v>
      </c>
      <c r="U24" s="151">
        <f>IF(ISBLANK('Raw Data'!G24),"",'Raw Data'!G24)</f>
        <v>0.32100000000000001</v>
      </c>
      <c r="V24" s="151" t="str">
        <f>IF(ISBLANK('Raw Data'!AD24),"",'Raw Data'!AD24)</f>
        <v/>
      </c>
      <c r="W24" s="52"/>
      <c r="Y24" s="52" t="s">
        <v>20</v>
      </c>
      <c r="Z24" s="63" t="s">
        <v>32</v>
      </c>
      <c r="AA24" s="51">
        <f>AVERAGE(R24:R25)</f>
        <v>6.8249999999999993</v>
      </c>
      <c r="AB24" s="51">
        <f>AVERAGE(T24:T25)</f>
        <v>8.0525000000000002</v>
      </c>
      <c r="AC24" s="51">
        <f>AVERAGE(U24:U25)</f>
        <v>0.26850000000000002</v>
      </c>
      <c r="AD24" s="51">
        <f>AVERAGE(S24:S25)</f>
        <v>4.75</v>
      </c>
      <c r="AE24" s="51">
        <f>AVERAGE(O24:O25)</f>
        <v>0.82499999999999996</v>
      </c>
      <c r="AF24" s="90">
        <f>TNTP!M22</f>
        <v>3.5717850000000002</v>
      </c>
      <c r="AG24" s="91">
        <f>TNTP!N22</f>
        <v>4.5680750000000006E-2</v>
      </c>
      <c r="AH24" s="90"/>
    </row>
    <row r="25" spans="1:34" x14ac:dyDescent="0.2">
      <c r="A25" s="82">
        <f>IF(ISBLANK('Raw Data'!A25),"",'Raw Data'!A25)</f>
        <v>42822</v>
      </c>
      <c r="B25" s="151">
        <f>IF(ISBLANK('Raw Data'!B25),"",'Raw Data'!B25)</f>
        <v>3</v>
      </c>
      <c r="C25" s="151" t="str">
        <f>IF(ISBLANK('Raw Data'!X25),"",'Raw Data'!X25)</f>
        <v/>
      </c>
      <c r="D25" s="151" t="str">
        <f>IF(ISBLANK('Raw Data'!Y25),"",'Raw Data'!Y25)</f>
        <v>Neil Stegman</v>
      </c>
      <c r="E25" s="151">
        <f>IF(ISBLANK('Raw Data'!AB25),"",'Raw Data'!AB25)</f>
        <v>16</v>
      </c>
      <c r="F25" s="151">
        <f>IF(ISBLANK('Raw Data'!AC25),"",'Raw Data'!AC25)</f>
        <v>4.8768000000000002</v>
      </c>
      <c r="G25" s="151">
        <f>IF(ISBLANK('Raw Data'!N25),"",'Raw Data'!N25)</f>
        <v>5</v>
      </c>
      <c r="H25" s="151">
        <f>IF(ISBLANK('Raw Data'!O25),"",'Raw Data'!O25)</f>
        <v>3</v>
      </c>
      <c r="I25" s="151">
        <f>IF(ISBLANK('Raw Data'!P25),"",'Raw Data'!P25)</f>
        <v>3</v>
      </c>
      <c r="J25" s="151">
        <f>IF(ISBLANK('Raw Data'!Q25),"",'Raw Data'!Q25)</f>
        <v>2</v>
      </c>
      <c r="K25" s="151">
        <f>IF(ISBLANK('Raw Data'!R25),"",'Raw Data'!R25)</f>
        <v>10</v>
      </c>
      <c r="L25" s="151">
        <f>IF(ISBLANK('Raw Data'!S25),"",'Raw Data'!S25)</f>
        <v>2</v>
      </c>
      <c r="M25" s="151">
        <f>IF(ISBLANK('Raw Data'!T25),"",'Raw Data'!T25)</f>
        <v>18.888888888888889</v>
      </c>
      <c r="N25" s="151">
        <f>IF(ISBLANK('Raw Data'!U25),"",'Raw Data'!U25)</f>
        <v>15</v>
      </c>
      <c r="O25" s="151">
        <f>IF(ISBLANK('Raw Data'!V25),"",'Raw Data'!V25)</f>
        <v>1.1499999999999999</v>
      </c>
      <c r="P25" s="151">
        <f>IF(ISBLANK('Raw Data'!W25),"",'Raw Data'!W25)</f>
        <v>1</v>
      </c>
      <c r="Q25" s="151">
        <f>IF(ISBLANK('Raw Data'!C25),"",'Raw Data'!C25)</f>
        <v>0.1</v>
      </c>
      <c r="R25" s="151">
        <f>IF(ISBLANK('Raw Data'!D25),"",'Raw Data'!D25)</f>
        <v>7.14</v>
      </c>
      <c r="S25" s="151">
        <f>IF(ISBLANK('Raw Data'!E25),"",'Raw Data'!E25)</f>
        <v>6.3</v>
      </c>
      <c r="T25" s="151">
        <f>IF(ISBLANK('Raw Data'!F25),"",'Raw Data'!F25)</f>
        <v>3.76</v>
      </c>
      <c r="U25" s="151">
        <f>IF(ISBLANK('Raw Data'!G25),"",'Raw Data'!G25)</f>
        <v>0.216</v>
      </c>
      <c r="V25" s="151" t="str">
        <f>IF(ISBLANK('Raw Data'!AD25),"",'Raw Data'!AD25)</f>
        <v/>
      </c>
      <c r="W25" s="52"/>
      <c r="Y25" s="52" t="s">
        <v>22</v>
      </c>
      <c r="AA25" s="90">
        <f>AVERAGE(R26:R27)</f>
        <v>7.24</v>
      </c>
      <c r="AB25" s="90">
        <f>AVERAGE(T26:T27)</f>
        <v>3.9849999999999999</v>
      </c>
      <c r="AC25" s="90">
        <f>AVERAGE(U26:U27)</f>
        <v>0.13250000000000001</v>
      </c>
      <c r="AD25" s="90">
        <f>AVERAGE(S26:S27)</f>
        <v>23.3</v>
      </c>
      <c r="AE25" s="90">
        <f>AVERAGE(O26:O27)</f>
        <v>0.75</v>
      </c>
      <c r="AF25" s="90">
        <f>TNTP!M23</f>
        <v>3.8449214999999999</v>
      </c>
      <c r="AG25" s="91">
        <f>TNTP!N23</f>
        <v>7.8508949999999994E-2</v>
      </c>
      <c r="AH25" s="90"/>
    </row>
    <row r="26" spans="1:34" x14ac:dyDescent="0.2">
      <c r="A26" s="82">
        <f>IF(ISBLANK('Raw Data'!A26),"",'Raw Data'!A26)</f>
        <v>42836</v>
      </c>
      <c r="B26" s="151">
        <f>IF(ISBLANK('Raw Data'!B26),"",'Raw Data'!B26)</f>
        <v>3</v>
      </c>
      <c r="C26" s="151" t="str">
        <f>IF(ISBLANK('Raw Data'!X26),"",'Raw Data'!X26)</f>
        <v/>
      </c>
      <c r="D26" s="151" t="str">
        <f>IF(ISBLANK('Raw Data'!Y26),"",'Raw Data'!Y26)</f>
        <v>Mat Tilghman</v>
      </c>
      <c r="E26" s="151">
        <f>IF(ISBLANK('Raw Data'!AB26),"",'Raw Data'!AB26)</f>
        <v>8</v>
      </c>
      <c r="F26" s="151">
        <f>IF(ISBLANK('Raw Data'!AC26),"",'Raw Data'!AC26)</f>
        <v>2.4384000000000001</v>
      </c>
      <c r="G26" s="151">
        <f>IF(ISBLANK('Raw Data'!N26),"",'Raw Data'!N26)</f>
        <v>5</v>
      </c>
      <c r="H26" s="151">
        <f>IF(ISBLANK('Raw Data'!O26),"",'Raw Data'!O26)</f>
        <v>1</v>
      </c>
      <c r="I26" s="151">
        <f>IF(ISBLANK('Raw Data'!P26),"",'Raw Data'!P26)</f>
        <v>3</v>
      </c>
      <c r="J26" s="151">
        <f>IF(ISBLANK('Raw Data'!Q26),"",'Raw Data'!Q26)</f>
        <v>2</v>
      </c>
      <c r="K26" s="151">
        <f>IF(ISBLANK('Raw Data'!R26),"",'Raw Data'!R26)</f>
        <v>10</v>
      </c>
      <c r="L26" s="151">
        <f>IF(ISBLANK('Raw Data'!S26),"",'Raw Data'!S26)</f>
        <v>1</v>
      </c>
      <c r="M26" s="151">
        <f>IF(ISBLANK('Raw Data'!T26),"",'Raw Data'!T26)</f>
        <v>25</v>
      </c>
      <c r="N26" s="151">
        <f>IF(ISBLANK('Raw Data'!U26),"",'Raw Data'!U26)</f>
        <v>18.333333333333332</v>
      </c>
      <c r="O26" s="151">
        <f>IF(ISBLANK('Raw Data'!V26),"",'Raw Data'!V26)</f>
        <v>0.7</v>
      </c>
      <c r="P26" s="151">
        <f>IF(ISBLANK('Raw Data'!W26),"",'Raw Data'!W26)</f>
        <v>1</v>
      </c>
      <c r="Q26" s="151">
        <f>IF(ISBLANK('Raw Data'!C26),"",'Raw Data'!C26)</f>
        <v>0.06</v>
      </c>
      <c r="R26" s="151">
        <f>IF(ISBLANK('Raw Data'!D26),"",'Raw Data'!D26)</f>
        <v>7.42</v>
      </c>
      <c r="S26" s="151">
        <f>IF(ISBLANK('Raw Data'!E26),"",'Raw Data'!E26)</f>
        <v>39.1</v>
      </c>
      <c r="T26" s="151">
        <f>IF(ISBLANK('Raw Data'!F26),"",'Raw Data'!F26)</f>
        <v>4.0199999999999996</v>
      </c>
      <c r="U26" s="151">
        <f>IF(ISBLANK('Raw Data'!G26),"",'Raw Data'!G26)</f>
        <v>0.16300000000000001</v>
      </c>
      <c r="V26" s="151" t="str">
        <f>IF(ISBLANK('Raw Data'!AD26),"",'Raw Data'!AD26)</f>
        <v/>
      </c>
      <c r="W26" s="52"/>
      <c r="Y26" s="52" t="s">
        <v>23</v>
      </c>
      <c r="AA26" s="90">
        <f>AVERAGE(R28:R29)</f>
        <v>6.9350000000000005</v>
      </c>
      <c r="AB26" s="90">
        <f>AVERAGE(T28:T29)</f>
        <v>3.95</v>
      </c>
      <c r="AC26" s="90">
        <f>AVERAGE(U28:U29)</f>
        <v>0.125</v>
      </c>
      <c r="AD26" s="90">
        <f>AVERAGE(S28:S29)</f>
        <v>14</v>
      </c>
      <c r="AE26" s="90">
        <f>AVERAGE(O28:O29)</f>
        <v>0.75</v>
      </c>
      <c r="AF26" s="90">
        <f>TNTP!M24</f>
        <v>2.8784385000000001</v>
      </c>
      <c r="AG26" s="91">
        <f>TNTP!N24</f>
        <v>6.705005E-2</v>
      </c>
      <c r="AH26" s="90"/>
    </row>
    <row r="27" spans="1:34" x14ac:dyDescent="0.2">
      <c r="A27" s="82">
        <f>IF(ISBLANK('Raw Data'!A27),"",'Raw Data'!A27)</f>
        <v>42850</v>
      </c>
      <c r="B27" s="151">
        <f>IF(ISBLANK('Raw Data'!B27),"",'Raw Data'!B27)</f>
        <v>3</v>
      </c>
      <c r="C27" s="151" t="str">
        <f>IF(ISBLANK('Raw Data'!X27),"",'Raw Data'!X27)</f>
        <v/>
      </c>
      <c r="D27" s="151" t="str">
        <f>IF(ISBLANK('Raw Data'!Y27),"",'Raw Data'!Y27)</f>
        <v>Mat Tilghman</v>
      </c>
      <c r="E27" s="151">
        <f>IF(ISBLANK('Raw Data'!AB27),"",'Raw Data'!AB27)</f>
        <v>18</v>
      </c>
      <c r="F27" s="151">
        <f>IF(ISBLANK('Raw Data'!AC27),"",'Raw Data'!AC27)</f>
        <v>5.4864000000000006</v>
      </c>
      <c r="G27" s="151">
        <f>IF(ISBLANK('Raw Data'!N27),"",'Raw Data'!N27)</f>
        <v>5</v>
      </c>
      <c r="H27" s="151">
        <f>IF(ISBLANK('Raw Data'!O27),"",'Raw Data'!O27)</f>
        <v>4</v>
      </c>
      <c r="I27" s="151">
        <f>IF(ISBLANK('Raw Data'!P27),"",'Raw Data'!P27)</f>
        <v>2</v>
      </c>
      <c r="J27" s="151">
        <f>IF(ISBLANK('Raw Data'!Q27),"",'Raw Data'!Q27)</f>
        <v>1</v>
      </c>
      <c r="K27" s="151">
        <f>IF(ISBLANK('Raw Data'!R27),"",'Raw Data'!R27)</f>
        <v>5</v>
      </c>
      <c r="L27" s="151">
        <f>IF(ISBLANK('Raw Data'!S27),"",'Raw Data'!S27)</f>
        <v>5</v>
      </c>
      <c r="M27" s="151">
        <f>IF(ISBLANK('Raw Data'!T27),"",'Raw Data'!T27)</f>
        <v>16.111111111111111</v>
      </c>
      <c r="N27" s="151">
        <f>IF(ISBLANK('Raw Data'!U27),"",'Raw Data'!U27)</f>
        <v>15.555555555555555</v>
      </c>
      <c r="O27" s="151">
        <f>IF(ISBLANK('Raw Data'!V27),"",'Raw Data'!V27)</f>
        <v>0.8</v>
      </c>
      <c r="P27" s="151">
        <f>IF(ISBLANK('Raw Data'!W27),"",'Raw Data'!W27)</f>
        <v>1</v>
      </c>
      <c r="Q27" s="151">
        <f>IF(ISBLANK('Raw Data'!C27),"",'Raw Data'!C27)</f>
        <v>0.08</v>
      </c>
      <c r="R27" s="151">
        <f>IF(ISBLANK('Raw Data'!D27),"",'Raw Data'!D27)</f>
        <v>7.06</v>
      </c>
      <c r="S27" s="151">
        <f>IF(ISBLANK('Raw Data'!E27),"",'Raw Data'!E27)</f>
        <v>7.5</v>
      </c>
      <c r="T27" s="151">
        <f>IF(ISBLANK('Raw Data'!F27),"",'Raw Data'!F27)</f>
        <v>3.95</v>
      </c>
      <c r="U27" s="151">
        <f>IF(ISBLANK('Raw Data'!G27),"",'Raw Data'!G27)</f>
        <v>0.10199999999999999</v>
      </c>
      <c r="V27" s="151" t="str">
        <f>IF(ISBLANK('Raw Data'!AD27),"",'Raw Data'!AD27)</f>
        <v/>
      </c>
      <c r="W27" s="52"/>
      <c r="Y27" s="52" t="s">
        <v>24</v>
      </c>
      <c r="AA27" s="51">
        <f>AVERAGE(R30:R31)</f>
        <v>7.1050000000000004</v>
      </c>
      <c r="AB27" s="51">
        <f>AVERAGE(T30:T31)</f>
        <v>3.95</v>
      </c>
      <c r="AC27" s="51">
        <f>AVERAGE(U30:U31)</f>
        <v>0.13200000000000001</v>
      </c>
      <c r="AD27" s="51">
        <f>AVERAGE(S30:S31)</f>
        <v>14</v>
      </c>
      <c r="AE27" s="51">
        <f>AVERAGE(O30:O31)</f>
        <v>0.7</v>
      </c>
      <c r="AF27" s="90">
        <f>TNTP!M25</f>
        <v>3.2496239999999998</v>
      </c>
      <c r="AG27" s="91">
        <f>TNTP!N25</f>
        <v>9.972339999999999E-2</v>
      </c>
      <c r="AH27" s="90"/>
    </row>
    <row r="28" spans="1:34" x14ac:dyDescent="0.2">
      <c r="A28" s="82">
        <f>IF(ISBLANK('Raw Data'!A28),"",'Raw Data'!A28)</f>
        <v>42864</v>
      </c>
      <c r="B28" s="151">
        <f>IF(ISBLANK('Raw Data'!B28),"",'Raw Data'!B28)</f>
        <v>3</v>
      </c>
      <c r="C28" s="151" t="str">
        <f>IF(ISBLANK('Raw Data'!X28),"",'Raw Data'!X28)</f>
        <v/>
      </c>
      <c r="D28" s="151" t="str">
        <f>IF(ISBLANK('Raw Data'!Y28),"",'Raw Data'!Y28)</f>
        <v>Mat Tilghman</v>
      </c>
      <c r="E28" s="151">
        <f>IF(ISBLANK('Raw Data'!AB28),"",'Raw Data'!AB28)</f>
        <v>18</v>
      </c>
      <c r="F28" s="151">
        <f>IF(ISBLANK('Raw Data'!AC28),"",'Raw Data'!AC28)</f>
        <v>5.4864000000000006</v>
      </c>
      <c r="G28" s="151">
        <f>IF(ISBLANK('Raw Data'!N28),"",'Raw Data'!N28)</f>
        <v>5</v>
      </c>
      <c r="H28" s="151">
        <f>IF(ISBLANK('Raw Data'!O28),"",'Raw Data'!O28)</f>
        <v>1</v>
      </c>
      <c r="I28" s="151">
        <f>IF(ISBLANK('Raw Data'!P28),"",'Raw Data'!P28)</f>
        <v>3</v>
      </c>
      <c r="J28" s="151">
        <f>IF(ISBLANK('Raw Data'!Q28),"",'Raw Data'!Q28)</f>
        <v>2</v>
      </c>
      <c r="K28" s="151">
        <f>IF(ISBLANK('Raw Data'!R28),"",'Raw Data'!R28)</f>
        <v>11</v>
      </c>
      <c r="L28" s="151">
        <f>IF(ISBLANK('Raw Data'!S28),"",'Raw Data'!S28)</f>
        <v>2</v>
      </c>
      <c r="M28" s="151">
        <f>IF(ISBLANK('Raw Data'!T28),"",'Raw Data'!T28)</f>
        <v>16.666666666666668</v>
      </c>
      <c r="N28" s="151">
        <f>IF(ISBLANK('Raw Data'!U28),"",'Raw Data'!U28)</f>
        <v>18.888888888888889</v>
      </c>
      <c r="O28" s="151">
        <f>IF(ISBLANK('Raw Data'!V28),"",'Raw Data'!V28)</f>
        <v>0.6</v>
      </c>
      <c r="P28" s="151">
        <f>IF(ISBLANK('Raw Data'!W28),"",'Raw Data'!W28)</f>
        <v>1</v>
      </c>
      <c r="Q28" s="151">
        <f>IF(ISBLANK('Raw Data'!C28),"",'Raw Data'!C28)</f>
        <v>7.0000000000000007E-2</v>
      </c>
      <c r="R28" s="151">
        <f>IF(ISBLANK('Raw Data'!D28),"",'Raw Data'!D28)</f>
        <v>6.73</v>
      </c>
      <c r="S28" s="151">
        <f>IF(ISBLANK('Raw Data'!E28),"",'Raw Data'!E28)</f>
        <v>18.2</v>
      </c>
      <c r="T28" s="151">
        <f>IF(ISBLANK('Raw Data'!F28),"",'Raw Data'!F28)</f>
        <v>3.95</v>
      </c>
      <c r="U28" s="151">
        <f>IF(ISBLANK('Raw Data'!G28),"",'Raw Data'!G28)</f>
        <v>0.19600000000000001</v>
      </c>
      <c r="V28" s="151" t="str">
        <f>IF(ISBLANK('Raw Data'!AD28),"",'Raw Data'!AD28)</f>
        <v/>
      </c>
      <c r="W28" s="52"/>
      <c r="Y28" s="52" t="s">
        <v>25</v>
      </c>
      <c r="AA28" s="51">
        <f>AVERAGE(R32:R33)</f>
        <v>8.69</v>
      </c>
      <c r="AB28" s="51">
        <f>AVERAGE(T32:T33)</f>
        <v>2.17</v>
      </c>
      <c r="AC28" s="51">
        <f>AVERAGE(U32:U33)</f>
        <v>0.47499999999999998</v>
      </c>
      <c r="AD28" s="51">
        <f>AVERAGE(S32:S33)</f>
        <v>22.85</v>
      </c>
      <c r="AE28" s="51">
        <f>AVERAGE(O32:O33)</f>
        <v>0.55000000000000004</v>
      </c>
      <c r="AF28" s="90">
        <f>TNTP!M26</f>
        <v>2.4302144999999999</v>
      </c>
      <c r="AG28" s="91">
        <f>TNTP!N26</f>
        <v>0.11381474999999999</v>
      </c>
      <c r="AH28" s="90"/>
    </row>
    <row r="29" spans="1:34" x14ac:dyDescent="0.2">
      <c r="A29" s="82">
        <f>IF(ISBLANK('Raw Data'!A29),"",'Raw Data'!A29)</f>
        <v>42878</v>
      </c>
      <c r="B29" s="151">
        <f>IF(ISBLANK('Raw Data'!B29),"",'Raw Data'!B29)</f>
        <v>3</v>
      </c>
      <c r="C29" s="151" t="str">
        <f>IF(ISBLANK('Raw Data'!X29),"",'Raw Data'!X29)</f>
        <v/>
      </c>
      <c r="D29" s="151" t="str">
        <f>IF(ISBLANK('Raw Data'!Y29),"",'Raw Data'!Y29)</f>
        <v>Mat Tilghman</v>
      </c>
      <c r="E29" s="151">
        <f>IF(ISBLANK('Raw Data'!AB29),"",'Raw Data'!AB29)</f>
        <v>18</v>
      </c>
      <c r="F29" s="151">
        <f>IF(ISBLANK('Raw Data'!AC29),"",'Raw Data'!AC29)</f>
        <v>5.4864000000000006</v>
      </c>
      <c r="G29" s="151">
        <f>IF(ISBLANK('Raw Data'!N29),"",'Raw Data'!N29)</f>
        <v>5</v>
      </c>
      <c r="H29" s="151">
        <f>IF(ISBLANK('Raw Data'!O29),"",'Raw Data'!O29)</f>
        <v>4</v>
      </c>
      <c r="I29" s="151">
        <f>IF(ISBLANK('Raw Data'!P29),"",'Raw Data'!P29)</f>
        <v>2</v>
      </c>
      <c r="J29" s="151">
        <f>IF(ISBLANK('Raw Data'!Q29),"",'Raw Data'!Q29)</f>
        <v>2</v>
      </c>
      <c r="K29" s="151">
        <f>IF(ISBLANK('Raw Data'!R29),"",'Raw Data'!R29)</f>
        <v>5</v>
      </c>
      <c r="L29" s="151">
        <f>IF(ISBLANK('Raw Data'!S29),"",'Raw Data'!S29)</f>
        <v>5</v>
      </c>
      <c r="M29" s="151">
        <f>IF(ISBLANK('Raw Data'!T29),"",'Raw Data'!T29)</f>
        <v>15.555555555555555</v>
      </c>
      <c r="N29" s="151">
        <f>IF(ISBLANK('Raw Data'!U29),"",'Raw Data'!U29)</f>
        <v>20.555555555555557</v>
      </c>
      <c r="O29" s="151">
        <f>IF(ISBLANK('Raw Data'!V29),"",'Raw Data'!V29)</f>
        <v>0.9</v>
      </c>
      <c r="P29" s="151">
        <f>IF(ISBLANK('Raw Data'!W29),"",'Raw Data'!W29)</f>
        <v>1</v>
      </c>
      <c r="Q29" s="151">
        <f>IF(ISBLANK('Raw Data'!C29),"",'Raw Data'!C29)</f>
        <v>0.08</v>
      </c>
      <c r="R29" s="151">
        <f>IF(ISBLANK('Raw Data'!D29),"",'Raw Data'!D29)</f>
        <v>7.14</v>
      </c>
      <c r="S29" s="151">
        <f>IF(ISBLANK('Raw Data'!E29),"",'Raw Data'!E29)</f>
        <v>9.8000000000000007</v>
      </c>
      <c r="T29" s="151">
        <f>IF(ISBLANK('Raw Data'!F29),"",'Raw Data'!F29)</f>
        <v>3.95</v>
      </c>
      <c r="U29" s="151">
        <f>IF(ISBLANK('Raw Data'!G29),"",'Raw Data'!G29)</f>
        <v>5.3999999999999999E-2</v>
      </c>
      <c r="V29" s="151" t="str">
        <f>IF(ISBLANK('Raw Data'!AD29),"",'Raw Data'!AD29)</f>
        <v/>
      </c>
      <c r="W29" s="52"/>
      <c r="Y29" s="52" t="s">
        <v>26</v>
      </c>
      <c r="AA29" s="90">
        <f>AVERAGE(R34:R36)</f>
        <v>6.03</v>
      </c>
      <c r="AB29" s="90">
        <f>AVERAGE(T34:T36)</f>
        <v>2.0266666666666668</v>
      </c>
      <c r="AC29" s="90">
        <f>AVERAGE(U34:U36)</f>
        <v>0.30633333333333335</v>
      </c>
      <c r="AD29" s="90">
        <f>AVERAGE(S34:S36)</f>
        <v>18.033333333333335</v>
      </c>
      <c r="AE29" s="90">
        <f>AVERAGE(O34:O36)</f>
        <v>0.63333333333333341</v>
      </c>
      <c r="AF29" s="90">
        <f>TNTP!M27</f>
        <v>2.1762209000000001</v>
      </c>
      <c r="AG29" s="91">
        <f>TNTP!N27</f>
        <v>0.13306776666666667</v>
      </c>
      <c r="AH29" s="90"/>
    </row>
    <row r="30" spans="1:34" x14ac:dyDescent="0.2">
      <c r="A30" s="82">
        <f>IF(ISBLANK('Raw Data'!A30),"",'Raw Data'!A30)</f>
        <v>42892</v>
      </c>
      <c r="B30" s="151">
        <f>IF(ISBLANK('Raw Data'!B30),"",'Raw Data'!B30)</f>
        <v>3</v>
      </c>
      <c r="C30" s="151" t="str">
        <f>IF(ISBLANK('Raw Data'!X30),"",'Raw Data'!X30)</f>
        <v/>
      </c>
      <c r="D30" s="151" t="str">
        <f>IF(ISBLANK('Raw Data'!Y30),"",'Raw Data'!Y30)</f>
        <v>Mat Tilghman</v>
      </c>
      <c r="E30" s="151" t="str">
        <f>IF(ISBLANK('Raw Data'!AB30),"",'Raw Data'!AB30)</f>
        <v/>
      </c>
      <c r="F30" s="151" t="str">
        <f>IF(ISBLANK('Raw Data'!AC30),"",'Raw Data'!AC30)</f>
        <v/>
      </c>
      <c r="G30" s="151">
        <f>IF(ISBLANK('Raw Data'!N30),"",'Raw Data'!N30)</f>
        <v>5</v>
      </c>
      <c r="H30" s="151">
        <f>IF(ISBLANK('Raw Data'!O30),"",'Raw Data'!O30)</f>
        <v>2</v>
      </c>
      <c r="I30" s="151">
        <f>IF(ISBLANK('Raw Data'!P30),"",'Raw Data'!P30)</f>
        <v>3</v>
      </c>
      <c r="J30" s="151">
        <f>IF(ISBLANK('Raw Data'!Q30),"",'Raw Data'!Q30)</f>
        <v>2</v>
      </c>
      <c r="K30" s="151">
        <f>IF(ISBLANK('Raw Data'!R30),"",'Raw Data'!R30)</f>
        <v>12</v>
      </c>
      <c r="L30" s="151">
        <f>IF(ISBLANK('Raw Data'!S30),"",'Raw Data'!S30)</f>
        <v>5</v>
      </c>
      <c r="M30" s="151">
        <f>IF(ISBLANK('Raw Data'!T30),"",'Raw Data'!T30)</f>
        <v>21.666666666666668</v>
      </c>
      <c r="N30" s="151">
        <f>IF(ISBLANK('Raw Data'!U30),"",'Raw Data'!U30)</f>
        <v>25.555555555555557</v>
      </c>
      <c r="O30" s="151">
        <f>IF(ISBLANK('Raw Data'!V30),"",'Raw Data'!V30)</f>
        <v>0.8</v>
      </c>
      <c r="P30" s="151">
        <f>IF(ISBLANK('Raw Data'!W30),"",'Raw Data'!W30)</f>
        <v>1</v>
      </c>
      <c r="Q30" s="151">
        <f>IF(ISBLANK('Raw Data'!C30),"",'Raw Data'!C30)</f>
        <v>0.08</v>
      </c>
      <c r="R30" s="151">
        <f>IF(ISBLANK('Raw Data'!D30),"",'Raw Data'!D30)</f>
        <v>7.25</v>
      </c>
      <c r="S30" s="151">
        <f>IF(ISBLANK('Raw Data'!E30),"",'Raw Data'!E30)</f>
        <v>20.2</v>
      </c>
      <c r="T30" s="151">
        <f>IF(ISBLANK('Raw Data'!F30),"",'Raw Data'!F30)</f>
        <v>3.95</v>
      </c>
      <c r="U30" s="151">
        <f>IF(ISBLANK('Raw Data'!G30),"",'Raw Data'!G30)</f>
        <v>0.13400000000000001</v>
      </c>
      <c r="V30" s="151" t="str">
        <f>IF(ISBLANK('Raw Data'!AD30),"",'Raw Data'!AD30)</f>
        <v/>
      </c>
      <c r="W30" s="52"/>
      <c r="Y30" s="52" t="s">
        <v>27</v>
      </c>
      <c r="AA30" s="90">
        <f>AVERAGE(R37:R38)</f>
        <v>7.1449999999999996</v>
      </c>
      <c r="AB30" s="90">
        <f>AVERAGE(T37:T38)</f>
        <v>2.84</v>
      </c>
      <c r="AC30" s="90">
        <f>AVERAGE(U37:U38)</f>
        <v>9.0499999999999997E-2</v>
      </c>
      <c r="AD30" s="90">
        <f>AVERAGE(S37:S38)</f>
        <v>17.75</v>
      </c>
      <c r="AE30" s="90">
        <f>AVERAGE(O37:O38)</f>
        <v>0.75</v>
      </c>
      <c r="AF30" s="90">
        <f>TNTP!M28</f>
        <v>3.7048515000000002</v>
      </c>
      <c r="AG30" s="91">
        <f>TNTP!N28</f>
        <v>5.2649000000000001E-2</v>
      </c>
      <c r="AH30" s="90"/>
    </row>
    <row r="31" spans="1:34" x14ac:dyDescent="0.2">
      <c r="A31" s="82">
        <f>IF(ISBLANK('Raw Data'!A31),"",'Raw Data'!A31)</f>
        <v>42906</v>
      </c>
      <c r="B31" s="151">
        <f>IF(ISBLANK('Raw Data'!B31),"",'Raw Data'!B31)</f>
        <v>3</v>
      </c>
      <c r="C31" s="151" t="str">
        <f>IF(ISBLANK('Raw Data'!X31),"",'Raw Data'!X31)</f>
        <v/>
      </c>
      <c r="D31" s="151" t="str">
        <f>IF(ISBLANK('Raw Data'!Y31),"",'Raw Data'!Y31)</f>
        <v>Mat Tilghman</v>
      </c>
      <c r="E31" s="151" t="str">
        <f>IF(ISBLANK('Raw Data'!AB31),"",'Raw Data'!AB31)</f>
        <v/>
      </c>
      <c r="F31" s="151">
        <f>IF(ISBLANK('Raw Data'!AC31),"",'Raw Data'!AC31)</f>
        <v>0</v>
      </c>
      <c r="G31" s="151">
        <f>IF(ISBLANK('Raw Data'!N31),"",'Raw Data'!N31)</f>
        <v>5</v>
      </c>
      <c r="H31" s="151">
        <f>IF(ISBLANK('Raw Data'!O31),"",'Raw Data'!O31)</f>
        <v>3</v>
      </c>
      <c r="I31" s="151">
        <f>IF(ISBLANK('Raw Data'!P31),"",'Raw Data'!P31)</f>
        <v>3</v>
      </c>
      <c r="J31" s="151">
        <f>IF(ISBLANK('Raw Data'!Q31),"",'Raw Data'!Q31)</f>
        <v>2</v>
      </c>
      <c r="K31" s="151">
        <f>IF(ISBLANK('Raw Data'!R31),"",'Raw Data'!R31)</f>
        <v>10</v>
      </c>
      <c r="L31" s="151">
        <f>IF(ISBLANK('Raw Data'!S31),"",'Raw Data'!S31)</f>
        <v>5</v>
      </c>
      <c r="M31" s="151">
        <f>IF(ISBLANK('Raw Data'!T31),"",'Raw Data'!T31)</f>
        <v>24.444444444444443</v>
      </c>
      <c r="N31" s="151">
        <f>IF(ISBLANK('Raw Data'!U31),"",'Raw Data'!U31)</f>
        <v>26.666666666666668</v>
      </c>
      <c r="O31" s="151">
        <f>IF(ISBLANK('Raw Data'!V31),"",'Raw Data'!V31)</f>
        <v>0.6</v>
      </c>
      <c r="P31" s="151">
        <f>IF(ISBLANK('Raw Data'!W31),"",'Raw Data'!W31)</f>
        <v>1</v>
      </c>
      <c r="Q31" s="151">
        <f>IF(ISBLANK('Raw Data'!C31),"",'Raw Data'!C31)</f>
        <v>0.08</v>
      </c>
      <c r="R31" s="151">
        <f>IF(ISBLANK('Raw Data'!D31),"",'Raw Data'!D31)</f>
        <v>6.96</v>
      </c>
      <c r="S31" s="151">
        <f>IF(ISBLANK('Raw Data'!E31),"",'Raw Data'!E31)</f>
        <v>7.8</v>
      </c>
      <c r="T31" s="151">
        <f>IF(ISBLANK('Raw Data'!F31),"",'Raw Data'!F31)</f>
        <v>3.95</v>
      </c>
      <c r="U31" s="151">
        <f>IF(ISBLANK('Raw Data'!G31),"",'Raw Data'!G31)</f>
        <v>0.13</v>
      </c>
      <c r="V31" s="151" t="str">
        <f>IF(ISBLANK('Raw Data'!AD31),"",'Raw Data'!AD31)</f>
        <v/>
      </c>
      <c r="W31" s="52"/>
      <c r="Y31" s="52" t="s">
        <v>28</v>
      </c>
      <c r="AA31" s="90">
        <f>AVERAGE(R39:R40)</f>
        <v>7.2650000000000006</v>
      </c>
      <c r="AB31" s="90">
        <f>AVERAGE(T39:T40)</f>
        <v>4.2699999999999996</v>
      </c>
      <c r="AC31" s="90">
        <f>AVERAGE(U39:U40)</f>
        <v>0.1265</v>
      </c>
      <c r="AD31" s="90">
        <f>AVERAGE(S39:S40)</f>
        <v>12.2</v>
      </c>
      <c r="AE31" s="90">
        <f>AVERAGE(O39:O40)</f>
        <v>0.97499999999999998</v>
      </c>
      <c r="AF31" s="90">
        <f>TNTP!M29</f>
        <v>4.48224</v>
      </c>
      <c r="AG31" s="91">
        <f>TNTP!N29</f>
        <v>3.9177050000000005E-2</v>
      </c>
      <c r="AH31" s="90"/>
    </row>
    <row r="32" spans="1:34" x14ac:dyDescent="0.2">
      <c r="A32" s="82">
        <f>IF(ISBLANK('Raw Data'!A32),"",'Raw Data'!A32)</f>
        <v>42921</v>
      </c>
      <c r="B32" s="151">
        <f>IF(ISBLANK('Raw Data'!B32),"",'Raw Data'!B32)</f>
        <v>3</v>
      </c>
      <c r="C32" s="151" t="str">
        <f>IF(ISBLANK('Raw Data'!X32),"",'Raw Data'!X32)</f>
        <v/>
      </c>
      <c r="D32" s="151" t="str">
        <f>IF(ISBLANK('Raw Data'!Y32),"",'Raw Data'!Y32)</f>
        <v>Mat Tilghman</v>
      </c>
      <c r="E32" s="151" t="str">
        <f>IF(ISBLANK('Raw Data'!AB32),"",'Raw Data'!AB32)</f>
        <v/>
      </c>
      <c r="F32" s="151">
        <f>IF(ISBLANK('Raw Data'!AC32),"",'Raw Data'!AC32)</f>
        <v>0</v>
      </c>
      <c r="G32" s="151">
        <f>IF(ISBLANK('Raw Data'!N32),"",'Raw Data'!N32)</f>
        <v>5</v>
      </c>
      <c r="H32" s="151">
        <f>IF(ISBLANK('Raw Data'!O32),"",'Raw Data'!O32)</f>
        <v>2</v>
      </c>
      <c r="I32" s="151">
        <f>IF(ISBLANK('Raw Data'!P32),"",'Raw Data'!P32)</f>
        <v>2</v>
      </c>
      <c r="J32" s="151">
        <f>IF(ISBLANK('Raw Data'!Q32),"",'Raw Data'!Q32)</f>
        <v>2</v>
      </c>
      <c r="K32" s="151">
        <f>IF(ISBLANK('Raw Data'!R32),"",'Raw Data'!R32)</f>
        <v>5</v>
      </c>
      <c r="L32" s="151">
        <f>IF(ISBLANK('Raw Data'!S32),"",'Raw Data'!S32)</f>
        <v>1</v>
      </c>
      <c r="M32" s="151">
        <f>IF(ISBLANK('Raw Data'!T32),"",'Raw Data'!T32)</f>
        <v>28.888888888888889</v>
      </c>
      <c r="N32" s="151">
        <f>IF(ISBLANK('Raw Data'!U32),"",'Raw Data'!U32)</f>
        <v>30</v>
      </c>
      <c r="O32" s="151">
        <f>IF(ISBLANK('Raw Data'!V32),"",'Raw Data'!V32)</f>
        <v>0.6</v>
      </c>
      <c r="P32" s="151">
        <f>IF(ISBLANK('Raw Data'!W32),"",'Raw Data'!W32)</f>
        <v>1</v>
      </c>
      <c r="Q32" s="151">
        <f>IF(ISBLANK('Raw Data'!C32),"",'Raw Data'!C32)</f>
        <v>0.09</v>
      </c>
      <c r="R32" s="151">
        <f>IF(ISBLANK('Raw Data'!D32),"",'Raw Data'!D32)</f>
        <v>9.0299999999999994</v>
      </c>
      <c r="S32" s="151">
        <f>IF(ISBLANK('Raw Data'!E32),"",'Raw Data'!E32)</f>
        <v>29.7</v>
      </c>
      <c r="T32" s="151" t="str">
        <f>IF(ISBLANK('Raw Data'!F32),"",'Raw Data'!F32)</f>
        <v/>
      </c>
      <c r="U32" s="151">
        <f>IF(ISBLANK('Raw Data'!G32),"",'Raw Data'!G32)</f>
        <v>0.124</v>
      </c>
      <c r="V32" s="151" t="str">
        <f>IF(ISBLANK('Raw Data'!AD32),"",'Raw Data'!AD32)</f>
        <v/>
      </c>
      <c r="W32" s="52"/>
      <c r="Y32" s="52" t="s">
        <v>29</v>
      </c>
      <c r="AA32" s="51">
        <f>AVERAGE(R41)</f>
        <v>7.05</v>
      </c>
      <c r="AB32" s="51">
        <f>AVERAGE(T41)</f>
        <v>3.61</v>
      </c>
      <c r="AC32" s="51">
        <f>AVERAGE(U41)</f>
        <v>6.2E-2</v>
      </c>
      <c r="AD32" s="51">
        <f>AVERAGE(S41)</f>
        <v>11.5</v>
      </c>
      <c r="AE32" s="51">
        <f>AVERAGE(O41)</f>
        <v>0.8</v>
      </c>
      <c r="AF32" s="90">
        <f>TNTP!M30</f>
        <v>3.697848</v>
      </c>
      <c r="AG32" s="91">
        <f>TNTP!N30</f>
        <v>5.8533299999999996E-2</v>
      </c>
      <c r="AH32" s="90"/>
    </row>
    <row r="33" spans="1:34" x14ac:dyDescent="0.2">
      <c r="A33" s="82">
        <f>IF(ISBLANK('Raw Data'!A33),"",'Raw Data'!A33)</f>
        <v>42934</v>
      </c>
      <c r="B33" s="151">
        <f>IF(ISBLANK('Raw Data'!B33),"",'Raw Data'!B33)</f>
        <v>3</v>
      </c>
      <c r="C33" s="151" t="str">
        <f>IF(ISBLANK('Raw Data'!X33),"",'Raw Data'!X33)</f>
        <v/>
      </c>
      <c r="D33" s="151" t="str">
        <f>IF(ISBLANK('Raw Data'!Y33),"",'Raw Data'!Y33)</f>
        <v>Mat Tilghman</v>
      </c>
      <c r="E33" s="151">
        <f>IF(ISBLANK('Raw Data'!AB33),"",'Raw Data'!AB33)</f>
        <v>18</v>
      </c>
      <c r="F33" s="151">
        <f>IF(ISBLANK('Raw Data'!AC33),"",'Raw Data'!AC33)</f>
        <v>5.4864000000000006</v>
      </c>
      <c r="G33" s="151">
        <f>IF(ISBLANK('Raw Data'!N33),"",'Raw Data'!N33)</f>
        <v>5</v>
      </c>
      <c r="H33" s="151">
        <f>IF(ISBLANK('Raw Data'!O33),"",'Raw Data'!O33)</f>
        <v>2</v>
      </c>
      <c r="I33" s="151">
        <f>IF(ISBLANK('Raw Data'!P33),"",'Raw Data'!P33)</f>
        <v>2</v>
      </c>
      <c r="J33" s="151">
        <f>IF(ISBLANK('Raw Data'!Q33),"",'Raw Data'!Q33)</f>
        <v>1</v>
      </c>
      <c r="K33" s="151">
        <f>IF(ISBLANK('Raw Data'!R33),"",'Raw Data'!R33)</f>
        <v>5</v>
      </c>
      <c r="L33" s="151">
        <f>IF(ISBLANK('Raw Data'!S33),"",'Raw Data'!S33)</f>
        <v>1</v>
      </c>
      <c r="M33" s="151">
        <f>IF(ISBLANK('Raw Data'!T33),"",'Raw Data'!T33)</f>
        <v>30</v>
      </c>
      <c r="N33" s="151">
        <f>IF(ISBLANK('Raw Data'!U33),"",'Raw Data'!U33)</f>
        <v>30</v>
      </c>
      <c r="O33" s="151">
        <f>IF(ISBLANK('Raw Data'!V33),"",'Raw Data'!V33)</f>
        <v>0.5</v>
      </c>
      <c r="P33" s="151">
        <f>IF(ISBLANK('Raw Data'!W33),"",'Raw Data'!W33)</f>
        <v>1</v>
      </c>
      <c r="Q33" s="151">
        <f>IF(ISBLANK('Raw Data'!C33),"",'Raw Data'!C33)</f>
        <v>7.0000000000000007E-2</v>
      </c>
      <c r="R33" s="151">
        <f>IF(ISBLANK('Raw Data'!D33),"",'Raw Data'!D33)</f>
        <v>8.35</v>
      </c>
      <c r="S33" s="151">
        <f>IF(ISBLANK('Raw Data'!E33),"",'Raw Data'!E33)</f>
        <v>16</v>
      </c>
      <c r="T33" s="151">
        <f>IF(ISBLANK('Raw Data'!F33),"",'Raw Data'!F33)</f>
        <v>2.17</v>
      </c>
      <c r="U33" s="151">
        <f>IF(ISBLANK('Raw Data'!G33),"",'Raw Data'!G33)</f>
        <v>0.82599999999999996</v>
      </c>
      <c r="V33" s="151" t="str">
        <f>IF(ISBLANK('Raw Data'!AD33),"",'Raw Data'!AD33)</f>
        <v/>
      </c>
      <c r="W33" s="52"/>
      <c r="Y33" s="51" t="s">
        <v>134</v>
      </c>
      <c r="AA33" s="91">
        <f>AVERAGE(AA24:AA32)</f>
        <v>7.142777777777777</v>
      </c>
      <c r="AB33" s="91">
        <f>AVERAGE(AB24:AB32)</f>
        <v>3.8726851851851856</v>
      </c>
      <c r="AC33" s="91">
        <f>AVERAGE(AC24:AC32)</f>
        <v>0.19092592592592594</v>
      </c>
      <c r="AD33" s="91">
        <f t="shared" ref="AD33:AE33" si="1">AVERAGE(AD24:AD32)</f>
        <v>15.375925925925925</v>
      </c>
      <c r="AE33" s="91">
        <f t="shared" si="1"/>
        <v>0.74814814814814812</v>
      </c>
      <c r="AF33" s="90">
        <f t="shared" ref="AF33:AG33" si="2">AVERAGE(AF24:AF32)</f>
        <v>3.3373493222222219</v>
      </c>
      <c r="AG33" s="91">
        <f t="shared" si="2"/>
        <v>7.6467224074074081E-2</v>
      </c>
      <c r="AH33" s="90"/>
    </row>
    <row r="34" spans="1:34" x14ac:dyDescent="0.2">
      <c r="A34" s="82">
        <f>IF(ISBLANK('Raw Data'!A34),"",'Raw Data'!A34)</f>
        <v>42948</v>
      </c>
      <c r="B34" s="151">
        <f>IF(ISBLANK('Raw Data'!B34),"",'Raw Data'!B34)</f>
        <v>3</v>
      </c>
      <c r="C34" s="151" t="str">
        <f>IF(ISBLANK('Raw Data'!X34),"",'Raw Data'!X34)</f>
        <v/>
      </c>
      <c r="D34" s="151" t="str">
        <f>IF(ISBLANK('Raw Data'!Y34),"",'Raw Data'!Y34)</f>
        <v>Mat Tilghman</v>
      </c>
      <c r="E34" s="151">
        <f>IF(ISBLANK('Raw Data'!AB34),"",'Raw Data'!AB34)</f>
        <v>18</v>
      </c>
      <c r="F34" s="151">
        <f>IF(ISBLANK('Raw Data'!AC34),"",'Raw Data'!AC34)</f>
        <v>5.4864000000000006</v>
      </c>
      <c r="G34" s="151">
        <f>IF(ISBLANK('Raw Data'!N34),"",'Raw Data'!N34)</f>
        <v>5</v>
      </c>
      <c r="H34" s="151">
        <f>IF(ISBLANK('Raw Data'!O34),"",'Raw Data'!O34)</f>
        <v>2</v>
      </c>
      <c r="I34" s="151">
        <f>IF(ISBLANK('Raw Data'!P34),"",'Raw Data'!P34)</f>
        <v>2</v>
      </c>
      <c r="J34" s="151">
        <f>IF(ISBLANK('Raw Data'!Q34),"",'Raw Data'!Q34)</f>
        <v>2</v>
      </c>
      <c r="K34" s="151">
        <f>IF(ISBLANK('Raw Data'!R34),"",'Raw Data'!R34)</f>
        <v>12</v>
      </c>
      <c r="L34" s="151">
        <f>IF(ISBLANK('Raw Data'!S34),"",'Raw Data'!S34)</f>
        <v>1</v>
      </c>
      <c r="M34" s="151">
        <f>IF(ISBLANK('Raw Data'!T34),"",'Raw Data'!T34)</f>
        <v>20.555555555555557</v>
      </c>
      <c r="N34" s="151">
        <f>IF(ISBLANK('Raw Data'!U34),"",'Raw Data'!U34)</f>
        <v>26.111111111111111</v>
      </c>
      <c r="O34" s="151">
        <f>IF(ISBLANK('Raw Data'!V34),"",'Raw Data'!V34)</f>
        <v>0.6</v>
      </c>
      <c r="P34" s="151">
        <f>IF(ISBLANK('Raw Data'!W34),"",'Raw Data'!W34)</f>
        <v>1</v>
      </c>
      <c r="Q34" s="151">
        <f>IF(ISBLANK('Raw Data'!C34),"",'Raw Data'!C34)</f>
        <v>0.05</v>
      </c>
      <c r="R34" s="151">
        <f>IF(ISBLANK('Raw Data'!D34),"",'Raw Data'!D34)</f>
        <v>6.11</v>
      </c>
      <c r="S34" s="151">
        <f>IF(ISBLANK('Raw Data'!E34),"",'Raw Data'!E34)</f>
        <v>18.3</v>
      </c>
      <c r="T34" s="151">
        <f>IF(ISBLANK('Raw Data'!F34),"",'Raw Data'!F34)</f>
        <v>1.54</v>
      </c>
      <c r="U34" s="151">
        <f>IF(ISBLANK('Raw Data'!G34),"",'Raw Data'!G34)</f>
        <v>0.25800000000000001</v>
      </c>
      <c r="V34" s="151" t="str">
        <f>IF(ISBLANK('Raw Data'!AD34),"",'Raw Data'!AD34)</f>
        <v/>
      </c>
      <c r="W34" s="52"/>
      <c r="X34" s="52"/>
      <c r="AF34" s="90"/>
      <c r="AG34" s="91"/>
      <c r="AH34" s="90"/>
    </row>
    <row r="35" spans="1:34" x14ac:dyDescent="0.2">
      <c r="A35" s="82">
        <f>IF(ISBLANK('Raw Data'!A35),"",'Raw Data'!A35)</f>
        <v>42962</v>
      </c>
      <c r="B35" s="151">
        <f>IF(ISBLANK('Raw Data'!B35),"",'Raw Data'!B35)</f>
        <v>3</v>
      </c>
      <c r="C35" s="151" t="str">
        <f>IF(ISBLANK('Raw Data'!X35),"",'Raw Data'!X35)</f>
        <v/>
      </c>
      <c r="D35" s="151" t="str">
        <f>IF(ISBLANK('Raw Data'!Y35),"",'Raw Data'!Y35)</f>
        <v>Mat Tilghman</v>
      </c>
      <c r="E35" s="151">
        <f>IF(ISBLANK('Raw Data'!AB35),"",'Raw Data'!AB35)</f>
        <v>18</v>
      </c>
      <c r="F35" s="151">
        <f>IF(ISBLANK('Raw Data'!AC35),"",'Raw Data'!AC35)</f>
        <v>5.4864000000000006</v>
      </c>
      <c r="G35" s="151">
        <f>IF(ISBLANK('Raw Data'!N35),"",'Raw Data'!N35)</f>
        <v>5</v>
      </c>
      <c r="H35" s="151">
        <f>IF(ISBLANK('Raw Data'!O35),"",'Raw Data'!O35)</f>
        <v>6</v>
      </c>
      <c r="I35" s="151">
        <f>IF(ISBLANK('Raw Data'!P35),"",'Raw Data'!P35)</f>
        <v>1</v>
      </c>
      <c r="J35" s="151">
        <f>IF(ISBLANK('Raw Data'!Q35),"",'Raw Data'!Q35)</f>
        <v>1</v>
      </c>
      <c r="K35" s="151">
        <f>IF(ISBLANK('Raw Data'!R35),"",'Raw Data'!R35)</f>
        <v>13</v>
      </c>
      <c r="L35" s="151">
        <f>IF(ISBLANK('Raw Data'!S35),"",'Raw Data'!S35)</f>
        <v>4</v>
      </c>
      <c r="M35" s="151">
        <f>IF(ISBLANK('Raw Data'!T35),"",'Raw Data'!T35)</f>
        <v>25.555555555555557</v>
      </c>
      <c r="N35" s="151">
        <f>IF(ISBLANK('Raw Data'!U35),"",'Raw Data'!U35)</f>
        <v>25.555555555555557</v>
      </c>
      <c r="O35" s="151">
        <f>IF(ISBLANK('Raw Data'!V35),"",'Raw Data'!V35)</f>
        <v>0.5</v>
      </c>
      <c r="P35" s="151">
        <f>IF(ISBLANK('Raw Data'!W35),"",'Raw Data'!W35)</f>
        <v>1</v>
      </c>
      <c r="Q35" s="151">
        <f>IF(ISBLANK('Raw Data'!C35),"",'Raw Data'!C35)</f>
        <v>0.03</v>
      </c>
      <c r="R35" s="151">
        <f>IF(ISBLANK('Raw Data'!D35),"",'Raw Data'!D35)</f>
        <v>5.42</v>
      </c>
      <c r="S35" s="151">
        <f>IF(ISBLANK('Raw Data'!E35),"",'Raw Data'!E35)</f>
        <v>21.2</v>
      </c>
      <c r="T35" s="151">
        <f>IF(ISBLANK('Raw Data'!F35),"",'Raw Data'!F35)</f>
        <v>1.42</v>
      </c>
      <c r="U35" s="151">
        <f>IF(ISBLANK('Raw Data'!G35),"",'Raw Data'!G35)</f>
        <v>0.53600000000000003</v>
      </c>
      <c r="V35" s="151" t="str">
        <f>IF(ISBLANK('Raw Data'!AD35),"",'Raw Data'!AD35)</f>
        <v/>
      </c>
      <c r="W35" s="52"/>
      <c r="X35" s="52"/>
      <c r="AF35" s="90"/>
      <c r="AG35" s="91"/>
      <c r="AH35" s="90"/>
    </row>
    <row r="36" spans="1:34" x14ac:dyDescent="0.2">
      <c r="A36" s="82">
        <f>IF(ISBLANK('Raw Data'!A36),"",'Raw Data'!A36)</f>
        <v>42976</v>
      </c>
      <c r="B36" s="151">
        <f>IF(ISBLANK('Raw Data'!B36),"",'Raw Data'!B36)</f>
        <v>3</v>
      </c>
      <c r="C36" s="151" t="str">
        <f>IF(ISBLANK('Raw Data'!X36),"",'Raw Data'!X36)</f>
        <v/>
      </c>
      <c r="D36" s="151" t="str">
        <f>IF(ISBLANK('Raw Data'!Y36),"",'Raw Data'!Y36)</f>
        <v>Mat Tilghman</v>
      </c>
      <c r="E36" s="151">
        <f>IF(ISBLANK('Raw Data'!AB36),"",'Raw Data'!AB36)</f>
        <v>18</v>
      </c>
      <c r="F36" s="151">
        <f>IF(ISBLANK('Raw Data'!AC36),"",'Raw Data'!AC36)</f>
        <v>5.4864000000000006</v>
      </c>
      <c r="G36" s="151">
        <f>IF(ISBLANK('Raw Data'!N36),"",'Raw Data'!N36)</f>
        <v>5</v>
      </c>
      <c r="H36" s="151">
        <f>IF(ISBLANK('Raw Data'!O36),"",'Raw Data'!O36)</f>
        <v>5</v>
      </c>
      <c r="I36" s="151">
        <f>IF(ISBLANK('Raw Data'!P36),"",'Raw Data'!P36)</f>
        <v>2</v>
      </c>
      <c r="J36" s="151">
        <f>IF(ISBLANK('Raw Data'!Q36),"",'Raw Data'!Q36)</f>
        <v>2</v>
      </c>
      <c r="K36" s="151">
        <f>IF(ISBLANK('Raw Data'!R36),"",'Raw Data'!R36)</f>
        <v>7</v>
      </c>
      <c r="L36" s="151">
        <f>IF(ISBLANK('Raw Data'!S36),"",'Raw Data'!S36)</f>
        <v>4</v>
      </c>
      <c r="M36" s="151">
        <f>IF(ISBLANK('Raw Data'!T36),"",'Raw Data'!T36)</f>
        <v>20</v>
      </c>
      <c r="N36" s="151">
        <f>IF(ISBLANK('Raw Data'!U36),"",'Raw Data'!U36)</f>
        <v>21.111111111111111</v>
      </c>
      <c r="O36" s="151">
        <f>IF(ISBLANK('Raw Data'!V36),"",'Raw Data'!V36)</f>
        <v>0.8</v>
      </c>
      <c r="P36" s="151">
        <f>IF(ISBLANK('Raw Data'!W36),"",'Raw Data'!W36)</f>
        <v>1</v>
      </c>
      <c r="Q36" s="151">
        <f>IF(ISBLANK('Raw Data'!C36),"",'Raw Data'!C36)</f>
        <v>0.08</v>
      </c>
      <c r="R36" s="151">
        <f>IF(ISBLANK('Raw Data'!D36),"",'Raw Data'!D36)</f>
        <v>6.56</v>
      </c>
      <c r="S36" s="151">
        <f>IF(ISBLANK('Raw Data'!E36),"",'Raw Data'!E36)</f>
        <v>14.6</v>
      </c>
      <c r="T36" s="151">
        <f>IF(ISBLANK('Raw Data'!F36),"",'Raw Data'!F36)</f>
        <v>3.12</v>
      </c>
      <c r="U36" s="151">
        <f>IF(ISBLANK('Raw Data'!G36),"",'Raw Data'!G36)</f>
        <v>0.125</v>
      </c>
      <c r="V36" s="151" t="str">
        <f>IF(ISBLANK('Raw Data'!AD36),"",'Raw Data'!AD36)</f>
        <v/>
      </c>
      <c r="W36" s="52"/>
      <c r="X36" s="52"/>
      <c r="AF36" s="90"/>
      <c r="AG36" s="91"/>
      <c r="AH36" s="90"/>
    </row>
    <row r="37" spans="1:34" x14ac:dyDescent="0.2">
      <c r="A37" s="82">
        <f>IF(ISBLANK('Raw Data'!A37),"",'Raw Data'!A37)</f>
        <v>42990</v>
      </c>
      <c r="B37" s="151">
        <f>IF(ISBLANK('Raw Data'!B37),"",'Raw Data'!B37)</f>
        <v>3</v>
      </c>
      <c r="C37" s="151" t="str">
        <f>IF(ISBLANK('Raw Data'!X37),"",'Raw Data'!X37)</f>
        <v/>
      </c>
      <c r="D37" s="151" t="str">
        <f>IF(ISBLANK('Raw Data'!Y37),"",'Raw Data'!Y37)</f>
        <v>Ray Vorus</v>
      </c>
      <c r="E37" s="151">
        <f>IF(ISBLANK('Raw Data'!AB37),"",'Raw Data'!AB37)</f>
        <v>50</v>
      </c>
      <c r="F37" s="151">
        <f>IF(ISBLANK('Raw Data'!AC37),"",'Raw Data'!AC37)</f>
        <v>15.24</v>
      </c>
      <c r="G37" s="151">
        <f>IF(ISBLANK('Raw Data'!N37),"",'Raw Data'!N37)</f>
        <v>5</v>
      </c>
      <c r="H37" s="151">
        <f>IF(ISBLANK('Raw Data'!O37),"",'Raw Data'!O37)</f>
        <v>3</v>
      </c>
      <c r="I37" s="151">
        <f>IF(ISBLANK('Raw Data'!P37),"",'Raw Data'!P37)</f>
        <v>2</v>
      </c>
      <c r="J37" s="151">
        <f>IF(ISBLANK('Raw Data'!Q37),"",'Raw Data'!Q37)</f>
        <v>2</v>
      </c>
      <c r="K37" s="151">
        <f>IF(ISBLANK('Raw Data'!R37),"",'Raw Data'!R37)</f>
        <v>6</v>
      </c>
      <c r="L37" s="151">
        <f>IF(ISBLANK('Raw Data'!S37),"",'Raw Data'!S37)</f>
        <v>1</v>
      </c>
      <c r="M37" s="151">
        <f>IF(ISBLANK('Raw Data'!T37),"",'Raw Data'!T37)</f>
        <v>22.777777777777779</v>
      </c>
      <c r="N37" s="151">
        <f>IF(ISBLANK('Raw Data'!U37),"",'Raw Data'!U37)</f>
        <v>20</v>
      </c>
      <c r="O37" s="151">
        <f>IF(ISBLANK('Raw Data'!V37),"",'Raw Data'!V37)</f>
        <v>0.8</v>
      </c>
      <c r="P37" s="151">
        <f>IF(ISBLANK('Raw Data'!W37),"",'Raw Data'!W37)</f>
        <v>1</v>
      </c>
      <c r="Q37" s="151">
        <f>IF(ISBLANK('Raw Data'!C37),"",'Raw Data'!C37)</f>
        <v>0.08</v>
      </c>
      <c r="R37" s="151">
        <f>IF(ISBLANK('Raw Data'!D37),"",'Raw Data'!D37)</f>
        <v>6.88</v>
      </c>
      <c r="S37" s="151">
        <f>IF(ISBLANK('Raw Data'!E37),"",'Raw Data'!E37)</f>
        <v>12</v>
      </c>
      <c r="T37" s="151">
        <f>IF(ISBLANK('Raw Data'!F37),"",'Raw Data'!F37)</f>
        <v>3.8</v>
      </c>
      <c r="U37" s="151">
        <f>IF(ISBLANK('Raw Data'!G37),"",'Raw Data'!G37)</f>
        <v>0.14599999999999999</v>
      </c>
      <c r="V37" s="151" t="str">
        <f>IF(ISBLANK('Raw Data'!AD37),"",'Raw Data'!AD37)</f>
        <v/>
      </c>
      <c r="W37" s="52"/>
      <c r="AF37" s="90"/>
      <c r="AG37" s="91"/>
      <c r="AH37" s="90"/>
    </row>
    <row r="38" spans="1:34" x14ac:dyDescent="0.2">
      <c r="A38" s="82">
        <f>IF(ISBLANK('Raw Data'!A38),"",'Raw Data'!A38)</f>
        <v>43004</v>
      </c>
      <c r="B38" s="151">
        <f>IF(ISBLANK('Raw Data'!B38),"",'Raw Data'!B38)</f>
        <v>3</v>
      </c>
      <c r="C38" s="151" t="str">
        <f>IF(ISBLANK('Raw Data'!X38),"",'Raw Data'!X38)</f>
        <v/>
      </c>
      <c r="D38" s="151" t="str">
        <f>IF(ISBLANK('Raw Data'!Y38),"",'Raw Data'!Y38)</f>
        <v>Mat Tilghman</v>
      </c>
      <c r="E38" s="151">
        <f>IF(ISBLANK('Raw Data'!AB38),"",'Raw Data'!AB38)</f>
        <v>18</v>
      </c>
      <c r="F38" s="151">
        <f>IF(ISBLANK('Raw Data'!AC38),"",'Raw Data'!AC38)</f>
        <v>5.4864000000000006</v>
      </c>
      <c r="G38" s="151">
        <f>IF(ISBLANK('Raw Data'!N38),"",'Raw Data'!N38)</f>
        <v>5</v>
      </c>
      <c r="H38" s="151">
        <f>IF(ISBLANK('Raw Data'!O38),"",'Raw Data'!O38)</f>
        <v>3</v>
      </c>
      <c r="I38" s="151">
        <f>IF(ISBLANK('Raw Data'!P38),"",'Raw Data'!P38)</f>
        <v>3</v>
      </c>
      <c r="J38" s="151">
        <f>IF(ISBLANK('Raw Data'!Q38),"",'Raw Data'!Q38)</f>
        <v>2</v>
      </c>
      <c r="K38" s="151">
        <f>IF(ISBLANK('Raw Data'!R38),"",'Raw Data'!R38)</f>
        <v>6</v>
      </c>
      <c r="L38" s="151">
        <f>IF(ISBLANK('Raw Data'!S38),"",'Raw Data'!S38)</f>
        <v>1</v>
      </c>
      <c r="M38" s="151">
        <f>IF(ISBLANK('Raw Data'!T38),"",'Raw Data'!T38)</f>
        <v>23.888888888888889</v>
      </c>
      <c r="N38" s="151">
        <f>IF(ISBLANK('Raw Data'!U38),"",'Raw Data'!U38)</f>
        <v>23.333333333333332</v>
      </c>
      <c r="O38" s="151">
        <f>IF(ISBLANK('Raw Data'!V38),"",'Raw Data'!V38)</f>
        <v>0.7</v>
      </c>
      <c r="P38" s="151">
        <f>IF(ISBLANK('Raw Data'!W38),"",'Raw Data'!W38)</f>
        <v>1</v>
      </c>
      <c r="Q38" s="151">
        <f>IF(ISBLANK('Raw Data'!C38),"",'Raw Data'!C38)</f>
        <v>0.08</v>
      </c>
      <c r="R38" s="151">
        <f>IF(ISBLANK('Raw Data'!D38),"",'Raw Data'!D38)</f>
        <v>7.41</v>
      </c>
      <c r="S38" s="151">
        <f>IF(ISBLANK('Raw Data'!E38),"",'Raw Data'!E38)</f>
        <v>23.5</v>
      </c>
      <c r="T38" s="151">
        <f>IF(ISBLANK('Raw Data'!F38),"",'Raw Data'!F38)</f>
        <v>1.88</v>
      </c>
      <c r="U38" s="151">
        <f>IF(ISBLANK('Raw Data'!G38),"",'Raw Data'!G38)</f>
        <v>3.5000000000000003E-2</v>
      </c>
      <c r="V38" s="151" t="str">
        <f>IF(ISBLANK('Raw Data'!AD38),"",'Raw Data'!AD38)</f>
        <v/>
      </c>
      <c r="W38" s="52"/>
      <c r="AF38" s="90"/>
      <c r="AG38" s="91"/>
      <c r="AH38" s="90"/>
    </row>
    <row r="39" spans="1:34" x14ac:dyDescent="0.2">
      <c r="A39" s="82">
        <f>IF(ISBLANK('Raw Data'!A39),"",'Raw Data'!A39)</f>
        <v>43018</v>
      </c>
      <c r="B39" s="151">
        <f>IF(ISBLANK('Raw Data'!B39),"",'Raw Data'!B39)</f>
        <v>3</v>
      </c>
      <c r="C39" s="151" t="str">
        <f>IF(ISBLANK('Raw Data'!X39),"",'Raw Data'!X39)</f>
        <v/>
      </c>
      <c r="D39" s="151" t="str">
        <f>IF(ISBLANK('Raw Data'!Y39),"",'Raw Data'!Y39)</f>
        <v>Mat Tilghman</v>
      </c>
      <c r="E39" s="151">
        <f>IF(ISBLANK('Raw Data'!AB39),"",'Raw Data'!AB39)</f>
        <v>18</v>
      </c>
      <c r="F39" s="151">
        <f>IF(ISBLANK('Raw Data'!AC39),"",'Raw Data'!AC39)</f>
        <v>5.4864000000000006</v>
      </c>
      <c r="G39" s="151">
        <f>IF(ISBLANK('Raw Data'!N39),"",'Raw Data'!N39)</f>
        <v>5</v>
      </c>
      <c r="H39" s="151">
        <f>IF(ISBLANK('Raw Data'!O39),"",'Raw Data'!O39)</f>
        <v>2</v>
      </c>
      <c r="I39" s="151">
        <f>IF(ISBLANK('Raw Data'!P39),"",'Raw Data'!P39)</f>
        <v>2</v>
      </c>
      <c r="J39" s="151">
        <f>IF(ISBLANK('Raw Data'!Q39),"",'Raw Data'!Q39)</f>
        <v>1</v>
      </c>
      <c r="K39" s="151">
        <f>IF(ISBLANK('Raw Data'!R39),"",'Raw Data'!R39)</f>
        <v>5</v>
      </c>
      <c r="L39" s="151">
        <f>IF(ISBLANK('Raw Data'!S39),"",'Raw Data'!S39)</f>
        <v>2</v>
      </c>
      <c r="M39" s="151">
        <f>IF(ISBLANK('Raw Data'!T39),"",'Raw Data'!T39)</f>
        <v>27.777777777777779</v>
      </c>
      <c r="N39" s="151">
        <f>IF(ISBLANK('Raw Data'!U39),"",'Raw Data'!U39)</f>
        <v>23.888888888888889</v>
      </c>
      <c r="O39" s="151">
        <f>IF(ISBLANK('Raw Data'!V39),"",'Raw Data'!V39)</f>
        <v>1</v>
      </c>
      <c r="P39" s="151">
        <f>IF(ISBLANK('Raw Data'!W39),"",'Raw Data'!W39)</f>
        <v>1</v>
      </c>
      <c r="Q39" s="151">
        <f>IF(ISBLANK('Raw Data'!C39),"",'Raw Data'!C39)</f>
        <v>0.11</v>
      </c>
      <c r="R39" s="151">
        <f>IF(ISBLANK('Raw Data'!D39),"",'Raw Data'!D39)</f>
        <v>7.54</v>
      </c>
      <c r="S39" s="151">
        <f>IF(ISBLANK('Raw Data'!E39),"",'Raw Data'!E39)</f>
        <v>12.6</v>
      </c>
      <c r="T39" s="151">
        <f>IF(ISBLANK('Raw Data'!F39),"",'Raw Data'!F39)</f>
        <v>5.24</v>
      </c>
      <c r="U39" s="151">
        <f>IF(ISBLANK('Raw Data'!G39),"",'Raw Data'!G39)</f>
        <v>0.14099999999999999</v>
      </c>
      <c r="V39" s="151" t="str">
        <f>IF(ISBLANK('Raw Data'!AD39),"",'Raw Data'!AD39)</f>
        <v/>
      </c>
      <c r="W39" s="52"/>
      <c r="AF39" s="90"/>
      <c r="AG39" s="91"/>
      <c r="AH39" s="90"/>
    </row>
    <row r="40" spans="1:34" x14ac:dyDescent="0.2">
      <c r="A40" s="82">
        <f>IF(ISBLANK('Raw Data'!A40),"",'Raw Data'!A40)</f>
        <v>43032</v>
      </c>
      <c r="B40" s="151">
        <f>IF(ISBLANK('Raw Data'!B40),"",'Raw Data'!B40)</f>
        <v>3</v>
      </c>
      <c r="C40" s="151" t="str">
        <f>IF(ISBLANK('Raw Data'!X40),"",'Raw Data'!X40)</f>
        <v/>
      </c>
      <c r="D40" s="151" t="str">
        <f>IF(ISBLANK('Raw Data'!Y40),"",'Raw Data'!Y40)</f>
        <v>Mat Tilghman</v>
      </c>
      <c r="E40" s="151">
        <f>IF(ISBLANK('Raw Data'!AB40),"",'Raw Data'!AB40)</f>
        <v>18</v>
      </c>
      <c r="F40" s="151">
        <f>IF(ISBLANK('Raw Data'!AC40),"",'Raw Data'!AC40)</f>
        <v>5.4864000000000006</v>
      </c>
      <c r="G40" s="151">
        <f>IF(ISBLANK('Raw Data'!N40),"",'Raw Data'!N40)</f>
        <v>5</v>
      </c>
      <c r="H40" s="151">
        <f>IF(ISBLANK('Raw Data'!O40),"",'Raw Data'!O40)</f>
        <v>2</v>
      </c>
      <c r="I40" s="151">
        <f>IF(ISBLANK('Raw Data'!P40),"",'Raw Data'!P40)</f>
        <v>3</v>
      </c>
      <c r="J40" s="151">
        <f>IF(ISBLANK('Raw Data'!Q40),"",'Raw Data'!Q40)</f>
        <v>2</v>
      </c>
      <c r="K40" s="151">
        <f>IF(ISBLANK('Raw Data'!R40),"",'Raw Data'!R40)</f>
        <v>10</v>
      </c>
      <c r="L40" s="151">
        <f>IF(ISBLANK('Raw Data'!S40),"",'Raw Data'!S40)</f>
        <v>3</v>
      </c>
      <c r="M40" s="151">
        <f>IF(ISBLANK('Raw Data'!T40),"",'Raw Data'!T40)</f>
        <v>21.111111111111111</v>
      </c>
      <c r="N40" s="151">
        <f>IF(ISBLANK('Raw Data'!U40),"",'Raw Data'!U40)</f>
        <v>19.444444444444443</v>
      </c>
      <c r="O40" s="151">
        <f>IF(ISBLANK('Raw Data'!V40),"",'Raw Data'!V40)</f>
        <v>0.95</v>
      </c>
      <c r="P40" s="151">
        <f>IF(ISBLANK('Raw Data'!W40),"",'Raw Data'!W40)</f>
        <v>1</v>
      </c>
      <c r="Q40" s="151">
        <f>IF(ISBLANK('Raw Data'!C40),"",'Raw Data'!C40)</f>
        <v>0.09</v>
      </c>
      <c r="R40" s="151">
        <f>IF(ISBLANK('Raw Data'!D40),"",'Raw Data'!D40)</f>
        <v>6.99</v>
      </c>
      <c r="S40" s="151">
        <f>IF(ISBLANK('Raw Data'!E40),"",'Raw Data'!E40)</f>
        <v>11.8</v>
      </c>
      <c r="T40" s="151">
        <f>IF(ISBLANK('Raw Data'!F40),"",'Raw Data'!F40)</f>
        <v>3.3</v>
      </c>
      <c r="U40" s="151">
        <f>IF(ISBLANK('Raw Data'!G40),"",'Raw Data'!G40)</f>
        <v>0.112</v>
      </c>
      <c r="V40" s="151" t="str">
        <f>IF(ISBLANK('Raw Data'!AD40),"",'Raw Data'!AD40)</f>
        <v/>
      </c>
      <c r="W40" s="52"/>
      <c r="AF40" s="90"/>
      <c r="AG40" s="91"/>
      <c r="AH40" s="90"/>
    </row>
    <row r="41" spans="1:34" x14ac:dyDescent="0.2">
      <c r="A41" s="82">
        <f>IF(ISBLANK('Raw Data'!A41),"",'Raw Data'!A41)</f>
        <v>43046</v>
      </c>
      <c r="B41" s="151">
        <f>IF(ISBLANK('Raw Data'!B41),"",'Raw Data'!B41)</f>
        <v>3</v>
      </c>
      <c r="C41" s="151" t="str">
        <f>IF(ISBLANK('Raw Data'!X41),"",'Raw Data'!X41)</f>
        <v/>
      </c>
      <c r="D41" s="151" t="str">
        <f>IF(ISBLANK('Raw Data'!Y41),"",'Raw Data'!Y41)</f>
        <v>Mat Tilghman</v>
      </c>
      <c r="E41" s="151" t="str">
        <f>IF(ISBLANK('Raw Data'!AB41),"",'Raw Data'!AB41)</f>
        <v/>
      </c>
      <c r="F41" s="151">
        <f>IF(ISBLANK('Raw Data'!AC41),"",'Raw Data'!AC41)</f>
        <v>0</v>
      </c>
      <c r="G41" s="151">
        <f>IF(ISBLANK('Raw Data'!N41),"",'Raw Data'!N41)</f>
        <v>5</v>
      </c>
      <c r="H41" s="151">
        <f>IF(ISBLANK('Raw Data'!O41),"",'Raw Data'!O41)</f>
        <v>6</v>
      </c>
      <c r="I41" s="151">
        <f>IF(ISBLANK('Raw Data'!P41),"",'Raw Data'!P41)</f>
        <v>3</v>
      </c>
      <c r="J41" s="151">
        <f>IF(ISBLANK('Raw Data'!Q41),"",'Raw Data'!Q41)</f>
        <v>1</v>
      </c>
      <c r="K41" s="151">
        <f>IF(ISBLANK('Raw Data'!R41),"",'Raw Data'!R41)</f>
        <v>12</v>
      </c>
      <c r="L41" s="151">
        <f>IF(ISBLANK('Raw Data'!S41),"",'Raw Data'!S41)</f>
        <v>2</v>
      </c>
      <c r="M41" s="151">
        <f>IF(ISBLANK('Raw Data'!T41),"",'Raw Data'!T41)</f>
        <v>8.3333333333333339</v>
      </c>
      <c r="N41" s="151">
        <f>IF(ISBLANK('Raw Data'!U41),"",'Raw Data'!U41)</f>
        <v>15.555555555555555</v>
      </c>
      <c r="O41" s="151">
        <f>IF(ISBLANK('Raw Data'!V41),"",'Raw Data'!V41)</f>
        <v>0.8</v>
      </c>
      <c r="P41" s="151">
        <f>IF(ISBLANK('Raw Data'!W41),"",'Raw Data'!W41)</f>
        <v>1</v>
      </c>
      <c r="Q41" s="151">
        <f>IF(ISBLANK('Raw Data'!C41),"",'Raw Data'!C41)</f>
        <v>0.08</v>
      </c>
      <c r="R41" s="151">
        <f>IF(ISBLANK('Raw Data'!D41),"",'Raw Data'!D41)</f>
        <v>7.05</v>
      </c>
      <c r="S41" s="151">
        <f>IF(ISBLANK('Raw Data'!E41),"",'Raw Data'!E41)</f>
        <v>11.5</v>
      </c>
      <c r="T41" s="151">
        <f>IF(ISBLANK('Raw Data'!F41),"",'Raw Data'!F41)</f>
        <v>3.61</v>
      </c>
      <c r="U41" s="151">
        <f>IF(ISBLANK('Raw Data'!G41),"",'Raw Data'!G41)</f>
        <v>6.2E-2</v>
      </c>
      <c r="V41" s="151" t="str">
        <f>IF(ISBLANK('Raw Data'!AD41),"",'Raw Data'!AD41)</f>
        <v/>
      </c>
      <c r="W41" s="52"/>
      <c r="AF41" s="90"/>
      <c r="AG41" s="91"/>
      <c r="AH41" s="90"/>
    </row>
    <row r="42" spans="1:34" x14ac:dyDescent="0.2">
      <c r="A42" s="82" t="str">
        <f>IF(ISBLANK('Raw Data'!A42),"",'Raw Data'!A42)</f>
        <v/>
      </c>
      <c r="B42" s="151" t="str">
        <f>IF(ISBLANK('Raw Data'!B42),"",'Raw Data'!B42)</f>
        <v/>
      </c>
      <c r="C42" s="151" t="str">
        <f>IF(ISBLANK('Raw Data'!X42),"",'Raw Data'!X42)</f>
        <v/>
      </c>
      <c r="D42" s="151" t="str">
        <f>IF(ISBLANK('Raw Data'!Y42),"",'Raw Data'!Y42)</f>
        <v/>
      </c>
      <c r="E42" s="151" t="str">
        <f>IF(ISBLANK('Raw Data'!AB42),"",'Raw Data'!AB42)</f>
        <v/>
      </c>
      <c r="F42" s="151" t="str">
        <f>IF(ISBLANK('Raw Data'!AC42),"",'Raw Data'!AC42)</f>
        <v/>
      </c>
      <c r="G42" s="151" t="str">
        <f>IF(ISBLANK('Raw Data'!N42),"",'Raw Data'!N42)</f>
        <v/>
      </c>
      <c r="H42" s="151" t="str">
        <f>IF(ISBLANK('Raw Data'!O42),"",'Raw Data'!O42)</f>
        <v/>
      </c>
      <c r="I42" s="151" t="str">
        <f>IF(ISBLANK('Raw Data'!P42),"",'Raw Data'!P42)</f>
        <v/>
      </c>
      <c r="J42" s="151" t="str">
        <f>IF(ISBLANK('Raw Data'!Q42),"",'Raw Data'!Q42)</f>
        <v/>
      </c>
      <c r="K42" s="151" t="str">
        <f>IF(ISBLANK('Raw Data'!R42),"",'Raw Data'!R42)</f>
        <v/>
      </c>
      <c r="L42" s="151" t="str">
        <f>IF(ISBLANK('Raw Data'!S42),"",'Raw Data'!S42)</f>
        <v/>
      </c>
      <c r="M42" s="151" t="str">
        <f>IF(ISBLANK('Raw Data'!T42),"",'Raw Data'!T42)</f>
        <v xml:space="preserve"> </v>
      </c>
      <c r="N42" s="151" t="str">
        <f>IF(ISBLANK('Raw Data'!U42),"",'Raw Data'!U42)</f>
        <v xml:space="preserve"> </v>
      </c>
      <c r="O42" s="151" t="str">
        <f>IF(ISBLANK('Raw Data'!V42),"",'Raw Data'!V42)</f>
        <v/>
      </c>
      <c r="P42" s="151" t="str">
        <f>IF(ISBLANK('Raw Data'!W42),"",'Raw Data'!W42)</f>
        <v/>
      </c>
      <c r="Q42" s="151" t="str">
        <f>IF(ISBLANK('Raw Data'!C42),"",'Raw Data'!C42)</f>
        <v/>
      </c>
      <c r="R42" s="151" t="str">
        <f>IF(ISBLANK('Raw Data'!D42),"",'Raw Data'!D42)</f>
        <v/>
      </c>
      <c r="S42" s="151" t="str">
        <f>IF(ISBLANK('Raw Data'!E42),"",'Raw Data'!E42)</f>
        <v/>
      </c>
      <c r="T42" s="151" t="str">
        <f>IF(ISBLANK('Raw Data'!F42),"",'Raw Data'!F42)</f>
        <v/>
      </c>
      <c r="U42" s="151" t="str">
        <f>IF(ISBLANK('Raw Data'!G42),"",'Raw Data'!G42)</f>
        <v/>
      </c>
      <c r="V42" s="151" t="str">
        <f>IF(ISBLANK('Raw Data'!AD42),"",'Raw Data'!AD42)</f>
        <v/>
      </c>
      <c r="W42" s="52"/>
      <c r="AF42" s="90"/>
      <c r="AG42" s="91"/>
      <c r="AH42" s="90"/>
    </row>
    <row r="43" spans="1:34" x14ac:dyDescent="0.2">
      <c r="A43" s="82" t="str">
        <f>IF(ISBLANK('Raw Data'!A43),"",'Raw Data'!A43)</f>
        <v/>
      </c>
      <c r="B43" s="151" t="str">
        <f>IF(ISBLANK('Raw Data'!B43),"",'Raw Data'!B43)</f>
        <v/>
      </c>
      <c r="C43" s="151" t="str">
        <f>IF(ISBLANK('Raw Data'!X43),"",'Raw Data'!X43)</f>
        <v/>
      </c>
      <c r="D43" s="151" t="str">
        <f>IF(ISBLANK('Raw Data'!Y43),"",'Raw Data'!Y43)</f>
        <v/>
      </c>
      <c r="E43" s="151" t="str">
        <f>IF(ISBLANK('Raw Data'!AB43),"",'Raw Data'!AB43)</f>
        <v/>
      </c>
      <c r="F43" s="151" t="str">
        <f>IF(ISBLANK('Raw Data'!AC43),"",'Raw Data'!AC43)</f>
        <v/>
      </c>
      <c r="G43" s="151" t="str">
        <f>IF(ISBLANK('Raw Data'!N43),"",'Raw Data'!N43)</f>
        <v/>
      </c>
      <c r="H43" s="151" t="str">
        <f>IF(ISBLANK('Raw Data'!O43),"",'Raw Data'!O43)</f>
        <v/>
      </c>
      <c r="I43" s="151" t="str">
        <f>IF(ISBLANK('Raw Data'!P43),"",'Raw Data'!P43)</f>
        <v/>
      </c>
      <c r="J43" s="151" t="str">
        <f>IF(ISBLANK('Raw Data'!Q43),"",'Raw Data'!Q43)</f>
        <v/>
      </c>
      <c r="K43" s="151" t="str">
        <f>IF(ISBLANK('Raw Data'!R43),"",'Raw Data'!R43)</f>
        <v/>
      </c>
      <c r="L43" s="151" t="str">
        <f>IF(ISBLANK('Raw Data'!S43),"",'Raw Data'!S43)</f>
        <v/>
      </c>
      <c r="M43" s="151" t="str">
        <f>IF(ISBLANK('Raw Data'!T43),"",'Raw Data'!T43)</f>
        <v xml:space="preserve"> </v>
      </c>
      <c r="N43" s="151" t="str">
        <f>IF(ISBLANK('Raw Data'!U43),"",'Raw Data'!U43)</f>
        <v xml:space="preserve"> </v>
      </c>
      <c r="O43" s="151" t="str">
        <f>IF(ISBLANK('Raw Data'!V43),"",'Raw Data'!V43)</f>
        <v/>
      </c>
      <c r="P43" s="151" t="str">
        <f>IF(ISBLANK('Raw Data'!W43),"",'Raw Data'!W43)</f>
        <v/>
      </c>
      <c r="Q43" s="151" t="str">
        <f>IF(ISBLANK('Raw Data'!C43),"",'Raw Data'!C43)</f>
        <v/>
      </c>
      <c r="R43" s="151" t="str">
        <f>IF(ISBLANK('Raw Data'!D43),"",'Raw Data'!D43)</f>
        <v/>
      </c>
      <c r="S43" s="151" t="str">
        <f>IF(ISBLANK('Raw Data'!E43),"",'Raw Data'!E43)</f>
        <v/>
      </c>
      <c r="T43" s="151" t="str">
        <f>IF(ISBLANK('Raw Data'!F43),"",'Raw Data'!F43)</f>
        <v/>
      </c>
      <c r="U43" s="151" t="str">
        <f>IF(ISBLANK('Raw Data'!G43),"",'Raw Data'!G43)</f>
        <v/>
      </c>
      <c r="V43" s="151" t="str">
        <f>IF(ISBLANK('Raw Data'!AD43),"",'Raw Data'!AD43)</f>
        <v/>
      </c>
      <c r="W43" s="52"/>
      <c r="AF43" s="90"/>
      <c r="AG43" s="91"/>
      <c r="AH43" s="90"/>
    </row>
    <row r="44" spans="1:34" x14ac:dyDescent="0.2">
      <c r="A44" s="82" t="str">
        <f>IF(ISBLANK('Raw Data'!A44),"",'Raw Data'!A44)</f>
        <v/>
      </c>
      <c r="B44" s="151" t="str">
        <f>IF(ISBLANK('Raw Data'!B44),"",'Raw Data'!B44)</f>
        <v/>
      </c>
      <c r="C44" s="151" t="str">
        <f>IF(ISBLANK('Raw Data'!X44),"",'Raw Data'!X44)</f>
        <v/>
      </c>
      <c r="D44" s="151" t="str">
        <f>IF(ISBLANK('Raw Data'!Y44),"",'Raw Data'!Y44)</f>
        <v/>
      </c>
      <c r="E44" s="151" t="str">
        <f>IF(ISBLANK('Raw Data'!AB44),"",'Raw Data'!AB44)</f>
        <v/>
      </c>
      <c r="F44" s="151" t="str">
        <f>IF(ISBLANK('Raw Data'!AC44),"",'Raw Data'!AC44)</f>
        <v/>
      </c>
      <c r="G44" s="151" t="str">
        <f>IF(ISBLANK('Raw Data'!N44),"",'Raw Data'!N44)</f>
        <v/>
      </c>
      <c r="H44" s="151" t="str">
        <f>IF(ISBLANK('Raw Data'!O44),"",'Raw Data'!O44)</f>
        <v/>
      </c>
      <c r="I44" s="151" t="str">
        <f>IF(ISBLANK('Raw Data'!P44),"",'Raw Data'!P44)</f>
        <v/>
      </c>
      <c r="J44" s="151" t="str">
        <f>IF(ISBLANK('Raw Data'!Q44),"",'Raw Data'!Q44)</f>
        <v/>
      </c>
      <c r="K44" s="151" t="str">
        <f>IF(ISBLANK('Raw Data'!R44),"",'Raw Data'!R44)</f>
        <v/>
      </c>
      <c r="L44" s="151" t="str">
        <f>IF(ISBLANK('Raw Data'!S44),"",'Raw Data'!S44)</f>
        <v/>
      </c>
      <c r="M44" s="151" t="str">
        <f>IF(ISBLANK('Raw Data'!T44),"",'Raw Data'!T44)</f>
        <v xml:space="preserve"> </v>
      </c>
      <c r="N44" s="151" t="str">
        <f>IF(ISBLANK('Raw Data'!U44),"",'Raw Data'!U44)</f>
        <v xml:space="preserve"> </v>
      </c>
      <c r="O44" s="151" t="str">
        <f>IF(ISBLANK('Raw Data'!V44),"",'Raw Data'!V44)</f>
        <v/>
      </c>
      <c r="P44" s="151" t="str">
        <f>IF(ISBLANK('Raw Data'!W44),"",'Raw Data'!W44)</f>
        <v/>
      </c>
      <c r="Q44" s="151" t="str">
        <f>IF(ISBLANK('Raw Data'!C44),"",'Raw Data'!C44)</f>
        <v/>
      </c>
      <c r="R44" s="151" t="str">
        <f>IF(ISBLANK('Raw Data'!D44),"",'Raw Data'!D44)</f>
        <v/>
      </c>
      <c r="S44" s="151" t="str">
        <f>IF(ISBLANK('Raw Data'!E44),"",'Raw Data'!E44)</f>
        <v/>
      </c>
      <c r="T44" s="151" t="str">
        <f>IF(ISBLANK('Raw Data'!F44),"",'Raw Data'!F44)</f>
        <v/>
      </c>
      <c r="U44" s="151" t="str">
        <f>IF(ISBLANK('Raw Data'!G44),"",'Raw Data'!G44)</f>
        <v/>
      </c>
      <c r="V44" s="151" t="str">
        <f>IF(ISBLANK('Raw Data'!AD44),"",'Raw Data'!AD44)</f>
        <v/>
      </c>
      <c r="W44" s="52"/>
      <c r="AF44" s="90"/>
      <c r="AG44" s="91"/>
      <c r="AH44" s="90"/>
    </row>
    <row r="45" spans="1:34" x14ac:dyDescent="0.2">
      <c r="A45" s="82" t="str">
        <f>IF(ISBLANK('Raw Data'!A45),"",'Raw Data'!A45)</f>
        <v/>
      </c>
      <c r="B45" s="151" t="str">
        <f>IF(ISBLANK('Raw Data'!B45),"",'Raw Data'!B45)</f>
        <v/>
      </c>
      <c r="C45" s="151" t="str">
        <f>IF(ISBLANK('Raw Data'!X45),"",'Raw Data'!X45)</f>
        <v/>
      </c>
      <c r="D45" s="151" t="str">
        <f>IF(ISBLANK('Raw Data'!Y45),"",'Raw Data'!Y45)</f>
        <v/>
      </c>
      <c r="E45" s="151" t="str">
        <f>IF(ISBLANK('Raw Data'!AB45),"",'Raw Data'!AB45)</f>
        <v/>
      </c>
      <c r="F45" s="151" t="str">
        <f>IF(ISBLANK('Raw Data'!AC45),"",'Raw Data'!AC45)</f>
        <v/>
      </c>
      <c r="G45" s="151" t="str">
        <f>IF(ISBLANK('Raw Data'!N45),"",'Raw Data'!N45)</f>
        <v/>
      </c>
      <c r="H45" s="151" t="str">
        <f>IF(ISBLANK('Raw Data'!O45),"",'Raw Data'!O45)</f>
        <v/>
      </c>
      <c r="I45" s="151" t="str">
        <f>IF(ISBLANK('Raw Data'!P45),"",'Raw Data'!P45)</f>
        <v/>
      </c>
      <c r="J45" s="151" t="str">
        <f>IF(ISBLANK('Raw Data'!Q45),"",'Raw Data'!Q45)</f>
        <v/>
      </c>
      <c r="K45" s="151" t="str">
        <f>IF(ISBLANK('Raw Data'!R45),"",'Raw Data'!R45)</f>
        <v/>
      </c>
      <c r="L45" s="151" t="str">
        <f>IF(ISBLANK('Raw Data'!S45),"",'Raw Data'!S45)</f>
        <v/>
      </c>
      <c r="M45" s="151" t="str">
        <f>IF(ISBLANK('Raw Data'!T45),"",'Raw Data'!T45)</f>
        <v xml:space="preserve"> </v>
      </c>
      <c r="N45" s="151" t="str">
        <f>IF(ISBLANK('Raw Data'!U45),"",'Raw Data'!U45)</f>
        <v xml:space="preserve"> </v>
      </c>
      <c r="O45" s="151" t="str">
        <f>IF(ISBLANK('Raw Data'!V45),"",'Raw Data'!V45)</f>
        <v/>
      </c>
      <c r="P45" s="151" t="str">
        <f>IF(ISBLANK('Raw Data'!W45),"",'Raw Data'!W45)</f>
        <v/>
      </c>
      <c r="Q45" s="151" t="str">
        <f>IF(ISBLANK('Raw Data'!C45),"",'Raw Data'!C45)</f>
        <v/>
      </c>
      <c r="R45" s="151" t="str">
        <f>IF(ISBLANK('Raw Data'!D45),"",'Raw Data'!D45)</f>
        <v/>
      </c>
      <c r="S45" s="151" t="str">
        <f>IF(ISBLANK('Raw Data'!E45),"",'Raw Data'!E45)</f>
        <v/>
      </c>
      <c r="T45" s="151" t="str">
        <f>IF(ISBLANK('Raw Data'!F45),"",'Raw Data'!F45)</f>
        <v/>
      </c>
      <c r="U45" s="151" t="str">
        <f>IF(ISBLANK('Raw Data'!G45),"",'Raw Data'!G45)</f>
        <v/>
      </c>
      <c r="V45" s="151" t="str">
        <f>IF(ISBLANK('Raw Data'!AD45),"",'Raw Data'!AD45)</f>
        <v/>
      </c>
      <c r="W45" s="52"/>
      <c r="AF45" s="90"/>
      <c r="AG45" s="91"/>
      <c r="AH45" s="90"/>
    </row>
    <row r="46" spans="1:34" x14ac:dyDescent="0.2">
      <c r="A46" s="82">
        <f>IF(ISBLANK('Raw Data'!A46),"",'Raw Data'!A46)</f>
        <v>42808</v>
      </c>
      <c r="B46" s="151">
        <f>IF(ISBLANK('Raw Data'!B46),"",'Raw Data'!B46)</f>
        <v>5</v>
      </c>
      <c r="C46" s="151" t="str">
        <f>IF(ISBLANK('Raw Data'!X46),"",'Raw Data'!X46)</f>
        <v>Parker Pond</v>
      </c>
      <c r="D46" s="151" t="str">
        <f>IF(ISBLANK('Raw Data'!Y46),"",'Raw Data'!Y46)</f>
        <v>Clint &amp; Romona Bradway</v>
      </c>
      <c r="E46" s="151" t="str">
        <f>IF(ISBLANK('Raw Data'!AB46),"",'Raw Data'!AB46)</f>
        <v/>
      </c>
      <c r="F46" s="151">
        <f>IF(ISBLANK('Raw Data'!AC46),"",'Raw Data'!AC46)</f>
        <v>0</v>
      </c>
      <c r="G46" s="151">
        <f>IF(ISBLANK('Raw Data'!N46),"",'Raw Data'!N46)</f>
        <v>5</v>
      </c>
      <c r="H46" s="151">
        <f>IF(ISBLANK('Raw Data'!O46),"",'Raw Data'!O46)</f>
        <v>3</v>
      </c>
      <c r="I46" s="151">
        <f>IF(ISBLANK('Raw Data'!P46),"",'Raw Data'!P46)</f>
        <v>3</v>
      </c>
      <c r="J46" s="151">
        <f>IF(ISBLANK('Raw Data'!Q46),"",'Raw Data'!Q46)</f>
        <v>2</v>
      </c>
      <c r="K46" s="151">
        <f>IF(ISBLANK('Raw Data'!R46),"",'Raw Data'!R46)</f>
        <v>8</v>
      </c>
      <c r="L46" s="151">
        <f>IF(ISBLANK('Raw Data'!S46),"",'Raw Data'!S46)</f>
        <v>3</v>
      </c>
      <c r="M46" s="151">
        <f>IF(ISBLANK('Raw Data'!T46),"",'Raw Data'!T46)</f>
        <v>2.7777777777777777</v>
      </c>
      <c r="N46" s="151">
        <f>IF(ISBLANK('Raw Data'!U46),"",'Raw Data'!U46)</f>
        <v>5.5555555555555554</v>
      </c>
      <c r="O46" s="151">
        <f>IF(ISBLANK('Raw Data'!V46),"",'Raw Data'!V46)</f>
        <v>0.7</v>
      </c>
      <c r="P46" s="151">
        <f>IF(ISBLANK('Raw Data'!W46),"",'Raw Data'!W46)</f>
        <v>1</v>
      </c>
      <c r="Q46" s="151">
        <f>IF(ISBLANK('Raw Data'!C46),"",'Raw Data'!C46)</f>
        <v>0.06</v>
      </c>
      <c r="R46" s="151">
        <f>IF(ISBLANK('Raw Data'!D46),"",'Raw Data'!D46)</f>
        <v>0.39</v>
      </c>
      <c r="S46" s="151">
        <f>IF(ISBLANK('Raw Data'!E46),"",'Raw Data'!E46)</f>
        <v>3.7</v>
      </c>
      <c r="T46" s="151">
        <f>IF(ISBLANK('Raw Data'!F46),"",'Raw Data'!F46)</f>
        <v>12.531000000000001</v>
      </c>
      <c r="U46" s="151">
        <f>IF(ISBLANK('Raw Data'!G46),"",'Raw Data'!G46)</f>
        <v>0.25900000000000001</v>
      </c>
      <c r="V46" s="151" t="str">
        <f>IF(ISBLANK('Raw Data'!AD46),"",'Raw Data'!AD46)</f>
        <v/>
      </c>
      <c r="W46" s="52"/>
      <c r="Y46" s="52" t="s">
        <v>20</v>
      </c>
      <c r="Z46" s="63" t="s">
        <v>35</v>
      </c>
      <c r="AA46" s="51">
        <f>AVERAGE(R46:R47)</f>
        <v>3.78</v>
      </c>
      <c r="AB46" s="51">
        <f>AVERAGE(T46:T47)</f>
        <v>7.5605000000000002</v>
      </c>
      <c r="AC46" s="51">
        <f>AVERAGE(U46:U47)</f>
        <v>0.24199999999999999</v>
      </c>
      <c r="AD46" s="51">
        <f>AVERAGE(S46:S47)</f>
        <v>4.7</v>
      </c>
      <c r="AE46" s="51">
        <f>AVERAGE(O46:O47)</f>
        <v>0.39999999999999997</v>
      </c>
      <c r="AF46" s="90">
        <f>TNTP!M41</f>
        <v>2.9869927499999998</v>
      </c>
      <c r="AG46" s="91">
        <f>TNTP!N41</f>
        <v>3.9177049999999998E-2</v>
      </c>
      <c r="AH46" s="90"/>
    </row>
    <row r="47" spans="1:34" x14ac:dyDescent="0.2">
      <c r="A47" s="82">
        <f>IF(ISBLANK('Raw Data'!A47),"",'Raw Data'!A47)</f>
        <v>42822</v>
      </c>
      <c r="B47" s="151">
        <f>IF(ISBLANK('Raw Data'!B47),"",'Raw Data'!B47)</f>
        <v>5</v>
      </c>
      <c r="C47" s="151" t="str">
        <f>IF(ISBLANK('Raw Data'!X47),"",'Raw Data'!X47)</f>
        <v/>
      </c>
      <c r="D47" s="151" t="str">
        <f>IF(ISBLANK('Raw Data'!Y47),"",'Raw Data'!Y47)</f>
        <v>David Eccleston</v>
      </c>
      <c r="E47" s="151">
        <f>IF(ISBLANK('Raw Data'!AB47),"",'Raw Data'!AB47)</f>
        <v>12</v>
      </c>
      <c r="F47" s="151">
        <f>IF(ISBLANK('Raw Data'!AC47),"",'Raw Data'!AC47)</f>
        <v>3.6576000000000004</v>
      </c>
      <c r="G47" s="151">
        <f>IF(ISBLANK('Raw Data'!N47),"",'Raw Data'!N47)</f>
        <v>5</v>
      </c>
      <c r="H47" s="151">
        <f>IF(ISBLANK('Raw Data'!O47),"",'Raw Data'!O47)</f>
        <v>2</v>
      </c>
      <c r="I47" s="151">
        <f>IF(ISBLANK('Raw Data'!P47),"",'Raw Data'!P47)</f>
        <v>2</v>
      </c>
      <c r="J47" s="151">
        <f>IF(ISBLANK('Raw Data'!Q47),"",'Raw Data'!Q47)</f>
        <v>1</v>
      </c>
      <c r="K47" s="151">
        <f>IF(ISBLANK('Raw Data'!R47),"",'Raw Data'!R47)</f>
        <v>10</v>
      </c>
      <c r="L47" s="151">
        <f>IF(ISBLANK('Raw Data'!S47),"",'Raw Data'!S47)</f>
        <v>2</v>
      </c>
      <c r="M47" s="151">
        <f>IF(ISBLANK('Raw Data'!T47),"",'Raw Data'!T47)</f>
        <v>20</v>
      </c>
      <c r="N47" s="151">
        <f>IF(ISBLANK('Raw Data'!U47),"",'Raw Data'!U47)</f>
        <v>14.444444444444445</v>
      </c>
      <c r="O47" s="151">
        <f>IF(ISBLANK('Raw Data'!V47),"",'Raw Data'!V47)</f>
        <v>0.1</v>
      </c>
      <c r="P47" s="151">
        <f>IF(ISBLANK('Raw Data'!W47),"",'Raw Data'!W47)</f>
        <v>1</v>
      </c>
      <c r="Q47" s="151">
        <f>IF(ISBLANK('Raw Data'!C47),"",'Raw Data'!C47)</f>
        <v>0.08</v>
      </c>
      <c r="R47" s="151">
        <f>IF(ISBLANK('Raw Data'!D47),"",'Raw Data'!D47)</f>
        <v>7.17</v>
      </c>
      <c r="S47" s="151">
        <f>IF(ISBLANK('Raw Data'!E47),"",'Raw Data'!E47)</f>
        <v>5.7</v>
      </c>
      <c r="T47" s="151">
        <f>IF(ISBLANK('Raw Data'!F47),"",'Raw Data'!F47)</f>
        <v>2.59</v>
      </c>
      <c r="U47" s="151">
        <f>IF(ISBLANK('Raw Data'!G47),"",'Raw Data'!G47)</f>
        <v>0.22500000000000001</v>
      </c>
      <c r="V47" s="151" t="str">
        <f>IF(ISBLANK('Raw Data'!AD47),"",'Raw Data'!AD47)</f>
        <v>One fisherman on pond</v>
      </c>
      <c r="W47" s="52"/>
      <c r="Y47" s="52" t="s">
        <v>22</v>
      </c>
      <c r="AA47" s="90">
        <f>AVERAGE(R48:R49)</f>
        <v>7.2350000000000003</v>
      </c>
      <c r="AB47" s="90">
        <f>AVERAGE(T48:T49)</f>
        <v>2.8250000000000002</v>
      </c>
      <c r="AC47" s="90">
        <f>AVERAGE(U48:U49)</f>
        <v>0.10050000000000001</v>
      </c>
      <c r="AD47" s="90">
        <f>AVERAGE(S48:S49)</f>
        <v>5.85</v>
      </c>
      <c r="AE47" s="90">
        <f>AVERAGE(O48:O49)</f>
        <v>0.95</v>
      </c>
      <c r="AF47" s="90">
        <f>TNTP!M42</f>
        <v>2.5422704999999999</v>
      </c>
      <c r="AG47" s="91">
        <f>TNTP!N42</f>
        <v>4.7384099999999998E-2</v>
      </c>
      <c r="AH47" s="90"/>
    </row>
    <row r="48" spans="1:34" x14ac:dyDescent="0.2">
      <c r="A48" s="82">
        <f>IF(ISBLANK('Raw Data'!A48),"",'Raw Data'!A48)</f>
        <v>42836</v>
      </c>
      <c r="B48" s="151">
        <f>IF(ISBLANK('Raw Data'!B48),"",'Raw Data'!B48)</f>
        <v>5</v>
      </c>
      <c r="C48" s="151" t="str">
        <f>IF(ISBLANK('Raw Data'!X48),"",'Raw Data'!X48)</f>
        <v/>
      </c>
      <c r="D48" s="151" t="str">
        <f>IF(ISBLANK('Raw Data'!Y48),"",'Raw Data'!Y48)</f>
        <v>David Eccleston</v>
      </c>
      <c r="E48" s="151">
        <f>IF(ISBLANK('Raw Data'!AB48),"",'Raw Data'!AB48)</f>
        <v>25</v>
      </c>
      <c r="F48" s="151">
        <f>IF(ISBLANK('Raw Data'!AC48),"",'Raw Data'!AC48)</f>
        <v>7.62</v>
      </c>
      <c r="G48" s="151">
        <f>IF(ISBLANK('Raw Data'!N48),"",'Raw Data'!N48)</f>
        <v>5</v>
      </c>
      <c r="H48" s="151">
        <f>IF(ISBLANK('Raw Data'!O48),"",'Raw Data'!O48)</f>
        <v>1</v>
      </c>
      <c r="I48" s="151">
        <f>IF(ISBLANK('Raw Data'!P48),"",'Raw Data'!P48)</f>
        <v>2</v>
      </c>
      <c r="J48" s="151">
        <f>IF(ISBLANK('Raw Data'!Q48),"",'Raw Data'!Q48)</f>
        <v>2</v>
      </c>
      <c r="K48" s="151">
        <f>IF(ISBLANK('Raw Data'!R48),"",'Raw Data'!R48)</f>
        <v>10</v>
      </c>
      <c r="L48" s="151">
        <f>IF(ISBLANK('Raw Data'!S48),"",'Raw Data'!S48)</f>
        <v>1</v>
      </c>
      <c r="M48" s="151">
        <f>IF(ISBLANK('Raw Data'!T48),"",'Raw Data'!T48)</f>
        <v>18.888888888888889</v>
      </c>
      <c r="N48" s="151">
        <f>IF(ISBLANK('Raw Data'!U48),"",'Raw Data'!U48)</f>
        <v>15.555555555555555</v>
      </c>
      <c r="O48" s="151">
        <f>IF(ISBLANK('Raw Data'!V48),"",'Raw Data'!V48)</f>
        <v>1</v>
      </c>
      <c r="P48" s="151">
        <f>IF(ISBLANK('Raw Data'!W48),"",'Raw Data'!W48)</f>
        <v>1</v>
      </c>
      <c r="Q48" s="151">
        <f>IF(ISBLANK('Raw Data'!C48),"",'Raw Data'!C48)</f>
        <v>0.04</v>
      </c>
      <c r="R48" s="151">
        <f>IF(ISBLANK('Raw Data'!D48),"",'Raw Data'!D48)</f>
        <v>7.49</v>
      </c>
      <c r="S48" s="151">
        <f>IF(ISBLANK('Raw Data'!E48),"",'Raw Data'!E48)</f>
        <v>6.7</v>
      </c>
      <c r="T48" s="151">
        <f>IF(ISBLANK('Raw Data'!F48),"",'Raw Data'!F48)</f>
        <v>2.88</v>
      </c>
      <c r="U48" s="151">
        <f>IF(ISBLANK('Raw Data'!G48),"",'Raw Data'!G48)</f>
        <v>0.112</v>
      </c>
      <c r="V48" s="151" t="str">
        <f>IF(ISBLANK('Raw Data'!AD48),"",'Raw Data'!AD48)</f>
        <v/>
      </c>
      <c r="W48" s="52"/>
      <c r="Y48" s="52" t="s">
        <v>23</v>
      </c>
      <c r="AA48" s="90">
        <f>AVERAGE(R50:R51)</f>
        <v>6.82</v>
      </c>
      <c r="AB48" s="90">
        <f>AVERAGE(T50:T51)</f>
        <v>1.675</v>
      </c>
      <c r="AC48" s="90">
        <f>AVERAGE(U50:U51)</f>
        <v>0.245</v>
      </c>
      <c r="AD48" s="90">
        <f>AVERAGE(S50:S51)</f>
        <v>10.649999999999999</v>
      </c>
      <c r="AE48" s="90">
        <f>AVERAGE(O50:O51)</f>
        <v>0.9</v>
      </c>
      <c r="AF48" s="90">
        <f>TNTP!M43</f>
        <v>1.876938</v>
      </c>
      <c r="AG48" s="91">
        <f>TNTP!N43</f>
        <v>8.7180550000000009E-2</v>
      </c>
      <c r="AH48" s="90"/>
    </row>
    <row r="49" spans="1:34" x14ac:dyDescent="0.2">
      <c r="A49" s="82">
        <f>IF(ISBLANK('Raw Data'!A49),"",'Raw Data'!A49)</f>
        <v>42850</v>
      </c>
      <c r="B49" s="151">
        <f>IF(ISBLANK('Raw Data'!B49),"",'Raw Data'!B49)</f>
        <v>5</v>
      </c>
      <c r="C49" s="151" t="str">
        <f>IF(ISBLANK('Raw Data'!X49),"",'Raw Data'!X49)</f>
        <v/>
      </c>
      <c r="D49" s="151" t="str">
        <f>IF(ISBLANK('Raw Data'!Y49),"",'Raw Data'!Y49)</f>
        <v>David Eccleston</v>
      </c>
      <c r="E49" s="151">
        <f>IF(ISBLANK('Raw Data'!AB49),"",'Raw Data'!AB49)</f>
        <v>25</v>
      </c>
      <c r="F49" s="151">
        <f>IF(ISBLANK('Raw Data'!AC49),"",'Raw Data'!AC49)</f>
        <v>7.62</v>
      </c>
      <c r="G49" s="151">
        <f>IF(ISBLANK('Raw Data'!N49),"",'Raw Data'!N49)</f>
        <v>5</v>
      </c>
      <c r="H49" s="151">
        <f>IF(ISBLANK('Raw Data'!O49),"",'Raw Data'!O49)</f>
        <v>4</v>
      </c>
      <c r="I49" s="151">
        <f>IF(ISBLANK('Raw Data'!P49),"",'Raw Data'!P49)</f>
        <v>3</v>
      </c>
      <c r="J49" s="151">
        <f>IF(ISBLANK('Raw Data'!Q49),"",'Raw Data'!Q49)</f>
        <v>2</v>
      </c>
      <c r="K49" s="151">
        <f>IF(ISBLANK('Raw Data'!R49),"",'Raw Data'!R49)</f>
        <v>6</v>
      </c>
      <c r="L49" s="151">
        <f>IF(ISBLANK('Raw Data'!S49),"",'Raw Data'!S49)</f>
        <v>3</v>
      </c>
      <c r="M49" s="151">
        <f>IF(ISBLANK('Raw Data'!T49),"",'Raw Data'!T49)</f>
        <v>15.555555555555555</v>
      </c>
      <c r="N49" s="151">
        <f>IF(ISBLANK('Raw Data'!U49),"",'Raw Data'!U49)</f>
        <v>14.444444444444445</v>
      </c>
      <c r="O49" s="151">
        <f>IF(ISBLANK('Raw Data'!V49),"",'Raw Data'!V49)</f>
        <v>0.9</v>
      </c>
      <c r="P49" s="151">
        <f>IF(ISBLANK('Raw Data'!W49),"",'Raw Data'!W49)</f>
        <v>1</v>
      </c>
      <c r="Q49" s="151">
        <f>IF(ISBLANK('Raw Data'!C49),"",'Raw Data'!C49)</f>
        <v>0.08</v>
      </c>
      <c r="R49" s="151">
        <f>IF(ISBLANK('Raw Data'!D49),"",'Raw Data'!D49)</f>
        <v>6.98</v>
      </c>
      <c r="S49" s="151">
        <f>IF(ISBLANK('Raw Data'!E49),"",'Raw Data'!E49)</f>
        <v>5</v>
      </c>
      <c r="T49" s="151">
        <f>IF(ISBLANK('Raw Data'!F49),"",'Raw Data'!F49)</f>
        <v>2.77</v>
      </c>
      <c r="U49" s="151">
        <f>IF(ISBLANK('Raw Data'!G49),"",'Raw Data'!G49)</f>
        <v>8.8999999999999996E-2</v>
      </c>
      <c r="V49" s="151" t="str">
        <f>IF(ISBLANK('Raw Data'!AD49),"",'Raw Data'!AD49)</f>
        <v/>
      </c>
      <c r="W49" s="52"/>
      <c r="Y49" s="52" t="s">
        <v>24</v>
      </c>
      <c r="AA49" s="51">
        <f>AVERAGE(R52:R53)</f>
        <v>7.27</v>
      </c>
      <c r="AB49" s="51">
        <f>AVERAGE(T52:T53)</f>
        <v>4.5949999999999998</v>
      </c>
      <c r="AC49" s="51">
        <f>AVERAGE(U52:U53)</f>
        <v>1.8134999999999999</v>
      </c>
      <c r="AD49" s="51">
        <f>AVERAGE(S52:S53)</f>
        <v>23.85</v>
      </c>
      <c r="AE49" s="51">
        <f>AVERAGE(O52:O53)</f>
        <v>0.8</v>
      </c>
      <c r="AF49" s="90">
        <f>TNTP!M44</f>
        <v>1.722861</v>
      </c>
      <c r="AG49" s="91">
        <f>TNTP!N44</f>
        <v>7.8508949999999994E-2</v>
      </c>
      <c r="AH49" s="90"/>
    </row>
    <row r="50" spans="1:34" x14ac:dyDescent="0.2">
      <c r="A50" s="82">
        <f>IF(ISBLANK('Raw Data'!A50),"",'Raw Data'!A50)</f>
        <v>42864</v>
      </c>
      <c r="B50" s="151">
        <f>IF(ISBLANK('Raw Data'!B50),"",'Raw Data'!B50)</f>
        <v>5</v>
      </c>
      <c r="C50" s="151" t="str">
        <f>IF(ISBLANK('Raw Data'!X50),"",'Raw Data'!X50)</f>
        <v/>
      </c>
      <c r="D50" s="151" t="str">
        <f>IF(ISBLANK('Raw Data'!Y50),"",'Raw Data'!Y50)</f>
        <v>Deborah Finkbeenis</v>
      </c>
      <c r="E50" s="151">
        <f>IF(ISBLANK('Raw Data'!AB50),"",'Raw Data'!AB50)</f>
        <v>15</v>
      </c>
      <c r="F50" s="151">
        <f>IF(ISBLANK('Raw Data'!AC50),"",'Raw Data'!AC50)</f>
        <v>4.5720000000000001</v>
      </c>
      <c r="G50" s="151">
        <f>IF(ISBLANK('Raw Data'!N50),"",'Raw Data'!N50)</f>
        <v>5</v>
      </c>
      <c r="H50" s="151">
        <f>IF(ISBLANK('Raw Data'!O50),"",'Raw Data'!O50)</f>
        <v>1</v>
      </c>
      <c r="I50" s="151">
        <f>IF(ISBLANK('Raw Data'!P50),"",'Raw Data'!P50)</f>
        <v>3</v>
      </c>
      <c r="J50" s="151">
        <f>IF(ISBLANK('Raw Data'!Q50),"",'Raw Data'!Q50)</f>
        <v>1</v>
      </c>
      <c r="K50" s="151">
        <f>IF(ISBLANK('Raw Data'!R50),"",'Raw Data'!R50)</f>
        <v>11</v>
      </c>
      <c r="L50" s="151">
        <f>IF(ISBLANK('Raw Data'!S50),"",'Raw Data'!S50)</f>
        <v>1</v>
      </c>
      <c r="M50" s="151">
        <f>IF(ISBLANK('Raw Data'!T50),"",'Raw Data'!T50)</f>
        <v>24.444444444444443</v>
      </c>
      <c r="N50" s="151">
        <f>IF(ISBLANK('Raw Data'!U50),"",'Raw Data'!U50)</f>
        <v>17.777777777777779</v>
      </c>
      <c r="O50" s="151">
        <f>IF(ISBLANK('Raw Data'!V50),"",'Raw Data'!V50)</f>
        <v>0.9</v>
      </c>
      <c r="P50" s="151">
        <f>IF(ISBLANK('Raw Data'!W50),"",'Raw Data'!W50)</f>
        <v>2</v>
      </c>
      <c r="Q50" s="151">
        <f>IF(ISBLANK('Raw Data'!C50),"",'Raw Data'!C50)</f>
        <v>0.06</v>
      </c>
      <c r="R50" s="151">
        <f>IF(ISBLANK('Raw Data'!D50),"",'Raw Data'!D50)</f>
        <v>6.59</v>
      </c>
      <c r="S50" s="151">
        <f>IF(ISBLANK('Raw Data'!E50),"",'Raw Data'!E50)</f>
        <v>9.1999999999999993</v>
      </c>
      <c r="T50" s="151">
        <f>IF(ISBLANK('Raw Data'!F50),"",'Raw Data'!F50)</f>
        <v>1.27</v>
      </c>
      <c r="U50" s="151">
        <f>IF(ISBLANK('Raw Data'!G50),"",'Raw Data'!G50)</f>
        <v>0.30599999999999999</v>
      </c>
      <c r="V50" s="151" t="str">
        <f>IF(ISBLANK('Raw Data'!AD50),"",'Raw Data'!AD50)</f>
        <v xml:space="preserve">tugboats with people fishing offshore. </v>
      </c>
      <c r="W50" s="52"/>
      <c r="Y50" s="52" t="s">
        <v>25</v>
      </c>
      <c r="AA50" s="51">
        <f>AVERAGE(R54:R55)</f>
        <v>8.1550000000000011</v>
      </c>
      <c r="AB50" s="51">
        <f>AVERAGE(T54:T55)</f>
        <v>1.25</v>
      </c>
      <c r="AC50" s="51">
        <f>AVERAGE(U54:U55)</f>
        <v>0.16599999999999998</v>
      </c>
      <c r="AD50" s="51">
        <f>AVERAGE(S54:S55)</f>
        <v>13.75</v>
      </c>
      <c r="AE50" s="51">
        <f>AVERAGE(O54:O55)</f>
        <v>0.95</v>
      </c>
      <c r="AF50" s="90">
        <f>TNTP!M45</f>
        <v>0.89259607499999993</v>
      </c>
      <c r="AG50" s="91">
        <f>TNTP!N45</f>
        <v>8.981299999999999E-2</v>
      </c>
      <c r="AH50" s="90"/>
    </row>
    <row r="51" spans="1:34" x14ac:dyDescent="0.2">
      <c r="A51" s="82">
        <f>IF(ISBLANK('Raw Data'!A51),"",'Raw Data'!A51)</f>
        <v>42878</v>
      </c>
      <c r="B51" s="151">
        <f>IF(ISBLANK('Raw Data'!B51),"",'Raw Data'!B51)</f>
        <v>5</v>
      </c>
      <c r="C51" s="151" t="str">
        <f>IF(ISBLANK('Raw Data'!X51),"",'Raw Data'!X51)</f>
        <v/>
      </c>
      <c r="D51" s="151" t="str">
        <f>IF(ISBLANK('Raw Data'!Y51),"",'Raw Data'!Y51)</f>
        <v>David Eccleston</v>
      </c>
      <c r="E51" s="151">
        <f>IF(ISBLANK('Raw Data'!AB51),"",'Raw Data'!AB51)</f>
        <v>25</v>
      </c>
      <c r="F51" s="151">
        <f>IF(ISBLANK('Raw Data'!AC51),"",'Raw Data'!AC51)</f>
        <v>7.62</v>
      </c>
      <c r="G51" s="151">
        <f>IF(ISBLANK('Raw Data'!N51),"",'Raw Data'!N51)</f>
        <v>5</v>
      </c>
      <c r="H51" s="151">
        <f>IF(ISBLANK('Raw Data'!O51),"",'Raw Data'!O51)</f>
        <v>4</v>
      </c>
      <c r="I51" s="151">
        <f>IF(ISBLANK('Raw Data'!P51),"",'Raw Data'!P51)</f>
        <v>1</v>
      </c>
      <c r="J51" s="151">
        <f>IF(ISBLANK('Raw Data'!Q51),"",'Raw Data'!Q51)</f>
        <v>1</v>
      </c>
      <c r="K51" s="151">
        <f>IF(ISBLANK('Raw Data'!R51),"",'Raw Data'!R51)</f>
        <v>13</v>
      </c>
      <c r="L51" s="151">
        <f>IF(ISBLANK('Raw Data'!S51),"",'Raw Data'!S51)</f>
        <v>5</v>
      </c>
      <c r="M51" s="151">
        <f>IF(ISBLANK('Raw Data'!T51),"",'Raw Data'!T51)</f>
        <v>17.777777777777779</v>
      </c>
      <c r="N51" s="151">
        <f>IF(ISBLANK('Raw Data'!U51),"",'Raw Data'!U51)</f>
        <v>20</v>
      </c>
      <c r="O51" s="151">
        <f>IF(ISBLANK('Raw Data'!V51),"",'Raw Data'!V51)</f>
        <v>0.9</v>
      </c>
      <c r="P51" s="151">
        <f>IF(ISBLANK('Raw Data'!W51),"",'Raw Data'!W51)</f>
        <v>1</v>
      </c>
      <c r="Q51" s="151">
        <f>IF(ISBLANK('Raw Data'!C51),"",'Raw Data'!C51)</f>
        <v>7.0000000000000007E-2</v>
      </c>
      <c r="R51" s="151">
        <f>IF(ISBLANK('Raw Data'!D51),"",'Raw Data'!D51)</f>
        <v>7.05</v>
      </c>
      <c r="S51" s="151">
        <f>IF(ISBLANK('Raw Data'!E51),"",'Raw Data'!E51)</f>
        <v>12.1</v>
      </c>
      <c r="T51" s="151">
        <f>IF(ISBLANK('Raw Data'!F51),"",'Raw Data'!F51)</f>
        <v>2.08</v>
      </c>
      <c r="U51" s="151">
        <f>IF(ISBLANK('Raw Data'!G51),"",'Raw Data'!G51)</f>
        <v>0.184</v>
      </c>
      <c r="V51" s="151" t="str">
        <f>IF(ISBLANK('Raw Data'!AD51),"",'Raw Data'!AD51)</f>
        <v/>
      </c>
      <c r="W51" s="52"/>
      <c r="Y51" s="52" t="s">
        <v>26</v>
      </c>
      <c r="AA51" s="90">
        <f>AVERAGE(R56:R58)</f>
        <v>5.6850000000000005</v>
      </c>
      <c r="AB51" s="90">
        <f>AVERAGE(T56:T58)</f>
        <v>2.0649999999999999</v>
      </c>
      <c r="AC51" s="90">
        <f>AVERAGE(U56:U58)</f>
        <v>0.21049999999999999</v>
      </c>
      <c r="AD51" s="90">
        <f>AVERAGE(S56:S58)</f>
        <v>9.85</v>
      </c>
      <c r="AE51" s="90">
        <f>AVERAGE(O56:O58)</f>
        <v>0.7</v>
      </c>
      <c r="AF51" s="90">
        <f>TNTP!M46</f>
        <v>1.6178085</v>
      </c>
      <c r="AG51" s="91">
        <f>TNTP!N46</f>
        <v>0.1217121</v>
      </c>
      <c r="AH51" s="90"/>
    </row>
    <row r="52" spans="1:34" x14ac:dyDescent="0.2">
      <c r="A52" s="82">
        <f>IF(ISBLANK('Raw Data'!A52),"",'Raw Data'!A52)</f>
        <v>42892</v>
      </c>
      <c r="B52" s="151">
        <f>IF(ISBLANK('Raw Data'!B52),"",'Raw Data'!B52)</f>
        <v>5</v>
      </c>
      <c r="C52" s="151" t="str">
        <f>IF(ISBLANK('Raw Data'!X52),"",'Raw Data'!X52)</f>
        <v/>
      </c>
      <c r="D52" s="151" t="str">
        <f>IF(ISBLANK('Raw Data'!Y52),"",'Raw Data'!Y52)</f>
        <v>Clint &amp; Romona Bradway</v>
      </c>
      <c r="E52" s="151">
        <f>IF(ISBLANK('Raw Data'!AB52),"",'Raw Data'!AB52)</f>
        <v>8</v>
      </c>
      <c r="F52" s="151">
        <f>IF(ISBLANK('Raw Data'!AC52),"",'Raw Data'!AC52)</f>
        <v>2.4384000000000001</v>
      </c>
      <c r="G52" s="151">
        <f>IF(ISBLANK('Raw Data'!N52),"",'Raw Data'!N52)</f>
        <v>5</v>
      </c>
      <c r="H52" s="151">
        <f>IF(ISBLANK('Raw Data'!O52),"",'Raw Data'!O52)</f>
        <v>2</v>
      </c>
      <c r="I52" s="151">
        <f>IF(ISBLANK('Raw Data'!P52),"",'Raw Data'!P52)</f>
        <v>2</v>
      </c>
      <c r="J52" s="151">
        <f>IF(ISBLANK('Raw Data'!Q52),"",'Raw Data'!Q52)</f>
        <v>1</v>
      </c>
      <c r="K52" s="151">
        <f>IF(ISBLANK('Raw Data'!R52),"",'Raw Data'!R52)</f>
        <v>12</v>
      </c>
      <c r="L52" s="151">
        <f>IF(ISBLANK('Raw Data'!S52),"",'Raw Data'!S52)</f>
        <v>5</v>
      </c>
      <c r="M52" s="151">
        <f>IF(ISBLANK('Raw Data'!T52),"",'Raw Data'!T52)</f>
        <v>27.777777777777779</v>
      </c>
      <c r="N52" s="151">
        <f>IF(ISBLANK('Raw Data'!U52),"",'Raw Data'!U52)</f>
        <v>25.555555555555557</v>
      </c>
      <c r="O52" s="151">
        <f>IF(ISBLANK('Raw Data'!V52),"",'Raw Data'!V52)</f>
        <v>0.9</v>
      </c>
      <c r="P52" s="151">
        <f>IF(ISBLANK('Raw Data'!W52),"",'Raw Data'!W52)</f>
        <v>1</v>
      </c>
      <c r="Q52" s="151">
        <f>IF(ISBLANK('Raw Data'!C52),"",'Raw Data'!C52)</f>
        <v>7.0000000000000007E-2</v>
      </c>
      <c r="R52" s="151">
        <f>IF(ISBLANK('Raw Data'!D52),"",'Raw Data'!D52)</f>
        <v>7.91</v>
      </c>
      <c r="S52" s="151">
        <f>IF(ISBLANK('Raw Data'!E52),"",'Raw Data'!E52)</f>
        <v>15</v>
      </c>
      <c r="T52" s="151">
        <f>IF(ISBLANK('Raw Data'!F52),"",'Raw Data'!F52)</f>
        <v>1.85</v>
      </c>
      <c r="U52" s="151">
        <f>IF(ISBLANK('Raw Data'!G52),"",'Raw Data'!G52)</f>
        <v>7.6999999999999999E-2</v>
      </c>
      <c r="V52" s="151" t="str">
        <f>IF(ISBLANK('Raw Data'!AD52),"",'Raw Data'!AD52)</f>
        <v/>
      </c>
      <c r="W52" s="52"/>
      <c r="Y52" s="52" t="s">
        <v>27</v>
      </c>
      <c r="AA52" s="90">
        <f>AVERAGE(R59:R60)</f>
        <v>6.91</v>
      </c>
      <c r="AB52" s="90">
        <f>AVERAGE(T59:T60)</f>
        <v>2.2800000000000002</v>
      </c>
      <c r="AC52" s="90">
        <f>AVERAGE(U59:U60)</f>
        <v>0.24450000000000002</v>
      </c>
      <c r="AD52" s="90">
        <f>AVERAGE(S59:S60)</f>
        <v>23.1</v>
      </c>
      <c r="AE52" s="90">
        <f>AVERAGE(O59:O60)</f>
        <v>0.8</v>
      </c>
      <c r="AF52" s="90">
        <f>TNTP!M47</f>
        <v>2.9834909999999999</v>
      </c>
      <c r="AG52" s="91">
        <f>TNTP!N47</f>
        <v>5.5746000000000004E-2</v>
      </c>
      <c r="AH52" s="90"/>
    </row>
    <row r="53" spans="1:34" x14ac:dyDescent="0.2">
      <c r="A53" s="82">
        <f>IF(ISBLANK('Raw Data'!A53),"",'Raw Data'!A53)</f>
        <v>42906</v>
      </c>
      <c r="B53" s="151">
        <f>IF(ISBLANK('Raw Data'!B53),"",'Raw Data'!B53)</f>
        <v>5</v>
      </c>
      <c r="C53" s="151" t="str">
        <f>IF(ISBLANK('Raw Data'!X53),"",'Raw Data'!X53)</f>
        <v/>
      </c>
      <c r="D53" s="151" t="str">
        <f>IF(ISBLANK('Raw Data'!Y53),"",'Raw Data'!Y53)</f>
        <v>Clint &amp; Romona Bradway</v>
      </c>
      <c r="E53" s="151">
        <f>IF(ISBLANK('Raw Data'!AB53),"",'Raw Data'!AB53)</f>
        <v>8</v>
      </c>
      <c r="F53" s="151">
        <f>IF(ISBLANK('Raw Data'!AC53),"",'Raw Data'!AC53)</f>
        <v>2.4384000000000001</v>
      </c>
      <c r="G53" s="151">
        <f>IF(ISBLANK('Raw Data'!N53),"",'Raw Data'!N53)</f>
        <v>5</v>
      </c>
      <c r="H53" s="151">
        <f>IF(ISBLANK('Raw Data'!O53),"",'Raw Data'!O53)</f>
        <v>3</v>
      </c>
      <c r="I53" s="151">
        <f>IF(ISBLANK('Raw Data'!P53),"",'Raw Data'!P53)</f>
        <v>1</v>
      </c>
      <c r="J53" s="151">
        <f>IF(ISBLANK('Raw Data'!Q53),"",'Raw Data'!Q53)</f>
        <v>1</v>
      </c>
      <c r="K53" s="151">
        <f>IF(ISBLANK('Raw Data'!R53),"",'Raw Data'!R53)</f>
        <v>10</v>
      </c>
      <c r="L53" s="151">
        <f>IF(ISBLANK('Raw Data'!S53),"",'Raw Data'!S53)</f>
        <v>5</v>
      </c>
      <c r="M53" s="151">
        <f>IF(ISBLANK('Raw Data'!T53),"",'Raw Data'!T53)</f>
        <v>26.666666666666668</v>
      </c>
      <c r="N53" s="151">
        <f>IF(ISBLANK('Raw Data'!U53),"",'Raw Data'!U53)</f>
        <v>26.111111111111111</v>
      </c>
      <c r="O53" s="151">
        <f>IF(ISBLANK('Raw Data'!V53),"",'Raw Data'!V53)</f>
        <v>0.7</v>
      </c>
      <c r="P53" s="151">
        <f>IF(ISBLANK('Raw Data'!W53),"",'Raw Data'!W53)</f>
        <v>1</v>
      </c>
      <c r="Q53" s="151">
        <f>IF(ISBLANK('Raw Data'!C53),"",'Raw Data'!C53)</f>
        <v>0.06</v>
      </c>
      <c r="R53" s="151">
        <f>IF(ISBLANK('Raw Data'!D53),"",'Raw Data'!D53)</f>
        <v>6.63</v>
      </c>
      <c r="S53" s="151">
        <f>IF(ISBLANK('Raw Data'!E53),"",'Raw Data'!E53)</f>
        <v>32.700000000000003</v>
      </c>
      <c r="T53" s="151">
        <f>IF(ISBLANK('Raw Data'!F53),"",'Raw Data'!F53)</f>
        <v>7.34</v>
      </c>
      <c r="U53" s="151">
        <f>IF(ISBLANK('Raw Data'!G53),"",'Raw Data'!G53)</f>
        <v>3.55</v>
      </c>
      <c r="V53" s="151" t="str">
        <f>IF(ISBLANK('Raw Data'!AD53),"",'Raw Data'!AD53)</f>
        <v/>
      </c>
      <c r="W53" s="52"/>
      <c r="Y53" s="52" t="s">
        <v>28</v>
      </c>
      <c r="AA53" s="90">
        <f>AVERAGE(R61:R62)</f>
        <v>7.1150000000000002</v>
      </c>
      <c r="AB53" s="90">
        <f>AVERAGE(T61:T62)</f>
        <v>2.96</v>
      </c>
      <c r="AC53" s="90">
        <f>AVERAGE(U61:U62)</f>
        <v>0.13949999999999999</v>
      </c>
      <c r="AD53" s="90">
        <f>AVERAGE(S61:S62)</f>
        <v>10.3</v>
      </c>
      <c r="AE53" s="90">
        <f>AVERAGE(O61:O62)</f>
        <v>1.1499999999999999</v>
      </c>
      <c r="AF53" s="90">
        <f>TNTP!M48</f>
        <v>3.4737360000000002</v>
      </c>
      <c r="AG53" s="91">
        <f>TNTP!N48</f>
        <v>5.713965E-2</v>
      </c>
      <c r="AH53" s="90"/>
    </row>
    <row r="54" spans="1:34" x14ac:dyDescent="0.2">
      <c r="A54" s="82">
        <f>IF(ISBLANK('Raw Data'!A54),"",'Raw Data'!A54)</f>
        <v>42921</v>
      </c>
      <c r="B54" s="151">
        <f>IF(ISBLANK('Raw Data'!B54),"",'Raw Data'!B54)</f>
        <v>5</v>
      </c>
      <c r="C54" s="151" t="str">
        <f>IF(ISBLANK('Raw Data'!X54),"",'Raw Data'!X54)</f>
        <v/>
      </c>
      <c r="D54" s="151" t="str">
        <f>IF(ISBLANK('Raw Data'!Y54),"",'Raw Data'!Y54)</f>
        <v>Clint &amp; Romona Bradway</v>
      </c>
      <c r="E54" s="151">
        <f>IF(ISBLANK('Raw Data'!AB54),"",'Raw Data'!AB54)</f>
        <v>8</v>
      </c>
      <c r="F54" s="151">
        <f>IF(ISBLANK('Raw Data'!AC54),"",'Raw Data'!AC54)</f>
        <v>2.4384000000000001</v>
      </c>
      <c r="G54" s="151">
        <f>IF(ISBLANK('Raw Data'!N54),"",'Raw Data'!N54)</f>
        <v>5</v>
      </c>
      <c r="H54" s="151">
        <f>IF(ISBLANK('Raw Data'!O54),"",'Raw Data'!O54)</f>
        <v>2</v>
      </c>
      <c r="I54" s="151">
        <f>IF(ISBLANK('Raw Data'!P54),"",'Raw Data'!P54)</f>
        <v>2</v>
      </c>
      <c r="J54" s="151">
        <f>IF(ISBLANK('Raw Data'!Q54),"",'Raw Data'!Q54)</f>
        <v>1</v>
      </c>
      <c r="K54" s="151">
        <f>IF(ISBLANK('Raw Data'!R54),"",'Raw Data'!R54)</f>
        <v>7</v>
      </c>
      <c r="L54" s="151">
        <f>IF(ISBLANK('Raw Data'!S54),"",'Raw Data'!S54)</f>
        <v>1</v>
      </c>
      <c r="M54" s="151">
        <f>IF(ISBLANK('Raw Data'!T54),"",'Raw Data'!T54)</f>
        <v>28.888888888888889</v>
      </c>
      <c r="N54" s="151">
        <f>IF(ISBLANK('Raw Data'!U54),"",'Raw Data'!U54)</f>
        <v>27.777777777777779</v>
      </c>
      <c r="O54" s="151">
        <f>IF(ISBLANK('Raw Data'!V54),"",'Raw Data'!V54)</f>
        <v>1.3</v>
      </c>
      <c r="P54" s="151">
        <f>IF(ISBLANK('Raw Data'!W54),"",'Raw Data'!W54)</f>
        <v>1</v>
      </c>
      <c r="Q54" s="151">
        <f>IF(ISBLANK('Raw Data'!C54),"",'Raw Data'!C54)</f>
        <v>0.08</v>
      </c>
      <c r="R54" s="151">
        <f>IF(ISBLANK('Raw Data'!D54),"",'Raw Data'!D54)</f>
        <v>7.83</v>
      </c>
      <c r="S54" s="151">
        <f>IF(ISBLANK('Raw Data'!E54),"",'Raw Data'!E54)</f>
        <v>11.2</v>
      </c>
      <c r="T54" s="151" t="str">
        <f>IF(ISBLANK('Raw Data'!F54),"",'Raw Data'!F54)</f>
        <v/>
      </c>
      <c r="U54" s="151">
        <f>IF(ISBLANK('Raw Data'!G54),"",'Raw Data'!G54)</f>
        <v>0.14399999999999999</v>
      </c>
      <c r="V54" s="151" t="str">
        <f>IF(ISBLANK('Raw Data'!AD54),"",'Raw Data'!AD54)</f>
        <v>water level low- barely trickling over spillway</v>
      </c>
      <c r="W54" s="52"/>
      <c r="Y54" s="52" t="s">
        <v>29</v>
      </c>
      <c r="AA54" s="51">
        <f>AVERAGE(R63)</f>
        <v>6.94</v>
      </c>
      <c r="AB54" s="51">
        <f>AVERAGE(T63)</f>
        <v>2.27</v>
      </c>
      <c r="AC54" s="51">
        <f>AVERAGE(U63)</f>
        <v>0.18099999999999999</v>
      </c>
      <c r="AD54" s="51">
        <f>AVERAGE(S63)</f>
        <v>1</v>
      </c>
      <c r="AE54" s="51">
        <f>AVERAGE(O63)</f>
        <v>1.1000000000000001</v>
      </c>
      <c r="AF54" s="90">
        <f>TNTP!M49</f>
        <v>2.7733859999999999</v>
      </c>
      <c r="AG54" s="91">
        <f>TNTP!N49</f>
        <v>6.627580000000001E-2</v>
      </c>
      <c r="AH54" s="90"/>
    </row>
    <row r="55" spans="1:34" x14ac:dyDescent="0.2">
      <c r="A55" s="82">
        <f>IF(ISBLANK('Raw Data'!A55),"",'Raw Data'!A55)</f>
        <v>42934</v>
      </c>
      <c r="B55" s="151">
        <f>IF(ISBLANK('Raw Data'!B55),"",'Raw Data'!B55)</f>
        <v>5</v>
      </c>
      <c r="C55" s="151" t="str">
        <f>IF(ISBLANK('Raw Data'!X55),"",'Raw Data'!X55)</f>
        <v/>
      </c>
      <c r="D55" s="151" t="str">
        <f>IF(ISBLANK('Raw Data'!Y55),"",'Raw Data'!Y55)</f>
        <v>Clint &amp; Romona Bradway</v>
      </c>
      <c r="E55" s="151">
        <f>IF(ISBLANK('Raw Data'!AB55),"",'Raw Data'!AB55)</f>
        <v>8</v>
      </c>
      <c r="F55" s="151">
        <f>IF(ISBLANK('Raw Data'!AC55),"",'Raw Data'!AC55)</f>
        <v>2.4384000000000001</v>
      </c>
      <c r="G55" s="151">
        <f>IF(ISBLANK('Raw Data'!N55),"",'Raw Data'!N55)</f>
        <v>5</v>
      </c>
      <c r="H55" s="151">
        <f>IF(ISBLANK('Raw Data'!O55),"",'Raw Data'!O55)</f>
        <v>1</v>
      </c>
      <c r="I55" s="151">
        <f>IF(ISBLANK('Raw Data'!P55),"",'Raw Data'!P55)</f>
        <v>1</v>
      </c>
      <c r="J55" s="151">
        <f>IF(ISBLANK('Raw Data'!Q55),"",'Raw Data'!Q55)</f>
        <v>1</v>
      </c>
      <c r="K55" s="151">
        <f>IF(ISBLANK('Raw Data'!R55),"",'Raw Data'!R55)</f>
        <v>9</v>
      </c>
      <c r="L55" s="151">
        <f>IF(ISBLANK('Raw Data'!S55),"",'Raw Data'!S55)</f>
        <v>2</v>
      </c>
      <c r="M55" s="151">
        <f>IF(ISBLANK('Raw Data'!T55),"",'Raw Data'!T55)</f>
        <v>33.888888888888886</v>
      </c>
      <c r="N55" s="151">
        <f>IF(ISBLANK('Raw Data'!U55),"",'Raw Data'!U55)</f>
        <v>29.444444444444443</v>
      </c>
      <c r="O55" s="151">
        <f>IF(ISBLANK('Raw Data'!V55),"",'Raw Data'!V55)</f>
        <v>0.6</v>
      </c>
      <c r="P55" s="151">
        <f>IF(ISBLANK('Raw Data'!W55),"",'Raw Data'!W55)</f>
        <v>1</v>
      </c>
      <c r="Q55" s="151">
        <f>IF(ISBLANK('Raw Data'!C55),"",'Raw Data'!C55)</f>
        <v>0.21</v>
      </c>
      <c r="R55" s="151">
        <f>IF(ISBLANK('Raw Data'!D55),"",'Raw Data'!D55)</f>
        <v>8.48</v>
      </c>
      <c r="S55" s="151">
        <f>IF(ISBLANK('Raw Data'!E55),"",'Raw Data'!E55)</f>
        <v>16.3</v>
      </c>
      <c r="T55" s="151">
        <f>IF(ISBLANK('Raw Data'!F55),"",'Raw Data'!F55)</f>
        <v>1.25</v>
      </c>
      <c r="U55" s="151">
        <f>IF(ISBLANK('Raw Data'!G55),"",'Raw Data'!G55)</f>
        <v>0.188</v>
      </c>
      <c r="V55" s="151" t="str">
        <f>IF(ISBLANK('Raw Data'!AD55),"",'Raw Data'!AD55)</f>
        <v/>
      </c>
      <c r="W55" s="52"/>
      <c r="Y55" s="51" t="s">
        <v>134</v>
      </c>
      <c r="AA55" s="91">
        <f>AVERAGE(AA46:AA54)</f>
        <v>6.6566666666666672</v>
      </c>
      <c r="AB55" s="91">
        <f>AVERAGE(AB46:AB54)</f>
        <v>3.0533888888888892</v>
      </c>
      <c r="AC55" s="91">
        <f>AVERAGE(AC46:AC54)</f>
        <v>0.37138888888888888</v>
      </c>
      <c r="AD55" s="91">
        <f t="shared" ref="AD55:AE55" si="3">AVERAGE(AD46:AD54)</f>
        <v>11.45</v>
      </c>
      <c r="AE55" s="91">
        <f t="shared" si="3"/>
        <v>0.86111111111111116</v>
      </c>
      <c r="AF55" s="90">
        <f t="shared" ref="AF55:AG55" si="4">AVERAGE(AF46:AF48,AF50:AF54)</f>
        <v>2.3934023531249995</v>
      </c>
      <c r="AG55" s="91">
        <f t="shared" si="4"/>
        <v>7.0553531249999996E-2</v>
      </c>
      <c r="AH55" s="90"/>
    </row>
    <row r="56" spans="1:34" x14ac:dyDescent="0.2">
      <c r="A56" s="82">
        <f>IF(ISBLANK('Raw Data'!A56),"",'Raw Data'!A56)</f>
        <v>42948</v>
      </c>
      <c r="B56" s="151">
        <f>IF(ISBLANK('Raw Data'!B56),"",'Raw Data'!B56)</f>
        <v>5</v>
      </c>
      <c r="C56" s="151" t="str">
        <f>IF(ISBLANK('Raw Data'!X56),"",'Raw Data'!X56)</f>
        <v/>
      </c>
      <c r="D56" s="151" t="str">
        <f>IF(ISBLANK('Raw Data'!Y56),"",'Raw Data'!Y56)</f>
        <v>Clint &amp; Romona Bradway</v>
      </c>
      <c r="E56" s="151">
        <f>IF(ISBLANK('Raw Data'!AB56),"",'Raw Data'!AB56)</f>
        <v>8</v>
      </c>
      <c r="F56" s="151">
        <f>IF(ISBLANK('Raw Data'!AC56),"",'Raw Data'!AC56)</f>
        <v>2.4384000000000001</v>
      </c>
      <c r="G56" s="151">
        <f>IF(ISBLANK('Raw Data'!N56),"",'Raw Data'!N56)</f>
        <v>5</v>
      </c>
      <c r="H56" s="151">
        <f>IF(ISBLANK('Raw Data'!O56),"",'Raw Data'!O56)</f>
        <v>2</v>
      </c>
      <c r="I56" s="151">
        <f>IF(ISBLANK('Raw Data'!P56),"",'Raw Data'!P56)</f>
        <v>1</v>
      </c>
      <c r="J56" s="151">
        <f>IF(ISBLANK('Raw Data'!Q56),"",'Raw Data'!Q56)</f>
        <v>1</v>
      </c>
      <c r="K56" s="151">
        <f>IF(ISBLANK('Raw Data'!R56),"",'Raw Data'!R56)</f>
        <v>12</v>
      </c>
      <c r="L56" s="151">
        <f>IF(ISBLANK('Raw Data'!S56),"",'Raw Data'!S56)</f>
        <v>5</v>
      </c>
      <c r="M56" s="151">
        <f>IF(ISBLANK('Raw Data'!T56),"",'Raw Data'!T56)</f>
        <v>31.111111111111111</v>
      </c>
      <c r="N56" s="151">
        <f>IF(ISBLANK('Raw Data'!U56),"",'Raw Data'!U56)</f>
        <v>24.444444444444443</v>
      </c>
      <c r="O56" s="151">
        <f>IF(ISBLANK('Raw Data'!V56),"",'Raw Data'!V56)</f>
        <v>0.7</v>
      </c>
      <c r="P56" s="151">
        <f>IF(ISBLANK('Raw Data'!W56),"",'Raw Data'!W56)</f>
        <v>1</v>
      </c>
      <c r="Q56" s="151">
        <f>IF(ISBLANK('Raw Data'!C56),"",'Raw Data'!C56)</f>
        <v>0.08</v>
      </c>
      <c r="R56" s="151">
        <f>IF(ISBLANK('Raw Data'!D56),"",'Raw Data'!D56)</f>
        <v>6.37</v>
      </c>
      <c r="S56" s="151">
        <f>IF(ISBLANK('Raw Data'!E56),"",'Raw Data'!E56)</f>
        <v>14.7</v>
      </c>
      <c r="T56" s="151">
        <f>IF(ISBLANK('Raw Data'!F56),"",'Raw Data'!F56)</f>
        <v>2.25</v>
      </c>
      <c r="U56" s="151">
        <f>IF(ISBLANK('Raw Data'!G56),"",'Raw Data'!G56)</f>
        <v>0.29799999999999999</v>
      </c>
      <c r="V56" s="151" t="str">
        <f>IF(ISBLANK('Raw Data'!AD56),"",'Raw Data'!AD56)</f>
        <v/>
      </c>
      <c r="W56" s="52"/>
      <c r="AF56" s="90"/>
      <c r="AG56" s="91"/>
      <c r="AH56" s="90"/>
    </row>
    <row r="57" spans="1:34" x14ac:dyDescent="0.2">
      <c r="A57" s="82">
        <f>IF(ISBLANK('Raw Data'!A57),"",'Raw Data'!A57)</f>
        <v>42962</v>
      </c>
      <c r="B57" s="151">
        <f>IF(ISBLANK('Raw Data'!B57),"",'Raw Data'!B57)</f>
        <v>5</v>
      </c>
      <c r="C57" s="151" t="str">
        <f>IF(ISBLANK('Raw Data'!X57),"",'Raw Data'!X57)</f>
        <v/>
      </c>
      <c r="D57" s="151" t="str">
        <f>IF(ISBLANK('Raw Data'!Y57),"",'Raw Data'!Y57)</f>
        <v>Clint &amp; Romona Bradway</v>
      </c>
      <c r="E57" s="151">
        <f>IF(ISBLANK('Raw Data'!AB57),"",'Raw Data'!AB57)</f>
        <v>8</v>
      </c>
      <c r="F57" s="151">
        <f>IF(ISBLANK('Raw Data'!AC57),"",'Raw Data'!AC57)</f>
        <v>2.4384000000000001</v>
      </c>
      <c r="G57" s="151">
        <f>IF(ISBLANK('Raw Data'!N57),"",'Raw Data'!N57)</f>
        <v>5</v>
      </c>
      <c r="H57" s="151">
        <f>IF(ISBLANK('Raw Data'!O57),"",'Raw Data'!O57)</f>
        <v>5</v>
      </c>
      <c r="I57" s="151">
        <f>IF(ISBLANK('Raw Data'!P57),"",'Raw Data'!P57)</f>
        <v>2</v>
      </c>
      <c r="J57" s="151">
        <f>IF(ISBLANK('Raw Data'!Q57),"",'Raw Data'!Q57)</f>
        <v>1</v>
      </c>
      <c r="K57" s="151">
        <f>IF(ISBLANK('Raw Data'!R57),"",'Raw Data'!R57)</f>
        <v>6</v>
      </c>
      <c r="L57" s="151" t="str">
        <f>IF(ISBLANK('Raw Data'!S57),"",'Raw Data'!S57)</f>
        <v/>
      </c>
      <c r="M57" s="151">
        <f>IF(ISBLANK('Raw Data'!T57),"",'Raw Data'!T57)</f>
        <v>25.555555555555557</v>
      </c>
      <c r="N57" s="151">
        <f>IF(ISBLANK('Raw Data'!U57),"",'Raw Data'!U57)</f>
        <v>23.333333333333332</v>
      </c>
      <c r="O57" s="151">
        <f>IF(ISBLANK('Raw Data'!V57),"",'Raw Data'!V57)</f>
        <v>0.7</v>
      </c>
      <c r="P57" s="151">
        <f>IF(ISBLANK('Raw Data'!W57),"",'Raw Data'!W57)</f>
        <v>1</v>
      </c>
      <c r="Q57" s="151">
        <f>IF(ISBLANK('Raw Data'!C57),"",'Raw Data'!C57)</f>
        <v>0.03</v>
      </c>
      <c r="R57" s="151">
        <f>IF(ISBLANK('Raw Data'!D57),"",'Raw Data'!D57)</f>
        <v>5</v>
      </c>
      <c r="S57" s="151">
        <f>IF(ISBLANK('Raw Data'!E57),"",'Raw Data'!E57)</f>
        <v>5</v>
      </c>
      <c r="T57" s="151">
        <f>IF(ISBLANK('Raw Data'!F57),"",'Raw Data'!F57)</f>
        <v>1.88</v>
      </c>
      <c r="U57" s="151">
        <f>IF(ISBLANK('Raw Data'!G57),"",'Raw Data'!G57)</f>
        <v>0.123</v>
      </c>
      <c r="V57" s="151" t="str">
        <f>IF(ISBLANK('Raw Data'!AD57),"",'Raw Data'!AD57)</f>
        <v/>
      </c>
      <c r="W57" s="52"/>
      <c r="AF57" s="90"/>
      <c r="AG57" s="91"/>
      <c r="AH57" s="90"/>
    </row>
    <row r="58" spans="1:34" x14ac:dyDescent="0.2">
      <c r="A58" s="82">
        <f>IF(ISBLANK('Raw Data'!A58),"",'Raw Data'!A58)</f>
        <v>42976</v>
      </c>
      <c r="B58" s="151">
        <f>IF(ISBLANK('Raw Data'!B58),"",'Raw Data'!B58)</f>
        <v>5</v>
      </c>
      <c r="C58" s="151" t="str">
        <f>IF(ISBLANK('Raw Data'!X58),"",'Raw Data'!X58)</f>
        <v/>
      </c>
      <c r="D58" s="151" t="str">
        <f>IF(ISBLANK('Raw Data'!Y58),"",'Raw Data'!Y58)</f>
        <v>Clint &amp; Romona Bradway</v>
      </c>
      <c r="E58" s="151" t="str">
        <f>IF(ISBLANK('Raw Data'!AB58),"",'Raw Data'!AB58)</f>
        <v/>
      </c>
      <c r="F58" s="151">
        <f>IF(ISBLANK('Raw Data'!AC58),"",'Raw Data'!AC58)</f>
        <v>0</v>
      </c>
      <c r="G58" s="151" t="str">
        <f>IF(ISBLANK('Raw Data'!N58),"",'Raw Data'!N58)</f>
        <v/>
      </c>
      <c r="H58" s="151" t="str">
        <f>IF(ISBLANK('Raw Data'!O58),"",'Raw Data'!O58)</f>
        <v/>
      </c>
      <c r="I58" s="151" t="str">
        <f>IF(ISBLANK('Raw Data'!P58),"",'Raw Data'!P58)</f>
        <v/>
      </c>
      <c r="J58" s="151" t="str">
        <f>IF(ISBLANK('Raw Data'!Q58),"",'Raw Data'!Q58)</f>
        <v/>
      </c>
      <c r="K58" s="151" t="str">
        <f>IF(ISBLANK('Raw Data'!R58),"",'Raw Data'!R58)</f>
        <v/>
      </c>
      <c r="L58" s="151" t="str">
        <f>IF(ISBLANK('Raw Data'!S58),"",'Raw Data'!S58)</f>
        <v/>
      </c>
      <c r="M58" s="151" t="str">
        <f>IF(ISBLANK('Raw Data'!T58),"",'Raw Data'!T58)</f>
        <v xml:space="preserve"> </v>
      </c>
      <c r="N58" s="151" t="str">
        <f>IF(ISBLANK('Raw Data'!U58),"",'Raw Data'!U58)</f>
        <v xml:space="preserve"> </v>
      </c>
      <c r="O58" s="151" t="str">
        <f>IF(ISBLANK('Raw Data'!V58),"",'Raw Data'!V58)</f>
        <v/>
      </c>
      <c r="P58" s="151" t="str">
        <f>IF(ISBLANK('Raw Data'!W58),"",'Raw Data'!W58)</f>
        <v/>
      </c>
      <c r="Q58" s="151" t="str">
        <f>IF(ISBLANK('Raw Data'!C58),"",'Raw Data'!C58)</f>
        <v/>
      </c>
      <c r="R58" s="151" t="str">
        <f>IF(ISBLANK('Raw Data'!D58),"",'Raw Data'!D58)</f>
        <v/>
      </c>
      <c r="S58" s="151" t="str">
        <f>IF(ISBLANK('Raw Data'!E58),"",'Raw Data'!E58)</f>
        <v/>
      </c>
      <c r="T58" s="151" t="str">
        <f>IF(ISBLANK('Raw Data'!F58),"",'Raw Data'!F58)</f>
        <v/>
      </c>
      <c r="U58" s="151" t="str">
        <f>IF(ISBLANK('Raw Data'!G58),"",'Raw Data'!G58)</f>
        <v/>
      </c>
      <c r="V58" s="151" t="str">
        <f>IF(ISBLANK('Raw Data'!AD58),"",'Raw Data'!AD58)</f>
        <v>No sample</v>
      </c>
      <c r="W58" s="52"/>
      <c r="AF58" s="90"/>
      <c r="AG58" s="91"/>
      <c r="AH58" s="90"/>
    </row>
    <row r="59" spans="1:34" x14ac:dyDescent="0.2">
      <c r="A59" s="82">
        <f>IF(ISBLANK('Raw Data'!A59),"",'Raw Data'!A59)</f>
        <v>42990</v>
      </c>
      <c r="B59" s="151">
        <f>IF(ISBLANK('Raw Data'!B59),"",'Raw Data'!B59)</f>
        <v>5</v>
      </c>
      <c r="C59" s="151" t="str">
        <f>IF(ISBLANK('Raw Data'!X59),"",'Raw Data'!X59)</f>
        <v/>
      </c>
      <c r="D59" s="151" t="str">
        <f>IF(ISBLANK('Raw Data'!Y59),"",'Raw Data'!Y59)</f>
        <v>Clint &amp; Romona Bradway</v>
      </c>
      <c r="E59" s="151">
        <f>IF(ISBLANK('Raw Data'!AB59),"",'Raw Data'!AB59)</f>
        <v>8</v>
      </c>
      <c r="F59" s="151">
        <f>IF(ISBLANK('Raw Data'!AC59),"",'Raw Data'!AC59)</f>
        <v>2.4384000000000001</v>
      </c>
      <c r="G59" s="151">
        <f>IF(ISBLANK('Raw Data'!N59),"",'Raw Data'!N59)</f>
        <v>5</v>
      </c>
      <c r="H59" s="151">
        <f>IF(ISBLANK('Raw Data'!O59),"",'Raw Data'!O59)</f>
        <v>2</v>
      </c>
      <c r="I59" s="151">
        <f>IF(ISBLANK('Raw Data'!P59),"",'Raw Data'!P59)</f>
        <v>2</v>
      </c>
      <c r="J59" s="151">
        <f>IF(ISBLANK('Raw Data'!Q59),"",'Raw Data'!Q59)</f>
        <v>1</v>
      </c>
      <c r="K59" s="151">
        <f>IF(ISBLANK('Raw Data'!R59),"",'Raw Data'!R59)</f>
        <v>11</v>
      </c>
      <c r="L59" s="151">
        <f>IF(ISBLANK('Raw Data'!S59),"",'Raw Data'!S59)</f>
        <v>1</v>
      </c>
      <c r="M59" s="151">
        <f>IF(ISBLANK('Raw Data'!T59),"",'Raw Data'!T59)</f>
        <v>23.333333333333332</v>
      </c>
      <c r="N59" s="151">
        <f>IF(ISBLANK('Raw Data'!U59),"",'Raw Data'!U59)</f>
        <v>20.555555555555557</v>
      </c>
      <c r="O59" s="151">
        <f>IF(ISBLANK('Raw Data'!V59),"",'Raw Data'!V59)</f>
        <v>0.8</v>
      </c>
      <c r="P59" s="151">
        <f>IF(ISBLANK('Raw Data'!W59),"",'Raw Data'!W59)</f>
        <v>1</v>
      </c>
      <c r="Q59" s="151">
        <f>IF(ISBLANK('Raw Data'!C59),"",'Raw Data'!C59)</f>
        <v>0.13</v>
      </c>
      <c r="R59" s="151">
        <f>IF(ISBLANK('Raw Data'!D59),"",'Raw Data'!D59)</f>
        <v>6.95</v>
      </c>
      <c r="S59" s="151">
        <f>IF(ISBLANK('Raw Data'!E59),"",'Raw Data'!E59)</f>
        <v>7.7</v>
      </c>
      <c r="T59" s="151">
        <f>IF(ISBLANK('Raw Data'!F59),"",'Raw Data'!F59)</f>
        <v>3.43</v>
      </c>
      <c r="U59" s="151">
        <f>IF(ISBLANK('Raw Data'!G59),"",'Raw Data'!G59)</f>
        <v>2.5000000000000001E-2</v>
      </c>
      <c r="V59" s="151" t="str">
        <f>IF(ISBLANK('Raw Data'!AD59),"",'Raw Data'!AD59)</f>
        <v>Water covered with algae 100ft around spillway collection area (lost thermometer in pond)</v>
      </c>
      <c r="W59" s="52"/>
      <c r="AF59" s="90"/>
      <c r="AG59" s="91"/>
      <c r="AH59" s="90"/>
    </row>
    <row r="60" spans="1:34" x14ac:dyDescent="0.2">
      <c r="A60" s="82">
        <f>IF(ISBLANK('Raw Data'!A60),"",'Raw Data'!A60)</f>
        <v>43004</v>
      </c>
      <c r="B60" s="151">
        <f>IF(ISBLANK('Raw Data'!B60),"",'Raw Data'!B60)</f>
        <v>5</v>
      </c>
      <c r="C60" s="151" t="str">
        <f>IF(ISBLANK('Raw Data'!X60),"",'Raw Data'!X60)</f>
        <v/>
      </c>
      <c r="D60" s="151" t="str">
        <f>IF(ISBLANK('Raw Data'!Y60),"",'Raw Data'!Y60)</f>
        <v>Clint &amp; Romona Bradway</v>
      </c>
      <c r="E60" s="151">
        <f>IF(ISBLANK('Raw Data'!AB60),"",'Raw Data'!AB60)</f>
        <v>8</v>
      </c>
      <c r="F60" s="151">
        <f>IF(ISBLANK('Raw Data'!AC60),"",'Raw Data'!AC60)</f>
        <v>2.4384000000000001</v>
      </c>
      <c r="G60" s="151">
        <f>IF(ISBLANK('Raw Data'!N60),"",'Raw Data'!N60)</f>
        <v>5</v>
      </c>
      <c r="H60" s="151">
        <f>IF(ISBLANK('Raw Data'!O60),"",'Raw Data'!O60)</f>
        <v>3</v>
      </c>
      <c r="I60" s="151">
        <f>IF(ISBLANK('Raw Data'!P60),"",'Raw Data'!P60)</f>
        <v>3</v>
      </c>
      <c r="J60" s="151">
        <f>IF(ISBLANK('Raw Data'!Q60),"",'Raw Data'!Q60)</f>
        <v>2</v>
      </c>
      <c r="K60" s="151">
        <f>IF(ISBLANK('Raw Data'!R60),"",'Raw Data'!R60)</f>
        <v>6</v>
      </c>
      <c r="L60" s="151">
        <f>IF(ISBLANK('Raw Data'!S60),"",'Raw Data'!S60)</f>
        <v>1</v>
      </c>
      <c r="M60" s="151">
        <f>IF(ISBLANK('Raw Data'!T60),"",'Raw Data'!T60)</f>
        <v>24.444444444444443</v>
      </c>
      <c r="N60" s="151">
        <f>IF(ISBLANK('Raw Data'!U60),"",'Raw Data'!U60)</f>
        <v>23.888888888888889</v>
      </c>
      <c r="O60" s="151">
        <f>IF(ISBLANK('Raw Data'!V60),"",'Raw Data'!V60)</f>
        <v>0.8</v>
      </c>
      <c r="P60" s="151">
        <f>IF(ISBLANK('Raw Data'!W60),"",'Raw Data'!W60)</f>
        <v>1</v>
      </c>
      <c r="Q60" s="151">
        <f>IF(ISBLANK('Raw Data'!C60),"",'Raw Data'!C60)</f>
        <v>0.08</v>
      </c>
      <c r="R60" s="151">
        <f>IF(ISBLANK('Raw Data'!D60),"",'Raw Data'!D60)</f>
        <v>6.87</v>
      </c>
      <c r="S60" s="151">
        <f>IF(ISBLANK('Raw Data'!E60),"",'Raw Data'!E60)</f>
        <v>38.5</v>
      </c>
      <c r="T60" s="151">
        <f>IF(ISBLANK('Raw Data'!F60),"",'Raw Data'!F60)</f>
        <v>1.1299999999999999</v>
      </c>
      <c r="U60" s="151">
        <f>IF(ISBLANK('Raw Data'!G60),"",'Raw Data'!G60)</f>
        <v>0.46400000000000002</v>
      </c>
      <c r="V60" s="151" t="str">
        <f>IF(ISBLANK('Raw Data'!AD60),"",'Raw Data'!AD60)</f>
        <v/>
      </c>
      <c r="W60" s="52"/>
      <c r="AF60" s="90"/>
      <c r="AG60" s="91"/>
      <c r="AH60" s="90"/>
    </row>
    <row r="61" spans="1:34" x14ac:dyDescent="0.2">
      <c r="A61" s="82">
        <f>IF(ISBLANK('Raw Data'!A61),"",'Raw Data'!A61)</f>
        <v>43018</v>
      </c>
      <c r="B61" s="151">
        <f>IF(ISBLANK('Raw Data'!B61),"",'Raw Data'!B61)</f>
        <v>5</v>
      </c>
      <c r="C61" s="151" t="str">
        <f>IF(ISBLANK('Raw Data'!X61),"",'Raw Data'!X61)</f>
        <v/>
      </c>
      <c r="D61" s="151" t="str">
        <f>IF(ISBLANK('Raw Data'!Y61),"",'Raw Data'!Y61)</f>
        <v>Clint &amp; Romona Bradway</v>
      </c>
      <c r="E61" s="151">
        <f>IF(ISBLANK('Raw Data'!AB61),"",'Raw Data'!AB61)</f>
        <v>8</v>
      </c>
      <c r="F61" s="151">
        <f>IF(ISBLANK('Raw Data'!AC61),"",'Raw Data'!AC61)</f>
        <v>2.4384000000000001</v>
      </c>
      <c r="G61" s="151">
        <f>IF(ISBLANK('Raw Data'!N61),"",'Raw Data'!N61)</f>
        <v>5</v>
      </c>
      <c r="H61" s="151">
        <f>IF(ISBLANK('Raw Data'!O61),"",'Raw Data'!O61)</f>
        <v>2</v>
      </c>
      <c r="I61" s="151">
        <f>IF(ISBLANK('Raw Data'!P61),"",'Raw Data'!P61)</f>
        <v>1</v>
      </c>
      <c r="J61" s="151">
        <f>IF(ISBLANK('Raw Data'!Q61),"",'Raw Data'!Q61)</f>
        <v>1</v>
      </c>
      <c r="K61" s="151">
        <f>IF(ISBLANK('Raw Data'!R61),"",'Raw Data'!R61)</f>
        <v>10</v>
      </c>
      <c r="L61" s="151">
        <f>IF(ISBLANK('Raw Data'!S61),"",'Raw Data'!S61)</f>
        <v>3</v>
      </c>
      <c r="M61" s="151">
        <f>IF(ISBLANK('Raw Data'!T61),"",'Raw Data'!T61)</f>
        <v>28.333333333333332</v>
      </c>
      <c r="N61" s="151">
        <f>IF(ISBLANK('Raw Data'!U61),"",'Raw Data'!U61)</f>
        <v>26.111111111111111</v>
      </c>
      <c r="O61" s="151">
        <f>IF(ISBLANK('Raw Data'!V61),"",'Raw Data'!V61)</f>
        <v>0.9</v>
      </c>
      <c r="P61" s="151">
        <f>IF(ISBLANK('Raw Data'!W61),"",'Raw Data'!W61)</f>
        <v>1</v>
      </c>
      <c r="Q61" s="151">
        <f>IF(ISBLANK('Raw Data'!C61),"",'Raw Data'!C61)</f>
        <v>0.08</v>
      </c>
      <c r="R61" s="151">
        <f>IF(ISBLANK('Raw Data'!D61),"",'Raw Data'!D61)</f>
        <v>7.42</v>
      </c>
      <c r="S61" s="151">
        <f>IF(ISBLANK('Raw Data'!E61),"",'Raw Data'!E61)</f>
        <v>13.9</v>
      </c>
      <c r="T61" s="151">
        <f>IF(ISBLANK('Raw Data'!F61),"",'Raw Data'!F61)</f>
        <v>3.33</v>
      </c>
      <c r="U61" s="151">
        <f>IF(ISBLANK('Raw Data'!G61),"",'Raw Data'!G61)</f>
        <v>0.105</v>
      </c>
      <c r="V61" s="151" t="str">
        <f>IF(ISBLANK('Raw Data'!AD61),"",'Raw Data'!AD61)</f>
        <v/>
      </c>
      <c r="W61" s="52"/>
      <c r="AF61" s="90"/>
      <c r="AG61" s="91"/>
      <c r="AH61" s="90"/>
    </row>
    <row r="62" spans="1:34" x14ac:dyDescent="0.2">
      <c r="A62" s="82">
        <f>IF(ISBLANK('Raw Data'!A62),"",'Raw Data'!A62)</f>
        <v>43032</v>
      </c>
      <c r="B62" s="151">
        <f>IF(ISBLANK('Raw Data'!B62),"",'Raw Data'!B62)</f>
        <v>5</v>
      </c>
      <c r="C62" s="151" t="str">
        <f>IF(ISBLANK('Raw Data'!X62),"",'Raw Data'!X62)</f>
        <v/>
      </c>
      <c r="D62" s="151" t="str">
        <f>IF(ISBLANK('Raw Data'!Y62),"",'Raw Data'!Y62)</f>
        <v>Clint &amp; Romona Bradway</v>
      </c>
      <c r="E62" s="151" t="str">
        <f>IF(ISBLANK('Raw Data'!AB62),"",'Raw Data'!AB62)</f>
        <v/>
      </c>
      <c r="F62" s="151">
        <f>IF(ISBLANK('Raw Data'!AC62),"",'Raw Data'!AC62)</f>
        <v>0</v>
      </c>
      <c r="G62" s="151">
        <f>IF(ISBLANK('Raw Data'!N62),"",'Raw Data'!N62)</f>
        <v>5</v>
      </c>
      <c r="H62" s="151">
        <f>IF(ISBLANK('Raw Data'!O62),"",'Raw Data'!O62)</f>
        <v>2</v>
      </c>
      <c r="I62" s="151">
        <f>IF(ISBLANK('Raw Data'!P62),"",'Raw Data'!P62)</f>
        <v>1</v>
      </c>
      <c r="J62" s="151">
        <f>IF(ISBLANK('Raw Data'!Q62),"",'Raw Data'!Q62)</f>
        <v>1</v>
      </c>
      <c r="K62" s="151">
        <f>IF(ISBLANK('Raw Data'!R62),"",'Raw Data'!R62)</f>
        <v>9</v>
      </c>
      <c r="L62" s="151">
        <f>IF(ISBLANK('Raw Data'!S62),"",'Raw Data'!S62)</f>
        <v>3</v>
      </c>
      <c r="M62" s="151">
        <f>IF(ISBLANK('Raw Data'!T62),"",'Raw Data'!T62)</f>
        <v>23.333333333333332</v>
      </c>
      <c r="N62" s="151">
        <f>IF(ISBLANK('Raw Data'!U62),"",'Raw Data'!U62)</f>
        <v>18.888888888888889</v>
      </c>
      <c r="O62" s="151">
        <f>IF(ISBLANK('Raw Data'!V62),"",'Raw Data'!V62)</f>
        <v>1.4</v>
      </c>
      <c r="P62" s="151">
        <f>IF(ISBLANK('Raw Data'!W62),"",'Raw Data'!W62)</f>
        <v>1</v>
      </c>
      <c r="Q62" s="151">
        <f>IF(ISBLANK('Raw Data'!C62),"",'Raw Data'!C62)</f>
        <v>0.08</v>
      </c>
      <c r="R62" s="151">
        <f>IF(ISBLANK('Raw Data'!D62),"",'Raw Data'!D62)</f>
        <v>6.81</v>
      </c>
      <c r="S62" s="151">
        <f>IF(ISBLANK('Raw Data'!E62),"",'Raw Data'!E62)</f>
        <v>6.7</v>
      </c>
      <c r="T62" s="151">
        <f>IF(ISBLANK('Raw Data'!F62),"",'Raw Data'!F62)</f>
        <v>2.59</v>
      </c>
      <c r="U62" s="151">
        <f>IF(ISBLANK('Raw Data'!G62),"",'Raw Data'!G62)</f>
        <v>0.17399999999999999</v>
      </c>
      <c r="V62" s="151" t="str">
        <f>IF(ISBLANK('Raw Data'!AD62),"",'Raw Data'!AD62)</f>
        <v/>
      </c>
      <c r="W62" s="52"/>
      <c r="AF62" s="90"/>
      <c r="AG62" s="91"/>
      <c r="AH62" s="90"/>
    </row>
    <row r="63" spans="1:34" x14ac:dyDescent="0.2">
      <c r="A63" s="82">
        <f>IF(ISBLANK('Raw Data'!A63),"",'Raw Data'!A63)</f>
        <v>43046</v>
      </c>
      <c r="B63" s="151">
        <f>IF(ISBLANK('Raw Data'!B63),"",'Raw Data'!B63)</f>
        <v>5</v>
      </c>
      <c r="C63" s="151" t="str">
        <f>IF(ISBLANK('Raw Data'!X63),"",'Raw Data'!X63)</f>
        <v/>
      </c>
      <c r="D63" s="151" t="str">
        <f>IF(ISBLANK('Raw Data'!Y63),"",'Raw Data'!Y63)</f>
        <v>Clint &amp; Romona Bradway</v>
      </c>
      <c r="E63" s="151">
        <f>IF(ISBLANK('Raw Data'!AB63),"",'Raw Data'!AB63)</f>
        <v>8</v>
      </c>
      <c r="F63" s="151">
        <f>IF(ISBLANK('Raw Data'!AC63),"",'Raw Data'!AC63)</f>
        <v>2.4384000000000001</v>
      </c>
      <c r="G63" s="151">
        <f>IF(ISBLANK('Raw Data'!N63),"",'Raw Data'!N63)</f>
        <v>5</v>
      </c>
      <c r="H63" s="151">
        <f>IF(ISBLANK('Raw Data'!O63),"",'Raw Data'!O63)</f>
        <v>3</v>
      </c>
      <c r="I63" s="151">
        <f>IF(ISBLANK('Raw Data'!P63),"",'Raw Data'!P63)</f>
        <v>2</v>
      </c>
      <c r="J63" s="151">
        <f>IF(ISBLANK('Raw Data'!Q63),"",'Raw Data'!Q63)</f>
        <v>2</v>
      </c>
      <c r="K63" s="151">
        <f>IF(ISBLANK('Raw Data'!R63),"",'Raw Data'!R63)</f>
        <v>6</v>
      </c>
      <c r="L63" s="151">
        <f>IF(ISBLANK('Raw Data'!S63),"",'Raw Data'!S63)</f>
        <v>3</v>
      </c>
      <c r="M63" s="151">
        <f>IF(ISBLANK('Raw Data'!T63),"",'Raw Data'!T63)</f>
        <v>10</v>
      </c>
      <c r="N63" s="151">
        <f>IF(ISBLANK('Raw Data'!U63),"",'Raw Data'!U63)</f>
        <v>14.444444444444445</v>
      </c>
      <c r="O63" s="151">
        <f>IF(ISBLANK('Raw Data'!V63),"",'Raw Data'!V63)</f>
        <v>1.1000000000000001</v>
      </c>
      <c r="P63" s="151">
        <f>IF(ISBLANK('Raw Data'!W63),"",'Raw Data'!W63)</f>
        <v>1</v>
      </c>
      <c r="Q63" s="151">
        <f>IF(ISBLANK('Raw Data'!C63),"",'Raw Data'!C63)</f>
        <v>0.08</v>
      </c>
      <c r="R63" s="151">
        <f>IF(ISBLANK('Raw Data'!D63),"",'Raw Data'!D63)</f>
        <v>6.94</v>
      </c>
      <c r="S63" s="151">
        <f>IF(ISBLANK('Raw Data'!E63),"",'Raw Data'!E63)</f>
        <v>1</v>
      </c>
      <c r="T63" s="151">
        <f>IF(ISBLANK('Raw Data'!F63),"",'Raw Data'!F63)</f>
        <v>2.27</v>
      </c>
      <c r="U63" s="151">
        <f>IF(ISBLANK('Raw Data'!G63),"",'Raw Data'!G63)</f>
        <v>0.18099999999999999</v>
      </c>
      <c r="V63" s="151" t="str">
        <f>IF(ISBLANK('Raw Data'!AD63),"",'Raw Data'!AD63)</f>
        <v/>
      </c>
      <c r="W63" s="52"/>
      <c r="AF63" s="90"/>
      <c r="AG63" s="91"/>
      <c r="AH63" s="90"/>
    </row>
    <row r="64" spans="1:34" x14ac:dyDescent="0.2">
      <c r="A64" s="82" t="str">
        <f>IF(ISBLANK('Raw Data'!A64),"",'Raw Data'!A64)</f>
        <v/>
      </c>
      <c r="B64" s="151" t="str">
        <f>IF(ISBLANK('Raw Data'!B64),"",'Raw Data'!B64)</f>
        <v/>
      </c>
      <c r="C64" s="151" t="str">
        <f>IF(ISBLANK('Raw Data'!X64),"",'Raw Data'!X64)</f>
        <v/>
      </c>
      <c r="D64" s="151" t="str">
        <f>IF(ISBLANK('Raw Data'!Y64),"",'Raw Data'!Y64)</f>
        <v/>
      </c>
      <c r="E64" s="151" t="str">
        <f>IF(ISBLANK('Raw Data'!AB64),"",'Raw Data'!AB64)</f>
        <v/>
      </c>
      <c r="F64" s="151" t="str">
        <f>IF(ISBLANK('Raw Data'!AC64),"",'Raw Data'!AC64)</f>
        <v/>
      </c>
      <c r="G64" s="151" t="str">
        <f>IF(ISBLANK('Raw Data'!N64),"",'Raw Data'!N64)</f>
        <v/>
      </c>
      <c r="H64" s="151" t="str">
        <f>IF(ISBLANK('Raw Data'!O64),"",'Raw Data'!O64)</f>
        <v/>
      </c>
      <c r="I64" s="151" t="str">
        <f>IF(ISBLANK('Raw Data'!P64),"",'Raw Data'!P64)</f>
        <v/>
      </c>
      <c r="J64" s="151" t="str">
        <f>IF(ISBLANK('Raw Data'!Q64),"",'Raw Data'!Q64)</f>
        <v/>
      </c>
      <c r="K64" s="151" t="str">
        <f>IF(ISBLANK('Raw Data'!R64),"",'Raw Data'!R64)</f>
        <v/>
      </c>
      <c r="L64" s="151" t="str">
        <f>IF(ISBLANK('Raw Data'!S64),"",'Raw Data'!S64)</f>
        <v/>
      </c>
      <c r="M64" s="151" t="str">
        <f>IF(ISBLANK('Raw Data'!T64),"",'Raw Data'!T64)</f>
        <v xml:space="preserve"> </v>
      </c>
      <c r="N64" s="151" t="str">
        <f>IF(ISBLANK('Raw Data'!U64),"",'Raw Data'!U64)</f>
        <v xml:space="preserve"> </v>
      </c>
      <c r="O64" s="151" t="str">
        <f>IF(ISBLANK('Raw Data'!V64),"",'Raw Data'!V64)</f>
        <v/>
      </c>
      <c r="P64" s="151" t="str">
        <f>IF(ISBLANK('Raw Data'!W64),"",'Raw Data'!W64)</f>
        <v/>
      </c>
      <c r="Q64" s="151" t="str">
        <f>IF(ISBLANK('Raw Data'!C64),"",'Raw Data'!C64)</f>
        <v/>
      </c>
      <c r="R64" s="151" t="str">
        <f>IF(ISBLANK('Raw Data'!D64),"",'Raw Data'!D64)</f>
        <v/>
      </c>
      <c r="S64" s="151" t="str">
        <f>IF(ISBLANK('Raw Data'!E64),"",'Raw Data'!E64)</f>
        <v/>
      </c>
      <c r="T64" s="151" t="str">
        <f>IF(ISBLANK('Raw Data'!F64),"",'Raw Data'!F64)</f>
        <v/>
      </c>
      <c r="U64" s="151" t="str">
        <f>IF(ISBLANK('Raw Data'!G64),"",'Raw Data'!G64)</f>
        <v/>
      </c>
      <c r="V64" s="151" t="str">
        <f>IF(ISBLANK('Raw Data'!AD64),"",'Raw Data'!AD64)</f>
        <v/>
      </c>
      <c r="W64" s="52"/>
      <c r="AF64" s="90"/>
      <c r="AG64" s="91"/>
      <c r="AH64" s="90"/>
    </row>
    <row r="65" spans="1:34" x14ac:dyDescent="0.2">
      <c r="A65" s="82" t="str">
        <f>IF(ISBLANK('Raw Data'!A65),"",'Raw Data'!A65)</f>
        <v/>
      </c>
      <c r="B65" s="151" t="str">
        <f>IF(ISBLANK('Raw Data'!B65),"",'Raw Data'!B65)</f>
        <v/>
      </c>
      <c r="C65" s="151" t="str">
        <f>IF(ISBLANK('Raw Data'!X65),"",'Raw Data'!X65)</f>
        <v/>
      </c>
      <c r="D65" s="151" t="str">
        <f>IF(ISBLANK('Raw Data'!Y65),"",'Raw Data'!Y65)</f>
        <v/>
      </c>
      <c r="E65" s="151" t="str">
        <f>IF(ISBLANK('Raw Data'!AB65),"",'Raw Data'!AB65)</f>
        <v/>
      </c>
      <c r="F65" s="151" t="str">
        <f>IF(ISBLANK('Raw Data'!AC65),"",'Raw Data'!AC65)</f>
        <v/>
      </c>
      <c r="G65" s="151" t="str">
        <f>IF(ISBLANK('Raw Data'!N65),"",'Raw Data'!N65)</f>
        <v/>
      </c>
      <c r="H65" s="151" t="str">
        <f>IF(ISBLANK('Raw Data'!O65),"",'Raw Data'!O65)</f>
        <v/>
      </c>
      <c r="I65" s="151" t="str">
        <f>IF(ISBLANK('Raw Data'!P65),"",'Raw Data'!P65)</f>
        <v/>
      </c>
      <c r="J65" s="151" t="str">
        <f>IF(ISBLANK('Raw Data'!Q65),"",'Raw Data'!Q65)</f>
        <v/>
      </c>
      <c r="K65" s="151" t="str">
        <f>IF(ISBLANK('Raw Data'!R65),"",'Raw Data'!R65)</f>
        <v/>
      </c>
      <c r="L65" s="151" t="str">
        <f>IF(ISBLANK('Raw Data'!S65),"",'Raw Data'!S65)</f>
        <v/>
      </c>
      <c r="M65" s="151" t="str">
        <f>IF(ISBLANK('Raw Data'!T65),"",'Raw Data'!T65)</f>
        <v xml:space="preserve"> </v>
      </c>
      <c r="N65" s="151" t="str">
        <f>IF(ISBLANK('Raw Data'!U65),"",'Raw Data'!U65)</f>
        <v xml:space="preserve"> </v>
      </c>
      <c r="O65" s="151" t="str">
        <f>IF(ISBLANK('Raw Data'!V65),"",'Raw Data'!V65)</f>
        <v/>
      </c>
      <c r="P65" s="151" t="str">
        <f>IF(ISBLANK('Raw Data'!W65),"",'Raw Data'!W65)</f>
        <v/>
      </c>
      <c r="Q65" s="151" t="str">
        <f>IF(ISBLANK('Raw Data'!C65),"",'Raw Data'!C65)</f>
        <v/>
      </c>
      <c r="R65" s="151" t="str">
        <f>IF(ISBLANK('Raw Data'!D65),"",'Raw Data'!D65)</f>
        <v/>
      </c>
      <c r="S65" s="151" t="str">
        <f>IF(ISBLANK('Raw Data'!E65),"",'Raw Data'!E65)</f>
        <v/>
      </c>
      <c r="T65" s="151" t="str">
        <f>IF(ISBLANK('Raw Data'!F65),"",'Raw Data'!F65)</f>
        <v/>
      </c>
      <c r="U65" s="151" t="str">
        <f>IF(ISBLANK('Raw Data'!G65),"",'Raw Data'!G65)</f>
        <v/>
      </c>
      <c r="V65" s="151" t="str">
        <f>IF(ISBLANK('Raw Data'!AD65),"",'Raw Data'!AD65)</f>
        <v/>
      </c>
      <c r="W65" s="52"/>
      <c r="AF65" s="90"/>
      <c r="AG65" s="91"/>
      <c r="AH65" s="90"/>
    </row>
    <row r="66" spans="1:34" x14ac:dyDescent="0.2">
      <c r="A66" s="82" t="str">
        <f>IF(ISBLANK('Raw Data'!A66),"",'Raw Data'!A66)</f>
        <v/>
      </c>
      <c r="B66" s="151" t="str">
        <f>IF(ISBLANK('Raw Data'!B66),"",'Raw Data'!B66)</f>
        <v/>
      </c>
      <c r="C66" s="151" t="str">
        <f>IF(ISBLANK('Raw Data'!X66),"",'Raw Data'!X66)</f>
        <v/>
      </c>
      <c r="D66" s="151" t="str">
        <f>IF(ISBLANK('Raw Data'!Y66),"",'Raw Data'!Y66)</f>
        <v/>
      </c>
      <c r="E66" s="151" t="str">
        <f>IF(ISBLANK('Raw Data'!AB66),"",'Raw Data'!AB66)</f>
        <v/>
      </c>
      <c r="F66" s="151" t="str">
        <f>IF(ISBLANK('Raw Data'!AC66),"",'Raw Data'!AC66)</f>
        <v/>
      </c>
      <c r="G66" s="151" t="str">
        <f>IF(ISBLANK('Raw Data'!N66),"",'Raw Data'!N66)</f>
        <v/>
      </c>
      <c r="H66" s="151" t="str">
        <f>IF(ISBLANK('Raw Data'!O66),"",'Raw Data'!O66)</f>
        <v/>
      </c>
      <c r="I66" s="151" t="str">
        <f>IF(ISBLANK('Raw Data'!P66),"",'Raw Data'!P66)</f>
        <v/>
      </c>
      <c r="J66" s="151" t="str">
        <f>IF(ISBLANK('Raw Data'!Q66),"",'Raw Data'!Q66)</f>
        <v/>
      </c>
      <c r="K66" s="151" t="str">
        <f>IF(ISBLANK('Raw Data'!R66),"",'Raw Data'!R66)</f>
        <v/>
      </c>
      <c r="L66" s="151" t="str">
        <f>IF(ISBLANK('Raw Data'!S66),"",'Raw Data'!S66)</f>
        <v/>
      </c>
      <c r="M66" s="151" t="str">
        <f>IF(ISBLANK('Raw Data'!T66),"",'Raw Data'!T66)</f>
        <v xml:space="preserve"> </v>
      </c>
      <c r="N66" s="151" t="str">
        <f>IF(ISBLANK('Raw Data'!U66),"",'Raw Data'!U66)</f>
        <v xml:space="preserve"> </v>
      </c>
      <c r="O66" s="151" t="str">
        <f>IF(ISBLANK('Raw Data'!V66),"",'Raw Data'!V66)</f>
        <v/>
      </c>
      <c r="P66" s="151" t="str">
        <f>IF(ISBLANK('Raw Data'!W66),"",'Raw Data'!W66)</f>
        <v/>
      </c>
      <c r="Q66" s="151" t="str">
        <f>IF(ISBLANK('Raw Data'!C66),"",'Raw Data'!C66)</f>
        <v/>
      </c>
      <c r="R66" s="151" t="str">
        <f>IF(ISBLANK('Raw Data'!D66),"",'Raw Data'!D66)</f>
        <v/>
      </c>
      <c r="S66" s="151" t="str">
        <f>IF(ISBLANK('Raw Data'!E66),"",'Raw Data'!E66)</f>
        <v/>
      </c>
      <c r="T66" s="151" t="str">
        <f>IF(ISBLANK('Raw Data'!F66),"",'Raw Data'!F66)</f>
        <v/>
      </c>
      <c r="U66" s="151" t="str">
        <f>IF(ISBLANK('Raw Data'!G66),"",'Raw Data'!G66)</f>
        <v/>
      </c>
      <c r="V66" s="151" t="str">
        <f>IF(ISBLANK('Raw Data'!AD66),"",'Raw Data'!AD66)</f>
        <v/>
      </c>
      <c r="W66" s="52"/>
      <c r="AF66" s="90"/>
      <c r="AG66" s="91"/>
      <c r="AH66" s="90"/>
    </row>
    <row r="67" spans="1:34" x14ac:dyDescent="0.2">
      <c r="A67" s="82" t="str">
        <f>IF(ISBLANK('Raw Data'!A67),"",'Raw Data'!A67)</f>
        <v/>
      </c>
      <c r="B67" s="151" t="str">
        <f>IF(ISBLANK('Raw Data'!B67),"",'Raw Data'!B67)</f>
        <v/>
      </c>
      <c r="C67" s="151" t="str">
        <f>IF(ISBLANK('Raw Data'!X67),"",'Raw Data'!X67)</f>
        <v/>
      </c>
      <c r="D67" s="151" t="str">
        <f>IF(ISBLANK('Raw Data'!Y67),"",'Raw Data'!Y67)</f>
        <v/>
      </c>
      <c r="E67" s="151" t="str">
        <f>IF(ISBLANK('Raw Data'!AB67),"",'Raw Data'!AB67)</f>
        <v/>
      </c>
      <c r="F67" s="151" t="str">
        <f>IF(ISBLANK('Raw Data'!AC67),"",'Raw Data'!AC67)</f>
        <v/>
      </c>
      <c r="G67" s="151" t="str">
        <f>IF(ISBLANK('Raw Data'!N67),"",'Raw Data'!N67)</f>
        <v/>
      </c>
      <c r="H67" s="151" t="str">
        <f>IF(ISBLANK('Raw Data'!O67),"",'Raw Data'!O67)</f>
        <v/>
      </c>
      <c r="I67" s="151" t="str">
        <f>IF(ISBLANK('Raw Data'!P67),"",'Raw Data'!P67)</f>
        <v/>
      </c>
      <c r="J67" s="151" t="str">
        <f>IF(ISBLANK('Raw Data'!Q67),"",'Raw Data'!Q67)</f>
        <v/>
      </c>
      <c r="K67" s="151" t="str">
        <f>IF(ISBLANK('Raw Data'!R67),"",'Raw Data'!R67)</f>
        <v/>
      </c>
      <c r="L67" s="151" t="str">
        <f>IF(ISBLANK('Raw Data'!S67),"",'Raw Data'!S67)</f>
        <v/>
      </c>
      <c r="M67" s="151" t="str">
        <f>IF(ISBLANK('Raw Data'!T67),"",'Raw Data'!T67)</f>
        <v xml:space="preserve"> </v>
      </c>
      <c r="N67" s="151" t="str">
        <f>IF(ISBLANK('Raw Data'!U67),"",'Raw Data'!U67)</f>
        <v xml:space="preserve"> </v>
      </c>
      <c r="O67" s="151" t="str">
        <f>IF(ISBLANK('Raw Data'!V67),"",'Raw Data'!V67)</f>
        <v/>
      </c>
      <c r="P67" s="151" t="str">
        <f>IF(ISBLANK('Raw Data'!W67),"",'Raw Data'!W67)</f>
        <v/>
      </c>
      <c r="Q67" s="151" t="str">
        <f>IF(ISBLANK('Raw Data'!C67),"",'Raw Data'!C67)</f>
        <v/>
      </c>
      <c r="R67" s="151" t="str">
        <f>IF(ISBLANK('Raw Data'!D67),"",'Raw Data'!D67)</f>
        <v/>
      </c>
      <c r="S67" s="151" t="str">
        <f>IF(ISBLANK('Raw Data'!E67),"",'Raw Data'!E67)</f>
        <v/>
      </c>
      <c r="T67" s="151" t="str">
        <f>IF(ISBLANK('Raw Data'!F67),"",'Raw Data'!F67)</f>
        <v/>
      </c>
      <c r="U67" s="151" t="str">
        <f>IF(ISBLANK('Raw Data'!G67),"",'Raw Data'!G67)</f>
        <v/>
      </c>
      <c r="V67" s="151" t="str">
        <f>IF(ISBLANK('Raw Data'!AD67),"",'Raw Data'!AD67)</f>
        <v/>
      </c>
      <c r="W67" s="52"/>
      <c r="AF67" s="90"/>
      <c r="AG67" s="91"/>
      <c r="AH67" s="90"/>
    </row>
    <row r="68" spans="1:34" x14ac:dyDescent="0.2">
      <c r="A68" s="82">
        <f>IF(ISBLANK('Raw Data'!A68),"",'Raw Data'!A68)</f>
        <v>42808</v>
      </c>
      <c r="B68" s="151">
        <f>IF(ISBLANK('Raw Data'!B68),"",'Raw Data'!B68)</f>
        <v>6</v>
      </c>
      <c r="C68" s="151" t="str">
        <f>IF(ISBLANK('Raw Data'!X68),"",'Raw Data'!X68)</f>
        <v>Schumaker Pond East</v>
      </c>
      <c r="D68" s="151" t="str">
        <f>IF(ISBLANK('Raw Data'!Y68),"",'Raw Data'!Y68)</f>
        <v>Bob &amp; Winona Hocutt</v>
      </c>
      <c r="E68" s="151" t="str">
        <f>IF(ISBLANK('Raw Data'!AB68),"",'Raw Data'!AB68)</f>
        <v/>
      </c>
      <c r="F68" s="151">
        <f>IF(ISBLANK('Raw Data'!AC68),"",'Raw Data'!AC68)</f>
        <v>0</v>
      </c>
      <c r="G68" s="151">
        <f>IF(ISBLANK('Raw Data'!N68),"",'Raw Data'!N68)</f>
        <v>5</v>
      </c>
      <c r="H68" s="151">
        <f>IF(ISBLANK('Raw Data'!O68),"",'Raw Data'!O68)</f>
        <v>3</v>
      </c>
      <c r="I68" s="151">
        <f>IF(ISBLANK('Raw Data'!P68),"",'Raw Data'!P68)</f>
        <v>3</v>
      </c>
      <c r="J68" s="151">
        <f>IF(ISBLANK('Raw Data'!Q68),"",'Raw Data'!Q68)</f>
        <v>2</v>
      </c>
      <c r="K68" s="151">
        <f>IF(ISBLANK('Raw Data'!R68),"",'Raw Data'!R68)</f>
        <v>11</v>
      </c>
      <c r="L68" s="151">
        <f>IF(ISBLANK('Raw Data'!S68),"",'Raw Data'!S68)</f>
        <v>5</v>
      </c>
      <c r="M68" s="151">
        <f>IF(ISBLANK('Raw Data'!T68),"",'Raw Data'!T68)</f>
        <v>3.8888888888888888</v>
      </c>
      <c r="N68" s="151">
        <f>IF(ISBLANK('Raw Data'!U68),"",'Raw Data'!U68)</f>
        <v>3.3333333333333335</v>
      </c>
      <c r="O68" s="151">
        <f>IF(ISBLANK('Raw Data'!V68),"",'Raw Data'!V68)</f>
        <v>0.6</v>
      </c>
      <c r="P68" s="151" t="str">
        <f>IF(ISBLANK('Raw Data'!W68),"",'Raw Data'!W68)</f>
        <v/>
      </c>
      <c r="Q68" s="151">
        <f>IF(ISBLANK('Raw Data'!C68),"",'Raw Data'!C68)</f>
        <v>0.05</v>
      </c>
      <c r="R68" s="151">
        <f>IF(ISBLANK('Raw Data'!D68),"",'Raw Data'!D68)</f>
        <v>6.6</v>
      </c>
      <c r="S68" s="151">
        <f>IF(ISBLANK('Raw Data'!E68),"",'Raw Data'!E68)</f>
        <v>4.4000000000000004</v>
      </c>
      <c r="T68" s="151">
        <f>IF(ISBLANK('Raw Data'!F68),"",'Raw Data'!F68)</f>
        <v>10.856</v>
      </c>
      <c r="U68" s="151">
        <f>IF(ISBLANK('Raw Data'!G68),"",'Raw Data'!G68)</f>
        <v>0.186</v>
      </c>
      <c r="V68" s="151" t="str">
        <f>IF(ISBLANK('Raw Data'!AD68),"",'Raw Data'!AD68)</f>
        <v>Unable to use dock due to flooding</v>
      </c>
      <c r="W68" s="52"/>
      <c r="Y68" s="52" t="s">
        <v>20</v>
      </c>
      <c r="Z68" s="63" t="s">
        <v>37</v>
      </c>
      <c r="AA68" s="51">
        <f>AVERAGE(R68:R69)</f>
        <v>6.8849999999999998</v>
      </c>
      <c r="AB68" s="51">
        <f>AVERAGE(T68:T69)</f>
        <v>6.633</v>
      </c>
      <c r="AC68" s="51">
        <f>AVERAGE(U68:U69)</f>
        <v>0.1595</v>
      </c>
      <c r="AD68" s="51">
        <f>AVERAGE(S68:S69)</f>
        <v>4.5</v>
      </c>
      <c r="AE68" s="51">
        <f>AVERAGE(O68:O69)</f>
        <v>0.89999999999999991</v>
      </c>
      <c r="AF68" s="90">
        <f>TNTP!M60</f>
        <v>2.7243615000000001</v>
      </c>
      <c r="AG68" s="91">
        <f>TNTP!N60</f>
        <v>3.8557649999999999E-2</v>
      </c>
      <c r="AH68" s="90"/>
    </row>
    <row r="69" spans="1:34" x14ac:dyDescent="0.2">
      <c r="A69" s="82">
        <f>IF(ISBLANK('Raw Data'!A69),"",'Raw Data'!A69)</f>
        <v>42822</v>
      </c>
      <c r="B69" s="151">
        <f>IF(ISBLANK('Raw Data'!B69),"",'Raw Data'!B69)</f>
        <v>6</v>
      </c>
      <c r="C69" s="151" t="str">
        <f>IF(ISBLANK('Raw Data'!X69),"",'Raw Data'!X69)</f>
        <v/>
      </c>
      <c r="D69" s="151" t="str">
        <f>IF(ISBLANK('Raw Data'!Y69),"",'Raw Data'!Y69)</f>
        <v>Bob &amp; Winona Hocutt</v>
      </c>
      <c r="E69" s="151">
        <f>IF(ISBLANK('Raw Data'!AB69),"",'Raw Data'!AB69)</f>
        <v>60</v>
      </c>
      <c r="F69" s="151">
        <f>IF(ISBLANK('Raw Data'!AC69),"",'Raw Data'!AC69)</f>
        <v>18.288</v>
      </c>
      <c r="G69" s="151">
        <f>IF(ISBLANK('Raw Data'!N69),"",'Raw Data'!N69)</f>
        <v>5</v>
      </c>
      <c r="H69" s="151">
        <f>IF(ISBLANK('Raw Data'!O69),"",'Raw Data'!O69)</f>
        <v>2</v>
      </c>
      <c r="I69" s="151">
        <f>IF(ISBLANK('Raw Data'!P69),"",'Raw Data'!P69)</f>
        <v>2</v>
      </c>
      <c r="J69" s="151">
        <f>IF(ISBLANK('Raw Data'!Q69),"",'Raw Data'!Q69)</f>
        <v>2</v>
      </c>
      <c r="K69" s="151">
        <f>IF(ISBLANK('Raw Data'!R69),"",'Raw Data'!R69)</f>
        <v>11</v>
      </c>
      <c r="L69" s="151">
        <f>IF(ISBLANK('Raw Data'!S69),"",'Raw Data'!S69)</f>
        <v>3</v>
      </c>
      <c r="M69" s="151">
        <f>IF(ISBLANK('Raw Data'!T69),"",'Raw Data'!T69)</f>
        <v>22.222222222222221</v>
      </c>
      <c r="N69" s="151">
        <f>IF(ISBLANK('Raw Data'!U69),"",'Raw Data'!U69)</f>
        <v>17.222222222222221</v>
      </c>
      <c r="O69" s="151">
        <f>IF(ISBLANK('Raw Data'!V69),"",'Raw Data'!V69)</f>
        <v>1.2</v>
      </c>
      <c r="P69" s="151" t="str">
        <f>IF(ISBLANK('Raw Data'!W69),"",'Raw Data'!W69)</f>
        <v/>
      </c>
      <c r="Q69" s="151">
        <f>IF(ISBLANK('Raw Data'!C69),"",'Raw Data'!C69)</f>
        <v>7.0000000000000007E-2</v>
      </c>
      <c r="R69" s="151">
        <f>IF(ISBLANK('Raw Data'!D69),"",'Raw Data'!D69)</f>
        <v>7.17</v>
      </c>
      <c r="S69" s="151">
        <f>IF(ISBLANK('Raw Data'!E69),"",'Raw Data'!E69)</f>
        <v>4.5999999999999996</v>
      </c>
      <c r="T69" s="151">
        <f>IF(ISBLANK('Raw Data'!F69),"",'Raw Data'!F69)</f>
        <v>2.41</v>
      </c>
      <c r="U69" s="151">
        <f>IF(ISBLANK('Raw Data'!G69),"",'Raw Data'!G69)</f>
        <v>0.13300000000000001</v>
      </c>
      <c r="V69" s="151" t="str">
        <f>IF(ISBLANK('Raw Data'!AD69),"",'Raw Data'!AD69)</f>
        <v/>
      </c>
      <c r="W69" s="52"/>
      <c r="Y69" s="52" t="s">
        <v>22</v>
      </c>
      <c r="AA69" s="90">
        <f>AVERAGE(R70:R71)</f>
        <v>7.11</v>
      </c>
      <c r="AB69" s="90">
        <f>AVERAGE(T70:T71)</f>
        <v>2.895</v>
      </c>
      <c r="AC69" s="90">
        <f>AVERAGE(U70:U71)</f>
        <v>0.14100000000000001</v>
      </c>
      <c r="AD69" s="90">
        <f>AVERAGE(S70:S71)</f>
        <v>4.45</v>
      </c>
      <c r="AE69" s="90">
        <f>AVERAGE(O70:O71)</f>
        <v>1</v>
      </c>
      <c r="AF69" s="90">
        <f>TNTP!M61</f>
        <v>2.5842915</v>
      </c>
      <c r="AG69" s="91">
        <f>TNTP!N61</f>
        <v>4.2428899999999999E-2</v>
      </c>
      <c r="AH69" s="90"/>
    </row>
    <row r="70" spans="1:34" x14ac:dyDescent="0.2">
      <c r="A70" s="82">
        <f>IF(ISBLANK('Raw Data'!A70),"",'Raw Data'!A70)</f>
        <v>42836</v>
      </c>
      <c r="B70" s="151">
        <f>IF(ISBLANK('Raw Data'!B70),"",'Raw Data'!B70)</f>
        <v>6</v>
      </c>
      <c r="C70" s="151" t="str">
        <f>IF(ISBLANK('Raw Data'!X70),"",'Raw Data'!X70)</f>
        <v/>
      </c>
      <c r="D70" s="151" t="str">
        <f>IF(ISBLANK('Raw Data'!Y70),"",'Raw Data'!Y70)</f>
        <v>BonTempo</v>
      </c>
      <c r="E70" s="151">
        <f>IF(ISBLANK('Raw Data'!AB70),"",'Raw Data'!AB70)</f>
        <v>50</v>
      </c>
      <c r="F70" s="151">
        <f>IF(ISBLANK('Raw Data'!AC70),"",'Raw Data'!AC70)</f>
        <v>15.24</v>
      </c>
      <c r="G70" s="151">
        <f>IF(ISBLANK('Raw Data'!N70),"",'Raw Data'!N70)</f>
        <v>5</v>
      </c>
      <c r="H70" s="151">
        <f>IF(ISBLANK('Raw Data'!O70),"",'Raw Data'!O70)</f>
        <v>1</v>
      </c>
      <c r="I70" s="151">
        <f>IF(ISBLANK('Raw Data'!P70),"",'Raw Data'!P70)</f>
        <v>2</v>
      </c>
      <c r="J70" s="151">
        <f>IF(ISBLANK('Raw Data'!Q70),"",'Raw Data'!Q70)</f>
        <v>1</v>
      </c>
      <c r="K70" s="151">
        <f>IF(ISBLANK('Raw Data'!R70),"",'Raw Data'!R70)</f>
        <v>11</v>
      </c>
      <c r="L70" s="151">
        <f>IF(ISBLANK('Raw Data'!S70),"",'Raw Data'!S70)</f>
        <v>1</v>
      </c>
      <c r="M70" s="151">
        <f>IF(ISBLANK('Raw Data'!T70),"",'Raw Data'!T70)</f>
        <v>27.777777777777779</v>
      </c>
      <c r="N70" s="151">
        <f>IF(ISBLANK('Raw Data'!U70),"",'Raw Data'!U70)</f>
        <v>22.222222222222221</v>
      </c>
      <c r="O70" s="151">
        <f>IF(ISBLANK('Raw Data'!V70),"",'Raw Data'!V70)</f>
        <v>0.8</v>
      </c>
      <c r="P70" s="151" t="str">
        <f>IF(ISBLANK('Raw Data'!W70),"",'Raw Data'!W70)</f>
        <v/>
      </c>
      <c r="Q70" s="151">
        <f>IF(ISBLANK('Raw Data'!C70),"",'Raw Data'!C70)</f>
        <v>0.05</v>
      </c>
      <c r="R70" s="151">
        <f>IF(ISBLANK('Raw Data'!D70),"",'Raw Data'!D70)</f>
        <v>7.36</v>
      </c>
      <c r="S70" s="151">
        <f>IF(ISBLANK('Raw Data'!E70),"",'Raw Data'!E70)</f>
        <v>4.9000000000000004</v>
      </c>
      <c r="T70" s="151">
        <f>IF(ISBLANK('Raw Data'!F70),"",'Raw Data'!F70)</f>
        <v>2.95</v>
      </c>
      <c r="U70" s="151">
        <f>IF(ISBLANK('Raw Data'!G70),"",'Raw Data'!G70)</f>
        <v>0.153</v>
      </c>
      <c r="V70" s="151" t="str">
        <f>IF(ISBLANK('Raw Data'!AD70),"",'Raw Data'!AD70)</f>
        <v>Lots of pollen</v>
      </c>
      <c r="W70" s="52"/>
      <c r="Y70" s="52" t="s">
        <v>23</v>
      </c>
      <c r="AA70" s="90">
        <f>AVERAGE(R72:R73)</f>
        <v>6.6050000000000004</v>
      </c>
      <c r="AB70" s="90">
        <f>AVERAGE(T72:T73)</f>
        <v>1.91</v>
      </c>
      <c r="AC70" s="90">
        <f>AVERAGE(U72:U73)</f>
        <v>0.156</v>
      </c>
      <c r="AD70" s="90">
        <f>AVERAGE(S72:S73)</f>
        <v>5.25</v>
      </c>
      <c r="AE70" s="90">
        <f>AVERAGE(O72:O73)</f>
        <v>1.075</v>
      </c>
      <c r="AF70" s="90">
        <f>TNTP!M62</f>
        <v>1.9049519999999998</v>
      </c>
      <c r="AG70" s="91">
        <f>TNTP!N62</f>
        <v>6.5656400000000004E-2</v>
      </c>
      <c r="AH70" s="90"/>
    </row>
    <row r="71" spans="1:34" x14ac:dyDescent="0.2">
      <c r="A71" s="82">
        <f>IF(ISBLANK('Raw Data'!A71),"",'Raw Data'!A71)</f>
        <v>42850</v>
      </c>
      <c r="B71" s="151">
        <f>IF(ISBLANK('Raw Data'!B71),"",'Raw Data'!B71)</f>
        <v>6</v>
      </c>
      <c r="C71" s="151" t="str">
        <f>IF(ISBLANK('Raw Data'!X71),"",'Raw Data'!X71)</f>
        <v/>
      </c>
      <c r="D71" s="151" t="str">
        <f>IF(ISBLANK('Raw Data'!Y71),"",'Raw Data'!Y71)</f>
        <v>Bob &amp; Winona Hocutt</v>
      </c>
      <c r="E71" s="151">
        <f>IF(ISBLANK('Raw Data'!AB71),"",'Raw Data'!AB71)</f>
        <v>50</v>
      </c>
      <c r="F71" s="151">
        <f>IF(ISBLANK('Raw Data'!AC71),"",'Raw Data'!AC71)</f>
        <v>15.24</v>
      </c>
      <c r="G71" s="151">
        <f>IF(ISBLANK('Raw Data'!N71),"",'Raw Data'!N71)</f>
        <v>5</v>
      </c>
      <c r="H71" s="151">
        <f>IF(ISBLANK('Raw Data'!O71),"",'Raw Data'!O71)</f>
        <v>3</v>
      </c>
      <c r="I71" s="151">
        <f>IF(ISBLANK('Raw Data'!P71),"",'Raw Data'!P71)</f>
        <v>1</v>
      </c>
      <c r="J71" s="151">
        <f>IF(ISBLANK('Raw Data'!Q71),"",'Raw Data'!Q71)</f>
        <v>2</v>
      </c>
      <c r="K71" s="151">
        <f>IF(ISBLANK('Raw Data'!R71),"",'Raw Data'!R71)</f>
        <v>6</v>
      </c>
      <c r="L71" s="151">
        <f>IF(ISBLANK('Raw Data'!S71),"",'Raw Data'!S71)</f>
        <v>5</v>
      </c>
      <c r="M71" s="151">
        <f>IF(ISBLANK('Raw Data'!T71),"",'Raw Data'!T71)</f>
        <v>20</v>
      </c>
      <c r="N71" s="151">
        <f>IF(ISBLANK('Raw Data'!U71),"",'Raw Data'!U71)</f>
        <v>15.555555555555555</v>
      </c>
      <c r="O71" s="151">
        <f>IF(ISBLANK('Raw Data'!V71),"",'Raw Data'!V71)</f>
        <v>1.2</v>
      </c>
      <c r="P71" s="151" t="str">
        <f>IF(ISBLANK('Raw Data'!W71),"",'Raw Data'!W71)</f>
        <v/>
      </c>
      <c r="Q71" s="151">
        <f>IF(ISBLANK('Raw Data'!C71),"",'Raw Data'!C71)</f>
        <v>7.0000000000000007E-2</v>
      </c>
      <c r="R71" s="151">
        <f>IF(ISBLANK('Raw Data'!D71),"",'Raw Data'!D71)</f>
        <v>6.86</v>
      </c>
      <c r="S71" s="151">
        <f>IF(ISBLANK('Raw Data'!E71),"",'Raw Data'!E71)</f>
        <v>4</v>
      </c>
      <c r="T71" s="151">
        <f>IF(ISBLANK('Raw Data'!F71),"",'Raw Data'!F71)</f>
        <v>2.84</v>
      </c>
      <c r="U71" s="151">
        <f>IF(ISBLANK('Raw Data'!G71),"",'Raw Data'!G71)</f>
        <v>0.129</v>
      </c>
      <c r="V71" s="151" t="str">
        <f>IF(ISBLANK('Raw Data'!AD71),"",'Raw Data'!AD71)</f>
        <v>Rain off and on for the past two days, wet goose poop on the dock</v>
      </c>
      <c r="W71" s="52"/>
      <c r="Y71" s="52" t="s">
        <v>24</v>
      </c>
      <c r="AA71" s="51">
        <f>AVERAGE(R74:R75)</f>
        <v>7.1449999999999996</v>
      </c>
      <c r="AB71" s="51">
        <f>AVERAGE(T74:T75)</f>
        <v>4.5</v>
      </c>
      <c r="AC71" s="51">
        <f>AVERAGE(U74:U75)</f>
        <v>0.121</v>
      </c>
      <c r="AD71" s="51">
        <f>AVERAGE(S74:S75)</f>
        <v>10.65</v>
      </c>
      <c r="AE71" s="51">
        <f>AVERAGE(O74:O75)</f>
        <v>0.99</v>
      </c>
      <c r="AF71" s="90">
        <f>TNTP!M63</f>
        <v>1.9609799999999999</v>
      </c>
      <c r="AG71" s="91">
        <f>TNTP!N63</f>
        <v>5.6829950000000004E-2</v>
      </c>
      <c r="AH71" s="90"/>
    </row>
    <row r="72" spans="1:34" x14ac:dyDescent="0.2">
      <c r="A72" s="82">
        <f>IF(ISBLANK('Raw Data'!A72),"",'Raw Data'!A72)</f>
        <v>42864</v>
      </c>
      <c r="B72" s="151">
        <f>IF(ISBLANK('Raw Data'!B72),"",'Raw Data'!B72)</f>
        <v>6</v>
      </c>
      <c r="C72" s="151" t="str">
        <f>IF(ISBLANK('Raw Data'!X72),"",'Raw Data'!X72)</f>
        <v/>
      </c>
      <c r="D72" s="151" t="str">
        <f>IF(ISBLANK('Raw Data'!Y72),"",'Raw Data'!Y72)</f>
        <v>Bob &amp; Winona Hocutt</v>
      </c>
      <c r="E72" s="151">
        <f>IF(ISBLANK('Raw Data'!AB72),"",'Raw Data'!AB72)</f>
        <v>50</v>
      </c>
      <c r="F72" s="151">
        <f>IF(ISBLANK('Raw Data'!AC72),"",'Raw Data'!AC72)</f>
        <v>15.24</v>
      </c>
      <c r="G72" s="151">
        <f>IF(ISBLANK('Raw Data'!N72),"",'Raw Data'!N72)</f>
        <v>5</v>
      </c>
      <c r="H72" s="151">
        <f>IF(ISBLANK('Raw Data'!O72),"",'Raw Data'!O72)</f>
        <v>2</v>
      </c>
      <c r="I72" s="151">
        <f>IF(ISBLANK('Raw Data'!P72),"",'Raw Data'!P72)</f>
        <v>2</v>
      </c>
      <c r="J72" s="151">
        <f>IF(ISBLANK('Raw Data'!Q72),"",'Raw Data'!Q72)</f>
        <v>2</v>
      </c>
      <c r="K72" s="151">
        <f>IF(ISBLANK('Raw Data'!R72),"",'Raw Data'!R72)</f>
        <v>11</v>
      </c>
      <c r="L72" s="151">
        <f>IF(ISBLANK('Raw Data'!S72),"",'Raw Data'!S72)</f>
        <v>1</v>
      </c>
      <c r="M72" s="151">
        <f>IF(ISBLANK('Raw Data'!T72),"",'Raw Data'!T72)</f>
        <v>21.111111111111111</v>
      </c>
      <c r="N72" s="151">
        <f>IF(ISBLANK('Raw Data'!U72),"",'Raw Data'!U72)</f>
        <v>18.888888888888889</v>
      </c>
      <c r="O72" s="151">
        <f>IF(ISBLANK('Raw Data'!V72),"",'Raw Data'!V72)</f>
        <v>0.95</v>
      </c>
      <c r="P72" s="151" t="str">
        <f>IF(ISBLANK('Raw Data'!W72),"",'Raw Data'!W72)</f>
        <v/>
      </c>
      <c r="Q72" s="151">
        <f>IF(ISBLANK('Raw Data'!C72),"",'Raw Data'!C72)</f>
        <v>0.06</v>
      </c>
      <c r="R72" s="151">
        <f>IF(ISBLANK('Raw Data'!D72),"",'Raw Data'!D72)</f>
        <v>6.62</v>
      </c>
      <c r="S72" s="151">
        <f>IF(ISBLANK('Raw Data'!E72),"",'Raw Data'!E72)</f>
        <v>3.5</v>
      </c>
      <c r="T72" s="151">
        <f>IF(ISBLANK('Raw Data'!F72),"",'Raw Data'!F72)</f>
        <v>1.44</v>
      </c>
      <c r="U72" s="151">
        <f>IF(ISBLANK('Raw Data'!G72),"",'Raw Data'!G72)</f>
        <v>0.245</v>
      </c>
      <c r="V72" s="151" t="str">
        <f>IF(ISBLANK('Raw Data'!AD72),"",'Raw Data'!AD72)</f>
        <v/>
      </c>
      <c r="W72" s="52"/>
      <c r="Y72" s="52" t="s">
        <v>25</v>
      </c>
      <c r="AA72" s="51">
        <f>AVERAGE(R76:R77)</f>
        <v>7.53</v>
      </c>
      <c r="AB72" s="51">
        <f>AVERAGE(T76:T77)</f>
        <v>1.26</v>
      </c>
      <c r="AC72" s="51">
        <f>AVERAGE(U76:U77)</f>
        <v>0.121</v>
      </c>
      <c r="AD72" s="51">
        <f>AVERAGE(S76:S77)</f>
        <v>15.8</v>
      </c>
      <c r="AE72" s="51">
        <f>AVERAGE(O76:O77)</f>
        <v>0.92</v>
      </c>
      <c r="AF72" s="90">
        <f>TNTP!M64</f>
        <v>1.1401697999999998</v>
      </c>
      <c r="AG72" s="91">
        <f>TNTP!N64</f>
        <v>7.2779499999999997E-2</v>
      </c>
      <c r="AH72" s="90"/>
    </row>
    <row r="73" spans="1:34" x14ac:dyDescent="0.2">
      <c r="A73" s="82">
        <f>IF(ISBLANK('Raw Data'!A73),"",'Raw Data'!A73)</f>
        <v>42878</v>
      </c>
      <c r="B73" s="151">
        <f>IF(ISBLANK('Raw Data'!B73),"",'Raw Data'!B73)</f>
        <v>6</v>
      </c>
      <c r="C73" s="151" t="str">
        <f>IF(ISBLANK('Raw Data'!X73),"",'Raw Data'!X73)</f>
        <v/>
      </c>
      <c r="D73" s="151" t="str">
        <f>IF(ISBLANK('Raw Data'!Y73),"",'Raw Data'!Y73)</f>
        <v>F and S Bontempo</v>
      </c>
      <c r="E73" s="151">
        <f>IF(ISBLANK('Raw Data'!AB73),"",'Raw Data'!AB73)</f>
        <v>50</v>
      </c>
      <c r="F73" s="151">
        <f>IF(ISBLANK('Raw Data'!AC73),"",'Raw Data'!AC73)</f>
        <v>15.24</v>
      </c>
      <c r="G73" s="151">
        <f>IF(ISBLANK('Raw Data'!N73),"",'Raw Data'!N73)</f>
        <v>5</v>
      </c>
      <c r="H73" s="151">
        <f>IF(ISBLANK('Raw Data'!O73),"",'Raw Data'!O73)</f>
        <v>4</v>
      </c>
      <c r="I73" s="151">
        <f>IF(ISBLANK('Raw Data'!P73),"",'Raw Data'!P73)</f>
        <v>2</v>
      </c>
      <c r="J73" s="151">
        <f>IF(ISBLANK('Raw Data'!Q73),"",'Raw Data'!Q73)</f>
        <v>2</v>
      </c>
      <c r="K73" s="151">
        <f>IF(ISBLANK('Raw Data'!R73),"",'Raw Data'!R73)</f>
        <v>7</v>
      </c>
      <c r="L73" s="151">
        <f>IF(ISBLANK('Raw Data'!S73),"",'Raw Data'!S73)</f>
        <v>4</v>
      </c>
      <c r="M73" s="151">
        <f>IF(ISBLANK('Raw Data'!T73),"",'Raw Data'!T73)</f>
        <v>15.555555555555555</v>
      </c>
      <c r="N73" s="151">
        <f>IF(ISBLANK('Raw Data'!U73),"",'Raw Data'!U73)</f>
        <v>18.333333333333332</v>
      </c>
      <c r="O73" s="151">
        <f>IF(ISBLANK('Raw Data'!V73),"",'Raw Data'!V73)</f>
        <v>1.2</v>
      </c>
      <c r="P73" s="151">
        <f>IF(ISBLANK('Raw Data'!W73),"",'Raw Data'!W73)</f>
        <v>2</v>
      </c>
      <c r="Q73" s="151">
        <f>IF(ISBLANK('Raw Data'!C73),"",'Raw Data'!C73)</f>
        <v>7.0000000000000007E-2</v>
      </c>
      <c r="R73" s="151">
        <f>IF(ISBLANK('Raw Data'!D73),"",'Raw Data'!D73)</f>
        <v>6.59</v>
      </c>
      <c r="S73" s="151">
        <f>IF(ISBLANK('Raw Data'!E73),"",'Raw Data'!E73)</f>
        <v>7</v>
      </c>
      <c r="T73" s="151">
        <f>IF(ISBLANK('Raw Data'!F73),"",'Raw Data'!F73)</f>
        <v>2.38</v>
      </c>
      <c r="U73" s="151">
        <f>IF(ISBLANK('Raw Data'!G73),"",'Raw Data'!G73)</f>
        <v>6.7000000000000004E-2</v>
      </c>
      <c r="V73" s="151" t="str">
        <f>IF(ISBLANK('Raw Data'!AD73),"",'Raw Data'!AD73)</f>
        <v>geese and ducks</v>
      </c>
      <c r="W73" s="52"/>
      <c r="Y73" s="52" t="s">
        <v>26</v>
      </c>
      <c r="AA73" s="90">
        <f>AVERAGE(R78:R80)</f>
        <v>5.996666666666667</v>
      </c>
      <c r="AB73" s="90">
        <f>AVERAGE(T78:T80)</f>
        <v>1.9666666666666668</v>
      </c>
      <c r="AC73" s="90">
        <f>AVERAGE(U78:U80)</f>
        <v>0.32933333333333331</v>
      </c>
      <c r="AD73" s="90">
        <f>AVERAGE(S78:S80)</f>
        <v>14.300000000000002</v>
      </c>
      <c r="AE73" s="90">
        <f>AVERAGE(O78:O80)</f>
        <v>0.82</v>
      </c>
      <c r="AF73" s="90">
        <f>TNTP!M65</f>
        <v>2.0450219999999999</v>
      </c>
      <c r="AG73" s="91">
        <f>TNTP!N65</f>
        <v>0.12367353333333335</v>
      </c>
      <c r="AH73" s="90"/>
    </row>
    <row r="74" spans="1:34" x14ac:dyDescent="0.2">
      <c r="A74" s="82">
        <f>IF(ISBLANK('Raw Data'!A74),"",'Raw Data'!A74)</f>
        <v>42892</v>
      </c>
      <c r="B74" s="151">
        <f>IF(ISBLANK('Raw Data'!B74),"",'Raw Data'!B74)</f>
        <v>6</v>
      </c>
      <c r="C74" s="151" t="str">
        <f>IF(ISBLANK('Raw Data'!X74),"",'Raw Data'!X74)</f>
        <v/>
      </c>
      <c r="D74" s="151" t="str">
        <f>IF(ISBLANK('Raw Data'!Y74),"",'Raw Data'!Y74)</f>
        <v>Jim and Amy Isaacs, Bob and Winona Hocutt</v>
      </c>
      <c r="E74" s="151">
        <f>IF(ISBLANK('Raw Data'!AB74),"",'Raw Data'!AB74)</f>
        <v>50</v>
      </c>
      <c r="F74" s="151">
        <f>IF(ISBLANK('Raw Data'!AC74),"",'Raw Data'!AC74)</f>
        <v>15.24</v>
      </c>
      <c r="G74" s="151">
        <f>IF(ISBLANK('Raw Data'!N74),"",'Raw Data'!N74)</f>
        <v>5</v>
      </c>
      <c r="H74" s="151">
        <f>IF(ISBLANK('Raw Data'!O74),"",'Raw Data'!O74)</f>
        <v>2</v>
      </c>
      <c r="I74" s="151">
        <f>IF(ISBLANK('Raw Data'!P74),"",'Raw Data'!P74)</f>
        <v>2</v>
      </c>
      <c r="J74" s="151">
        <f>IF(ISBLANK('Raw Data'!Q74),"",'Raw Data'!Q74)</f>
        <v>2</v>
      </c>
      <c r="K74" s="151">
        <f>IF(ISBLANK('Raw Data'!R74),"",'Raw Data'!R74)</f>
        <v>11</v>
      </c>
      <c r="L74" s="151">
        <f>IF(ISBLANK('Raw Data'!S74),"",'Raw Data'!S74)</f>
        <v>5</v>
      </c>
      <c r="M74" s="151">
        <f>IF(ISBLANK('Raw Data'!T74),"",'Raw Data'!T74)</f>
        <v>25.555555555555557</v>
      </c>
      <c r="N74" s="151">
        <f>IF(ISBLANK('Raw Data'!U74),"",'Raw Data'!U74)</f>
        <v>22.222222222222221</v>
      </c>
      <c r="O74" s="151">
        <f>IF(ISBLANK('Raw Data'!V74),"",'Raw Data'!V74)</f>
        <v>1.2</v>
      </c>
      <c r="P74" s="151" t="str">
        <f>IF(ISBLANK('Raw Data'!W74),"",'Raw Data'!W74)</f>
        <v/>
      </c>
      <c r="Q74" s="151">
        <f>IF(ISBLANK('Raw Data'!C74),"",'Raw Data'!C74)</f>
        <v>7.0000000000000007E-2</v>
      </c>
      <c r="R74" s="151">
        <f>IF(ISBLANK('Raw Data'!D74),"",'Raw Data'!D74)</f>
        <v>7.27</v>
      </c>
      <c r="S74" s="151">
        <f>IF(ISBLANK('Raw Data'!E74),"",'Raw Data'!E74)</f>
        <v>5.7</v>
      </c>
      <c r="T74" s="151">
        <f>IF(ISBLANK('Raw Data'!F74),"",'Raw Data'!F74)</f>
        <v>1.98</v>
      </c>
      <c r="U74" s="151">
        <f>IF(ISBLANK('Raw Data'!G74),"",'Raw Data'!G74)</f>
        <v>0.113</v>
      </c>
      <c r="V74" s="151" t="str">
        <f>IF(ISBLANK('Raw Data'!AD74),"",'Raw Data'!AD74)</f>
        <v/>
      </c>
      <c r="W74" s="52"/>
      <c r="Y74" s="52" t="s">
        <v>27</v>
      </c>
      <c r="AA74" s="90">
        <f>AVERAGE(R81:R82)</f>
        <v>7.06</v>
      </c>
      <c r="AB74" s="90">
        <f>AVERAGE(T81:T82)</f>
        <v>1.8149999999999999</v>
      </c>
      <c r="AC74" s="90">
        <f>AVERAGE(U81:U82)</f>
        <v>0.16650000000000001</v>
      </c>
      <c r="AD74" s="90">
        <f>AVERAGE(S81:S82)</f>
        <v>6.99</v>
      </c>
      <c r="AE74" s="90">
        <f>AVERAGE(O81:O82)</f>
        <v>0.12</v>
      </c>
      <c r="AF74" s="90">
        <f>TNTP!M66</f>
        <v>2.6473230000000001</v>
      </c>
      <c r="AG74" s="91">
        <f>TNTP!N66</f>
        <v>3.298305E-2</v>
      </c>
      <c r="AH74" s="90"/>
    </row>
    <row r="75" spans="1:34" x14ac:dyDescent="0.2">
      <c r="A75" s="82">
        <f>IF(ISBLANK('Raw Data'!A75),"",'Raw Data'!A75)</f>
        <v>42906</v>
      </c>
      <c r="B75" s="151">
        <f>IF(ISBLANK('Raw Data'!B75),"",'Raw Data'!B75)</f>
        <v>6</v>
      </c>
      <c r="C75" s="151" t="str">
        <f>IF(ISBLANK('Raw Data'!X75),"",'Raw Data'!X75)</f>
        <v/>
      </c>
      <c r="D75" s="151" t="str">
        <f>IF(ISBLANK('Raw Data'!Y75),"",'Raw Data'!Y75)</f>
        <v>Bob &amp; Winona Hocutt</v>
      </c>
      <c r="E75" s="151">
        <f>IF(ISBLANK('Raw Data'!AB75),"",'Raw Data'!AB75)</f>
        <v>50</v>
      </c>
      <c r="F75" s="151">
        <f>IF(ISBLANK('Raw Data'!AC75),"",'Raw Data'!AC75)</f>
        <v>15.24</v>
      </c>
      <c r="G75" s="151">
        <f>IF(ISBLANK('Raw Data'!N75),"",'Raw Data'!N75)</f>
        <v>5</v>
      </c>
      <c r="H75" s="151">
        <f>IF(ISBLANK('Raw Data'!O75),"",'Raw Data'!O75)</f>
        <v>3</v>
      </c>
      <c r="I75" s="151">
        <f>IF(ISBLANK('Raw Data'!P75),"",'Raw Data'!P75)</f>
        <v>1</v>
      </c>
      <c r="J75" s="151">
        <f>IF(ISBLANK('Raw Data'!Q75),"",'Raw Data'!Q75)</f>
        <v>1</v>
      </c>
      <c r="K75" s="151">
        <f>IF(ISBLANK('Raw Data'!R75),"",'Raw Data'!R75)</f>
        <v>13</v>
      </c>
      <c r="L75" s="151">
        <f>IF(ISBLANK('Raw Data'!S75),"",'Raw Data'!S75)</f>
        <v>5</v>
      </c>
      <c r="M75" s="151">
        <f>IF(ISBLANK('Raw Data'!T75),"",'Raw Data'!T75)</f>
        <v>26.666666666666668</v>
      </c>
      <c r="N75" s="151">
        <f>IF(ISBLANK('Raw Data'!U75),"",'Raw Data'!U75)</f>
        <v>25.555555555555557</v>
      </c>
      <c r="O75" s="151">
        <f>IF(ISBLANK('Raw Data'!V75),"",'Raw Data'!V75)</f>
        <v>0.78</v>
      </c>
      <c r="P75" s="151" t="str">
        <f>IF(ISBLANK('Raw Data'!W75),"",'Raw Data'!W75)</f>
        <v/>
      </c>
      <c r="Q75" s="151">
        <f>IF(ISBLANK('Raw Data'!C75),"",'Raw Data'!C75)</f>
        <v>0.06</v>
      </c>
      <c r="R75" s="151">
        <f>IF(ISBLANK('Raw Data'!D75),"",'Raw Data'!D75)</f>
        <v>7.02</v>
      </c>
      <c r="S75" s="151">
        <f>IF(ISBLANK('Raw Data'!E75),"",'Raw Data'!E75)</f>
        <v>15.6</v>
      </c>
      <c r="T75" s="151">
        <f>IF(ISBLANK('Raw Data'!F75),"",'Raw Data'!F75)</f>
        <v>7.02</v>
      </c>
      <c r="U75" s="151">
        <f>IF(ISBLANK('Raw Data'!G75),"",'Raw Data'!G75)</f>
        <v>0.129</v>
      </c>
      <c r="V75" s="151" t="str">
        <f>IF(ISBLANK('Raw Data'!AD75),"",'Raw Data'!AD75)</f>
        <v>Not able to get totally clean samples- duckweed</v>
      </c>
      <c r="W75" s="52"/>
      <c r="Y75" s="52" t="s">
        <v>28</v>
      </c>
      <c r="AA75" s="90">
        <f>AVERAGE(R83:R84)</f>
        <v>6.915</v>
      </c>
      <c r="AB75" s="90">
        <f>AVERAGE(T83:T84)</f>
        <v>3.1399999999999997</v>
      </c>
      <c r="AC75" s="90">
        <f>AVERAGE(U83:U84)</f>
        <v>0.1295</v>
      </c>
      <c r="AD75" s="90">
        <f>AVERAGE(S83:S84)</f>
        <v>6.75</v>
      </c>
      <c r="AE75" s="90">
        <f>AVERAGE(O83:O84)</f>
        <v>1.2</v>
      </c>
      <c r="AF75" s="90">
        <f>TNTP!M67</f>
        <v>3.2986484999999997</v>
      </c>
      <c r="AG75" s="91">
        <f>TNTP!N67</f>
        <v>3.9331900000000003E-2</v>
      </c>
      <c r="AH75" s="90"/>
    </row>
    <row r="76" spans="1:34" x14ac:dyDescent="0.2">
      <c r="A76" s="82">
        <f>IF(ISBLANK('Raw Data'!A76),"",'Raw Data'!A76)</f>
        <v>42921</v>
      </c>
      <c r="B76" s="151">
        <f>IF(ISBLANK('Raw Data'!B76),"",'Raw Data'!B76)</f>
        <v>6</v>
      </c>
      <c r="C76" s="151" t="str">
        <f>IF(ISBLANK('Raw Data'!X76),"",'Raw Data'!X76)</f>
        <v/>
      </c>
      <c r="D76" s="151" t="str">
        <f>IF(ISBLANK('Raw Data'!Y76),"",'Raw Data'!Y76)</f>
        <v>Bob &amp; Winona Hocutt</v>
      </c>
      <c r="E76" s="151" t="str">
        <f>IF(ISBLANK('Raw Data'!AB76),"",'Raw Data'!AB76)</f>
        <v/>
      </c>
      <c r="F76" s="151">
        <f>IF(ISBLANK('Raw Data'!AC76),"",'Raw Data'!AC76)</f>
        <v>0</v>
      </c>
      <c r="G76" s="151">
        <f>IF(ISBLANK('Raw Data'!N76),"",'Raw Data'!N76)</f>
        <v>5</v>
      </c>
      <c r="H76" s="151">
        <f>IF(ISBLANK('Raw Data'!O76),"",'Raw Data'!O76)</f>
        <v>3</v>
      </c>
      <c r="I76" s="151">
        <f>IF(ISBLANK('Raw Data'!P76),"",'Raw Data'!P76)</f>
        <v>2</v>
      </c>
      <c r="J76" s="151">
        <f>IF(ISBLANK('Raw Data'!Q76),"",'Raw Data'!Q76)</f>
        <v>2</v>
      </c>
      <c r="K76" s="151">
        <f>IF(ISBLANK('Raw Data'!R76),"",'Raw Data'!R76)</f>
        <v>7</v>
      </c>
      <c r="L76" s="151">
        <f>IF(ISBLANK('Raw Data'!S76),"",'Raw Data'!S76)</f>
        <v>1</v>
      </c>
      <c r="M76" s="151">
        <f>IF(ISBLANK('Raw Data'!T76),"",'Raw Data'!T76)</f>
        <v>28.333333333333332</v>
      </c>
      <c r="N76" s="151">
        <f>IF(ISBLANK('Raw Data'!U76),"",'Raw Data'!U76)</f>
        <v>26.666666666666668</v>
      </c>
      <c r="O76" s="151">
        <f>IF(ISBLANK('Raw Data'!V76),"",'Raw Data'!V76)</f>
        <v>1.1000000000000001</v>
      </c>
      <c r="P76" s="151">
        <f>IF(ISBLANK('Raw Data'!W76),"",'Raw Data'!W76)</f>
        <v>1</v>
      </c>
      <c r="Q76" s="151">
        <f>IF(ISBLANK('Raw Data'!C76),"",'Raw Data'!C76)</f>
        <v>7.0000000000000007E-2</v>
      </c>
      <c r="R76" s="151">
        <f>IF(ISBLANK('Raw Data'!D76),"",'Raw Data'!D76)</f>
        <v>7.7</v>
      </c>
      <c r="S76" s="151">
        <f>IF(ISBLANK('Raw Data'!E76),"",'Raw Data'!E76)</f>
        <v>14</v>
      </c>
      <c r="T76" s="151" t="str">
        <f>IF(ISBLANK('Raw Data'!F76),"",'Raw Data'!F76)</f>
        <v/>
      </c>
      <c r="U76" s="151">
        <f>IF(ISBLANK('Raw Data'!G76),"",'Raw Data'!G76)</f>
        <v>0.105</v>
      </c>
      <c r="V76" s="151" t="str">
        <f>IF(ISBLANK('Raw Data'!AD76),"",'Raw Data'!AD76)</f>
        <v/>
      </c>
      <c r="W76" s="52"/>
      <c r="Y76" s="52" t="s">
        <v>29</v>
      </c>
      <c r="AA76" s="51">
        <f>AVERAGE(R85)</f>
        <v>6.49</v>
      </c>
      <c r="AB76" s="51">
        <f>AVERAGE(T85)</f>
        <v>3.36</v>
      </c>
      <c r="AC76" s="51">
        <f>AVERAGE(U85)</f>
        <v>0.17100000000000001</v>
      </c>
      <c r="AD76" s="51">
        <f>AVERAGE(S85)</f>
        <v>5.0999999999999996</v>
      </c>
      <c r="AE76" s="51">
        <f>AVERAGE(O85)</f>
        <v>1.2</v>
      </c>
      <c r="AF76" s="90">
        <f>TNTP!M68</f>
        <v>2.9834909999999999</v>
      </c>
      <c r="AG76" s="91">
        <f>TNTP!N68</f>
        <v>5.7913899999999997E-2</v>
      </c>
      <c r="AH76" s="90"/>
    </row>
    <row r="77" spans="1:34" x14ac:dyDescent="0.2">
      <c r="A77" s="82">
        <f>IF(ISBLANK('Raw Data'!A77),"",'Raw Data'!A77)</f>
        <v>42934</v>
      </c>
      <c r="B77" s="151">
        <f>IF(ISBLANK('Raw Data'!B77),"",'Raw Data'!B77)</f>
        <v>6</v>
      </c>
      <c r="C77" s="151" t="str">
        <f>IF(ISBLANK('Raw Data'!X77),"",'Raw Data'!X77)</f>
        <v/>
      </c>
      <c r="D77" s="151" t="str">
        <f>IF(ISBLANK('Raw Data'!Y77),"",'Raw Data'!Y77)</f>
        <v>F and S Bontempo</v>
      </c>
      <c r="E77" s="151">
        <f>IF(ISBLANK('Raw Data'!AB77),"",'Raw Data'!AB77)</f>
        <v>50</v>
      </c>
      <c r="F77" s="151">
        <f>IF(ISBLANK('Raw Data'!AC77),"",'Raw Data'!AC77)</f>
        <v>15.24</v>
      </c>
      <c r="G77" s="151">
        <f>IF(ISBLANK('Raw Data'!N77),"",'Raw Data'!N77)</f>
        <v>5</v>
      </c>
      <c r="H77" s="151">
        <f>IF(ISBLANK('Raw Data'!O77),"",'Raw Data'!O77)</f>
        <v>2</v>
      </c>
      <c r="I77" s="151">
        <f>IF(ISBLANK('Raw Data'!P77),"",'Raw Data'!P77)</f>
        <v>1</v>
      </c>
      <c r="J77" s="151">
        <f>IF(ISBLANK('Raw Data'!Q77),"",'Raw Data'!Q77)</f>
        <v>1</v>
      </c>
      <c r="K77" s="151">
        <f>IF(ISBLANK('Raw Data'!R77),"",'Raw Data'!R77)</f>
        <v>13</v>
      </c>
      <c r="L77" s="151">
        <f>IF(ISBLANK('Raw Data'!S77),"",'Raw Data'!S77)</f>
        <v>1</v>
      </c>
      <c r="M77" s="151">
        <f>IF(ISBLANK('Raw Data'!T77),"",'Raw Data'!T77)</f>
        <v>31.111111111111111</v>
      </c>
      <c r="N77" s="151">
        <f>IF(ISBLANK('Raw Data'!U77),"",'Raw Data'!U77)</f>
        <v>28.888888888888889</v>
      </c>
      <c r="O77" s="151">
        <f>IF(ISBLANK('Raw Data'!V77),"",'Raw Data'!V77)</f>
        <v>0.74</v>
      </c>
      <c r="P77" s="151" t="str">
        <f>IF(ISBLANK('Raw Data'!W77),"",'Raw Data'!W77)</f>
        <v/>
      </c>
      <c r="Q77" s="151">
        <f>IF(ISBLANK('Raw Data'!C77),"",'Raw Data'!C77)</f>
        <v>0.06</v>
      </c>
      <c r="R77" s="151">
        <f>IF(ISBLANK('Raw Data'!D77),"",'Raw Data'!D77)</f>
        <v>7.36</v>
      </c>
      <c r="S77" s="151">
        <f>IF(ISBLANK('Raw Data'!E77),"",'Raw Data'!E77)</f>
        <v>17.600000000000001</v>
      </c>
      <c r="T77" s="151">
        <f>IF(ISBLANK('Raw Data'!F77),"",'Raw Data'!F77)</f>
        <v>1.26</v>
      </c>
      <c r="U77" s="151">
        <f>IF(ISBLANK('Raw Data'!G77),"",'Raw Data'!G77)</f>
        <v>0.13700000000000001</v>
      </c>
      <c r="V77" s="151" t="str">
        <f>IF(ISBLANK('Raw Data'!AD77),"",'Raw Data'!AD77)</f>
        <v>geese and ducks</v>
      </c>
      <c r="W77" s="52"/>
      <c r="Y77" s="51" t="s">
        <v>134</v>
      </c>
      <c r="AA77" s="91">
        <f>AVERAGE(AA68:AA76)</f>
        <v>6.8596296296296302</v>
      </c>
      <c r="AB77" s="91">
        <f>AVERAGE(AB68:AB76)</f>
        <v>3.0532962962962968</v>
      </c>
      <c r="AC77" s="91">
        <f>AVERAGE(AC68:AC76)</f>
        <v>0.1660925925925926</v>
      </c>
      <c r="AD77" s="91">
        <f t="shared" ref="AD77:AE77" si="5">AVERAGE(AD68:AD76)</f>
        <v>8.1988888888888898</v>
      </c>
      <c r="AE77" s="91">
        <f t="shared" si="5"/>
        <v>0.91388888888888886</v>
      </c>
      <c r="AF77" s="90">
        <f t="shared" ref="AF77:AG77" si="6">AVERAGE(AF68:AF76)</f>
        <v>2.3654710333333333</v>
      </c>
      <c r="AG77" s="91">
        <f t="shared" si="6"/>
        <v>5.8906087037037036E-2</v>
      </c>
      <c r="AH77" s="90"/>
    </row>
    <row r="78" spans="1:34" x14ac:dyDescent="0.2">
      <c r="A78" s="82">
        <f>IF(ISBLANK('Raw Data'!A78),"",'Raw Data'!A78)</f>
        <v>42948</v>
      </c>
      <c r="B78" s="151">
        <f>IF(ISBLANK('Raw Data'!B78),"",'Raw Data'!B78)</f>
        <v>6</v>
      </c>
      <c r="C78" s="151" t="str">
        <f>IF(ISBLANK('Raw Data'!X78),"",'Raw Data'!X78)</f>
        <v/>
      </c>
      <c r="D78" s="151" t="str">
        <f>IF(ISBLANK('Raw Data'!Y78),"",'Raw Data'!Y78)</f>
        <v>Bob &amp; Winona Hocutt</v>
      </c>
      <c r="E78" s="151" t="str">
        <f>IF(ISBLANK('Raw Data'!AB78),"",'Raw Data'!AB78)</f>
        <v/>
      </c>
      <c r="F78" s="151">
        <f>IF(ISBLANK('Raw Data'!AC78),"",'Raw Data'!AC78)</f>
        <v>0</v>
      </c>
      <c r="G78" s="151">
        <f>IF(ISBLANK('Raw Data'!N78),"",'Raw Data'!N78)</f>
        <v>5</v>
      </c>
      <c r="H78" s="151">
        <f>IF(ISBLANK('Raw Data'!O78),"",'Raw Data'!O78)</f>
        <v>2</v>
      </c>
      <c r="I78" s="151">
        <f>IF(ISBLANK('Raw Data'!P78),"",'Raw Data'!P78)</f>
        <v>2</v>
      </c>
      <c r="J78" s="151">
        <f>IF(ISBLANK('Raw Data'!Q78),"",'Raw Data'!Q78)</f>
        <v>1</v>
      </c>
      <c r="K78" s="151">
        <f>IF(ISBLANK('Raw Data'!R78),"",'Raw Data'!R78)</f>
        <v>11</v>
      </c>
      <c r="L78" s="151">
        <f>IF(ISBLANK('Raw Data'!S78),"",'Raw Data'!S78)</f>
        <v>1</v>
      </c>
      <c r="M78" s="151">
        <f>IF(ISBLANK('Raw Data'!T78),"",'Raw Data'!T78)</f>
        <v>28.888888888888889</v>
      </c>
      <c r="N78" s="151">
        <f>IF(ISBLANK('Raw Data'!U78),"",'Raw Data'!U78)</f>
        <v>26.111111111111111</v>
      </c>
      <c r="O78" s="151">
        <f>IF(ISBLANK('Raw Data'!V78),"",'Raw Data'!V78)</f>
        <v>0.6</v>
      </c>
      <c r="P78" s="151">
        <f>IF(ISBLANK('Raw Data'!W78),"",'Raw Data'!W78)</f>
        <v>1</v>
      </c>
      <c r="Q78" s="151">
        <f>IF(ISBLANK('Raw Data'!C78),"",'Raw Data'!C78)</f>
        <v>0.05</v>
      </c>
      <c r="R78" s="151">
        <f>IF(ISBLANK('Raw Data'!D78),"",'Raw Data'!D78)</f>
        <v>6.04</v>
      </c>
      <c r="S78" s="151">
        <f>IF(ISBLANK('Raw Data'!E78),"",'Raw Data'!E78)</f>
        <v>17.600000000000001</v>
      </c>
      <c r="T78" s="151">
        <f>IF(ISBLANK('Raw Data'!F78),"",'Raw Data'!F78)</f>
        <v>1.6</v>
      </c>
      <c r="U78" s="151">
        <f>IF(ISBLANK('Raw Data'!G78),"",'Raw Data'!G78)</f>
        <v>0.38500000000000001</v>
      </c>
      <c r="V78" s="151" t="str">
        <f>IF(ISBLANK('Raw Data'!AD78),"",'Raw Data'!AD78)</f>
        <v xml:space="preserve">heavy rain last weekend </v>
      </c>
      <c r="W78" s="52"/>
      <c r="AF78" s="90"/>
      <c r="AG78" s="91"/>
      <c r="AH78" s="90"/>
    </row>
    <row r="79" spans="1:34" x14ac:dyDescent="0.2">
      <c r="A79" s="82">
        <f>IF(ISBLANK('Raw Data'!A79),"",'Raw Data'!A79)</f>
        <v>42962</v>
      </c>
      <c r="B79" s="151">
        <f>IF(ISBLANK('Raw Data'!B79),"",'Raw Data'!B79)</f>
        <v>6</v>
      </c>
      <c r="C79" s="151" t="str">
        <f>IF(ISBLANK('Raw Data'!X79),"",'Raw Data'!X79)</f>
        <v/>
      </c>
      <c r="D79" s="151" t="str">
        <f>IF(ISBLANK('Raw Data'!Y79),"",'Raw Data'!Y79)</f>
        <v>Bob &amp; Winona Hocutt</v>
      </c>
      <c r="E79" s="151">
        <f>IF(ISBLANK('Raw Data'!AB79),"",'Raw Data'!AB79)</f>
        <v>50</v>
      </c>
      <c r="F79" s="151">
        <f>IF(ISBLANK('Raw Data'!AC79),"",'Raw Data'!AC79)</f>
        <v>15.24</v>
      </c>
      <c r="G79" s="151">
        <f>IF(ISBLANK('Raw Data'!N79),"",'Raw Data'!N79)</f>
        <v>5</v>
      </c>
      <c r="H79" s="151">
        <f>IF(ISBLANK('Raw Data'!O79),"",'Raw Data'!O79)</f>
        <v>3</v>
      </c>
      <c r="I79" s="151">
        <f>IF(ISBLANK('Raw Data'!P79),"",'Raw Data'!P79)</f>
        <v>1</v>
      </c>
      <c r="J79" s="151">
        <f>IF(ISBLANK('Raw Data'!Q79),"",'Raw Data'!Q79)</f>
        <v>1</v>
      </c>
      <c r="K79" s="151">
        <f>IF(ISBLANK('Raw Data'!R79),"",'Raw Data'!R79)</f>
        <v>13</v>
      </c>
      <c r="L79" s="151">
        <f>IF(ISBLANK('Raw Data'!S79),"",'Raw Data'!S79)</f>
        <v>4</v>
      </c>
      <c r="M79" s="151">
        <f>IF(ISBLANK('Raw Data'!T79),"",'Raw Data'!T79)</f>
        <v>27.777777777777779</v>
      </c>
      <c r="N79" s="151">
        <f>IF(ISBLANK('Raw Data'!U79),"",'Raw Data'!U79)</f>
        <v>24.444444444444443</v>
      </c>
      <c r="O79" s="151">
        <f>IF(ISBLANK('Raw Data'!V79),"",'Raw Data'!V79)</f>
        <v>0.93</v>
      </c>
      <c r="P79" s="151" t="str">
        <f>IF(ISBLANK('Raw Data'!W79),"",'Raw Data'!W79)</f>
        <v/>
      </c>
      <c r="Q79" s="151">
        <f>IF(ISBLANK('Raw Data'!C79),"",'Raw Data'!C79)</f>
        <v>0.04</v>
      </c>
      <c r="R79" s="151">
        <f>IF(ISBLANK('Raw Data'!D79),"",'Raw Data'!D79)</f>
        <v>5.49</v>
      </c>
      <c r="S79" s="151">
        <f>IF(ISBLANK('Raw Data'!E79),"",'Raw Data'!E79)</f>
        <v>15.3</v>
      </c>
      <c r="T79" s="151">
        <f>IF(ISBLANK('Raw Data'!F79),"",'Raw Data'!F79)</f>
        <v>1.73</v>
      </c>
      <c r="U79" s="151">
        <f>IF(ISBLANK('Raw Data'!G79),"",'Raw Data'!G79)</f>
        <v>0.505</v>
      </c>
      <c r="V79" s="151" t="str">
        <f>IF(ISBLANK('Raw Data'!AD79),"",'Raw Data'!AD79)</f>
        <v>geese in large quantity. 72 hours previously had 6" rainfaill</v>
      </c>
      <c r="W79" s="52"/>
      <c r="AF79" s="90"/>
      <c r="AG79" s="91"/>
      <c r="AH79" s="90"/>
    </row>
    <row r="80" spans="1:34" x14ac:dyDescent="0.2">
      <c r="A80" s="82">
        <f>IF(ISBLANK('Raw Data'!A80),"",'Raw Data'!A80)</f>
        <v>42976</v>
      </c>
      <c r="B80" s="151">
        <f>IF(ISBLANK('Raw Data'!B80),"",'Raw Data'!B80)</f>
        <v>6</v>
      </c>
      <c r="C80" s="151" t="str">
        <f>IF(ISBLANK('Raw Data'!X80),"",'Raw Data'!X80)</f>
        <v/>
      </c>
      <c r="D80" s="151" t="str">
        <f>IF(ISBLANK('Raw Data'!Y80),"",'Raw Data'!Y80)</f>
        <v>Bob &amp; Winona Hocutt</v>
      </c>
      <c r="E80" s="151">
        <f>IF(ISBLANK('Raw Data'!AB80),"",'Raw Data'!AB80)</f>
        <v>50</v>
      </c>
      <c r="F80" s="151">
        <f>IF(ISBLANK('Raw Data'!AC80),"",'Raw Data'!AC80)</f>
        <v>15.24</v>
      </c>
      <c r="G80" s="151">
        <f>IF(ISBLANK('Raw Data'!N80),"",'Raw Data'!N80)</f>
        <v>5</v>
      </c>
      <c r="H80" s="151">
        <f>IF(ISBLANK('Raw Data'!O80),"",'Raw Data'!O80)</f>
        <v>5</v>
      </c>
      <c r="I80" s="151">
        <f>IF(ISBLANK('Raw Data'!P80),"",'Raw Data'!P80)</f>
        <v>3</v>
      </c>
      <c r="J80" s="151">
        <f>IF(ISBLANK('Raw Data'!Q80),"",'Raw Data'!Q80)</f>
        <v>2</v>
      </c>
      <c r="K80" s="151">
        <f>IF(ISBLANK('Raw Data'!R80),"",'Raw Data'!R80)</f>
        <v>6</v>
      </c>
      <c r="L80" s="151">
        <f>IF(ISBLANK('Raw Data'!S80),"",'Raw Data'!S80)</f>
        <v>4</v>
      </c>
      <c r="M80" s="151">
        <f>IF(ISBLANK('Raw Data'!T80),"",'Raw Data'!T80)</f>
        <v>20.555555555555557</v>
      </c>
      <c r="N80" s="151">
        <f>IF(ISBLANK('Raw Data'!U80),"",'Raw Data'!U80)</f>
        <v>20</v>
      </c>
      <c r="O80" s="151">
        <f>IF(ISBLANK('Raw Data'!V80),"",'Raw Data'!V80)</f>
        <v>0.93</v>
      </c>
      <c r="P80" s="151">
        <f>IF(ISBLANK('Raw Data'!W80),"",'Raw Data'!W80)</f>
        <v>2</v>
      </c>
      <c r="Q80" s="151">
        <f>IF(ISBLANK('Raw Data'!C80),"",'Raw Data'!C80)</f>
        <v>7.0000000000000007E-2</v>
      </c>
      <c r="R80" s="151">
        <f>IF(ISBLANK('Raw Data'!D80),"",'Raw Data'!D80)</f>
        <v>6.46</v>
      </c>
      <c r="S80" s="151">
        <f>IF(ISBLANK('Raw Data'!E80),"",'Raw Data'!E80)</f>
        <v>10</v>
      </c>
      <c r="T80" s="151">
        <f>IF(ISBLANK('Raw Data'!F80),"",'Raw Data'!F80)</f>
        <v>2.57</v>
      </c>
      <c r="U80" s="151">
        <f>IF(ISBLANK('Raw Data'!G80),"",'Raw Data'!G80)</f>
        <v>9.8000000000000004E-2</v>
      </c>
      <c r="V80" s="151" t="str">
        <f>IF(ISBLANK('Raw Data'!AD80),"",'Raw Data'!AD80)</f>
        <v/>
      </c>
      <c r="W80" s="52"/>
      <c r="AF80" s="90"/>
      <c r="AG80" s="91"/>
      <c r="AH80" s="90"/>
    </row>
    <row r="81" spans="1:34" x14ac:dyDescent="0.2">
      <c r="A81" s="82">
        <f>IF(ISBLANK('Raw Data'!A81),"",'Raw Data'!A81)</f>
        <v>42990</v>
      </c>
      <c r="B81" s="151">
        <f>IF(ISBLANK('Raw Data'!B81),"",'Raw Data'!B81)</f>
        <v>6</v>
      </c>
      <c r="C81" s="151" t="str">
        <f>IF(ISBLANK('Raw Data'!X81),"",'Raw Data'!X81)</f>
        <v/>
      </c>
      <c r="D81" s="151" t="str">
        <f>IF(ISBLANK('Raw Data'!Y81),"",'Raw Data'!Y81)</f>
        <v>Bob &amp; Winona Hocutt</v>
      </c>
      <c r="E81" s="151">
        <f>IF(ISBLANK('Raw Data'!AB81),"",'Raw Data'!AB81)</f>
        <v>50</v>
      </c>
      <c r="F81" s="151">
        <f>IF(ISBLANK('Raw Data'!AC81),"",'Raw Data'!AC81)</f>
        <v>15.24</v>
      </c>
      <c r="G81" s="151">
        <f>IF(ISBLANK('Raw Data'!N81),"",'Raw Data'!N81)</f>
        <v>5</v>
      </c>
      <c r="H81" s="151">
        <f>IF(ISBLANK('Raw Data'!O81),"",'Raw Data'!O81)</f>
        <v>3</v>
      </c>
      <c r="I81" s="151">
        <f>IF(ISBLANK('Raw Data'!P81),"",'Raw Data'!P81)</f>
        <v>2</v>
      </c>
      <c r="J81" s="151">
        <f>IF(ISBLANK('Raw Data'!Q81),"",'Raw Data'!Q81)</f>
        <v>1</v>
      </c>
      <c r="K81" s="151">
        <f>IF(ISBLANK('Raw Data'!R81),"",'Raw Data'!R81)</f>
        <v>7</v>
      </c>
      <c r="L81" s="151">
        <f>IF(ISBLANK('Raw Data'!S81),"",'Raw Data'!S81)</f>
        <v>1</v>
      </c>
      <c r="M81" s="151">
        <f>IF(ISBLANK('Raw Data'!T81),"",'Raw Data'!T81)</f>
        <v>24.444444444444443</v>
      </c>
      <c r="N81" s="151">
        <f>IF(ISBLANK('Raw Data'!U81),"",'Raw Data'!U81)</f>
        <v>17.222222222222221</v>
      </c>
      <c r="O81" s="151">
        <f>IF(ISBLANK('Raw Data'!V81),"",'Raw Data'!V81)</f>
        <v>0.12</v>
      </c>
      <c r="P81" s="151" t="str">
        <f>IF(ISBLANK('Raw Data'!W81),"",'Raw Data'!W81)</f>
        <v/>
      </c>
      <c r="Q81" s="151">
        <f>IF(ISBLANK('Raw Data'!C81),"",'Raw Data'!C81)</f>
        <v>0.06</v>
      </c>
      <c r="R81" s="151">
        <f>IF(ISBLANK('Raw Data'!D81),"",'Raw Data'!D81)</f>
        <v>7.02</v>
      </c>
      <c r="S81" s="151">
        <f>IF(ISBLANK('Raw Data'!E81),"",'Raw Data'!E81)</f>
        <v>7.58</v>
      </c>
      <c r="T81" s="151">
        <f>IF(ISBLANK('Raw Data'!F81),"",'Raw Data'!F81)</f>
        <v>2.57</v>
      </c>
      <c r="U81" s="151">
        <f>IF(ISBLANK('Raw Data'!G81),"",'Raw Data'!G81)</f>
        <v>0.22</v>
      </c>
      <c r="V81" s="151" t="str">
        <f>IF(ISBLANK('Raw Data'!AD81),"",'Raw Data'!AD81)</f>
        <v xml:space="preserve">Most of pond is covered in vegetation </v>
      </c>
      <c r="W81" s="52"/>
      <c r="AF81" s="90"/>
      <c r="AG81" s="91"/>
      <c r="AH81" s="90"/>
    </row>
    <row r="82" spans="1:34" x14ac:dyDescent="0.2">
      <c r="A82" s="82">
        <f>IF(ISBLANK('Raw Data'!A82),"",'Raw Data'!A82)</f>
        <v>43004</v>
      </c>
      <c r="B82" s="151">
        <f>IF(ISBLANK('Raw Data'!B82),"",'Raw Data'!B82)</f>
        <v>6</v>
      </c>
      <c r="C82" s="151" t="str">
        <f>IF(ISBLANK('Raw Data'!X82),"",'Raw Data'!X82)</f>
        <v/>
      </c>
      <c r="D82" s="151" t="str">
        <f>IF(ISBLANK('Raw Data'!Y82),"",'Raw Data'!Y82)</f>
        <v>Bob &amp; Winona Hocutt</v>
      </c>
      <c r="E82" s="151">
        <f>IF(ISBLANK('Raw Data'!AB82),"",'Raw Data'!AB82)</f>
        <v>50</v>
      </c>
      <c r="F82" s="151">
        <f>IF(ISBLANK('Raw Data'!AC82),"",'Raw Data'!AC82)</f>
        <v>15.24</v>
      </c>
      <c r="G82" s="151">
        <f>IF(ISBLANK('Raw Data'!N82),"",'Raw Data'!N82)</f>
        <v>5</v>
      </c>
      <c r="H82" s="151">
        <f>IF(ISBLANK('Raw Data'!O82),"",'Raw Data'!O82)</f>
        <v>3</v>
      </c>
      <c r="I82" s="151">
        <f>IF(ISBLANK('Raw Data'!P82),"",'Raw Data'!P82)</f>
        <v>2</v>
      </c>
      <c r="J82" s="151">
        <f>IF(ISBLANK('Raw Data'!Q82),"",'Raw Data'!Q82)</f>
        <v>2</v>
      </c>
      <c r="K82" s="151">
        <f>IF(ISBLANK('Raw Data'!R82),"",'Raw Data'!R82)</f>
        <v>10</v>
      </c>
      <c r="L82" s="151">
        <f>IF(ISBLANK('Raw Data'!S82),"",'Raw Data'!S82)</f>
        <v>1</v>
      </c>
      <c r="M82" s="151">
        <f>IF(ISBLANK('Raw Data'!T82),"",'Raw Data'!T82)</f>
        <v>25</v>
      </c>
      <c r="N82" s="151">
        <f>IF(ISBLANK('Raw Data'!U82),"",'Raw Data'!U82)</f>
        <v>24.444444444444443</v>
      </c>
      <c r="O82" s="151">
        <f>IF(ISBLANK('Raw Data'!V82),"",'Raw Data'!V82)</f>
        <v>0.12</v>
      </c>
      <c r="P82" s="151" t="str">
        <f>IF(ISBLANK('Raw Data'!W82),"",'Raw Data'!W82)</f>
        <v/>
      </c>
      <c r="Q82" s="151">
        <f>IF(ISBLANK('Raw Data'!C82),"",'Raw Data'!C82)</f>
        <v>0.08</v>
      </c>
      <c r="R82" s="151">
        <f>IF(ISBLANK('Raw Data'!D82),"",'Raw Data'!D82)</f>
        <v>7.1</v>
      </c>
      <c r="S82" s="151">
        <f>IF(ISBLANK('Raw Data'!E82),"",'Raw Data'!E82)</f>
        <v>6.4</v>
      </c>
      <c r="T82" s="151">
        <f>IF(ISBLANK('Raw Data'!F82),"",'Raw Data'!F82)</f>
        <v>1.06</v>
      </c>
      <c r="U82" s="151">
        <f>IF(ISBLANK('Raw Data'!G82),"",'Raw Data'!G82)</f>
        <v>0.113</v>
      </c>
      <c r="V82" s="151" t="str">
        <f>IF(ISBLANK('Raw Data'!AD82),"",'Raw Data'!AD82)</f>
        <v/>
      </c>
      <c r="W82" s="52"/>
      <c r="AF82" s="90"/>
      <c r="AG82" s="91"/>
      <c r="AH82" s="90"/>
    </row>
    <row r="83" spans="1:34" x14ac:dyDescent="0.2">
      <c r="A83" s="82">
        <f>IF(ISBLANK('Raw Data'!A83),"",'Raw Data'!A83)</f>
        <v>43018</v>
      </c>
      <c r="B83" s="151">
        <f>IF(ISBLANK('Raw Data'!B83),"",'Raw Data'!B83)</f>
        <v>6</v>
      </c>
      <c r="C83" s="151" t="str">
        <f>IF(ISBLANK('Raw Data'!X83),"",'Raw Data'!X83)</f>
        <v/>
      </c>
      <c r="D83" s="151" t="str">
        <f>IF(ISBLANK('Raw Data'!Y83),"",'Raw Data'!Y83)</f>
        <v>Bob &amp; Winona Hocutt</v>
      </c>
      <c r="E83" s="151">
        <f>IF(ISBLANK('Raw Data'!AB83),"",'Raw Data'!AB83)</f>
        <v>50</v>
      </c>
      <c r="F83" s="151">
        <f>IF(ISBLANK('Raw Data'!AC83),"",'Raw Data'!AC83)</f>
        <v>15.24</v>
      </c>
      <c r="G83" s="151">
        <f>IF(ISBLANK('Raw Data'!N83),"",'Raw Data'!N83)</f>
        <v>5</v>
      </c>
      <c r="H83" s="151">
        <f>IF(ISBLANK('Raw Data'!O83),"",'Raw Data'!O83)</f>
        <v>2</v>
      </c>
      <c r="I83" s="151">
        <f>IF(ISBLANK('Raw Data'!P83),"",'Raw Data'!P83)</f>
        <v>1</v>
      </c>
      <c r="J83" s="151">
        <f>IF(ISBLANK('Raw Data'!Q83),"",'Raw Data'!Q83)</f>
        <v>1</v>
      </c>
      <c r="K83" s="151">
        <f>IF(ISBLANK('Raw Data'!R83),"",'Raw Data'!R83)</f>
        <v>13</v>
      </c>
      <c r="L83" s="151">
        <f>IF(ISBLANK('Raw Data'!S83),"",'Raw Data'!S83)</f>
        <v>2</v>
      </c>
      <c r="M83" s="151">
        <f>IF(ISBLANK('Raw Data'!T83),"",'Raw Data'!T83)</f>
        <v>30</v>
      </c>
      <c r="N83" s="151">
        <f>IF(ISBLANK('Raw Data'!U83),"",'Raw Data'!U83)</f>
        <v>30</v>
      </c>
      <c r="O83" s="151">
        <f>IF(ISBLANK('Raw Data'!V83),"",'Raw Data'!V83)</f>
        <v>1.2</v>
      </c>
      <c r="P83" s="151">
        <f>IF(ISBLANK('Raw Data'!W83),"",'Raw Data'!W83)</f>
        <v>2</v>
      </c>
      <c r="Q83" s="151">
        <f>IF(ISBLANK('Raw Data'!C83),"",'Raw Data'!C83)</f>
        <v>0.08</v>
      </c>
      <c r="R83" s="151">
        <f>IF(ISBLANK('Raw Data'!D83),"",'Raw Data'!D83)</f>
        <v>7</v>
      </c>
      <c r="S83" s="151">
        <f>IF(ISBLANK('Raw Data'!E83),"",'Raw Data'!E83)</f>
        <v>3</v>
      </c>
      <c r="T83" s="151">
        <f>IF(ISBLANK('Raw Data'!F83),"",'Raw Data'!F83)</f>
        <v>3.9</v>
      </c>
      <c r="U83" s="151">
        <f>IF(ISBLANK('Raw Data'!G83),"",'Raw Data'!G83)</f>
        <v>0.12</v>
      </c>
      <c r="V83" s="151" t="str">
        <f>IF(ISBLANK('Raw Data'!AD83),"",'Raw Data'!AD83)</f>
        <v/>
      </c>
      <c r="W83" s="52"/>
      <c r="AF83" s="90"/>
      <c r="AG83" s="91"/>
      <c r="AH83" s="90"/>
    </row>
    <row r="84" spans="1:34" x14ac:dyDescent="0.2">
      <c r="A84" s="82">
        <f>IF(ISBLANK('Raw Data'!A84),"",'Raw Data'!A84)</f>
        <v>43032</v>
      </c>
      <c r="B84" s="151">
        <f>IF(ISBLANK('Raw Data'!B84),"",'Raw Data'!B84)</f>
        <v>6</v>
      </c>
      <c r="C84" s="151" t="str">
        <f>IF(ISBLANK('Raw Data'!X84),"",'Raw Data'!X84)</f>
        <v/>
      </c>
      <c r="D84" s="151" t="str">
        <f>IF(ISBLANK('Raw Data'!Y84),"",'Raw Data'!Y84)</f>
        <v>Bob &amp; Winona Hocutt</v>
      </c>
      <c r="E84" s="151" t="str">
        <f>IF(ISBLANK('Raw Data'!AB84),"",'Raw Data'!AB84)</f>
        <v/>
      </c>
      <c r="F84" s="151">
        <f>IF(ISBLANK('Raw Data'!AC84),"",'Raw Data'!AC84)</f>
        <v>0</v>
      </c>
      <c r="G84" s="151">
        <f>IF(ISBLANK('Raw Data'!N84),"",'Raw Data'!N84)</f>
        <v>5</v>
      </c>
      <c r="H84" s="151">
        <f>IF(ISBLANK('Raw Data'!O84),"",'Raw Data'!O84)</f>
        <v>2</v>
      </c>
      <c r="I84" s="151">
        <f>IF(ISBLANK('Raw Data'!P84),"",'Raw Data'!P84)</f>
        <v>3</v>
      </c>
      <c r="J84" s="151">
        <f>IF(ISBLANK('Raw Data'!Q84),"",'Raw Data'!Q84)</f>
        <v>2</v>
      </c>
      <c r="K84" s="151">
        <f>IF(ISBLANK('Raw Data'!R84),"",'Raw Data'!R84)</f>
        <v>9</v>
      </c>
      <c r="L84" s="151">
        <f>IF(ISBLANK('Raw Data'!S84),"",'Raw Data'!S84)</f>
        <v>4</v>
      </c>
      <c r="M84" s="151">
        <f>IF(ISBLANK('Raw Data'!T84),"",'Raw Data'!T84)</f>
        <v>22.222222222222221</v>
      </c>
      <c r="N84" s="151">
        <f>IF(ISBLANK('Raw Data'!U84),"",'Raw Data'!U84)</f>
        <v>19.444444444444443</v>
      </c>
      <c r="O84" s="151">
        <f>IF(ISBLANK('Raw Data'!V84),"",'Raw Data'!V84)</f>
        <v>1.2</v>
      </c>
      <c r="P84" s="151">
        <f>IF(ISBLANK('Raw Data'!W84),"",'Raw Data'!W84)</f>
        <v>1</v>
      </c>
      <c r="Q84" s="151">
        <f>IF(ISBLANK('Raw Data'!C84),"",'Raw Data'!C84)</f>
        <v>0.08</v>
      </c>
      <c r="R84" s="151">
        <f>IF(ISBLANK('Raw Data'!D84),"",'Raw Data'!D84)</f>
        <v>6.83</v>
      </c>
      <c r="S84" s="151">
        <f>IF(ISBLANK('Raw Data'!E84),"",'Raw Data'!E84)</f>
        <v>10.5</v>
      </c>
      <c r="T84" s="151">
        <f>IF(ISBLANK('Raw Data'!F84),"",'Raw Data'!F84)</f>
        <v>2.38</v>
      </c>
      <c r="U84" s="151">
        <f>IF(ISBLANK('Raw Data'!G84),"",'Raw Data'!G84)</f>
        <v>0.13900000000000001</v>
      </c>
      <c r="V84" s="151" t="str">
        <f>IF(ISBLANK('Raw Data'!AD84),"",'Raw Data'!AD84)</f>
        <v xml:space="preserve">1/2" moderate rain -lots of geese present </v>
      </c>
      <c r="W84" s="52"/>
      <c r="AF84" s="90"/>
      <c r="AG84" s="91"/>
      <c r="AH84" s="90"/>
    </row>
    <row r="85" spans="1:34" x14ac:dyDescent="0.2">
      <c r="A85" s="82">
        <f>IF(ISBLANK('Raw Data'!A85),"",'Raw Data'!A85)</f>
        <v>43046</v>
      </c>
      <c r="B85" s="151">
        <f>IF(ISBLANK('Raw Data'!B85),"",'Raw Data'!B85)</f>
        <v>6</v>
      </c>
      <c r="C85" s="151" t="str">
        <f>IF(ISBLANK('Raw Data'!X85),"",'Raw Data'!X85)</f>
        <v/>
      </c>
      <c r="D85" s="151" t="str">
        <f>IF(ISBLANK('Raw Data'!Y85),"",'Raw Data'!Y85)</f>
        <v>Bob &amp; Winona Hocutt</v>
      </c>
      <c r="E85" s="151">
        <f>IF(ISBLANK('Raw Data'!AB85),"",'Raw Data'!AB85)</f>
        <v>100</v>
      </c>
      <c r="F85" s="151">
        <f>IF(ISBLANK('Raw Data'!AC85),"",'Raw Data'!AC85)</f>
        <v>30.48</v>
      </c>
      <c r="G85" s="151">
        <f>IF(ISBLANK('Raw Data'!N85),"",'Raw Data'!N85)</f>
        <v>5</v>
      </c>
      <c r="H85" s="151">
        <f>IF(ISBLANK('Raw Data'!O85),"",'Raw Data'!O85)</f>
        <v>5</v>
      </c>
      <c r="I85" s="151">
        <f>IF(ISBLANK('Raw Data'!P85),"",'Raw Data'!P85)</f>
        <v>2</v>
      </c>
      <c r="J85" s="151">
        <f>IF(ISBLANK('Raw Data'!Q85),"",'Raw Data'!Q85)</f>
        <v>2</v>
      </c>
      <c r="K85" s="151">
        <f>IF(ISBLANK('Raw Data'!R85),"",'Raw Data'!R85)</f>
        <v>11</v>
      </c>
      <c r="L85" s="151">
        <f>IF(ISBLANK('Raw Data'!S85),"",'Raw Data'!S85)</f>
        <v>1</v>
      </c>
      <c r="M85" s="151">
        <f>IF(ISBLANK('Raw Data'!T85),"",'Raw Data'!T85)</f>
        <v>16.666666666666668</v>
      </c>
      <c r="N85" s="151">
        <f>IF(ISBLANK('Raw Data'!U85),"",'Raw Data'!U85)</f>
        <v>13.888888888888889</v>
      </c>
      <c r="O85" s="151">
        <f>IF(ISBLANK('Raw Data'!V85),"",'Raw Data'!V85)</f>
        <v>1.2</v>
      </c>
      <c r="P85" s="151" t="str">
        <f>IF(ISBLANK('Raw Data'!W85),"",'Raw Data'!W85)</f>
        <v/>
      </c>
      <c r="Q85" s="151">
        <f>IF(ISBLANK('Raw Data'!C85),"",'Raw Data'!C85)</f>
        <v>7.0000000000000007E-2</v>
      </c>
      <c r="R85" s="151">
        <f>IF(ISBLANK('Raw Data'!D85),"",'Raw Data'!D85)</f>
        <v>6.49</v>
      </c>
      <c r="S85" s="151">
        <f>IF(ISBLANK('Raw Data'!E85),"",'Raw Data'!E85)</f>
        <v>5.0999999999999996</v>
      </c>
      <c r="T85" s="151">
        <f>IF(ISBLANK('Raw Data'!F85),"",'Raw Data'!F85)</f>
        <v>3.36</v>
      </c>
      <c r="U85" s="151">
        <f>IF(ISBLANK('Raw Data'!G85),"",'Raw Data'!G85)</f>
        <v>0.17100000000000001</v>
      </c>
      <c r="V85" s="151" t="str">
        <f>IF(ISBLANK('Raw Data'!AD85),"",'Raw Data'!AD85)</f>
        <v>Recent use of small rec. boats by dock</v>
      </c>
      <c r="W85" s="52"/>
      <c r="AF85" s="90"/>
      <c r="AG85" s="91"/>
      <c r="AH85" s="90"/>
    </row>
    <row r="86" spans="1:34" x14ac:dyDescent="0.2">
      <c r="A86" s="82" t="str">
        <f>IF(ISBLANK('Raw Data'!A86),"",'Raw Data'!A86)</f>
        <v/>
      </c>
      <c r="B86" s="151" t="str">
        <f>IF(ISBLANK('Raw Data'!B86),"",'Raw Data'!B86)</f>
        <v/>
      </c>
      <c r="C86" s="151" t="str">
        <f>IF(ISBLANK('Raw Data'!X86),"",'Raw Data'!X86)</f>
        <v/>
      </c>
      <c r="D86" s="151" t="str">
        <f>IF(ISBLANK('Raw Data'!Y86),"",'Raw Data'!Y86)</f>
        <v/>
      </c>
      <c r="E86" s="151" t="str">
        <f>IF(ISBLANK('Raw Data'!AB86),"",'Raw Data'!AB86)</f>
        <v/>
      </c>
      <c r="F86" s="151" t="str">
        <f>IF(ISBLANK('Raw Data'!AC86),"",'Raw Data'!AC86)</f>
        <v/>
      </c>
      <c r="G86" s="151" t="str">
        <f>IF(ISBLANK('Raw Data'!N86),"",'Raw Data'!N86)</f>
        <v/>
      </c>
      <c r="H86" s="151" t="str">
        <f>IF(ISBLANK('Raw Data'!O86),"",'Raw Data'!O86)</f>
        <v/>
      </c>
      <c r="I86" s="151" t="str">
        <f>IF(ISBLANK('Raw Data'!P86),"",'Raw Data'!P86)</f>
        <v/>
      </c>
      <c r="J86" s="151" t="str">
        <f>IF(ISBLANK('Raw Data'!Q86),"",'Raw Data'!Q86)</f>
        <v/>
      </c>
      <c r="K86" s="151" t="str">
        <f>IF(ISBLANK('Raw Data'!R86),"",'Raw Data'!R86)</f>
        <v/>
      </c>
      <c r="L86" s="151">
        <f>IF(ISBLANK('Raw Data'!S86),"",'Raw Data'!S86)</f>
        <v>2</v>
      </c>
      <c r="M86" s="151">
        <f>IF(ISBLANK('Raw Data'!T86),"",'Raw Data'!T86)</f>
        <v>8.8888888888888893</v>
      </c>
      <c r="N86" s="151">
        <f>IF(ISBLANK('Raw Data'!U86),"",'Raw Data'!U86)</f>
        <v>15</v>
      </c>
      <c r="O86" s="151">
        <f>IF(ISBLANK('Raw Data'!V86),"",'Raw Data'!V86)</f>
        <v>1.2</v>
      </c>
      <c r="P86" s="151" t="str">
        <f>IF(ISBLANK('Raw Data'!W86),"",'Raw Data'!W86)</f>
        <v/>
      </c>
      <c r="Q86" s="151">
        <f>IF(ISBLANK('Raw Data'!C86),"",'Raw Data'!C86)</f>
        <v>0.08</v>
      </c>
      <c r="R86" s="151">
        <f>IF(ISBLANK('Raw Data'!D86),"",'Raw Data'!D86)</f>
        <v>7.05</v>
      </c>
      <c r="S86" s="151">
        <f>IF(ISBLANK('Raw Data'!E86),"",'Raw Data'!E86)</f>
        <v>11.5</v>
      </c>
      <c r="T86" s="151">
        <f>IF(ISBLANK('Raw Data'!F86),"",'Raw Data'!F86)</f>
        <v>2.76</v>
      </c>
      <c r="U86" s="151">
        <f>IF(ISBLANK('Raw Data'!G86),"",'Raw Data'!G86)</f>
        <v>0.13500000000000001</v>
      </c>
      <c r="V86" s="151" t="str">
        <f>IF(ISBLANK('Raw Data'!AD86),"",'Raw Data'!AD86)</f>
        <v/>
      </c>
      <c r="W86" s="52"/>
      <c r="Y86" s="52"/>
      <c r="Z86" s="63"/>
      <c r="AF86" s="90"/>
      <c r="AG86" s="91"/>
      <c r="AH86" s="90"/>
    </row>
    <row r="87" spans="1:34" x14ac:dyDescent="0.2">
      <c r="A87" s="82" t="str">
        <f>IF(ISBLANK('Raw Data'!A87),"",'Raw Data'!A87)</f>
        <v/>
      </c>
      <c r="B87" s="151" t="str">
        <f>IF(ISBLANK('Raw Data'!B87),"",'Raw Data'!B87)</f>
        <v/>
      </c>
      <c r="C87" s="151" t="str">
        <f>IF(ISBLANK('Raw Data'!X87),"",'Raw Data'!X87)</f>
        <v/>
      </c>
      <c r="D87" s="151" t="str">
        <f>IF(ISBLANK('Raw Data'!Y87),"",'Raw Data'!Y87)</f>
        <v/>
      </c>
      <c r="E87" s="151" t="str">
        <f>IF(ISBLANK('Raw Data'!AB87),"",'Raw Data'!AB87)</f>
        <v/>
      </c>
      <c r="F87" s="151" t="str">
        <f>IF(ISBLANK('Raw Data'!AC87),"",'Raw Data'!AC87)</f>
        <v/>
      </c>
      <c r="G87" s="151" t="str">
        <f>IF(ISBLANK('Raw Data'!N87),"",'Raw Data'!N87)</f>
        <v/>
      </c>
      <c r="H87" s="151" t="str">
        <f>IF(ISBLANK('Raw Data'!O87),"",'Raw Data'!O87)</f>
        <v/>
      </c>
      <c r="I87" s="151" t="str">
        <f>IF(ISBLANK('Raw Data'!P87),"",'Raw Data'!P87)</f>
        <v/>
      </c>
      <c r="J87" s="151" t="str">
        <f>IF(ISBLANK('Raw Data'!Q87),"",'Raw Data'!Q87)</f>
        <v/>
      </c>
      <c r="K87" s="151" t="str">
        <f>IF(ISBLANK('Raw Data'!R87),"",'Raw Data'!R87)</f>
        <v/>
      </c>
      <c r="L87" s="151" t="str">
        <f>IF(ISBLANK('Raw Data'!S87),"",'Raw Data'!S87)</f>
        <v/>
      </c>
      <c r="M87" s="151" t="str">
        <f>IF(ISBLANK('Raw Data'!T87),"",'Raw Data'!T87)</f>
        <v xml:space="preserve"> </v>
      </c>
      <c r="N87" s="151" t="str">
        <f>IF(ISBLANK('Raw Data'!U87),"",'Raw Data'!U87)</f>
        <v xml:space="preserve"> </v>
      </c>
      <c r="O87" s="151" t="str">
        <f>IF(ISBLANK('Raw Data'!V87),"",'Raw Data'!V87)</f>
        <v/>
      </c>
      <c r="P87" s="151" t="str">
        <f>IF(ISBLANK('Raw Data'!W87),"",'Raw Data'!W87)</f>
        <v/>
      </c>
      <c r="Q87" s="151" t="str">
        <f>IF(ISBLANK('Raw Data'!C87),"",'Raw Data'!C87)</f>
        <v/>
      </c>
      <c r="R87" s="151" t="str">
        <f>IF(ISBLANK('Raw Data'!D87),"",'Raw Data'!D87)</f>
        <v/>
      </c>
      <c r="S87" s="151" t="str">
        <f>IF(ISBLANK('Raw Data'!E87),"",'Raw Data'!E87)</f>
        <v/>
      </c>
      <c r="T87" s="151" t="str">
        <f>IF(ISBLANK('Raw Data'!F87),"",'Raw Data'!F87)</f>
        <v/>
      </c>
      <c r="U87" s="151" t="str">
        <f>IF(ISBLANK('Raw Data'!G87),"",'Raw Data'!G87)</f>
        <v/>
      </c>
      <c r="V87" s="151" t="str">
        <f>IF(ISBLANK('Raw Data'!AD87),"",'Raw Data'!AD87)</f>
        <v/>
      </c>
      <c r="W87" s="52"/>
      <c r="Y87" s="52"/>
      <c r="AF87" s="90"/>
      <c r="AG87" s="91"/>
      <c r="AH87" s="90"/>
    </row>
    <row r="88" spans="1:34" x14ac:dyDescent="0.2">
      <c r="A88" s="82" t="str">
        <f>IF(ISBLANK('Raw Data'!A88),"",'Raw Data'!A88)</f>
        <v/>
      </c>
      <c r="B88" s="151" t="str">
        <f>IF(ISBLANK('Raw Data'!B88),"",'Raw Data'!B88)</f>
        <v/>
      </c>
      <c r="C88" s="151" t="str">
        <f>IF(ISBLANK('Raw Data'!X88),"",'Raw Data'!X88)</f>
        <v/>
      </c>
      <c r="D88" s="151" t="str">
        <f>IF(ISBLANK('Raw Data'!Y88),"",'Raw Data'!Y88)</f>
        <v/>
      </c>
      <c r="E88" s="151" t="str">
        <f>IF(ISBLANK('Raw Data'!AB88),"",'Raw Data'!AB88)</f>
        <v/>
      </c>
      <c r="F88" s="151" t="str">
        <f>IF(ISBLANK('Raw Data'!AC88),"",'Raw Data'!AC88)</f>
        <v/>
      </c>
      <c r="G88" s="151" t="str">
        <f>IF(ISBLANK('Raw Data'!N88),"",'Raw Data'!N88)</f>
        <v/>
      </c>
      <c r="H88" s="151" t="str">
        <f>IF(ISBLANK('Raw Data'!O88),"",'Raw Data'!O88)</f>
        <v/>
      </c>
      <c r="I88" s="151" t="str">
        <f>IF(ISBLANK('Raw Data'!P88),"",'Raw Data'!P88)</f>
        <v/>
      </c>
      <c r="J88" s="151" t="str">
        <f>IF(ISBLANK('Raw Data'!Q88),"",'Raw Data'!Q88)</f>
        <v/>
      </c>
      <c r="K88" s="151" t="str">
        <f>IF(ISBLANK('Raw Data'!R88),"",'Raw Data'!R88)</f>
        <v/>
      </c>
      <c r="L88" s="151" t="str">
        <f>IF(ISBLANK('Raw Data'!S88),"",'Raw Data'!S88)</f>
        <v/>
      </c>
      <c r="M88" s="151" t="str">
        <f>IF(ISBLANK('Raw Data'!T88),"",'Raw Data'!T88)</f>
        <v xml:space="preserve"> </v>
      </c>
      <c r="N88" s="151" t="str">
        <f>IF(ISBLANK('Raw Data'!U88),"",'Raw Data'!U88)</f>
        <v xml:space="preserve"> </v>
      </c>
      <c r="O88" s="151" t="str">
        <f>IF(ISBLANK('Raw Data'!V88),"",'Raw Data'!V88)</f>
        <v/>
      </c>
      <c r="P88" s="151" t="str">
        <f>IF(ISBLANK('Raw Data'!W88),"",'Raw Data'!W88)</f>
        <v/>
      </c>
      <c r="Q88" s="151" t="str">
        <f>IF(ISBLANK('Raw Data'!C88),"",'Raw Data'!C88)</f>
        <v/>
      </c>
      <c r="R88" s="151" t="str">
        <f>IF(ISBLANK('Raw Data'!D88),"",'Raw Data'!D88)</f>
        <v/>
      </c>
      <c r="S88" s="151" t="str">
        <f>IF(ISBLANK('Raw Data'!E88),"",'Raw Data'!E88)</f>
        <v/>
      </c>
      <c r="T88" s="151" t="str">
        <f>IF(ISBLANK('Raw Data'!F88),"",'Raw Data'!F88)</f>
        <v/>
      </c>
      <c r="U88" s="151" t="str">
        <f>IF(ISBLANK('Raw Data'!G88),"",'Raw Data'!G88)</f>
        <v/>
      </c>
      <c r="V88" s="151" t="str">
        <f>IF(ISBLANK('Raw Data'!AD88),"",'Raw Data'!AD88)</f>
        <v/>
      </c>
      <c r="W88" s="52"/>
      <c r="Y88" s="52"/>
      <c r="AF88" s="90"/>
      <c r="AG88" s="91"/>
      <c r="AH88" s="90"/>
    </row>
    <row r="89" spans="1:34" x14ac:dyDescent="0.2">
      <c r="A89" s="82" t="str">
        <f>IF(ISBLANK('Raw Data'!A89),"",'Raw Data'!A89)</f>
        <v/>
      </c>
      <c r="B89" s="151" t="str">
        <f>IF(ISBLANK('Raw Data'!B89),"",'Raw Data'!B89)</f>
        <v/>
      </c>
      <c r="C89" s="151" t="str">
        <f>IF(ISBLANK('Raw Data'!X89),"",'Raw Data'!X89)</f>
        <v/>
      </c>
      <c r="D89" s="151" t="str">
        <f>IF(ISBLANK('Raw Data'!Y89),"",'Raw Data'!Y89)</f>
        <v/>
      </c>
      <c r="E89" s="151" t="str">
        <f>IF(ISBLANK('Raw Data'!AB89),"",'Raw Data'!AB89)</f>
        <v/>
      </c>
      <c r="F89" s="151" t="str">
        <f>IF(ISBLANK('Raw Data'!AC89),"",'Raw Data'!AC89)</f>
        <v/>
      </c>
      <c r="G89" s="151" t="str">
        <f>IF(ISBLANK('Raw Data'!N89),"",'Raw Data'!N89)</f>
        <v/>
      </c>
      <c r="H89" s="151" t="str">
        <f>IF(ISBLANK('Raw Data'!O89),"",'Raw Data'!O89)</f>
        <v/>
      </c>
      <c r="I89" s="151" t="str">
        <f>IF(ISBLANK('Raw Data'!P89),"",'Raw Data'!P89)</f>
        <v/>
      </c>
      <c r="J89" s="151" t="str">
        <f>IF(ISBLANK('Raw Data'!Q89),"",'Raw Data'!Q89)</f>
        <v/>
      </c>
      <c r="K89" s="151" t="str">
        <f>IF(ISBLANK('Raw Data'!R89),"",'Raw Data'!R89)</f>
        <v/>
      </c>
      <c r="L89" s="151" t="str">
        <f>IF(ISBLANK('Raw Data'!S89),"",'Raw Data'!S89)</f>
        <v/>
      </c>
      <c r="M89" s="151" t="str">
        <f>IF(ISBLANK('Raw Data'!T89),"",'Raw Data'!T89)</f>
        <v xml:space="preserve"> </v>
      </c>
      <c r="N89" s="151" t="str">
        <f>IF(ISBLANK('Raw Data'!U89),"",'Raw Data'!U89)</f>
        <v xml:space="preserve"> </v>
      </c>
      <c r="O89" s="151" t="str">
        <f>IF(ISBLANK('Raw Data'!V89),"",'Raw Data'!V89)</f>
        <v/>
      </c>
      <c r="P89" s="151" t="str">
        <f>IF(ISBLANK('Raw Data'!W89),"",'Raw Data'!W89)</f>
        <v/>
      </c>
      <c r="Q89" s="151" t="str">
        <f>IF(ISBLANK('Raw Data'!C89),"",'Raw Data'!C89)</f>
        <v/>
      </c>
      <c r="R89" s="151" t="str">
        <f>IF(ISBLANK('Raw Data'!D89),"",'Raw Data'!D89)</f>
        <v/>
      </c>
      <c r="S89" s="151" t="str">
        <f>IF(ISBLANK('Raw Data'!E89),"",'Raw Data'!E89)</f>
        <v/>
      </c>
      <c r="T89" s="151" t="str">
        <f>IF(ISBLANK('Raw Data'!F89),"",'Raw Data'!F89)</f>
        <v/>
      </c>
      <c r="U89" s="151" t="str">
        <f>IF(ISBLANK('Raw Data'!G89),"",'Raw Data'!G89)</f>
        <v/>
      </c>
      <c r="V89" s="151" t="str">
        <f>IF(ISBLANK('Raw Data'!AD89),"",'Raw Data'!AD89)</f>
        <v/>
      </c>
      <c r="W89" s="52"/>
      <c r="Y89" s="52"/>
      <c r="AF89" s="90"/>
      <c r="AG89" s="91"/>
      <c r="AH89" s="90"/>
    </row>
    <row r="90" spans="1:34" x14ac:dyDescent="0.2">
      <c r="A90" s="82">
        <f>IF(ISBLANK('Raw Data'!A90),"",'Raw Data'!A90)</f>
        <v>42808</v>
      </c>
      <c r="B90" s="151">
        <f>IF(ISBLANK('Raw Data'!B90),"",'Raw Data'!B90)</f>
        <v>8</v>
      </c>
      <c r="C90" s="151" t="str">
        <f>IF(ISBLANK('Raw Data'!X90),"",'Raw Data'!X90)</f>
        <v>East Branch Downtown</v>
      </c>
      <c r="D90" s="151" t="str">
        <f>IF(ISBLANK('Raw Data'!Y90),"",'Raw Data'!Y90)</f>
        <v>Mike Lewis</v>
      </c>
      <c r="E90" s="151" t="str">
        <f>IF(ISBLANK('Raw Data'!AB90),"",'Raw Data'!AB90)</f>
        <v/>
      </c>
      <c r="F90" s="151">
        <f>IF(ISBLANK('Raw Data'!AC90),"",'Raw Data'!AC90)</f>
        <v>0</v>
      </c>
      <c r="G90" s="151">
        <f>IF(ISBLANK('Raw Data'!N90),"",'Raw Data'!N90)</f>
        <v>5</v>
      </c>
      <c r="H90" s="151">
        <f>IF(ISBLANK('Raw Data'!O90),"",'Raw Data'!O90)</f>
        <v>3</v>
      </c>
      <c r="I90" s="151">
        <f>IF(ISBLANK('Raw Data'!P90),"",'Raw Data'!P90)</f>
        <v>4</v>
      </c>
      <c r="J90" s="151">
        <f>IF(ISBLANK('Raw Data'!Q90),"",'Raw Data'!Q90)</f>
        <v>2</v>
      </c>
      <c r="K90" s="151">
        <f>IF(ISBLANK('Raw Data'!R90),"",'Raw Data'!R90)</f>
        <v>6</v>
      </c>
      <c r="L90" s="151">
        <f>IF(ISBLANK('Raw Data'!S90),"",'Raw Data'!S90)</f>
        <v>6</v>
      </c>
      <c r="M90" s="151">
        <f>IF(ISBLANK('Raw Data'!T90),"",'Raw Data'!T90)</f>
        <v>2.2222222222222223</v>
      </c>
      <c r="N90" s="151">
        <f>IF(ISBLANK('Raw Data'!U90),"",'Raw Data'!U90)</f>
        <v>6.666666666666667</v>
      </c>
      <c r="O90" s="151">
        <f>IF(ISBLANK('Raw Data'!V90),"",'Raw Data'!V90)</f>
        <v>0.48</v>
      </c>
      <c r="P90" s="151">
        <f>IF(ISBLANK('Raw Data'!W90),"",'Raw Data'!W90)</f>
        <v>1</v>
      </c>
      <c r="Q90" s="151">
        <f>IF(ISBLANK('Raw Data'!C90),"",'Raw Data'!C90)</f>
        <v>0.06</v>
      </c>
      <c r="R90" s="151">
        <f>IF(ISBLANK('Raw Data'!D90),"",'Raw Data'!D90)</f>
        <v>6.59</v>
      </c>
      <c r="S90" s="151">
        <f>IF(ISBLANK('Raw Data'!E90),"",'Raw Data'!E90)</f>
        <v>2.7</v>
      </c>
      <c r="T90" s="151">
        <f>IF(ISBLANK('Raw Data'!F90),"",'Raw Data'!F90)</f>
        <v>11.848000000000001</v>
      </c>
      <c r="U90" s="151">
        <f>IF(ISBLANK('Raw Data'!G90),"",'Raw Data'!G90)</f>
        <v>0.19</v>
      </c>
      <c r="V90" s="151" t="str">
        <f>IF(ISBLANK('Raw Data'!AD90),"",'Raw Data'!AD90)</f>
        <v>Very tubid, strong current, lots of floating dead vegetation</v>
      </c>
      <c r="W90" s="52"/>
      <c r="Y90" s="52" t="s">
        <v>20</v>
      </c>
      <c r="Z90" s="64" t="s">
        <v>103</v>
      </c>
      <c r="AA90" s="51">
        <f>AVERAGE(R90:R91)</f>
        <v>6.7349999999999994</v>
      </c>
      <c r="AB90" s="51">
        <f>AVERAGE(T90:T91)</f>
        <v>7.2140000000000004</v>
      </c>
      <c r="AC90" s="51">
        <f>AVERAGE(U90:U91)</f>
        <v>0.1545</v>
      </c>
      <c r="AD90" s="51">
        <f>AVERAGE(S90:S91)</f>
        <v>3</v>
      </c>
      <c r="AE90" s="51">
        <f>AVERAGE(O90:O91)</f>
        <v>0.98</v>
      </c>
      <c r="AF90" s="90">
        <f>TNTP!M85</f>
        <v>3.0395190000000003</v>
      </c>
      <c r="AG90" s="91">
        <f>TNTP!N85</f>
        <v>3.9177050000000005E-2</v>
      </c>
      <c r="AH90" s="90"/>
    </row>
    <row r="91" spans="1:34" x14ac:dyDescent="0.2">
      <c r="A91" s="82">
        <f>IF(ISBLANK('Raw Data'!A91),"",'Raw Data'!A91)</f>
        <v>42822</v>
      </c>
      <c r="B91" s="151">
        <f>IF(ISBLANK('Raw Data'!B91),"",'Raw Data'!B91)</f>
        <v>8</v>
      </c>
      <c r="C91" s="151" t="str">
        <f>IF(ISBLANK('Raw Data'!X91),"",'Raw Data'!X91)</f>
        <v/>
      </c>
      <c r="D91" s="151" t="str">
        <f>IF(ISBLANK('Raw Data'!Y91),"",'Raw Data'!Y91)</f>
        <v>Mike Lewis</v>
      </c>
      <c r="E91" s="151">
        <f>IF(ISBLANK('Raw Data'!AB91),"",'Raw Data'!AB91)</f>
        <v>2</v>
      </c>
      <c r="F91" s="151">
        <f>IF(ISBLANK('Raw Data'!AC91),"",'Raw Data'!AC91)</f>
        <v>0.60960000000000003</v>
      </c>
      <c r="G91" s="151">
        <f>IF(ISBLANK('Raw Data'!N91),"",'Raw Data'!N91)</f>
        <v>5</v>
      </c>
      <c r="H91" s="151">
        <f>IF(ISBLANK('Raw Data'!O91),"",'Raw Data'!O91)</f>
        <v>3</v>
      </c>
      <c r="I91" s="151">
        <f>IF(ISBLANK('Raw Data'!P91),"",'Raw Data'!P91)</f>
        <v>2</v>
      </c>
      <c r="J91" s="151">
        <f>IF(ISBLANK('Raw Data'!Q91),"",'Raw Data'!Q91)</f>
        <v>1</v>
      </c>
      <c r="K91" s="151">
        <f>IF(ISBLANK('Raw Data'!R91),"",'Raw Data'!R91)</f>
        <v>11</v>
      </c>
      <c r="L91" s="151">
        <f>IF(ISBLANK('Raw Data'!S91),"",'Raw Data'!S91)</f>
        <v>3</v>
      </c>
      <c r="M91" s="151">
        <f>IF(ISBLANK('Raw Data'!T91),"",'Raw Data'!T91)</f>
        <v>18.888888888888889</v>
      </c>
      <c r="N91" s="151">
        <f>IF(ISBLANK('Raw Data'!U91),"",'Raw Data'!U91)</f>
        <v>15.555555555555555</v>
      </c>
      <c r="O91" s="151">
        <f>IF(ISBLANK('Raw Data'!V91),"",'Raw Data'!V91)</f>
        <v>1.48</v>
      </c>
      <c r="P91" s="151">
        <f>IF(ISBLANK('Raw Data'!W91),"",'Raw Data'!W91)</f>
        <v>1</v>
      </c>
      <c r="Q91" s="151">
        <f>IF(ISBLANK('Raw Data'!C91),"",'Raw Data'!C91)</f>
        <v>0.08</v>
      </c>
      <c r="R91" s="151">
        <f>IF(ISBLANK('Raw Data'!D91),"",'Raw Data'!D91)</f>
        <v>6.88</v>
      </c>
      <c r="S91" s="151">
        <f>IF(ISBLANK('Raw Data'!E91),"",'Raw Data'!E91)</f>
        <v>3.3</v>
      </c>
      <c r="T91" s="151">
        <f>IF(ISBLANK('Raw Data'!F91),"",'Raw Data'!F91)</f>
        <v>2.58</v>
      </c>
      <c r="U91" s="151">
        <f>IF(ISBLANK('Raw Data'!G91),"",'Raw Data'!G91)</f>
        <v>0.11899999999999999</v>
      </c>
      <c r="V91" s="151" t="str">
        <f>IF(ISBLANK('Raw Data'!AD91),"",'Raw Data'!AD91)</f>
        <v/>
      </c>
      <c r="W91" s="52"/>
      <c r="Y91" s="52" t="s">
        <v>22</v>
      </c>
      <c r="AA91" s="90">
        <f>AVERAGE(R92:R93)</f>
        <v>6.9399999999999995</v>
      </c>
      <c r="AB91" s="90">
        <f>AVERAGE(T92:T93)</f>
        <v>2.96</v>
      </c>
      <c r="AC91" s="90">
        <f>AVERAGE(U92:U93)</f>
        <v>0.14099999999999999</v>
      </c>
      <c r="AD91" s="90">
        <f>AVERAGE(S92:S93)</f>
        <v>3.3</v>
      </c>
      <c r="AE91" s="90">
        <f>AVERAGE(O92:O93)</f>
        <v>1.1000000000000001</v>
      </c>
      <c r="AF91" s="90">
        <f>TNTP!M86</f>
        <v>2.6018002500000001</v>
      </c>
      <c r="AG91" s="91">
        <f>TNTP!N86</f>
        <v>3.9486750000000001E-2</v>
      </c>
      <c r="AH91" s="90"/>
    </row>
    <row r="92" spans="1:34" x14ac:dyDescent="0.2">
      <c r="A92" s="82">
        <f>IF(ISBLANK('Raw Data'!A92),"",'Raw Data'!A92)</f>
        <v>42836</v>
      </c>
      <c r="B92" s="151">
        <f>IF(ISBLANK('Raw Data'!B92),"",'Raw Data'!B92)</f>
        <v>8</v>
      </c>
      <c r="C92" s="151" t="str">
        <f>IF(ISBLANK('Raw Data'!X92),"",'Raw Data'!X92)</f>
        <v/>
      </c>
      <c r="D92" s="151" t="str">
        <f>IF(ISBLANK('Raw Data'!Y92),"",'Raw Data'!Y92)</f>
        <v>Mike Lewis</v>
      </c>
      <c r="E92" s="151">
        <f>IF(ISBLANK('Raw Data'!AB92),"",'Raw Data'!AB92)</f>
        <v>2</v>
      </c>
      <c r="F92" s="151">
        <f>IF(ISBLANK('Raw Data'!AC92),"",'Raw Data'!AC92)</f>
        <v>0.60960000000000003</v>
      </c>
      <c r="G92" s="151">
        <f>IF(ISBLANK('Raw Data'!N92),"",'Raw Data'!N92)</f>
        <v>5</v>
      </c>
      <c r="H92" s="151">
        <f>IF(ISBLANK('Raw Data'!O92),"",'Raw Data'!O92)</f>
        <v>1</v>
      </c>
      <c r="I92" s="151">
        <f>IF(ISBLANK('Raw Data'!P92),"",'Raw Data'!P92)</f>
        <v>2</v>
      </c>
      <c r="J92" s="151">
        <f>IF(ISBLANK('Raw Data'!Q92),"",'Raw Data'!Q92)</f>
        <v>1</v>
      </c>
      <c r="K92" s="151">
        <f>IF(ISBLANK('Raw Data'!R92),"",'Raw Data'!R92)</f>
        <v>11</v>
      </c>
      <c r="L92" s="151">
        <f>IF(ISBLANK('Raw Data'!S92),"",'Raw Data'!S92)</f>
        <v>1</v>
      </c>
      <c r="M92" s="151">
        <f>IF(ISBLANK('Raw Data'!T92),"",'Raw Data'!T92)</f>
        <v>24.444444444444443</v>
      </c>
      <c r="N92" s="151">
        <f>IF(ISBLANK('Raw Data'!U92),"",'Raw Data'!U92)</f>
        <v>20</v>
      </c>
      <c r="O92" s="151">
        <f>IF(ISBLANK('Raw Data'!V92),"",'Raw Data'!V92)</f>
        <v>1.45</v>
      </c>
      <c r="P92" s="151">
        <f>IF(ISBLANK('Raw Data'!W92),"",'Raw Data'!W92)</f>
        <v>1</v>
      </c>
      <c r="Q92" s="151">
        <f>IF(ISBLANK('Raw Data'!C92),"",'Raw Data'!C92)</f>
        <v>0.04</v>
      </c>
      <c r="R92" s="151">
        <f>IF(ISBLANK('Raw Data'!D92),"",'Raw Data'!D92)</f>
        <v>7.09</v>
      </c>
      <c r="S92" s="151">
        <f>IF(ISBLANK('Raw Data'!E92),"",'Raw Data'!E92)</f>
        <v>3.4</v>
      </c>
      <c r="T92" s="151">
        <f>IF(ISBLANK('Raw Data'!F92),"",'Raw Data'!F92)</f>
        <v>3.58</v>
      </c>
      <c r="U92" s="151">
        <f>IF(ISBLANK('Raw Data'!G92),"",'Raw Data'!G92)</f>
        <v>0.14099999999999999</v>
      </c>
      <c r="V92" s="151" t="str">
        <f>IF(ISBLANK('Raw Data'!AD92),"",'Raw Data'!AD92)</f>
        <v/>
      </c>
      <c r="W92" s="52"/>
      <c r="Y92" s="52" t="s">
        <v>23</v>
      </c>
      <c r="AA92" s="90">
        <f>AVERAGE(R94:R95)</f>
        <v>6.5500000000000007</v>
      </c>
      <c r="AB92" s="90">
        <f>AVERAGE(T94:T95)</f>
        <v>2.2400000000000002</v>
      </c>
      <c r="AC92" s="90">
        <f>AVERAGE(U94:U95)</f>
        <v>0.189</v>
      </c>
      <c r="AD92" s="90">
        <f>AVERAGE(S94:S95)</f>
        <v>4.05</v>
      </c>
      <c r="AE92" s="90">
        <f>AVERAGE(O94:O95)</f>
        <v>1.2650000000000001</v>
      </c>
      <c r="AF92" s="90">
        <f>TNTP!M87</f>
        <v>2.3881934999999999</v>
      </c>
      <c r="AG92" s="91">
        <f>TNTP!N87</f>
        <v>5.9926950000000007E-2</v>
      </c>
      <c r="AH92" s="90"/>
    </row>
    <row r="93" spans="1:34" x14ac:dyDescent="0.2">
      <c r="A93" s="82">
        <f>IF(ISBLANK('Raw Data'!A93),"",'Raw Data'!A93)</f>
        <v>42850</v>
      </c>
      <c r="B93" s="151">
        <f>IF(ISBLANK('Raw Data'!B93),"",'Raw Data'!B93)</f>
        <v>8</v>
      </c>
      <c r="C93" s="151" t="str">
        <f>IF(ISBLANK('Raw Data'!X93),"",'Raw Data'!X93)</f>
        <v/>
      </c>
      <c r="D93" s="151" t="str">
        <f>IF(ISBLANK('Raw Data'!Y93),"",'Raw Data'!Y93)</f>
        <v>Mike Lewis</v>
      </c>
      <c r="E93" s="151">
        <f>IF(ISBLANK('Raw Data'!AB93),"",'Raw Data'!AB93)</f>
        <v>2</v>
      </c>
      <c r="F93" s="151">
        <f>IF(ISBLANK('Raw Data'!AC93),"",'Raw Data'!AC93)</f>
        <v>0.60960000000000003</v>
      </c>
      <c r="G93" s="151">
        <f>IF(ISBLANK('Raw Data'!N93),"",'Raw Data'!N93)</f>
        <v>5</v>
      </c>
      <c r="H93" s="151">
        <f>IF(ISBLANK('Raw Data'!O93),"",'Raw Data'!O93)</f>
        <v>4</v>
      </c>
      <c r="I93" s="151">
        <f>IF(ISBLANK('Raw Data'!P93),"",'Raw Data'!P93)</f>
        <v>1</v>
      </c>
      <c r="J93" s="151">
        <f>IF(ISBLANK('Raw Data'!Q93),"",'Raw Data'!Q93)</f>
        <v>1</v>
      </c>
      <c r="K93" s="151">
        <f>IF(ISBLANK('Raw Data'!R93),"",'Raw Data'!R93)</f>
        <v>13</v>
      </c>
      <c r="L93" s="151">
        <f>IF(ISBLANK('Raw Data'!S93),"",'Raw Data'!S93)</f>
        <v>4</v>
      </c>
      <c r="M93" s="151">
        <f>IF(ISBLANK('Raw Data'!T93),"",'Raw Data'!T93)</f>
        <v>17.222222222222221</v>
      </c>
      <c r="N93" s="151">
        <f>IF(ISBLANK('Raw Data'!U93),"",'Raw Data'!U93)</f>
        <v>16.111111111111111</v>
      </c>
      <c r="O93" s="151">
        <f>IF(ISBLANK('Raw Data'!V93),"",'Raw Data'!V93)</f>
        <v>0.75</v>
      </c>
      <c r="P93" s="151">
        <f>IF(ISBLANK('Raw Data'!W93),"",'Raw Data'!W93)</f>
        <v>1</v>
      </c>
      <c r="Q93" s="151">
        <f>IF(ISBLANK('Raw Data'!C93),"",'Raw Data'!C93)</f>
        <v>0.06</v>
      </c>
      <c r="R93" s="151">
        <f>IF(ISBLANK('Raw Data'!D93),"",'Raw Data'!D93)</f>
        <v>6.79</v>
      </c>
      <c r="S93" s="151">
        <f>IF(ISBLANK('Raw Data'!E93),"",'Raw Data'!E93)</f>
        <v>3.2</v>
      </c>
      <c r="T93" s="151">
        <f>IF(ISBLANK('Raw Data'!F93),"",'Raw Data'!F93)</f>
        <v>2.34</v>
      </c>
      <c r="U93" s="151" t="str">
        <f>IF(ISBLANK('Raw Data'!G93),"",'Raw Data'!G93)</f>
        <v>LOST</v>
      </c>
      <c r="V93" s="151" t="str">
        <f>IF(ISBLANK('Raw Data'!AD93),"",'Raw Data'!AD93)</f>
        <v/>
      </c>
      <c r="W93" s="52"/>
      <c r="Y93" s="52" t="s">
        <v>24</v>
      </c>
      <c r="AA93" s="51">
        <f>AVERAGE(R96:R97)</f>
        <v>7.04</v>
      </c>
      <c r="AB93" s="51">
        <f>AVERAGE(T96:T97)</f>
        <v>4.5250000000000004</v>
      </c>
      <c r="AC93" s="51">
        <f>AVERAGE(U96:U97)</f>
        <v>0.1565</v>
      </c>
      <c r="AD93" s="51">
        <f>AVERAGE(S96:S97)</f>
        <v>5.05</v>
      </c>
      <c r="AE93" s="51">
        <f>AVERAGE(O96:O97)</f>
        <v>1.4</v>
      </c>
      <c r="AF93" s="90">
        <f>TNTP!M88</f>
        <v>1.848924</v>
      </c>
      <c r="AG93" s="91">
        <f>TNTP!N88</f>
        <v>6.0701199999999997E-2</v>
      </c>
      <c r="AH93" s="90"/>
    </row>
    <row r="94" spans="1:34" x14ac:dyDescent="0.2">
      <c r="A94" s="82">
        <f>IF(ISBLANK('Raw Data'!A94),"",'Raw Data'!A94)</f>
        <v>42864</v>
      </c>
      <c r="B94" s="151">
        <f>IF(ISBLANK('Raw Data'!B94),"",'Raw Data'!B94)</f>
        <v>8</v>
      </c>
      <c r="C94" s="151" t="str">
        <f>IF(ISBLANK('Raw Data'!X94),"",'Raw Data'!X94)</f>
        <v/>
      </c>
      <c r="D94" s="151" t="str">
        <f>IF(ISBLANK('Raw Data'!Y94),"",'Raw Data'!Y94)</f>
        <v>Mike Lewis</v>
      </c>
      <c r="E94" s="151">
        <f>IF(ISBLANK('Raw Data'!AB94),"",'Raw Data'!AB94)</f>
        <v>2</v>
      </c>
      <c r="F94" s="151">
        <f>IF(ISBLANK('Raw Data'!AC94),"",'Raw Data'!AC94)</f>
        <v>0.60960000000000003</v>
      </c>
      <c r="G94" s="151">
        <f>IF(ISBLANK('Raw Data'!N94),"",'Raw Data'!N94)</f>
        <v>5</v>
      </c>
      <c r="H94" s="151">
        <f>IF(ISBLANK('Raw Data'!O94),"",'Raw Data'!O94)</f>
        <v>1</v>
      </c>
      <c r="I94" s="151">
        <f>IF(ISBLANK('Raw Data'!P94),"",'Raw Data'!P94)</f>
        <v>1</v>
      </c>
      <c r="J94" s="151">
        <f>IF(ISBLANK('Raw Data'!Q94),"",'Raw Data'!Q94)</f>
        <v>1</v>
      </c>
      <c r="K94" s="151">
        <f>IF(ISBLANK('Raw Data'!R94),"",'Raw Data'!R94)</f>
        <v>13</v>
      </c>
      <c r="L94" s="151">
        <f>IF(ISBLANK('Raw Data'!S94),"",'Raw Data'!S94)</f>
        <v>1</v>
      </c>
      <c r="M94" s="151">
        <f>IF(ISBLANK('Raw Data'!T94),"",'Raw Data'!T94)</f>
        <v>17.222222222222221</v>
      </c>
      <c r="N94" s="151">
        <f>IF(ISBLANK('Raw Data'!U94),"",'Raw Data'!U94)</f>
        <v>16.666666666666668</v>
      </c>
      <c r="O94" s="151">
        <f>IF(ISBLANK('Raw Data'!V94),"",'Raw Data'!V94)</f>
        <v>1.02</v>
      </c>
      <c r="P94" s="151">
        <f>IF(ISBLANK('Raw Data'!W94),"",'Raw Data'!W94)</f>
        <v>1</v>
      </c>
      <c r="Q94" s="151">
        <f>IF(ISBLANK('Raw Data'!C94),"",'Raw Data'!C94)</f>
        <v>7.0000000000000007E-2</v>
      </c>
      <c r="R94" s="151">
        <f>IF(ISBLANK('Raw Data'!D94),"",'Raw Data'!D94)</f>
        <v>6.61</v>
      </c>
      <c r="S94" s="151">
        <f>IF(ISBLANK('Raw Data'!E94),"",'Raw Data'!E94)</f>
        <v>4.3</v>
      </c>
      <c r="T94" s="151">
        <f>IF(ISBLANK('Raw Data'!F94),"",'Raw Data'!F94)</f>
        <v>2.15</v>
      </c>
      <c r="U94" s="151">
        <f>IF(ISBLANK('Raw Data'!G94),"",'Raw Data'!G94)</f>
        <v>0.24199999999999999</v>
      </c>
      <c r="V94" s="151" t="str">
        <f>IF(ISBLANK('Raw Data'!AD94),"",'Raw Data'!AD94)</f>
        <v>unusual amount of foam on the water surface</v>
      </c>
      <c r="W94" s="52"/>
      <c r="Y94" s="52" t="s">
        <v>25</v>
      </c>
      <c r="AA94" s="51">
        <f>AVERAGE(R98:R99)</f>
        <v>7.74</v>
      </c>
      <c r="AB94" s="51">
        <f>AVERAGE(T98:T99)</f>
        <v>2.68</v>
      </c>
      <c r="AC94" s="51">
        <f>AVERAGE(U98:U99)</f>
        <v>0.32400000000000001</v>
      </c>
      <c r="AD94" s="51">
        <f>AVERAGE(S98:S99)</f>
        <v>1</v>
      </c>
      <c r="AE94" s="51">
        <f>AVERAGE(O98:O99)</f>
        <v>1.72</v>
      </c>
      <c r="AF94" s="90">
        <f>TNTP!M89</f>
        <v>2.4652319999999999</v>
      </c>
      <c r="AG94" s="91">
        <f>TNTP!N89</f>
        <v>5.5746000000000004E-2</v>
      </c>
      <c r="AH94" s="90"/>
    </row>
    <row r="95" spans="1:34" x14ac:dyDescent="0.2">
      <c r="A95" s="82">
        <f>IF(ISBLANK('Raw Data'!A95),"",'Raw Data'!A95)</f>
        <v>42878</v>
      </c>
      <c r="B95" s="151">
        <f>IF(ISBLANK('Raw Data'!B95),"",'Raw Data'!B95)</f>
        <v>8</v>
      </c>
      <c r="C95" s="151" t="str">
        <f>IF(ISBLANK('Raw Data'!X95),"",'Raw Data'!X95)</f>
        <v/>
      </c>
      <c r="D95" s="151" t="str">
        <f>IF(ISBLANK('Raw Data'!Y95),"",'Raw Data'!Y95)</f>
        <v>Mike &amp; Cassy Lewis</v>
      </c>
      <c r="E95" s="151">
        <f>IF(ISBLANK('Raw Data'!AB95),"",'Raw Data'!AB95)</f>
        <v>2</v>
      </c>
      <c r="F95" s="151">
        <f>IF(ISBLANK('Raw Data'!AC95),"",'Raw Data'!AC95)</f>
        <v>0.60960000000000003</v>
      </c>
      <c r="G95" s="151">
        <f>IF(ISBLANK('Raw Data'!N95),"",'Raw Data'!N95)</f>
        <v>5</v>
      </c>
      <c r="H95" s="151">
        <f>IF(ISBLANK('Raw Data'!O95),"",'Raw Data'!O95)</f>
        <v>3</v>
      </c>
      <c r="I95" s="151">
        <f>IF(ISBLANK('Raw Data'!P95),"",'Raw Data'!P95)</f>
        <v>1</v>
      </c>
      <c r="J95" s="151">
        <f>IF(ISBLANK('Raw Data'!Q95),"",'Raw Data'!Q95)</f>
        <v>1</v>
      </c>
      <c r="K95" s="151">
        <f>IF(ISBLANK('Raw Data'!R95),"",'Raw Data'!R95)</f>
        <v>7</v>
      </c>
      <c r="L95" s="151">
        <f>IF(ISBLANK('Raw Data'!S95),"",'Raw Data'!S95)</f>
        <v>4</v>
      </c>
      <c r="M95" s="151">
        <f>IF(ISBLANK('Raw Data'!T95),"",'Raw Data'!T95)</f>
        <v>17.777777777777779</v>
      </c>
      <c r="N95" s="151">
        <f>IF(ISBLANK('Raw Data'!U95),"",'Raw Data'!U95)</f>
        <v>20</v>
      </c>
      <c r="O95" s="151">
        <f>IF(ISBLANK('Raw Data'!V95),"",'Raw Data'!V95)</f>
        <v>1.51</v>
      </c>
      <c r="P95" s="151">
        <f>IF(ISBLANK('Raw Data'!W95),"",'Raw Data'!W95)</f>
        <v>1</v>
      </c>
      <c r="Q95" s="151">
        <f>IF(ISBLANK('Raw Data'!C95),"",'Raw Data'!C95)</f>
        <v>7.0000000000000007E-2</v>
      </c>
      <c r="R95" s="151">
        <f>IF(ISBLANK('Raw Data'!D95),"",'Raw Data'!D95)</f>
        <v>6.49</v>
      </c>
      <c r="S95" s="151">
        <f>IF(ISBLANK('Raw Data'!E95),"",'Raw Data'!E95)</f>
        <v>3.8</v>
      </c>
      <c r="T95" s="151">
        <f>IF(ISBLANK('Raw Data'!F95),"",'Raw Data'!F95)</f>
        <v>2.33</v>
      </c>
      <c r="U95" s="151">
        <f>IF(ISBLANK('Raw Data'!G95),"",'Raw Data'!G95)</f>
        <v>0.13600000000000001</v>
      </c>
      <c r="V95" s="151" t="str">
        <f>IF(ISBLANK('Raw Data'!AD95),"",'Raw Data'!AD95)</f>
        <v/>
      </c>
      <c r="W95" s="52"/>
      <c r="Y95" s="52" t="s">
        <v>26</v>
      </c>
      <c r="AA95" s="90">
        <f>AVERAGE(R100:R102)</f>
        <v>6.55</v>
      </c>
      <c r="AB95" s="90">
        <f>AVERAGE(T100:T102)</f>
        <v>1.9666666666666668</v>
      </c>
      <c r="AC95" s="90">
        <f>AVERAGE(U100:U102)</f>
        <v>0.34666666666666668</v>
      </c>
      <c r="AD95" s="90">
        <f>AVERAGE(S100:S102)</f>
        <v>9.5333333333333332</v>
      </c>
      <c r="AE95" s="90">
        <f>AVERAGE(O100:O102)</f>
        <v>0.94666666666666666</v>
      </c>
      <c r="AF95" s="90">
        <f>TNTP!M90</f>
        <v>1.9049519999999998</v>
      </c>
      <c r="AG95" s="91">
        <f>TNTP!N90</f>
        <v>0.13100310000000001</v>
      </c>
      <c r="AH95" s="90"/>
    </row>
    <row r="96" spans="1:34" x14ac:dyDescent="0.2">
      <c r="A96" s="82">
        <f>IF(ISBLANK('Raw Data'!A96),"",'Raw Data'!A96)</f>
        <v>42892</v>
      </c>
      <c r="B96" s="151">
        <f>IF(ISBLANK('Raw Data'!B96),"",'Raw Data'!B96)</f>
        <v>8</v>
      </c>
      <c r="C96" s="151" t="str">
        <f>IF(ISBLANK('Raw Data'!X96),"",'Raw Data'!X96)</f>
        <v/>
      </c>
      <c r="D96" s="151" t="str">
        <f>IF(ISBLANK('Raw Data'!Y96),"",'Raw Data'!Y96)</f>
        <v>Mike Lewis</v>
      </c>
      <c r="E96" s="151">
        <f>IF(ISBLANK('Raw Data'!AB96),"",'Raw Data'!AB96)</f>
        <v>2</v>
      </c>
      <c r="F96" s="151">
        <f>IF(ISBLANK('Raw Data'!AC96),"",'Raw Data'!AC96)</f>
        <v>0.60960000000000003</v>
      </c>
      <c r="G96" s="151">
        <f>IF(ISBLANK('Raw Data'!N96),"",'Raw Data'!N96)</f>
        <v>5</v>
      </c>
      <c r="H96" s="151">
        <f>IF(ISBLANK('Raw Data'!O96),"",'Raw Data'!O96)</f>
        <v>2</v>
      </c>
      <c r="I96" s="151">
        <f>IF(ISBLANK('Raw Data'!P96),"",'Raw Data'!P96)</f>
        <v>2</v>
      </c>
      <c r="J96" s="151">
        <f>IF(ISBLANK('Raw Data'!Q96),"",'Raw Data'!Q96)</f>
        <v>1</v>
      </c>
      <c r="K96" s="151">
        <f>IF(ISBLANK('Raw Data'!R96),"",'Raw Data'!R96)</f>
        <v>11</v>
      </c>
      <c r="L96" s="151">
        <f>IF(ISBLANK('Raw Data'!S96),"",'Raw Data'!S96)</f>
        <v>4</v>
      </c>
      <c r="M96" s="151">
        <f>IF(ISBLANK('Raw Data'!T96),"",'Raw Data'!T96)</f>
        <v>26.111111111111111</v>
      </c>
      <c r="N96" s="151">
        <f>IF(ISBLANK('Raw Data'!U96),"",'Raw Data'!U96)</f>
        <v>23.333333333333332</v>
      </c>
      <c r="O96" s="151">
        <f>IF(ISBLANK('Raw Data'!V96),"",'Raw Data'!V96)</f>
        <v>1.7</v>
      </c>
      <c r="P96" s="151">
        <f>IF(ISBLANK('Raw Data'!W96),"",'Raw Data'!W96)</f>
        <v>1</v>
      </c>
      <c r="Q96" s="151">
        <f>IF(ISBLANK('Raw Data'!C96),"",'Raw Data'!C96)</f>
        <v>7.0000000000000007E-2</v>
      </c>
      <c r="R96" s="151">
        <f>IF(ISBLANK('Raw Data'!D96),"",'Raw Data'!D96)</f>
        <v>7.25</v>
      </c>
      <c r="S96" s="151">
        <f>IF(ISBLANK('Raw Data'!E96),"",'Raw Data'!E96)</f>
        <v>3.9</v>
      </c>
      <c r="T96" s="151">
        <f>IF(ISBLANK('Raw Data'!F96),"",'Raw Data'!F96)</f>
        <v>2.17</v>
      </c>
      <c r="U96" s="151">
        <f>IF(ISBLANK('Raw Data'!G96),"",'Raw Data'!G96)</f>
        <v>0.223</v>
      </c>
      <c r="V96" s="151" t="str">
        <f>IF(ISBLANK('Raw Data'!AD96),"",'Raw Data'!AD96)</f>
        <v/>
      </c>
      <c r="W96" s="52"/>
      <c r="Y96" s="52" t="s">
        <v>27</v>
      </c>
      <c r="AA96" s="90">
        <f>AVERAGE(R103:R104)</f>
        <v>6.59</v>
      </c>
      <c r="AB96" s="90">
        <f>AVERAGE(T103:T104)</f>
        <v>2.145</v>
      </c>
      <c r="AC96" s="90">
        <f>AVERAGE(U103:U104)</f>
        <v>0.21950000000000003</v>
      </c>
      <c r="AD96" s="90">
        <f>AVERAGE(S103:S104)</f>
        <v>4.55</v>
      </c>
      <c r="AE96" s="90">
        <f>AVERAGE(O103:O104)</f>
        <v>0.19400000000000001</v>
      </c>
      <c r="AF96" s="90">
        <f>TNTP!M91</f>
        <v>3.0535259999999997</v>
      </c>
      <c r="AG96" s="91">
        <f>TNTP!N91</f>
        <v>3.2363649999999994E-2</v>
      </c>
      <c r="AH96" s="90"/>
    </row>
    <row r="97" spans="1:34" x14ac:dyDescent="0.2">
      <c r="A97" s="82">
        <f>IF(ISBLANK('Raw Data'!A97),"",'Raw Data'!A97)</f>
        <v>42906</v>
      </c>
      <c r="B97" s="151">
        <f>IF(ISBLANK('Raw Data'!B97),"",'Raw Data'!B97)</f>
        <v>8</v>
      </c>
      <c r="C97" s="151" t="str">
        <f>IF(ISBLANK('Raw Data'!X97),"",'Raw Data'!X97)</f>
        <v/>
      </c>
      <c r="D97" s="151" t="str">
        <f>IF(ISBLANK('Raw Data'!Y97),"",'Raw Data'!Y97)</f>
        <v>Simon/ Mike Lewis</v>
      </c>
      <c r="E97" s="151">
        <f>IF(ISBLANK('Raw Data'!AB97),"",'Raw Data'!AB97)</f>
        <v>2</v>
      </c>
      <c r="F97" s="151">
        <f>IF(ISBLANK('Raw Data'!AC97),"",'Raw Data'!AC97)</f>
        <v>0.60960000000000003</v>
      </c>
      <c r="G97" s="151">
        <f>IF(ISBLANK('Raw Data'!N97),"",'Raw Data'!N97)</f>
        <v>5</v>
      </c>
      <c r="H97" s="151">
        <f>IF(ISBLANK('Raw Data'!O97),"",'Raw Data'!O97)</f>
        <v>3</v>
      </c>
      <c r="I97" s="151">
        <f>IF(ISBLANK('Raw Data'!P97),"",'Raw Data'!P97)</f>
        <v>1</v>
      </c>
      <c r="J97" s="151">
        <f>IF(ISBLANK('Raw Data'!Q97),"",'Raw Data'!Q97)</f>
        <v>2</v>
      </c>
      <c r="K97" s="151">
        <f>IF(ISBLANK('Raw Data'!R97),"",'Raw Data'!R97)</f>
        <v>13</v>
      </c>
      <c r="L97" s="151">
        <f>IF(ISBLANK('Raw Data'!S97),"",'Raw Data'!S97)</f>
        <v>5</v>
      </c>
      <c r="M97" s="151">
        <f>IF(ISBLANK('Raw Data'!T97),"",'Raw Data'!T97)</f>
        <v>27.222222222222221</v>
      </c>
      <c r="N97" s="151">
        <f>IF(ISBLANK('Raw Data'!U97),"",'Raw Data'!U97)</f>
        <v>26.666666666666668</v>
      </c>
      <c r="O97" s="151">
        <f>IF(ISBLANK('Raw Data'!V97),"",'Raw Data'!V97)</f>
        <v>1.1000000000000001</v>
      </c>
      <c r="P97" s="151">
        <f>IF(ISBLANK('Raw Data'!W97),"",'Raw Data'!W97)</f>
        <v>1</v>
      </c>
      <c r="Q97" s="151">
        <f>IF(ISBLANK('Raw Data'!C97),"",'Raw Data'!C97)</f>
        <v>0.06</v>
      </c>
      <c r="R97" s="151">
        <f>IF(ISBLANK('Raw Data'!D97),"",'Raw Data'!D97)</f>
        <v>6.83</v>
      </c>
      <c r="S97" s="151">
        <f>IF(ISBLANK('Raw Data'!E97),"",'Raw Data'!E97)</f>
        <v>6.2</v>
      </c>
      <c r="T97" s="151">
        <f>IF(ISBLANK('Raw Data'!F97),"",'Raw Data'!F97)</f>
        <v>6.88</v>
      </c>
      <c r="U97" s="151">
        <f>IF(ISBLANK('Raw Data'!G97),"",'Raw Data'!G97)</f>
        <v>0.09</v>
      </c>
      <c r="V97" s="151" t="str">
        <f>IF(ISBLANK('Raw Data'!AD97),"",'Raw Data'!AD97)</f>
        <v>Lots of mallards</v>
      </c>
      <c r="W97" s="52"/>
      <c r="Y97" s="52" t="s">
        <v>28</v>
      </c>
      <c r="AA97" s="90">
        <f>AVERAGE(R105:R106)</f>
        <v>6.8049999999999997</v>
      </c>
      <c r="AB97" s="90">
        <f>AVERAGE(T105:T106)</f>
        <v>3.2050000000000001</v>
      </c>
      <c r="AC97" s="90">
        <f>AVERAGE(U105:U106)</f>
        <v>9.9999999999999992E-2</v>
      </c>
      <c r="AD97" s="90">
        <f>AVERAGE(S105:S106)</f>
        <v>2.4500000000000002</v>
      </c>
      <c r="AE97" s="90">
        <f>AVERAGE(O105:O106)</f>
        <v>2.2749999999999999</v>
      </c>
      <c r="AF97" s="90">
        <f>TNTP!M92</f>
        <v>3.487743</v>
      </c>
      <c r="AG97" s="91">
        <f>TNTP!N92</f>
        <v>3.4531550000000001E-2</v>
      </c>
      <c r="AH97" s="90"/>
    </row>
    <row r="98" spans="1:34" x14ac:dyDescent="0.2">
      <c r="A98" s="82">
        <f>IF(ISBLANK('Raw Data'!A98),"",'Raw Data'!A98)</f>
        <v>42921</v>
      </c>
      <c r="B98" s="151">
        <f>IF(ISBLANK('Raw Data'!B98),"",'Raw Data'!B98)</f>
        <v>8</v>
      </c>
      <c r="C98" s="151" t="str">
        <f>IF(ISBLANK('Raw Data'!X98),"",'Raw Data'!X98)</f>
        <v/>
      </c>
      <c r="D98" s="151" t="str">
        <f>IF(ISBLANK('Raw Data'!Y98),"",'Raw Data'!Y98)</f>
        <v>Simon/ Mike Lewis</v>
      </c>
      <c r="E98" s="151" t="str">
        <f>IF(ISBLANK('Raw Data'!AB98),"",'Raw Data'!AB98)</f>
        <v/>
      </c>
      <c r="F98" s="151" t="str">
        <f>IF(ISBLANK('Raw Data'!AC98),"",'Raw Data'!AC98)</f>
        <v/>
      </c>
      <c r="G98" s="151" t="str">
        <f>IF(ISBLANK('Raw Data'!N98),"",'Raw Data'!N98)</f>
        <v/>
      </c>
      <c r="H98" s="151" t="str">
        <f>IF(ISBLANK('Raw Data'!O98),"",'Raw Data'!O98)</f>
        <v/>
      </c>
      <c r="I98" s="151" t="str">
        <f>IF(ISBLANK('Raw Data'!P98),"",'Raw Data'!P98)</f>
        <v/>
      </c>
      <c r="J98" s="151" t="str">
        <f>IF(ISBLANK('Raw Data'!Q98),"",'Raw Data'!Q98)</f>
        <v/>
      </c>
      <c r="K98" s="151" t="str">
        <f>IF(ISBLANK('Raw Data'!R98),"",'Raw Data'!R98)</f>
        <v/>
      </c>
      <c r="L98" s="151" t="str">
        <f>IF(ISBLANK('Raw Data'!S98),"",'Raw Data'!S98)</f>
        <v/>
      </c>
      <c r="M98" s="151" t="str">
        <f>IF(ISBLANK('Raw Data'!T98),"",'Raw Data'!T98)</f>
        <v xml:space="preserve"> </v>
      </c>
      <c r="N98" s="151" t="str">
        <f>IF(ISBLANK('Raw Data'!U98),"",'Raw Data'!U98)</f>
        <v xml:space="preserve"> </v>
      </c>
      <c r="O98" s="151" t="str">
        <f>IF(ISBLANK('Raw Data'!V98),"",'Raw Data'!V98)</f>
        <v/>
      </c>
      <c r="P98" s="151" t="str">
        <f>IF(ISBLANK('Raw Data'!W98),"",'Raw Data'!W98)</f>
        <v/>
      </c>
      <c r="Q98" s="151" t="str">
        <f>IF(ISBLANK('Raw Data'!C98),"",'Raw Data'!C98)</f>
        <v/>
      </c>
      <c r="R98" s="151" t="str">
        <f>IF(ISBLANK('Raw Data'!D98),"",'Raw Data'!D98)</f>
        <v/>
      </c>
      <c r="S98" s="151" t="str">
        <f>IF(ISBLANK('Raw Data'!E98),"",'Raw Data'!E98)</f>
        <v/>
      </c>
      <c r="T98" s="151" t="str">
        <f>IF(ISBLANK('Raw Data'!F98),"",'Raw Data'!F98)</f>
        <v/>
      </c>
      <c r="U98" s="151" t="str">
        <f>IF(ISBLANK('Raw Data'!G98),"",'Raw Data'!G98)</f>
        <v/>
      </c>
      <c r="V98" s="151" t="str">
        <f>IF(ISBLANK('Raw Data'!AD98),"",'Raw Data'!AD98)</f>
        <v/>
      </c>
      <c r="W98" s="52"/>
      <c r="Y98" s="52" t="s">
        <v>29</v>
      </c>
      <c r="AA98" s="51">
        <f>AVERAGE(R107)</f>
        <v>6.1</v>
      </c>
      <c r="AB98" s="51">
        <f>AVERAGE(T107)</f>
        <v>0.26</v>
      </c>
      <c r="AC98" s="51">
        <f>AVERAGE(U107)</f>
        <v>0.14499999999999999</v>
      </c>
      <c r="AD98" s="51">
        <f>AVERAGE(S107)</f>
        <v>2.8</v>
      </c>
      <c r="AE98" s="51">
        <f>AVERAGE(O107)</f>
        <v>1.02</v>
      </c>
      <c r="AF98" s="90">
        <f>TNTP!M93</f>
        <v>3.0395189999999999</v>
      </c>
      <c r="AG98" s="91">
        <f>TNTP!N93</f>
        <v>5.2958700000000004E-2</v>
      </c>
      <c r="AH98" s="90"/>
    </row>
    <row r="99" spans="1:34" x14ac:dyDescent="0.2">
      <c r="A99" s="82">
        <f>IF(ISBLANK('Raw Data'!A99),"",'Raw Data'!A99)</f>
        <v>42934</v>
      </c>
      <c r="B99" s="151">
        <f>IF(ISBLANK('Raw Data'!B99),"",'Raw Data'!B99)</f>
        <v>8</v>
      </c>
      <c r="C99" s="151" t="str">
        <f>IF(ISBLANK('Raw Data'!X99),"",'Raw Data'!X99)</f>
        <v/>
      </c>
      <c r="D99" s="151" t="str">
        <f>IF(ISBLANK('Raw Data'!Y99),"",'Raw Data'!Y99)</f>
        <v>Creston &amp; Ellie Long</v>
      </c>
      <c r="E99" s="151">
        <f>IF(ISBLANK('Raw Data'!AB99),"",'Raw Data'!AB99)</f>
        <v>2</v>
      </c>
      <c r="F99" s="151">
        <f>IF(ISBLANK('Raw Data'!AC99),"",'Raw Data'!AC99)</f>
        <v>0.60960000000000003</v>
      </c>
      <c r="G99" s="151">
        <f>IF(ISBLANK('Raw Data'!N99),"",'Raw Data'!N99)</f>
        <v>5</v>
      </c>
      <c r="H99" s="151">
        <f>IF(ISBLANK('Raw Data'!O99),"",'Raw Data'!O99)</f>
        <v>2</v>
      </c>
      <c r="I99" s="151">
        <f>IF(ISBLANK('Raw Data'!P99),"",'Raw Data'!P99)</f>
        <v>2</v>
      </c>
      <c r="J99" s="151">
        <f>IF(ISBLANK('Raw Data'!Q99),"",'Raw Data'!Q99)</f>
        <v>2</v>
      </c>
      <c r="K99" s="151">
        <f>IF(ISBLANK('Raw Data'!R99),"",'Raw Data'!R99)</f>
        <v>9</v>
      </c>
      <c r="L99" s="151">
        <f>IF(ISBLANK('Raw Data'!S99),"",'Raw Data'!S99)</f>
        <v>1</v>
      </c>
      <c r="M99" s="151">
        <f>IF(ISBLANK('Raw Data'!T99),"",'Raw Data'!T99)</f>
        <v>30.555555555555557</v>
      </c>
      <c r="N99" s="151">
        <f>IF(ISBLANK('Raw Data'!U99),"",'Raw Data'!U99)</f>
        <v>27.777777777777779</v>
      </c>
      <c r="O99" s="151">
        <f>IF(ISBLANK('Raw Data'!V99),"",'Raw Data'!V99)</f>
        <v>1.72</v>
      </c>
      <c r="P99" s="151">
        <f>IF(ISBLANK('Raw Data'!W99),"",'Raw Data'!W99)</f>
        <v>1</v>
      </c>
      <c r="Q99" s="151">
        <f>IF(ISBLANK('Raw Data'!C99),"",'Raw Data'!C99)</f>
        <v>0.08</v>
      </c>
      <c r="R99" s="151">
        <f>IF(ISBLANK('Raw Data'!D99),"",'Raw Data'!D99)</f>
        <v>7.74</v>
      </c>
      <c r="S99" s="151">
        <f>IF(ISBLANK('Raw Data'!E99),"",'Raw Data'!E99)</f>
        <v>1</v>
      </c>
      <c r="T99" s="151">
        <f>IF(ISBLANK('Raw Data'!F99),"",'Raw Data'!F99)</f>
        <v>2.68</v>
      </c>
      <c r="U99" s="151">
        <f>IF(ISBLANK('Raw Data'!G99),"",'Raw Data'!G99)</f>
        <v>0.32400000000000001</v>
      </c>
      <c r="V99" s="151" t="str">
        <f>IF(ISBLANK('Raw Data'!AD99),"",'Raw Data'!AD99)</f>
        <v>ducks present</v>
      </c>
      <c r="W99" s="52"/>
      <c r="Y99" s="51" t="s">
        <v>134</v>
      </c>
      <c r="AA99" s="91">
        <f>AVERAGE(AA90:AA98)</f>
        <v>6.7833333333333332</v>
      </c>
      <c r="AB99" s="91">
        <f>AVERAGE(AB90:AB98)</f>
        <v>3.0217407407407411</v>
      </c>
      <c r="AC99" s="91">
        <f>AVERAGE(AC90:AC98)</f>
        <v>0.19735185185185189</v>
      </c>
      <c r="AD99" s="91">
        <f t="shared" ref="AD99:AE99" si="7">AVERAGE(AD90:AD98)</f>
        <v>3.9703703703703699</v>
      </c>
      <c r="AE99" s="91">
        <f t="shared" si="7"/>
        <v>1.2111851851851851</v>
      </c>
      <c r="AF99" s="90">
        <f t="shared" ref="AF99:AG99" si="8">AVERAGE(AF90:AF98)</f>
        <v>2.6477120833333334</v>
      </c>
      <c r="AG99" s="91">
        <f t="shared" si="8"/>
        <v>5.6210549999999998E-2</v>
      </c>
      <c r="AH99" s="90"/>
    </row>
    <row r="100" spans="1:34" x14ac:dyDescent="0.2">
      <c r="A100" s="82">
        <f>IF(ISBLANK('Raw Data'!A100),"",'Raw Data'!A100)</f>
        <v>42948</v>
      </c>
      <c r="B100" s="151">
        <f>IF(ISBLANK('Raw Data'!B100),"",'Raw Data'!B100)</f>
        <v>8</v>
      </c>
      <c r="C100" s="151" t="str">
        <f>IF(ISBLANK('Raw Data'!X100),"",'Raw Data'!X100)</f>
        <v/>
      </c>
      <c r="D100" s="151" t="str">
        <f>IF(ISBLANK('Raw Data'!Y100),"",'Raw Data'!Y100)</f>
        <v>Simon/ Mike Lewis</v>
      </c>
      <c r="E100" s="151">
        <f>IF(ISBLANK('Raw Data'!AB100),"",'Raw Data'!AB100)</f>
        <v>2</v>
      </c>
      <c r="F100" s="151">
        <f>IF(ISBLANK('Raw Data'!AC100),"",'Raw Data'!AC100)</f>
        <v>0.60960000000000003</v>
      </c>
      <c r="G100" s="151">
        <f>IF(ISBLANK('Raw Data'!N100),"",'Raw Data'!N100)</f>
        <v>5</v>
      </c>
      <c r="H100" s="151">
        <f>IF(ISBLANK('Raw Data'!O100),"",'Raw Data'!O100)</f>
        <v>2</v>
      </c>
      <c r="I100" s="151">
        <f>IF(ISBLANK('Raw Data'!P100),"",'Raw Data'!P100)</f>
        <v>2</v>
      </c>
      <c r="J100" s="151">
        <f>IF(ISBLANK('Raw Data'!Q100),"",'Raw Data'!Q100)</f>
        <v>1</v>
      </c>
      <c r="K100" s="151">
        <f>IF(ISBLANK('Raw Data'!R100),"",'Raw Data'!R100)</f>
        <v>11</v>
      </c>
      <c r="L100" s="151">
        <f>IF(ISBLANK('Raw Data'!S100),"",'Raw Data'!S100)</f>
        <v>1</v>
      </c>
      <c r="M100" s="151">
        <f>IF(ISBLANK('Raw Data'!T100),"",'Raw Data'!T100)</f>
        <v>32.222222222222221</v>
      </c>
      <c r="N100" s="151">
        <f>IF(ISBLANK('Raw Data'!U100),"",'Raw Data'!U100)</f>
        <v>25</v>
      </c>
      <c r="O100" s="151">
        <f>IF(ISBLANK('Raw Data'!V100),"",'Raw Data'!V100)</f>
        <v>0.88</v>
      </c>
      <c r="P100" s="151">
        <f>IF(ISBLANK('Raw Data'!W100),"",'Raw Data'!W100)</f>
        <v>1</v>
      </c>
      <c r="Q100" s="151">
        <f>IF(ISBLANK('Raw Data'!C100),"",'Raw Data'!C100)</f>
        <v>0.05</v>
      </c>
      <c r="R100" s="151">
        <f>IF(ISBLANK('Raw Data'!D100),"",'Raw Data'!D100)</f>
        <v>5.96</v>
      </c>
      <c r="S100" s="151">
        <f>IF(ISBLANK('Raw Data'!E100),"",'Raw Data'!E100)</f>
        <v>9.3000000000000007</v>
      </c>
      <c r="T100" s="151">
        <f>IF(ISBLANK('Raw Data'!F100),"",'Raw Data'!F100)</f>
        <v>2.2599999999999998</v>
      </c>
      <c r="U100" s="151">
        <f>IF(ISBLANK('Raw Data'!G100),"",'Raw Data'!G100)</f>
        <v>0.38500000000000001</v>
      </c>
      <c r="V100" s="151" t="str">
        <f>IF(ISBLANK('Raw Data'!AD100),"",'Raw Data'!AD100)</f>
        <v>water looked scummy and foamy</v>
      </c>
      <c r="W100" s="52"/>
      <c r="AF100" s="90"/>
      <c r="AG100" s="91"/>
      <c r="AH100" s="90"/>
    </row>
    <row r="101" spans="1:34" x14ac:dyDescent="0.2">
      <c r="A101" s="82">
        <f>IF(ISBLANK('Raw Data'!A101),"",'Raw Data'!A101)</f>
        <v>42962</v>
      </c>
      <c r="B101" s="151">
        <f>IF(ISBLANK('Raw Data'!B101),"",'Raw Data'!B101)</f>
        <v>8</v>
      </c>
      <c r="C101" s="151" t="str">
        <f>IF(ISBLANK('Raw Data'!X101),"",'Raw Data'!X101)</f>
        <v/>
      </c>
      <c r="D101" s="151" t="str">
        <f>IF(ISBLANK('Raw Data'!Y101),"",'Raw Data'!Y101)</f>
        <v>Simon/ Mike Lewis</v>
      </c>
      <c r="E101" s="151">
        <f>IF(ISBLANK('Raw Data'!AB101),"",'Raw Data'!AB101)</f>
        <v>2</v>
      </c>
      <c r="F101" s="151">
        <f>IF(ISBLANK('Raw Data'!AC101),"",'Raw Data'!AC101)</f>
        <v>0.60960000000000003</v>
      </c>
      <c r="G101" s="151">
        <f>IF(ISBLANK('Raw Data'!N101),"",'Raw Data'!N101)</f>
        <v>5</v>
      </c>
      <c r="H101" s="151">
        <f>IF(ISBLANK('Raw Data'!O101),"",'Raw Data'!O101)</f>
        <v>4</v>
      </c>
      <c r="I101" s="151">
        <f>IF(ISBLANK('Raw Data'!P101),"",'Raw Data'!P101)</f>
        <v>1</v>
      </c>
      <c r="J101" s="151">
        <f>IF(ISBLANK('Raw Data'!Q101),"",'Raw Data'!Q101)</f>
        <v>2</v>
      </c>
      <c r="K101" s="151">
        <f>IF(ISBLANK('Raw Data'!R101),"",'Raw Data'!R101)</f>
        <v>13</v>
      </c>
      <c r="L101" s="151">
        <f>IF(ISBLANK('Raw Data'!S101),"",'Raw Data'!S101)</f>
        <v>3</v>
      </c>
      <c r="M101" s="151">
        <f>IF(ISBLANK('Raw Data'!T101),"",'Raw Data'!T101)</f>
        <v>26.111111111111111</v>
      </c>
      <c r="N101" s="151">
        <f>IF(ISBLANK('Raw Data'!U101),"",'Raw Data'!U101)</f>
        <v>26.111111111111111</v>
      </c>
      <c r="O101" s="151">
        <f>IF(ISBLANK('Raw Data'!V101),"",'Raw Data'!V101)</f>
        <v>0.98</v>
      </c>
      <c r="P101" s="151">
        <f>IF(ISBLANK('Raw Data'!W101),"",'Raw Data'!W101)</f>
        <v>1</v>
      </c>
      <c r="Q101" s="151">
        <f>IF(ISBLANK('Raw Data'!C101),"",'Raw Data'!C101)</f>
        <v>0.04</v>
      </c>
      <c r="R101" s="151">
        <f>IF(ISBLANK('Raw Data'!D101),"",'Raw Data'!D101)</f>
        <v>5.88</v>
      </c>
      <c r="S101" s="151">
        <f>IF(ISBLANK('Raw Data'!E101),"",'Raw Data'!E101)</f>
        <v>14.5</v>
      </c>
      <c r="T101" s="151">
        <f>IF(ISBLANK('Raw Data'!F101),"",'Raw Data'!F101)</f>
        <v>2.16</v>
      </c>
      <c r="U101" s="151">
        <f>IF(ISBLANK('Raw Data'!G101),"",'Raw Data'!G101)</f>
        <v>0.54200000000000004</v>
      </c>
      <c r="V101" s="151" t="str">
        <f>IF(ISBLANK('Raw Data'!AD101),"",'Raw Data'!AD101)</f>
        <v>very fast moving water out of the dam. Secchi disk reading innacurate b/c line pulled at an angle</v>
      </c>
      <c r="W101" s="52"/>
      <c r="AF101" s="90"/>
      <c r="AG101" s="91"/>
      <c r="AH101" s="90"/>
    </row>
    <row r="102" spans="1:34" x14ac:dyDescent="0.2">
      <c r="A102" s="82">
        <f>IF(ISBLANK('Raw Data'!A102),"",'Raw Data'!A102)</f>
        <v>42976</v>
      </c>
      <c r="B102" s="151">
        <f>IF(ISBLANK('Raw Data'!B102),"",'Raw Data'!B102)</f>
        <v>8</v>
      </c>
      <c r="C102" s="151" t="str">
        <f>IF(ISBLANK('Raw Data'!X102),"",'Raw Data'!X102)</f>
        <v/>
      </c>
      <c r="D102" s="151" t="str">
        <f>IF(ISBLANK('Raw Data'!Y102),"",'Raw Data'!Y102)</f>
        <v>Simon/ Mike Lewis</v>
      </c>
      <c r="E102" s="151">
        <f>IF(ISBLANK('Raw Data'!AB102),"",'Raw Data'!AB102)</f>
        <v>2</v>
      </c>
      <c r="F102" s="151">
        <f>IF(ISBLANK('Raw Data'!AC102),"",'Raw Data'!AC102)</f>
        <v>0.60960000000000003</v>
      </c>
      <c r="G102" s="151">
        <f>IF(ISBLANK('Raw Data'!N102),"",'Raw Data'!N102)</f>
        <v>5</v>
      </c>
      <c r="H102" s="151">
        <f>IF(ISBLANK('Raw Data'!O102),"",'Raw Data'!O102)</f>
        <v>5</v>
      </c>
      <c r="I102" s="151">
        <f>IF(ISBLANK('Raw Data'!P102),"",'Raw Data'!P102)</f>
        <v>1</v>
      </c>
      <c r="J102" s="151">
        <f>IF(ISBLANK('Raw Data'!Q102),"",'Raw Data'!Q102)</f>
        <v>2</v>
      </c>
      <c r="K102" s="151">
        <f>IF(ISBLANK('Raw Data'!R102),"",'Raw Data'!R102)</f>
        <v>13</v>
      </c>
      <c r="L102" s="151">
        <f>IF(ISBLANK('Raw Data'!S102),"",'Raw Data'!S102)</f>
        <v>4</v>
      </c>
      <c r="M102" s="151">
        <f>IF(ISBLANK('Raw Data'!T102),"",'Raw Data'!T102)</f>
        <v>18.888888888888889</v>
      </c>
      <c r="N102" s="151">
        <f>IF(ISBLANK('Raw Data'!U102),"",'Raw Data'!U102)</f>
        <v>25</v>
      </c>
      <c r="O102" s="151">
        <f>IF(ISBLANK('Raw Data'!V102),"",'Raw Data'!V102)</f>
        <v>0.98</v>
      </c>
      <c r="P102" s="151">
        <f>IF(ISBLANK('Raw Data'!W102),"",'Raw Data'!W102)</f>
        <v>1</v>
      </c>
      <c r="Q102" s="151">
        <f>IF(ISBLANK('Raw Data'!C102),"",'Raw Data'!C102)</f>
        <v>0.13</v>
      </c>
      <c r="R102" s="151">
        <f>IF(ISBLANK('Raw Data'!D102),"",'Raw Data'!D102)</f>
        <v>7.81</v>
      </c>
      <c r="S102" s="151">
        <f>IF(ISBLANK('Raw Data'!E102),"",'Raw Data'!E102)</f>
        <v>4.8</v>
      </c>
      <c r="T102" s="151">
        <f>IF(ISBLANK('Raw Data'!F102),"",'Raw Data'!F102)</f>
        <v>1.48</v>
      </c>
      <c r="U102" s="151">
        <f>IF(ISBLANK('Raw Data'!G102),"",'Raw Data'!G102)</f>
        <v>0.113</v>
      </c>
      <c r="V102" s="151" t="str">
        <f>IF(ISBLANK('Raw Data'!AD102),"",'Raw Data'!AD102)</f>
        <v xml:space="preserve">lots of water run off fro sides, current very fast </v>
      </c>
      <c r="W102" s="52"/>
      <c r="AF102" s="90"/>
      <c r="AG102" s="91"/>
      <c r="AH102" s="90"/>
    </row>
    <row r="103" spans="1:34" x14ac:dyDescent="0.2">
      <c r="A103" s="82">
        <f>IF(ISBLANK('Raw Data'!A103),"",'Raw Data'!A103)</f>
        <v>42990</v>
      </c>
      <c r="B103" s="151">
        <f>IF(ISBLANK('Raw Data'!B103),"",'Raw Data'!B103)</f>
        <v>8</v>
      </c>
      <c r="C103" s="151" t="str">
        <f>IF(ISBLANK('Raw Data'!X103),"",'Raw Data'!X103)</f>
        <v/>
      </c>
      <c r="D103" s="151" t="str">
        <f>IF(ISBLANK('Raw Data'!Y103),"",'Raw Data'!Y103)</f>
        <v>Simon/ Mike Lewis</v>
      </c>
      <c r="E103" s="151">
        <f>IF(ISBLANK('Raw Data'!AB103),"",'Raw Data'!AB103)</f>
        <v>2</v>
      </c>
      <c r="F103" s="151">
        <f>IF(ISBLANK('Raw Data'!AC103),"",'Raw Data'!AC103)</f>
        <v>0.60960000000000003</v>
      </c>
      <c r="G103" s="151">
        <f>IF(ISBLANK('Raw Data'!N103),"",'Raw Data'!N103)</f>
        <v>5</v>
      </c>
      <c r="H103" s="151">
        <f>IF(ISBLANK('Raw Data'!O103),"",'Raw Data'!O103)</f>
        <v>1</v>
      </c>
      <c r="I103" s="151">
        <f>IF(ISBLANK('Raw Data'!P103),"",'Raw Data'!P103)</f>
        <v>1</v>
      </c>
      <c r="J103" s="151">
        <f>IF(ISBLANK('Raw Data'!Q103),"",'Raw Data'!Q103)</f>
        <v>13</v>
      </c>
      <c r="K103" s="151">
        <f>IF(ISBLANK('Raw Data'!R103),"",'Raw Data'!R103)</f>
        <v>1</v>
      </c>
      <c r="L103" s="151">
        <f>IF(ISBLANK('Raw Data'!S103),"",'Raw Data'!S103)</f>
        <v>1</v>
      </c>
      <c r="M103" s="151">
        <f>IF(ISBLANK('Raw Data'!T103),"",'Raw Data'!T103)</f>
        <v>23.888888888888889</v>
      </c>
      <c r="N103" s="151">
        <f>IF(ISBLANK('Raw Data'!U103),"",'Raw Data'!U103)</f>
        <v>22.222222222222221</v>
      </c>
      <c r="O103" s="151">
        <f>IF(ISBLANK('Raw Data'!V103),"",'Raw Data'!V103)</f>
        <v>0.15</v>
      </c>
      <c r="P103" s="151">
        <f>IF(ISBLANK('Raw Data'!W103),"",'Raw Data'!W103)</f>
        <v>1</v>
      </c>
      <c r="Q103" s="151">
        <f>IF(ISBLANK('Raw Data'!C103),"",'Raw Data'!C103)</f>
        <v>7.0000000000000007E-2</v>
      </c>
      <c r="R103" s="151">
        <f>IF(ISBLANK('Raw Data'!D103),"",'Raw Data'!D103)</f>
        <v>6.65</v>
      </c>
      <c r="S103" s="151">
        <f>IF(ISBLANK('Raw Data'!E103),"",'Raw Data'!E103)</f>
        <v>5.8</v>
      </c>
      <c r="T103" s="151">
        <f>IF(ISBLANK('Raw Data'!F103),"",'Raw Data'!F103)</f>
        <v>2.94</v>
      </c>
      <c r="U103" s="151">
        <f>IF(ISBLANK('Raw Data'!G103),"",'Raw Data'!G103)</f>
        <v>0.17</v>
      </c>
      <c r="V103" s="151" t="str">
        <f>IF(ISBLANK('Raw Data'!AD103),"",'Raw Data'!AD103)</f>
        <v/>
      </c>
      <c r="W103" s="52"/>
      <c r="AF103" s="90"/>
      <c r="AG103" s="91"/>
      <c r="AH103" s="90"/>
    </row>
    <row r="104" spans="1:34" x14ac:dyDescent="0.2">
      <c r="A104" s="82">
        <f>IF(ISBLANK('Raw Data'!A104),"",'Raw Data'!A104)</f>
        <v>43004</v>
      </c>
      <c r="B104" s="151">
        <f>IF(ISBLANK('Raw Data'!B104),"",'Raw Data'!B104)</f>
        <v>8</v>
      </c>
      <c r="C104" s="151" t="str">
        <f>IF(ISBLANK('Raw Data'!X104),"",'Raw Data'!X104)</f>
        <v/>
      </c>
      <c r="D104" s="151" t="str">
        <f>IF(ISBLANK('Raw Data'!Y104),"",'Raw Data'!Y104)</f>
        <v>Mike Lewis</v>
      </c>
      <c r="E104" s="151">
        <f>IF(ISBLANK('Raw Data'!AB104),"",'Raw Data'!AB104)</f>
        <v>2</v>
      </c>
      <c r="F104" s="151">
        <f>IF(ISBLANK('Raw Data'!AC104),"",'Raw Data'!AC104)</f>
        <v>0.60960000000000003</v>
      </c>
      <c r="G104" s="151">
        <f>IF(ISBLANK('Raw Data'!N104),"",'Raw Data'!N104)</f>
        <v>5</v>
      </c>
      <c r="H104" s="151">
        <f>IF(ISBLANK('Raw Data'!O104),"",'Raw Data'!O104)</f>
        <v>3</v>
      </c>
      <c r="I104" s="151">
        <f>IF(ISBLANK('Raw Data'!P104),"",'Raw Data'!P104)</f>
        <v>2</v>
      </c>
      <c r="J104" s="151">
        <f>IF(ISBLANK('Raw Data'!Q104),"",'Raw Data'!Q104)</f>
        <v>1</v>
      </c>
      <c r="K104" s="151">
        <f>IF(ISBLANK('Raw Data'!R104),"",'Raw Data'!R104)</f>
        <v>7</v>
      </c>
      <c r="L104" s="151">
        <f>IF(ISBLANK('Raw Data'!S104),"",'Raw Data'!S104)</f>
        <v>2</v>
      </c>
      <c r="M104" s="151">
        <f>IF(ISBLANK('Raw Data'!T104),"",'Raw Data'!T104)</f>
        <v>25</v>
      </c>
      <c r="N104" s="151">
        <f>IF(ISBLANK('Raw Data'!U104),"",'Raw Data'!U104)</f>
        <v>25.555555555555557</v>
      </c>
      <c r="O104" s="151">
        <f>IF(ISBLANK('Raw Data'!V104),"",'Raw Data'!V104)</f>
        <v>0.23799999999999999</v>
      </c>
      <c r="P104" s="151">
        <f>IF(ISBLANK('Raw Data'!W104),"",'Raw Data'!W104)</f>
        <v>1</v>
      </c>
      <c r="Q104" s="151">
        <f>IF(ISBLANK('Raw Data'!C104),"",'Raw Data'!C104)</f>
        <v>0.08</v>
      </c>
      <c r="R104" s="151">
        <f>IF(ISBLANK('Raw Data'!D104),"",'Raw Data'!D104)</f>
        <v>6.53</v>
      </c>
      <c r="S104" s="151">
        <f>IF(ISBLANK('Raw Data'!E104),"",'Raw Data'!E104)</f>
        <v>3.3</v>
      </c>
      <c r="T104" s="151">
        <f>IF(ISBLANK('Raw Data'!F104),"",'Raw Data'!F104)</f>
        <v>1.35</v>
      </c>
      <c r="U104" s="151">
        <f>IF(ISBLANK('Raw Data'!G104),"",'Raw Data'!G104)</f>
        <v>0.26900000000000002</v>
      </c>
      <c r="V104" s="151" t="str">
        <f>IF(ISBLANK('Raw Data'!AD104),"",'Raw Data'!AD104)</f>
        <v>extremely clear-accurate secchi disk</v>
      </c>
      <c r="W104" s="52"/>
      <c r="AF104" s="90"/>
      <c r="AG104" s="91"/>
      <c r="AH104" s="90"/>
    </row>
    <row r="105" spans="1:34" x14ac:dyDescent="0.2">
      <c r="A105" s="82">
        <f>IF(ISBLANK('Raw Data'!A105),"",'Raw Data'!A105)</f>
        <v>43018</v>
      </c>
      <c r="B105" s="151">
        <f>IF(ISBLANK('Raw Data'!B105),"",'Raw Data'!B105)</f>
        <v>8</v>
      </c>
      <c r="C105" s="151" t="str">
        <f>IF(ISBLANK('Raw Data'!X105),"",'Raw Data'!X105)</f>
        <v/>
      </c>
      <c r="D105" s="151" t="str">
        <f>IF(ISBLANK('Raw Data'!Y105),"",'Raw Data'!Y105)</f>
        <v>Mike Lewis</v>
      </c>
      <c r="E105" s="151">
        <f>IF(ISBLANK('Raw Data'!AB105),"",'Raw Data'!AB105)</f>
        <v>2</v>
      </c>
      <c r="F105" s="151">
        <f>IF(ISBLANK('Raw Data'!AC105),"",'Raw Data'!AC105)</f>
        <v>5</v>
      </c>
      <c r="G105" s="151">
        <f>IF(ISBLANK('Raw Data'!N105),"",'Raw Data'!N105)</f>
        <v>2</v>
      </c>
      <c r="H105" s="151">
        <f>IF(ISBLANK('Raw Data'!O105),"",'Raw Data'!O105)</f>
        <v>2</v>
      </c>
      <c r="I105" s="151">
        <f>IF(ISBLANK('Raw Data'!P105),"",'Raw Data'!P105)</f>
        <v>2</v>
      </c>
      <c r="J105" s="151">
        <f>IF(ISBLANK('Raw Data'!Q105),"",'Raw Data'!Q105)</f>
        <v>2</v>
      </c>
      <c r="K105" s="151">
        <f>IF(ISBLANK('Raw Data'!R105),"",'Raw Data'!R105)</f>
        <v>6</v>
      </c>
      <c r="L105" s="151">
        <f>IF(ISBLANK('Raw Data'!S105),"",'Raw Data'!S105)</f>
        <v>3</v>
      </c>
      <c r="M105" s="151">
        <f>IF(ISBLANK('Raw Data'!T105),"",'Raw Data'!T105)</f>
        <v>28.888888888888889</v>
      </c>
      <c r="N105" s="151" t="str">
        <f>IF(ISBLANK('Raw Data'!U105),"",'Raw Data'!U105)</f>
        <v xml:space="preserve"> </v>
      </c>
      <c r="O105" s="151">
        <f>IF(ISBLANK('Raw Data'!V105),"",'Raw Data'!V105)</f>
        <v>2.65</v>
      </c>
      <c r="P105" s="151">
        <f>IF(ISBLANK('Raw Data'!W105),"",'Raw Data'!W105)</f>
        <v>1</v>
      </c>
      <c r="Q105" s="151">
        <f>IF(ISBLANK('Raw Data'!C105),"",'Raw Data'!C105)</f>
        <v>0.08</v>
      </c>
      <c r="R105" s="151">
        <f>IF(ISBLANK('Raw Data'!D105),"",'Raw Data'!D105)</f>
        <v>7.1</v>
      </c>
      <c r="S105" s="151">
        <f>IF(ISBLANK('Raw Data'!E105),"",'Raw Data'!E105)</f>
        <v>2.1</v>
      </c>
      <c r="T105" s="151">
        <f>IF(ISBLANK('Raw Data'!F105),"",'Raw Data'!F105)</f>
        <v>3.75</v>
      </c>
      <c r="U105" s="151">
        <f>IF(ISBLANK('Raw Data'!G105),"",'Raw Data'!G105)</f>
        <v>5.8999999999999997E-2</v>
      </c>
      <c r="V105" s="151" t="str">
        <f>IF(ISBLANK('Raw Data'!AD105),"",'Raw Data'!AD105)</f>
        <v xml:space="preserve">extremely clear water </v>
      </c>
      <c r="W105" s="52"/>
      <c r="AF105" s="90"/>
      <c r="AG105" s="91"/>
      <c r="AH105" s="90"/>
    </row>
    <row r="106" spans="1:34" x14ac:dyDescent="0.2">
      <c r="A106" s="82">
        <f>IF(ISBLANK('Raw Data'!A106),"",'Raw Data'!A106)</f>
        <v>43032</v>
      </c>
      <c r="B106" s="151">
        <f>IF(ISBLANK('Raw Data'!B106),"",'Raw Data'!B106)</f>
        <v>8</v>
      </c>
      <c r="C106" s="151" t="str">
        <f>IF(ISBLANK('Raw Data'!X106),"",'Raw Data'!X106)</f>
        <v/>
      </c>
      <c r="D106" s="151" t="str">
        <f>IF(ISBLANK('Raw Data'!Y106),"",'Raw Data'!Y106)</f>
        <v>Mike/Cassy/ Kara Lewis</v>
      </c>
      <c r="E106" s="151">
        <f>IF(ISBLANK('Raw Data'!AB106),"",'Raw Data'!AB106)</f>
        <v>2</v>
      </c>
      <c r="F106" s="151">
        <f>IF(ISBLANK('Raw Data'!AC106),"",'Raw Data'!AC106)</f>
        <v>0.60960000000000003</v>
      </c>
      <c r="G106" s="151">
        <f>IF(ISBLANK('Raw Data'!N106),"",'Raw Data'!N106)</f>
        <v>5</v>
      </c>
      <c r="H106" s="151">
        <f>IF(ISBLANK('Raw Data'!O106),"",'Raw Data'!O106)</f>
        <v>1</v>
      </c>
      <c r="I106" s="151">
        <f>IF(ISBLANK('Raw Data'!P106),"",'Raw Data'!P106)</f>
        <v>1</v>
      </c>
      <c r="J106" s="151">
        <f>IF(ISBLANK('Raw Data'!Q106),"",'Raw Data'!Q106)</f>
        <v>1</v>
      </c>
      <c r="K106" s="151">
        <f>IF(ISBLANK('Raw Data'!R106),"",'Raw Data'!R106)</f>
        <v>13</v>
      </c>
      <c r="L106" s="151">
        <f>IF(ISBLANK('Raw Data'!S106),"",'Raw Data'!S106)</f>
        <v>4</v>
      </c>
      <c r="M106" s="151">
        <f>IF(ISBLANK('Raw Data'!T106),"",'Raw Data'!T106)</f>
        <v>23.888888888888889</v>
      </c>
      <c r="N106" s="151">
        <f>IF(ISBLANK('Raw Data'!U106),"",'Raw Data'!U106)</f>
        <v>18.888888888888889</v>
      </c>
      <c r="O106" s="151">
        <f>IF(ISBLANK('Raw Data'!V106),"",'Raw Data'!V106)</f>
        <v>1.9</v>
      </c>
      <c r="P106" s="151">
        <f>IF(ISBLANK('Raw Data'!W106),"",'Raw Data'!W106)</f>
        <v>1</v>
      </c>
      <c r="Q106" s="151">
        <f>IF(ISBLANK('Raw Data'!C106),"",'Raw Data'!C106)</f>
        <v>7.0000000000000007E-2</v>
      </c>
      <c r="R106" s="151">
        <f>IF(ISBLANK('Raw Data'!D106),"",'Raw Data'!D106)</f>
        <v>6.51</v>
      </c>
      <c r="S106" s="151">
        <f>IF(ISBLANK('Raw Data'!E106),"",'Raw Data'!E106)</f>
        <v>2.8</v>
      </c>
      <c r="T106" s="151">
        <f>IF(ISBLANK('Raw Data'!F106),"",'Raw Data'!F106)</f>
        <v>2.66</v>
      </c>
      <c r="U106" s="151">
        <f>IF(ISBLANK('Raw Data'!G106),"",'Raw Data'!G106)</f>
        <v>0.14099999999999999</v>
      </c>
      <c r="V106" s="151" t="str">
        <f>IF(ISBLANK('Raw Data'!AD106),"",'Raw Data'!AD106)</f>
        <v/>
      </c>
      <c r="W106" s="52"/>
      <c r="AF106" s="90"/>
      <c r="AG106" s="91"/>
      <c r="AH106" s="90"/>
    </row>
    <row r="107" spans="1:34" x14ac:dyDescent="0.2">
      <c r="A107" s="82">
        <f>IF(ISBLANK('Raw Data'!A107),"",'Raw Data'!A107)</f>
        <v>43046</v>
      </c>
      <c r="B107" s="151">
        <f>IF(ISBLANK('Raw Data'!B107),"",'Raw Data'!B107)</f>
        <v>8</v>
      </c>
      <c r="C107" s="151" t="str">
        <f>IF(ISBLANK('Raw Data'!X107),"",'Raw Data'!X107)</f>
        <v/>
      </c>
      <c r="D107" s="151" t="str">
        <f>IF(ISBLANK('Raw Data'!Y107),"",'Raw Data'!Y107)</f>
        <v>Mike Lewis</v>
      </c>
      <c r="E107" s="151">
        <f>IF(ISBLANK('Raw Data'!AB107),"",'Raw Data'!AB107)</f>
        <v>2</v>
      </c>
      <c r="F107" s="151">
        <f>IF(ISBLANK('Raw Data'!AC107),"",'Raw Data'!AC107)</f>
        <v>0.60960000000000003</v>
      </c>
      <c r="G107" s="151">
        <f>IF(ISBLANK('Raw Data'!N107),"",'Raw Data'!N107)</f>
        <v>5</v>
      </c>
      <c r="H107" s="151">
        <f>IF(ISBLANK('Raw Data'!O107),"",'Raw Data'!O107)</f>
        <v>1</v>
      </c>
      <c r="I107" s="151">
        <f>IF(ISBLANK('Raw Data'!P107),"",'Raw Data'!P107)</f>
        <v>5</v>
      </c>
      <c r="J107" s="151">
        <f>IF(ISBLANK('Raw Data'!Q107),"",'Raw Data'!Q107)</f>
        <v>3</v>
      </c>
      <c r="K107" s="151">
        <f>IF(ISBLANK('Raw Data'!R107),"",'Raw Data'!R107)</f>
        <v>2</v>
      </c>
      <c r="L107" s="151">
        <f>IF(ISBLANK('Raw Data'!S107),"",'Raw Data'!S107)</f>
        <v>1</v>
      </c>
      <c r="M107" s="151">
        <f>IF(ISBLANK('Raw Data'!T107),"",'Raw Data'!T107)</f>
        <v>8.8888888888888893</v>
      </c>
      <c r="N107" s="151">
        <f>IF(ISBLANK('Raw Data'!U107),"",'Raw Data'!U107)</f>
        <v>14.444444444444445</v>
      </c>
      <c r="O107" s="151">
        <f>IF(ISBLANK('Raw Data'!V107),"",'Raw Data'!V107)</f>
        <v>1.02</v>
      </c>
      <c r="P107" s="151">
        <f>IF(ISBLANK('Raw Data'!W107),"",'Raw Data'!W107)</f>
        <v>1</v>
      </c>
      <c r="Q107" s="151">
        <f>IF(ISBLANK('Raw Data'!C107),"",'Raw Data'!C107)</f>
        <v>0.08</v>
      </c>
      <c r="R107" s="151">
        <f>IF(ISBLANK('Raw Data'!D107),"",'Raw Data'!D107)</f>
        <v>6.1</v>
      </c>
      <c r="S107" s="151">
        <f>IF(ISBLANK('Raw Data'!E107),"",'Raw Data'!E107)</f>
        <v>2.8</v>
      </c>
      <c r="T107" s="151">
        <f>IF(ISBLANK('Raw Data'!F107),"",'Raw Data'!F107)</f>
        <v>0.26</v>
      </c>
      <c r="U107" s="151">
        <f>IF(ISBLANK('Raw Data'!G107),"",'Raw Data'!G107)</f>
        <v>0.14499999999999999</v>
      </c>
      <c r="V107" s="151" t="str">
        <f>IF(ISBLANK('Raw Data'!AD107),"",'Raw Data'!AD107)</f>
        <v xml:space="preserve">Very overcase &amp; dim - artificially lower secchi disc reading </v>
      </c>
      <c r="W107" s="52"/>
      <c r="AF107" s="90"/>
      <c r="AG107" s="91"/>
      <c r="AH107" s="90"/>
    </row>
    <row r="108" spans="1:34" x14ac:dyDescent="0.2">
      <c r="A108" s="82" t="str">
        <f>IF(ISBLANK('Raw Data'!A108),"",'Raw Data'!A108)</f>
        <v/>
      </c>
      <c r="B108" s="151" t="str">
        <f>IF(ISBLANK('Raw Data'!B108),"",'Raw Data'!B108)</f>
        <v/>
      </c>
      <c r="C108" s="151" t="str">
        <f>IF(ISBLANK('Raw Data'!X108),"",'Raw Data'!X108)</f>
        <v/>
      </c>
      <c r="D108" s="151" t="str">
        <f>IF(ISBLANK('Raw Data'!Y108),"",'Raw Data'!Y108)</f>
        <v/>
      </c>
      <c r="E108" s="151" t="str">
        <f>IF(ISBLANK('Raw Data'!AB108),"",'Raw Data'!AB108)</f>
        <v/>
      </c>
      <c r="F108" s="151" t="str">
        <f>IF(ISBLANK('Raw Data'!AC108),"",'Raw Data'!AC108)</f>
        <v/>
      </c>
      <c r="G108" s="151" t="str">
        <f>IF(ISBLANK('Raw Data'!N108),"",'Raw Data'!N108)</f>
        <v/>
      </c>
      <c r="H108" s="151" t="str">
        <f>IF(ISBLANK('Raw Data'!O108),"",'Raw Data'!O108)</f>
        <v/>
      </c>
      <c r="I108" s="151" t="str">
        <f>IF(ISBLANK('Raw Data'!P108),"",'Raw Data'!P108)</f>
        <v/>
      </c>
      <c r="J108" s="151" t="str">
        <f>IF(ISBLANK('Raw Data'!Q108),"",'Raw Data'!Q108)</f>
        <v/>
      </c>
      <c r="K108" s="151" t="str">
        <f>IF(ISBLANK('Raw Data'!R108),"",'Raw Data'!R108)</f>
        <v/>
      </c>
      <c r="L108" s="151" t="str">
        <f>IF(ISBLANK('Raw Data'!S108),"",'Raw Data'!S108)</f>
        <v/>
      </c>
      <c r="M108" s="151" t="str">
        <f>IF(ISBLANK('Raw Data'!T108),"",'Raw Data'!T108)</f>
        <v xml:space="preserve"> </v>
      </c>
      <c r="N108" s="151" t="str">
        <f>IF(ISBLANK('Raw Data'!U108),"",'Raw Data'!U108)</f>
        <v xml:space="preserve"> </v>
      </c>
      <c r="O108" s="151" t="str">
        <f>IF(ISBLANK('Raw Data'!V108),"",'Raw Data'!V108)</f>
        <v/>
      </c>
      <c r="P108" s="151" t="str">
        <f>IF(ISBLANK('Raw Data'!W108),"",'Raw Data'!W108)</f>
        <v/>
      </c>
      <c r="Q108" s="151" t="str">
        <f>IF(ISBLANK('Raw Data'!C108),"",'Raw Data'!C108)</f>
        <v/>
      </c>
      <c r="R108" s="151" t="str">
        <f>IF(ISBLANK('Raw Data'!D108),"",'Raw Data'!D108)</f>
        <v/>
      </c>
      <c r="S108" s="151" t="str">
        <f>IF(ISBLANK('Raw Data'!E108),"",'Raw Data'!E108)</f>
        <v/>
      </c>
      <c r="T108" s="151" t="str">
        <f>IF(ISBLANK('Raw Data'!F108),"",'Raw Data'!F108)</f>
        <v/>
      </c>
      <c r="U108" s="151" t="str">
        <f>IF(ISBLANK('Raw Data'!G108),"",'Raw Data'!G108)</f>
        <v/>
      </c>
      <c r="V108" s="151" t="str">
        <f>IF(ISBLANK('Raw Data'!AD108),"",'Raw Data'!AD108)</f>
        <v/>
      </c>
      <c r="W108" s="52"/>
      <c r="AF108" s="90"/>
      <c r="AG108" s="91"/>
      <c r="AH108" s="90"/>
    </row>
    <row r="109" spans="1:34" x14ac:dyDescent="0.2">
      <c r="A109" s="82" t="str">
        <f>IF(ISBLANK('Raw Data'!A109),"",'Raw Data'!A109)</f>
        <v/>
      </c>
      <c r="B109" s="151" t="str">
        <f>IF(ISBLANK('Raw Data'!B109),"",'Raw Data'!B109)</f>
        <v/>
      </c>
      <c r="C109" s="151" t="str">
        <f>IF(ISBLANK('Raw Data'!X109),"",'Raw Data'!X109)</f>
        <v/>
      </c>
      <c r="D109" s="151" t="str">
        <f>IF(ISBLANK('Raw Data'!Y109),"",'Raw Data'!Y109)</f>
        <v/>
      </c>
      <c r="E109" s="151" t="str">
        <f>IF(ISBLANK('Raw Data'!AB109),"",'Raw Data'!AB109)</f>
        <v/>
      </c>
      <c r="F109" s="151" t="str">
        <f>IF(ISBLANK('Raw Data'!AC109),"",'Raw Data'!AC109)</f>
        <v/>
      </c>
      <c r="G109" s="151" t="str">
        <f>IF(ISBLANK('Raw Data'!N109),"",'Raw Data'!N109)</f>
        <v/>
      </c>
      <c r="H109" s="151" t="str">
        <f>IF(ISBLANK('Raw Data'!O109),"",'Raw Data'!O109)</f>
        <v/>
      </c>
      <c r="I109" s="151" t="str">
        <f>IF(ISBLANK('Raw Data'!P109),"",'Raw Data'!P109)</f>
        <v/>
      </c>
      <c r="J109" s="151" t="str">
        <f>IF(ISBLANK('Raw Data'!Q109),"",'Raw Data'!Q109)</f>
        <v/>
      </c>
      <c r="K109" s="151" t="str">
        <f>IF(ISBLANK('Raw Data'!R109),"",'Raw Data'!R109)</f>
        <v/>
      </c>
      <c r="L109" s="151" t="str">
        <f>IF(ISBLANK('Raw Data'!S109),"",'Raw Data'!S109)</f>
        <v/>
      </c>
      <c r="M109" s="151" t="str">
        <f>IF(ISBLANK('Raw Data'!T109),"",'Raw Data'!T109)</f>
        <v xml:space="preserve"> </v>
      </c>
      <c r="N109" s="151" t="str">
        <f>IF(ISBLANK('Raw Data'!U109),"",'Raw Data'!U109)</f>
        <v xml:space="preserve"> </v>
      </c>
      <c r="O109" s="151" t="str">
        <f>IF(ISBLANK('Raw Data'!V109),"",'Raw Data'!V109)</f>
        <v/>
      </c>
      <c r="P109" s="151" t="str">
        <f>IF(ISBLANK('Raw Data'!W109),"",'Raw Data'!W109)</f>
        <v/>
      </c>
      <c r="Q109" s="151" t="str">
        <f>IF(ISBLANK('Raw Data'!C109),"",'Raw Data'!C109)</f>
        <v/>
      </c>
      <c r="R109" s="151" t="str">
        <f>IF(ISBLANK('Raw Data'!D109),"",'Raw Data'!D109)</f>
        <v/>
      </c>
      <c r="S109" s="151" t="str">
        <f>IF(ISBLANK('Raw Data'!E109),"",'Raw Data'!E109)</f>
        <v/>
      </c>
      <c r="T109" s="151" t="str">
        <f>IF(ISBLANK('Raw Data'!F109),"",'Raw Data'!F109)</f>
        <v/>
      </c>
      <c r="U109" s="151" t="str">
        <f>IF(ISBLANK('Raw Data'!G109),"",'Raw Data'!G109)</f>
        <v/>
      </c>
      <c r="V109" s="151" t="str">
        <f>IF(ISBLANK('Raw Data'!AD109),"",'Raw Data'!AD109)</f>
        <v/>
      </c>
      <c r="W109" s="52"/>
      <c r="AF109" s="90"/>
      <c r="AG109" s="91"/>
      <c r="AH109" s="90"/>
    </row>
    <row r="110" spans="1:34" x14ac:dyDescent="0.2">
      <c r="A110" s="82" t="str">
        <f>IF(ISBLANK('Raw Data'!A110),"",'Raw Data'!A110)</f>
        <v/>
      </c>
      <c r="B110" s="151" t="str">
        <f>IF(ISBLANK('Raw Data'!B110),"",'Raw Data'!B110)</f>
        <v/>
      </c>
      <c r="C110" s="151" t="str">
        <f>IF(ISBLANK('Raw Data'!X110),"",'Raw Data'!X110)</f>
        <v/>
      </c>
      <c r="D110" s="151" t="str">
        <f>IF(ISBLANK('Raw Data'!Y110),"",'Raw Data'!Y110)</f>
        <v/>
      </c>
      <c r="E110" s="151" t="str">
        <f>IF(ISBLANK('Raw Data'!AB110),"",'Raw Data'!AB110)</f>
        <v/>
      </c>
      <c r="F110" s="151" t="str">
        <f>IF(ISBLANK('Raw Data'!AC110),"",'Raw Data'!AC110)</f>
        <v/>
      </c>
      <c r="G110" s="151" t="str">
        <f>IF(ISBLANK('Raw Data'!N110),"",'Raw Data'!N110)</f>
        <v/>
      </c>
      <c r="H110" s="151" t="str">
        <f>IF(ISBLANK('Raw Data'!O110),"",'Raw Data'!O110)</f>
        <v/>
      </c>
      <c r="I110" s="151" t="str">
        <f>IF(ISBLANK('Raw Data'!P110),"",'Raw Data'!P110)</f>
        <v/>
      </c>
      <c r="J110" s="151" t="str">
        <f>IF(ISBLANK('Raw Data'!Q110),"",'Raw Data'!Q110)</f>
        <v/>
      </c>
      <c r="K110" s="151" t="str">
        <f>IF(ISBLANK('Raw Data'!R110),"",'Raw Data'!R110)</f>
        <v/>
      </c>
      <c r="L110" s="151" t="str">
        <f>IF(ISBLANK('Raw Data'!S110),"",'Raw Data'!S110)</f>
        <v/>
      </c>
      <c r="M110" s="151" t="str">
        <f>IF(ISBLANK('Raw Data'!T110),"",'Raw Data'!T110)</f>
        <v xml:space="preserve"> </v>
      </c>
      <c r="N110" s="151" t="str">
        <f>IF(ISBLANK('Raw Data'!U110),"",'Raw Data'!U110)</f>
        <v xml:space="preserve"> </v>
      </c>
      <c r="O110" s="151" t="str">
        <f>IF(ISBLANK('Raw Data'!V110),"",'Raw Data'!V110)</f>
        <v/>
      </c>
      <c r="P110" s="151" t="str">
        <f>IF(ISBLANK('Raw Data'!W110),"",'Raw Data'!W110)</f>
        <v/>
      </c>
      <c r="Q110" s="151" t="str">
        <f>IF(ISBLANK('Raw Data'!C110),"",'Raw Data'!C110)</f>
        <v/>
      </c>
      <c r="R110" s="151" t="str">
        <f>IF(ISBLANK('Raw Data'!D110),"",'Raw Data'!D110)</f>
        <v/>
      </c>
      <c r="S110" s="151" t="str">
        <f>IF(ISBLANK('Raw Data'!E110),"",'Raw Data'!E110)</f>
        <v/>
      </c>
      <c r="T110" s="151" t="str">
        <f>IF(ISBLANK('Raw Data'!F110),"",'Raw Data'!F110)</f>
        <v/>
      </c>
      <c r="U110" s="151" t="str">
        <f>IF(ISBLANK('Raw Data'!G110),"",'Raw Data'!G110)</f>
        <v/>
      </c>
      <c r="V110" s="151" t="str">
        <f>IF(ISBLANK('Raw Data'!AD110),"",'Raw Data'!AD110)</f>
        <v/>
      </c>
      <c r="W110" s="52"/>
      <c r="AF110" s="90"/>
      <c r="AG110" s="91"/>
      <c r="AH110" s="90"/>
    </row>
    <row r="111" spans="1:34" x14ac:dyDescent="0.2">
      <c r="A111" s="82" t="str">
        <f>IF(ISBLANK('Raw Data'!A111),"",'Raw Data'!A111)</f>
        <v/>
      </c>
      <c r="B111" s="151" t="str">
        <f>IF(ISBLANK('Raw Data'!B111),"",'Raw Data'!B111)</f>
        <v/>
      </c>
      <c r="C111" s="151" t="str">
        <f>IF(ISBLANK('Raw Data'!X111),"",'Raw Data'!X111)</f>
        <v/>
      </c>
      <c r="D111" s="151" t="str">
        <f>IF(ISBLANK('Raw Data'!Y111),"",'Raw Data'!Y111)</f>
        <v/>
      </c>
      <c r="E111" s="151" t="str">
        <f>IF(ISBLANK('Raw Data'!AB111),"",'Raw Data'!AB111)</f>
        <v/>
      </c>
      <c r="F111" s="151" t="str">
        <f>IF(ISBLANK('Raw Data'!AC111),"",'Raw Data'!AC111)</f>
        <v/>
      </c>
      <c r="G111" s="151" t="str">
        <f>IF(ISBLANK('Raw Data'!N111),"",'Raw Data'!N111)</f>
        <v/>
      </c>
      <c r="H111" s="151" t="str">
        <f>IF(ISBLANK('Raw Data'!O111),"",'Raw Data'!O111)</f>
        <v/>
      </c>
      <c r="I111" s="151" t="str">
        <f>IF(ISBLANK('Raw Data'!P111),"",'Raw Data'!P111)</f>
        <v/>
      </c>
      <c r="J111" s="151" t="str">
        <f>IF(ISBLANK('Raw Data'!Q111),"",'Raw Data'!Q111)</f>
        <v/>
      </c>
      <c r="K111" s="151" t="str">
        <f>IF(ISBLANK('Raw Data'!R111),"",'Raw Data'!R111)</f>
        <v/>
      </c>
      <c r="L111" s="151" t="str">
        <f>IF(ISBLANK('Raw Data'!S111),"",'Raw Data'!S111)</f>
        <v/>
      </c>
      <c r="M111" s="151" t="str">
        <f>IF(ISBLANK('Raw Data'!T111),"",'Raw Data'!T111)</f>
        <v xml:space="preserve"> </v>
      </c>
      <c r="N111" s="151" t="str">
        <f>IF(ISBLANK('Raw Data'!U111),"",'Raw Data'!U111)</f>
        <v xml:space="preserve"> </v>
      </c>
      <c r="O111" s="151" t="str">
        <f>IF(ISBLANK('Raw Data'!V111),"",'Raw Data'!V111)</f>
        <v/>
      </c>
      <c r="P111" s="151" t="str">
        <f>IF(ISBLANK('Raw Data'!W111),"",'Raw Data'!W111)</f>
        <v/>
      </c>
      <c r="Q111" s="151" t="str">
        <f>IF(ISBLANK('Raw Data'!C111),"",'Raw Data'!C111)</f>
        <v/>
      </c>
      <c r="R111" s="151" t="str">
        <f>IF(ISBLANK('Raw Data'!D111),"",'Raw Data'!D111)</f>
        <v/>
      </c>
      <c r="S111" s="151" t="str">
        <f>IF(ISBLANK('Raw Data'!E111),"",'Raw Data'!E111)</f>
        <v/>
      </c>
      <c r="T111" s="151" t="str">
        <f>IF(ISBLANK('Raw Data'!F111),"",'Raw Data'!F111)</f>
        <v/>
      </c>
      <c r="U111" s="151" t="str">
        <f>IF(ISBLANK('Raw Data'!G111),"",'Raw Data'!G111)</f>
        <v/>
      </c>
      <c r="V111" s="151" t="str">
        <f>IF(ISBLANK('Raw Data'!AD111),"",'Raw Data'!AD111)</f>
        <v/>
      </c>
      <c r="W111" s="52"/>
      <c r="AF111" s="90"/>
      <c r="AG111" s="91"/>
      <c r="AH111" s="90"/>
    </row>
    <row r="112" spans="1:34" x14ac:dyDescent="0.2">
      <c r="A112" s="82">
        <f>IF(ISBLANK('Raw Data'!A112),"",'Raw Data'!A112)</f>
        <v>42808</v>
      </c>
      <c r="B112" s="151">
        <f>IF(ISBLANK('Raw Data'!B112),"",'Raw Data'!B112)</f>
        <v>9</v>
      </c>
      <c r="C112" s="151" t="str">
        <f>IF(ISBLANK('Raw Data'!X112),"",'Raw Data'!X112)</f>
        <v>Mitchell Pond West</v>
      </c>
      <c r="D112" s="151" t="str">
        <f>IF(ISBLANK('Raw Data'!Y112),"",'Raw Data'!Y112)</f>
        <v>Ryan Mello</v>
      </c>
      <c r="E112" s="151" t="str">
        <f>IF(ISBLANK('Raw Data'!AB112),"",'Raw Data'!AB112)</f>
        <v/>
      </c>
      <c r="F112" s="151">
        <f>IF(ISBLANK('Raw Data'!AC112),"",'Raw Data'!AC112)</f>
        <v>0</v>
      </c>
      <c r="G112" s="151">
        <f>IF(ISBLANK('Raw Data'!N112),"",'Raw Data'!N112)</f>
        <v>5</v>
      </c>
      <c r="H112" s="151">
        <f>IF(ISBLANK('Raw Data'!O112),"",'Raw Data'!O112)</f>
        <v>3</v>
      </c>
      <c r="I112" s="151">
        <f>IF(ISBLANK('Raw Data'!P112),"",'Raw Data'!P112)</f>
        <v>3</v>
      </c>
      <c r="J112" s="151">
        <f>IF(ISBLANK('Raw Data'!Q112),"",'Raw Data'!Q112)</f>
        <v>3</v>
      </c>
      <c r="K112" s="151">
        <f>IF(ISBLANK('Raw Data'!R112),"",'Raw Data'!R112)</f>
        <v>11</v>
      </c>
      <c r="L112" s="151">
        <f>IF(ISBLANK('Raw Data'!S112),"",'Raw Data'!S112)</f>
        <v>6</v>
      </c>
      <c r="M112" s="151">
        <f>IF(ISBLANK('Raw Data'!T112),"",'Raw Data'!T112)</f>
        <v>3.8888888888888888</v>
      </c>
      <c r="N112" s="151">
        <f>IF(ISBLANK('Raw Data'!U112),"",'Raw Data'!U112)</f>
        <v>7.7777777777777777</v>
      </c>
      <c r="O112" s="151">
        <f>IF(ISBLANK('Raw Data'!V112),"",'Raw Data'!V112)</f>
        <v>0.6</v>
      </c>
      <c r="P112" s="151">
        <f>IF(ISBLANK('Raw Data'!W112),"",'Raw Data'!W112)</f>
        <v>1</v>
      </c>
      <c r="Q112" s="151">
        <f>IF(ISBLANK('Raw Data'!C112),"",'Raw Data'!C112)</f>
        <v>7.0000000000000007E-2</v>
      </c>
      <c r="R112" s="151">
        <f>IF(ISBLANK('Raw Data'!D112),"",'Raw Data'!D112)</f>
        <v>6.64</v>
      </c>
      <c r="S112" s="151">
        <f>IF(ISBLANK('Raw Data'!E112),"",'Raw Data'!E112)</f>
        <v>2.4</v>
      </c>
      <c r="T112" s="151">
        <f>IF(ISBLANK('Raw Data'!F112),"",'Raw Data'!F112)</f>
        <v>11.972</v>
      </c>
      <c r="U112" s="151">
        <f>IF(ISBLANK('Raw Data'!G112),"",'Raw Data'!G112)</f>
        <v>0.25</v>
      </c>
      <c r="V112" s="151" t="str">
        <f>IF(ISBLANK('Raw Data'!AD112),"",'Raw Data'!AD112)</f>
        <v/>
      </c>
      <c r="W112" s="52"/>
      <c r="Y112" s="52" t="s">
        <v>20</v>
      </c>
      <c r="Z112" s="63" t="s">
        <v>104</v>
      </c>
      <c r="AA112" s="51">
        <f>AVERAGE(R112:R113)</f>
        <v>6.9450000000000003</v>
      </c>
      <c r="AB112" s="51">
        <f>AVERAGE(T112:T113)</f>
        <v>7.2560000000000002</v>
      </c>
      <c r="AC112" s="51">
        <f>AVERAGE(U112:U113)</f>
        <v>0.1915</v>
      </c>
      <c r="AD112" s="51">
        <f>AVERAGE(S112:S113)</f>
        <v>4.45</v>
      </c>
      <c r="AE112" s="51">
        <f>AVERAGE(O112:O113)</f>
        <v>0.64999999999999991</v>
      </c>
      <c r="AF112" s="90">
        <f>TNTP!M104</f>
        <v>2.9064525000000003</v>
      </c>
      <c r="AG112" s="91">
        <f>TNTP!N104</f>
        <v>3.8093100000000005E-2</v>
      </c>
      <c r="AH112" s="90"/>
    </row>
    <row r="113" spans="1:34" x14ac:dyDescent="0.2">
      <c r="A113" s="82">
        <f>IF(ISBLANK('Raw Data'!A113),"",'Raw Data'!A113)</f>
        <v>42822</v>
      </c>
      <c r="B113" s="151">
        <f>IF(ISBLANK('Raw Data'!B113),"",'Raw Data'!B113)</f>
        <v>9</v>
      </c>
      <c r="C113" s="151" t="str">
        <f>IF(ISBLANK('Raw Data'!X113),"",'Raw Data'!X113)</f>
        <v/>
      </c>
      <c r="D113" s="151" t="str">
        <f>IF(ISBLANK('Raw Data'!Y113),"",'Raw Data'!Y113)</f>
        <v>Ryan Mello</v>
      </c>
      <c r="E113" s="151">
        <f>IF(ISBLANK('Raw Data'!AB113),"",'Raw Data'!AB113)</f>
        <v>15</v>
      </c>
      <c r="F113" s="151">
        <f>IF(ISBLANK('Raw Data'!AC113),"",'Raw Data'!AC113)</f>
        <v>4.5720000000000001</v>
      </c>
      <c r="G113" s="151">
        <f>IF(ISBLANK('Raw Data'!N113),"",'Raw Data'!N113)</f>
        <v>5</v>
      </c>
      <c r="H113" s="151">
        <f>IF(ISBLANK('Raw Data'!O113),"",'Raw Data'!O113)</f>
        <v>3</v>
      </c>
      <c r="I113" s="151">
        <f>IF(ISBLANK('Raw Data'!P113),"",'Raw Data'!P113)</f>
        <v>2</v>
      </c>
      <c r="J113" s="151">
        <f>IF(ISBLANK('Raw Data'!Q113),"",'Raw Data'!Q113)</f>
        <v>2</v>
      </c>
      <c r="K113" s="151">
        <f>IF(ISBLANK('Raw Data'!R113),"",'Raw Data'!R113)</f>
        <v>9</v>
      </c>
      <c r="L113" s="151">
        <f>IF(ISBLANK('Raw Data'!S113),"",'Raw Data'!S113)</f>
        <v>3</v>
      </c>
      <c r="M113" s="151">
        <f>IF(ISBLANK('Raw Data'!T113),"",'Raw Data'!T113)</f>
        <v>18.888888888888889</v>
      </c>
      <c r="N113" s="151">
        <f>IF(ISBLANK('Raw Data'!U113),"",'Raw Data'!U113)</f>
        <v>16.111111111111111</v>
      </c>
      <c r="O113" s="151">
        <f>IF(ISBLANK('Raw Data'!V113),"",'Raw Data'!V113)</f>
        <v>0.7</v>
      </c>
      <c r="P113" s="151">
        <f>IF(ISBLANK('Raw Data'!W113),"",'Raw Data'!W113)</f>
        <v>1</v>
      </c>
      <c r="Q113" s="151">
        <f>IF(ISBLANK('Raw Data'!C113),"",'Raw Data'!C113)</f>
        <v>0.11</v>
      </c>
      <c r="R113" s="151">
        <f>IF(ISBLANK('Raw Data'!D113),"",'Raw Data'!D113)</f>
        <v>7.25</v>
      </c>
      <c r="S113" s="151">
        <f>IF(ISBLANK('Raw Data'!E113),"",'Raw Data'!E113)</f>
        <v>6.5</v>
      </c>
      <c r="T113" s="151">
        <f>IF(ISBLANK('Raw Data'!F113),"",'Raw Data'!F113)</f>
        <v>2.54</v>
      </c>
      <c r="U113" s="151">
        <f>IF(ISBLANK('Raw Data'!G113),"",'Raw Data'!G113)</f>
        <v>0.13300000000000001</v>
      </c>
      <c r="V113" s="151" t="str">
        <f>IF(ISBLANK('Raw Data'!AD113),"",'Raw Data'!AD113)</f>
        <v/>
      </c>
      <c r="W113" s="52"/>
      <c r="Y113" s="52" t="s">
        <v>22</v>
      </c>
      <c r="AA113" s="90">
        <f>AVERAGE(R114:R115)</f>
        <v>7.6749999999999998</v>
      </c>
      <c r="AB113" s="90">
        <f>AVERAGE(T114:T115)</f>
        <v>2.48</v>
      </c>
      <c r="AC113" s="90">
        <f>AVERAGE(U114:U115)</f>
        <v>0.105</v>
      </c>
      <c r="AD113" s="90">
        <f>AVERAGE(S114:S115)</f>
        <v>3.1</v>
      </c>
      <c r="AE113" s="90">
        <f>AVERAGE(O114:O115)</f>
        <v>0.77500000000000002</v>
      </c>
      <c r="AF113" s="90">
        <f>TNTP!M105</f>
        <v>2.0135062499999998</v>
      </c>
      <c r="AG113" s="91">
        <f>TNTP!N105</f>
        <v>3.4841250000000004E-2</v>
      </c>
      <c r="AH113" s="90"/>
    </row>
    <row r="114" spans="1:34" x14ac:dyDescent="0.2">
      <c r="A114" s="82">
        <f>IF(ISBLANK('Raw Data'!A114),"",'Raw Data'!A114)</f>
        <v>42836</v>
      </c>
      <c r="B114" s="151">
        <f>IF(ISBLANK('Raw Data'!B114),"",'Raw Data'!B114)</f>
        <v>9</v>
      </c>
      <c r="C114" s="151" t="str">
        <f>IF(ISBLANK('Raw Data'!X114),"",'Raw Data'!X114)</f>
        <v/>
      </c>
      <c r="D114" s="151" t="str">
        <f>IF(ISBLANK('Raw Data'!Y114),"",'Raw Data'!Y114)</f>
        <v>David Buchanan</v>
      </c>
      <c r="E114" s="151">
        <f>IF(ISBLANK('Raw Data'!AB114),"",'Raw Data'!AB114)</f>
        <v>14</v>
      </c>
      <c r="F114" s="151">
        <f>IF(ISBLANK('Raw Data'!AC114),"",'Raw Data'!AC114)</f>
        <v>4.2671999999999999</v>
      </c>
      <c r="G114" s="151">
        <f>IF(ISBLANK('Raw Data'!N114),"",'Raw Data'!N114)</f>
        <v>5</v>
      </c>
      <c r="H114" s="151">
        <f>IF(ISBLANK('Raw Data'!O114),"",'Raw Data'!O114)</f>
        <v>1</v>
      </c>
      <c r="I114" s="151">
        <f>IF(ISBLANK('Raw Data'!P114),"",'Raw Data'!P114)</f>
        <v>2</v>
      </c>
      <c r="J114" s="151">
        <f>IF(ISBLANK('Raw Data'!Q114),"",'Raw Data'!Q114)</f>
        <v>1</v>
      </c>
      <c r="K114" s="151">
        <f>IF(ISBLANK('Raw Data'!R114),"",'Raw Data'!R114)</f>
        <v>9</v>
      </c>
      <c r="L114" s="151">
        <f>IF(ISBLANK('Raw Data'!S114),"",'Raw Data'!S114)</f>
        <v>1</v>
      </c>
      <c r="M114" s="151">
        <f>IF(ISBLANK('Raw Data'!T114),"",'Raw Data'!T114)</f>
        <v>24.444444444444443</v>
      </c>
      <c r="N114" s="151">
        <f>IF(ISBLANK('Raw Data'!U114),"",'Raw Data'!U114)</f>
        <v>20.555555555555557</v>
      </c>
      <c r="O114" s="151">
        <f>IF(ISBLANK('Raw Data'!V114),"",'Raw Data'!V114)</f>
        <v>1</v>
      </c>
      <c r="P114" s="151">
        <f>IF(ISBLANK('Raw Data'!W114),"",'Raw Data'!W114)</f>
        <v>1</v>
      </c>
      <c r="Q114" s="151">
        <f>IF(ISBLANK('Raw Data'!C114),"",'Raw Data'!C114)</f>
        <v>0.06</v>
      </c>
      <c r="R114" s="151">
        <f>IF(ISBLANK('Raw Data'!D114),"",'Raw Data'!D114)</f>
        <v>8.42</v>
      </c>
      <c r="S114" s="151">
        <f>IF(ISBLANK('Raw Data'!E114),"",'Raw Data'!E114)</f>
        <v>3.5</v>
      </c>
      <c r="T114" s="151">
        <f>IF(ISBLANK('Raw Data'!F114),"",'Raw Data'!F114)</f>
        <v>2.83</v>
      </c>
      <c r="U114" s="151">
        <f>IF(ISBLANK('Raw Data'!G114),"",'Raw Data'!G114)</f>
        <v>0.105</v>
      </c>
      <c r="V114" s="151" t="str">
        <f>IF(ISBLANK('Raw Data'!AD114),"",'Raw Data'!AD114)</f>
        <v/>
      </c>
      <c r="W114" s="52"/>
      <c r="Y114" s="52" t="s">
        <v>23</v>
      </c>
      <c r="AA114" s="90">
        <f>AVERAGE(R116:R117)</f>
        <v>6.74</v>
      </c>
      <c r="AB114" s="90">
        <f>AVERAGE(T116:T117)</f>
        <v>1.7949999999999999</v>
      </c>
      <c r="AC114" s="90">
        <f>AVERAGE(U116:U117)</f>
        <v>8.9499999999999996E-2</v>
      </c>
      <c r="AD114" s="90">
        <f>AVERAGE(S116:S117)</f>
        <v>6.0500000000000007</v>
      </c>
      <c r="AE114" s="90">
        <f>AVERAGE(O116:O117)</f>
        <v>0.75</v>
      </c>
      <c r="AF114" s="90">
        <f>TNTP!M106</f>
        <v>1.6598294999999998</v>
      </c>
      <c r="AG114" s="91">
        <f>TNTP!N106</f>
        <v>5.001655E-2</v>
      </c>
      <c r="AH114" s="90"/>
    </row>
    <row r="115" spans="1:34" x14ac:dyDescent="0.2">
      <c r="A115" s="82">
        <f>IF(ISBLANK('Raw Data'!A115),"",'Raw Data'!A115)</f>
        <v>42850</v>
      </c>
      <c r="B115" s="151">
        <f>IF(ISBLANK('Raw Data'!B115),"",'Raw Data'!B115)</f>
        <v>9</v>
      </c>
      <c r="C115" s="151" t="str">
        <f>IF(ISBLANK('Raw Data'!X115),"",'Raw Data'!X115)</f>
        <v/>
      </c>
      <c r="D115" s="151" t="str">
        <f>IF(ISBLANK('Raw Data'!Y115),"",'Raw Data'!Y115)</f>
        <v>Ryan Mello</v>
      </c>
      <c r="E115" s="151">
        <f>IF(ISBLANK('Raw Data'!AB115),"",'Raw Data'!AB115)</f>
        <v>15</v>
      </c>
      <c r="F115" s="151">
        <f>IF(ISBLANK('Raw Data'!AC115),"",'Raw Data'!AC115)</f>
        <v>4.5720000000000001</v>
      </c>
      <c r="G115" s="151">
        <f>IF(ISBLANK('Raw Data'!N115),"",'Raw Data'!N115)</f>
        <v>5</v>
      </c>
      <c r="H115" s="151">
        <f>IF(ISBLANK('Raw Data'!O115),"",'Raw Data'!O115)</f>
        <v>3</v>
      </c>
      <c r="I115" s="151">
        <f>IF(ISBLANK('Raw Data'!P115),"",'Raw Data'!P115)</f>
        <v>1</v>
      </c>
      <c r="J115" s="151">
        <f>IF(ISBLANK('Raw Data'!Q115),"",'Raw Data'!Q115)</f>
        <v>1</v>
      </c>
      <c r="K115" s="151">
        <f>IF(ISBLANK('Raw Data'!R115),"",'Raw Data'!R115)</f>
        <v>12</v>
      </c>
      <c r="L115" s="151">
        <f>IF(ISBLANK('Raw Data'!S115),"",'Raw Data'!S115)</f>
        <v>6</v>
      </c>
      <c r="M115" s="151">
        <f>IF(ISBLANK('Raw Data'!T115),"",'Raw Data'!T115)</f>
        <v>18.888888888888889</v>
      </c>
      <c r="N115" s="151">
        <f>IF(ISBLANK('Raw Data'!U115),"",'Raw Data'!U115)</f>
        <v>16.666666666666668</v>
      </c>
      <c r="O115" s="151">
        <f>IF(ISBLANK('Raw Data'!V115),"",'Raw Data'!V115)</f>
        <v>0.55000000000000004</v>
      </c>
      <c r="P115" s="151">
        <f>IF(ISBLANK('Raw Data'!W115),"",'Raw Data'!W115)</f>
        <v>2</v>
      </c>
      <c r="Q115" s="151">
        <f>IF(ISBLANK('Raw Data'!C115),"",'Raw Data'!C115)</f>
        <v>0.1</v>
      </c>
      <c r="R115" s="151">
        <f>IF(ISBLANK('Raw Data'!D115),"",'Raw Data'!D115)</f>
        <v>6.93</v>
      </c>
      <c r="S115" s="151">
        <f>IF(ISBLANK('Raw Data'!E115),"",'Raw Data'!E115)</f>
        <v>2.7</v>
      </c>
      <c r="T115" s="151">
        <f>IF(ISBLANK('Raw Data'!F115),"",'Raw Data'!F115)</f>
        <v>2.13</v>
      </c>
      <c r="U115" s="151">
        <f>IF(ISBLANK('Raw Data'!G115),"",'Raw Data'!G115)</f>
        <v>0.105</v>
      </c>
      <c r="V115" s="151" t="str">
        <f>IF(ISBLANK('Raw Data'!AD115),"",'Raw Data'!AD115)</f>
        <v/>
      </c>
      <c r="W115" s="52"/>
      <c r="Y115" s="52" t="s">
        <v>24</v>
      </c>
      <c r="AA115" s="51">
        <f>AVERAGE(R118:R119)</f>
        <v>7.1150000000000002</v>
      </c>
      <c r="AB115" s="51">
        <f>AVERAGE(T118:T119)</f>
        <v>4.55</v>
      </c>
      <c r="AC115" s="51">
        <f>AVERAGE(U118:U119)</f>
        <v>5.5500000000000001E-2</v>
      </c>
      <c r="AD115" s="51">
        <f>AVERAGE(S118:S119)</f>
        <v>14.95</v>
      </c>
      <c r="AE115" s="51">
        <f>AVERAGE(O118:O119)</f>
        <v>0.625</v>
      </c>
      <c r="AF115" s="90">
        <f>TNTP!M107</f>
        <v>1.4868430500000001</v>
      </c>
      <c r="AG115" s="91">
        <f>TNTP!N107</f>
        <v>4.7693800000000001E-2</v>
      </c>
      <c r="AH115" s="90"/>
    </row>
    <row r="116" spans="1:34" x14ac:dyDescent="0.2">
      <c r="A116" s="82">
        <f>IF(ISBLANK('Raw Data'!A116),"",'Raw Data'!A116)</f>
        <v>42864</v>
      </c>
      <c r="B116" s="151">
        <f>IF(ISBLANK('Raw Data'!B116),"",'Raw Data'!B116)</f>
        <v>9</v>
      </c>
      <c r="C116" s="151" t="str">
        <f>IF(ISBLANK('Raw Data'!X116),"",'Raw Data'!X116)</f>
        <v/>
      </c>
      <c r="D116" s="151" t="str">
        <f>IF(ISBLANK('Raw Data'!Y116),"",'Raw Data'!Y116)</f>
        <v>Dave and Sue Buchanan</v>
      </c>
      <c r="E116" s="151">
        <f>IF(ISBLANK('Raw Data'!AB116),"",'Raw Data'!AB116)</f>
        <v>14</v>
      </c>
      <c r="F116" s="151">
        <f>IF(ISBLANK('Raw Data'!AC116),"",'Raw Data'!AC116)</f>
        <v>4.2671999999999999</v>
      </c>
      <c r="G116" s="151">
        <f>IF(ISBLANK('Raw Data'!N116),"",'Raw Data'!N116)</f>
        <v>5</v>
      </c>
      <c r="H116" s="151">
        <f>IF(ISBLANK('Raw Data'!O116),"",'Raw Data'!O116)</f>
        <v>1</v>
      </c>
      <c r="I116" s="151">
        <f>IF(ISBLANK('Raw Data'!P116),"",'Raw Data'!P116)</f>
        <v>3</v>
      </c>
      <c r="J116" s="151">
        <f>IF(ISBLANK('Raw Data'!Q116),"",'Raw Data'!Q116)</f>
        <v>2</v>
      </c>
      <c r="K116" s="151">
        <f>IF(ISBLANK('Raw Data'!R116),"",'Raw Data'!R116)</f>
        <v>12</v>
      </c>
      <c r="L116" s="151">
        <f>IF(ISBLANK('Raw Data'!S116),"",'Raw Data'!S116)</f>
        <v>2</v>
      </c>
      <c r="M116" s="151">
        <f>IF(ISBLANK('Raw Data'!T116),"",'Raw Data'!T116)</f>
        <v>14.444444444444445</v>
      </c>
      <c r="N116" s="151">
        <f>IF(ISBLANK('Raw Data'!U116),"",'Raw Data'!U116)</f>
        <v>20</v>
      </c>
      <c r="O116" s="151">
        <f>IF(ISBLANK('Raw Data'!V116),"",'Raw Data'!V116)</f>
        <v>0.95</v>
      </c>
      <c r="P116" s="151">
        <f>IF(ISBLANK('Raw Data'!W116),"",'Raw Data'!W116)</f>
        <v>1</v>
      </c>
      <c r="Q116" s="151">
        <f>IF(ISBLANK('Raw Data'!C116),"",'Raw Data'!C116)</f>
        <v>0.09</v>
      </c>
      <c r="R116" s="151">
        <f>IF(ISBLANK('Raw Data'!D116),"",'Raw Data'!D116)</f>
        <v>6.8</v>
      </c>
      <c r="S116" s="151">
        <f>IF(ISBLANK('Raw Data'!E116),"",'Raw Data'!E116)</f>
        <v>5.4</v>
      </c>
      <c r="T116" s="151">
        <f>IF(ISBLANK('Raw Data'!F116),"",'Raw Data'!F116)</f>
        <v>1.7</v>
      </c>
      <c r="U116" s="151">
        <f>IF(ISBLANK('Raw Data'!G116),"",'Raw Data'!G116)</f>
        <v>0.124</v>
      </c>
      <c r="V116" s="151" t="str">
        <f>IF(ISBLANK('Raw Data'!AD116),"",'Raw Data'!AD116)</f>
        <v/>
      </c>
      <c r="W116" s="52"/>
      <c r="Y116" s="52" t="s">
        <v>25</v>
      </c>
      <c r="AA116" s="51">
        <f>AVERAGE(R120:R121)</f>
        <v>8.18</v>
      </c>
      <c r="AB116" s="51">
        <f>AVERAGE(T120:T121)</f>
        <v>1.58</v>
      </c>
      <c r="AC116" s="51">
        <f>AVERAGE(U120:U121)</f>
        <v>0.28899999999999998</v>
      </c>
      <c r="AD116" s="51">
        <f>AVERAGE(S120:S121)</f>
        <v>16</v>
      </c>
      <c r="AE116" s="51">
        <f>AVERAGE(O120:O121)</f>
        <v>0.55000000000000004</v>
      </c>
      <c r="AF116" s="90">
        <f>TNTP!M108</f>
        <v>0.81590775000000004</v>
      </c>
      <c r="AG116" s="91">
        <f>TNTP!N108</f>
        <v>5.3423250000000005E-2</v>
      </c>
      <c r="AH116" s="90"/>
    </row>
    <row r="117" spans="1:34" x14ac:dyDescent="0.2">
      <c r="A117" s="82">
        <f>IF(ISBLANK('Raw Data'!A117),"",'Raw Data'!A117)</f>
        <v>42878</v>
      </c>
      <c r="B117" s="151">
        <f>IF(ISBLANK('Raw Data'!B117),"",'Raw Data'!B117)</f>
        <v>9</v>
      </c>
      <c r="C117" s="151" t="str">
        <f>IF(ISBLANK('Raw Data'!X117),"",'Raw Data'!X117)</f>
        <v/>
      </c>
      <c r="D117" s="151" t="str">
        <f>IF(ISBLANK('Raw Data'!Y117),"",'Raw Data'!Y117)</f>
        <v>Ryan Mello</v>
      </c>
      <c r="E117" s="151">
        <f>IF(ISBLANK('Raw Data'!AB117),"",'Raw Data'!AB117)</f>
        <v>15</v>
      </c>
      <c r="F117" s="151">
        <f>IF(ISBLANK('Raw Data'!AC117),"",'Raw Data'!AC117)</f>
        <v>4.5720000000000001</v>
      </c>
      <c r="G117" s="151">
        <f>IF(ISBLANK('Raw Data'!N117),"",'Raw Data'!N117)</f>
        <v>5</v>
      </c>
      <c r="H117" s="151">
        <f>IF(ISBLANK('Raw Data'!O117),"",'Raw Data'!O117)</f>
        <v>3</v>
      </c>
      <c r="I117" s="151">
        <f>IF(ISBLANK('Raw Data'!P117),"",'Raw Data'!P117)</f>
        <v>1</v>
      </c>
      <c r="J117" s="151">
        <f>IF(ISBLANK('Raw Data'!Q117),"",'Raw Data'!Q117)</f>
        <v>1</v>
      </c>
      <c r="K117" s="151">
        <f>IF(ISBLANK('Raw Data'!R117),"",'Raw Data'!R117)</f>
        <v>9</v>
      </c>
      <c r="L117" s="151">
        <f>IF(ISBLANK('Raw Data'!S117),"",'Raw Data'!S117)</f>
        <v>6</v>
      </c>
      <c r="M117" s="151">
        <f>IF(ISBLANK('Raw Data'!T117),"",'Raw Data'!T117)</f>
        <v>18.333333333333332</v>
      </c>
      <c r="N117" s="151">
        <f>IF(ISBLANK('Raw Data'!U117),"",'Raw Data'!U117)</f>
        <v>21.111111111111111</v>
      </c>
      <c r="O117" s="151">
        <f>IF(ISBLANK('Raw Data'!V117),"",'Raw Data'!V117)</f>
        <v>0.55000000000000004</v>
      </c>
      <c r="P117" s="151">
        <f>IF(ISBLANK('Raw Data'!W117),"",'Raw Data'!W117)</f>
        <v>1</v>
      </c>
      <c r="Q117" s="151">
        <f>IF(ISBLANK('Raw Data'!C117),"",'Raw Data'!C117)</f>
        <v>0.1</v>
      </c>
      <c r="R117" s="151">
        <f>IF(ISBLANK('Raw Data'!D117),"",'Raw Data'!D117)</f>
        <v>6.68</v>
      </c>
      <c r="S117" s="151">
        <f>IF(ISBLANK('Raw Data'!E117),"",'Raw Data'!E117)</f>
        <v>6.7</v>
      </c>
      <c r="T117" s="151">
        <f>IF(ISBLANK('Raw Data'!F117),"",'Raw Data'!F117)</f>
        <v>1.89</v>
      </c>
      <c r="U117" s="151">
        <f>IF(ISBLANK('Raw Data'!G117),"",'Raw Data'!G117)</f>
        <v>5.5E-2</v>
      </c>
      <c r="V117" s="151" t="str">
        <f>IF(ISBLANK('Raw Data'!AD117),"",'Raw Data'!AD117)</f>
        <v/>
      </c>
      <c r="W117" s="52"/>
      <c r="Y117" s="52" t="s">
        <v>26</v>
      </c>
      <c r="AA117" s="90">
        <f>AVERAGE(R122:R124)</f>
        <v>6.82</v>
      </c>
      <c r="AB117" s="90">
        <f>AVERAGE(T122:T124)</f>
        <v>2.8233333333333328</v>
      </c>
      <c r="AC117" s="90">
        <f>AVERAGE(U122:U124)</f>
        <v>0.19433333333333333</v>
      </c>
      <c r="AD117" s="90">
        <f>AVERAGE(S122:S124)</f>
        <v>16.566666666666666</v>
      </c>
      <c r="AE117" s="90">
        <f>AVERAGE(O122:O124)</f>
        <v>0.45999999999999996</v>
      </c>
      <c r="AF117" s="90">
        <f>TNTP!M109</f>
        <v>2.385859</v>
      </c>
      <c r="AG117" s="91">
        <f>TNTP!N109</f>
        <v>0.12584143333333334</v>
      </c>
      <c r="AH117" s="90"/>
    </row>
    <row r="118" spans="1:34" x14ac:dyDescent="0.2">
      <c r="A118" s="82">
        <f>IF(ISBLANK('Raw Data'!A118),"",'Raw Data'!A118)</f>
        <v>42892</v>
      </c>
      <c r="B118" s="151">
        <f>IF(ISBLANK('Raw Data'!B118),"",'Raw Data'!B118)</f>
        <v>9</v>
      </c>
      <c r="C118" s="151" t="str">
        <f>IF(ISBLANK('Raw Data'!X118),"",'Raw Data'!X118)</f>
        <v/>
      </c>
      <c r="D118" s="151" t="str">
        <f>IF(ISBLANK('Raw Data'!Y118),"",'Raw Data'!Y118)</f>
        <v>Dave and Sue Buchanan</v>
      </c>
      <c r="E118" s="151">
        <f>IF(ISBLANK('Raw Data'!AB118),"",'Raw Data'!AB118)</f>
        <v>14</v>
      </c>
      <c r="F118" s="151">
        <f>IF(ISBLANK('Raw Data'!AC118),"",'Raw Data'!AC118)</f>
        <v>4.2671999999999999</v>
      </c>
      <c r="G118" s="151">
        <f>IF(ISBLANK('Raw Data'!N118),"",'Raw Data'!N118)</f>
        <v>5</v>
      </c>
      <c r="H118" s="151">
        <f>IF(ISBLANK('Raw Data'!O118),"",'Raw Data'!O118)</f>
        <v>2</v>
      </c>
      <c r="I118" s="151">
        <f>IF(ISBLANK('Raw Data'!P118),"",'Raw Data'!P118)</f>
        <v>3</v>
      </c>
      <c r="J118" s="151">
        <f>IF(ISBLANK('Raw Data'!Q118),"",'Raw Data'!Q118)</f>
        <v>2</v>
      </c>
      <c r="K118" s="151">
        <f>IF(ISBLANK('Raw Data'!R118),"",'Raw Data'!R118)</f>
        <v>10</v>
      </c>
      <c r="L118" s="151">
        <f>IF(ISBLANK('Raw Data'!S118),"",'Raw Data'!S118)</f>
        <v>5</v>
      </c>
      <c r="M118" s="151">
        <f>IF(ISBLANK('Raw Data'!T118),"",'Raw Data'!T118)</f>
        <v>22.222222222222221</v>
      </c>
      <c r="N118" s="151">
        <f>IF(ISBLANK('Raw Data'!U118),"",'Raw Data'!U118)</f>
        <v>25</v>
      </c>
      <c r="O118" s="151">
        <f>IF(ISBLANK('Raw Data'!V118),"",'Raw Data'!V118)</f>
        <v>0.8</v>
      </c>
      <c r="P118" s="151">
        <f>IF(ISBLANK('Raw Data'!W118),"",'Raw Data'!W118)</f>
        <v>1</v>
      </c>
      <c r="Q118" s="151">
        <f>IF(ISBLANK('Raw Data'!C118),"",'Raw Data'!C118)</f>
        <v>0.1</v>
      </c>
      <c r="R118" s="151">
        <f>IF(ISBLANK('Raw Data'!D118),"",'Raw Data'!D118)</f>
        <v>7.16</v>
      </c>
      <c r="S118" s="151">
        <f>IF(ISBLANK('Raw Data'!E118),"",'Raw Data'!E118)</f>
        <v>14.3</v>
      </c>
      <c r="T118" s="151">
        <f>IF(ISBLANK('Raw Data'!F118),"",'Raw Data'!F118)</f>
        <v>1.82</v>
      </c>
      <c r="U118" s="151">
        <f>IF(ISBLANK('Raw Data'!G118),"",'Raw Data'!G118)</f>
        <v>4.7E-2</v>
      </c>
      <c r="V118" s="151" t="str">
        <f>IF(ISBLANK('Raw Data'!AD118),"",'Raw Data'!AD118)</f>
        <v/>
      </c>
      <c r="W118" s="52"/>
      <c r="Y118" s="52" t="s">
        <v>27</v>
      </c>
      <c r="AA118" s="90">
        <f>AVERAGE(R125:R126)</f>
        <v>7.35</v>
      </c>
      <c r="AB118" s="90">
        <f>AVERAGE(T125:T126)</f>
        <v>2.1745000000000001</v>
      </c>
      <c r="AC118" s="90">
        <f>AVERAGE(U125:U126)</f>
        <v>4.2999999999999997E-2</v>
      </c>
      <c r="AD118" s="90">
        <f>AVERAGE(S125:S126)</f>
        <v>11.15</v>
      </c>
      <c r="AE118" s="90">
        <f>AVERAGE(O125:O126)</f>
        <v>0.52500000000000002</v>
      </c>
      <c r="AF118" s="90">
        <f>TNTP!M110</f>
        <v>3.025512</v>
      </c>
      <c r="AG118" s="91">
        <f>TNTP!N110</f>
        <v>5.682994999999999E-2</v>
      </c>
      <c r="AH118" s="90"/>
    </row>
    <row r="119" spans="1:34" x14ac:dyDescent="0.2">
      <c r="A119" s="82">
        <f>IF(ISBLANK('Raw Data'!A119),"",'Raw Data'!A119)</f>
        <v>42906</v>
      </c>
      <c r="B119" s="151">
        <f>IF(ISBLANK('Raw Data'!B119),"",'Raw Data'!B119)</f>
        <v>9</v>
      </c>
      <c r="C119" s="151" t="str">
        <f>IF(ISBLANK('Raw Data'!X119),"",'Raw Data'!X119)</f>
        <v/>
      </c>
      <c r="D119" s="151" t="str">
        <f>IF(ISBLANK('Raw Data'!Y119),"",'Raw Data'!Y119)</f>
        <v>Ryan Mello</v>
      </c>
      <c r="E119" s="151">
        <f>IF(ISBLANK('Raw Data'!AB119),"",'Raw Data'!AB119)</f>
        <v>15</v>
      </c>
      <c r="F119" s="151">
        <f>IF(ISBLANK('Raw Data'!AC119),"",'Raw Data'!AC119)</f>
        <v>4.5720000000000001</v>
      </c>
      <c r="G119" s="151">
        <f>IF(ISBLANK('Raw Data'!N119),"",'Raw Data'!N119)</f>
        <v>5</v>
      </c>
      <c r="H119" s="151">
        <f>IF(ISBLANK('Raw Data'!O119),"",'Raw Data'!O119)</f>
        <v>2</v>
      </c>
      <c r="I119" s="151">
        <f>IF(ISBLANK('Raw Data'!P119),"",'Raw Data'!P119)</f>
        <v>1</v>
      </c>
      <c r="J119" s="151">
        <f>IF(ISBLANK('Raw Data'!Q119),"",'Raw Data'!Q119)</f>
        <v>1</v>
      </c>
      <c r="K119" s="151">
        <f>IF(ISBLANK('Raw Data'!R119),"",'Raw Data'!R119)</f>
        <v>5</v>
      </c>
      <c r="L119" s="151">
        <f>IF(ISBLANK('Raw Data'!S119),"",'Raw Data'!S119)</f>
        <v>5</v>
      </c>
      <c r="M119" s="151">
        <f>IF(ISBLANK('Raw Data'!T119),"",'Raw Data'!T119)</f>
        <v>26.666666666666668</v>
      </c>
      <c r="N119" s="151">
        <f>IF(ISBLANK('Raw Data'!U119),"",'Raw Data'!U119)</f>
        <v>27.777777777777779</v>
      </c>
      <c r="O119" s="151">
        <f>IF(ISBLANK('Raw Data'!V119),"",'Raw Data'!V119)</f>
        <v>0.45</v>
      </c>
      <c r="P119" s="151">
        <f>IF(ISBLANK('Raw Data'!W119),"",'Raw Data'!W119)</f>
        <v>2</v>
      </c>
      <c r="Q119" s="151">
        <f>IF(ISBLANK('Raw Data'!C119),"",'Raw Data'!C119)</f>
        <v>0.09</v>
      </c>
      <c r="R119" s="151">
        <f>IF(ISBLANK('Raw Data'!D119),"",'Raw Data'!D119)</f>
        <v>7.07</v>
      </c>
      <c r="S119" s="151">
        <f>IF(ISBLANK('Raw Data'!E119),"",'Raw Data'!E119)</f>
        <v>15.6</v>
      </c>
      <c r="T119" s="151">
        <f>IF(ISBLANK('Raw Data'!F119),"",'Raw Data'!F119)</f>
        <v>7.28</v>
      </c>
      <c r="U119" s="151">
        <f>IF(ISBLANK('Raw Data'!G119),"",'Raw Data'!G119)</f>
        <v>6.4000000000000001E-2</v>
      </c>
      <c r="V119" s="151" t="str">
        <f>IF(ISBLANK('Raw Data'!AD119),"",'Raw Data'!AD119)</f>
        <v/>
      </c>
      <c r="W119" s="52"/>
      <c r="Y119" s="52" t="s">
        <v>28</v>
      </c>
      <c r="AA119" s="90">
        <f>AVERAGE(R127:R128)</f>
        <v>7.22</v>
      </c>
      <c r="AB119" s="90">
        <f>AVERAGE(T127:T128)</f>
        <v>3.04</v>
      </c>
      <c r="AC119" s="90">
        <f>AVERAGE(U127:U128)</f>
        <v>5.8500000000000003E-2</v>
      </c>
      <c r="AD119" s="90">
        <f>AVERAGE(S127:S128)</f>
        <v>49.8</v>
      </c>
      <c r="AE119" s="90">
        <f>AVERAGE(O127:O128)</f>
        <v>0.6</v>
      </c>
      <c r="AF119" s="90">
        <f>TNTP!M111</f>
        <v>3.1515750000000002</v>
      </c>
      <c r="AG119" s="91">
        <f>TNTP!N111</f>
        <v>4.6919550000000004E-2</v>
      </c>
      <c r="AH119" s="90"/>
    </row>
    <row r="120" spans="1:34" x14ac:dyDescent="0.2">
      <c r="A120" s="82">
        <f>IF(ISBLANK('Raw Data'!A120),"",'Raw Data'!A120)</f>
        <v>42921</v>
      </c>
      <c r="B120" s="151">
        <f>IF(ISBLANK('Raw Data'!B120),"",'Raw Data'!B120)</f>
        <v>9</v>
      </c>
      <c r="C120" s="151" t="str">
        <f>IF(ISBLANK('Raw Data'!X120),"",'Raw Data'!X120)</f>
        <v/>
      </c>
      <c r="D120" s="151" t="str">
        <f>IF(ISBLANK('Raw Data'!Y120),"",'Raw Data'!Y120)</f>
        <v>Ryan Mello</v>
      </c>
      <c r="E120" s="151">
        <f>IF(ISBLANK('Raw Data'!AB120),"",'Raw Data'!AB120)</f>
        <v>15</v>
      </c>
      <c r="F120" s="151">
        <f>IF(ISBLANK('Raw Data'!AC120),"",'Raw Data'!AC120)</f>
        <v>4.5720000000000001</v>
      </c>
      <c r="G120" s="151">
        <f>IF(ISBLANK('Raw Data'!N120),"",'Raw Data'!N120)</f>
        <v>5</v>
      </c>
      <c r="H120" s="151">
        <f>IF(ISBLANK('Raw Data'!O120),"",'Raw Data'!O120)</f>
        <v>2</v>
      </c>
      <c r="I120" s="151">
        <f>IF(ISBLANK('Raw Data'!P120),"",'Raw Data'!P120)</f>
        <v>3</v>
      </c>
      <c r="J120" s="151">
        <f>IF(ISBLANK('Raw Data'!Q120),"",'Raw Data'!Q120)</f>
        <v>2</v>
      </c>
      <c r="K120" s="151">
        <f>IF(ISBLANK('Raw Data'!R120),"",'Raw Data'!R120)</f>
        <v>7</v>
      </c>
      <c r="L120" s="151">
        <f>IF(ISBLANK('Raw Data'!S120),"",'Raw Data'!S120)</f>
        <v>1</v>
      </c>
      <c r="M120" s="151">
        <f>IF(ISBLANK('Raw Data'!T120),"",'Raw Data'!T120)</f>
        <v>30</v>
      </c>
      <c r="N120" s="151">
        <f>IF(ISBLANK('Raw Data'!U120),"",'Raw Data'!U120)</f>
        <v>28.888888888888889</v>
      </c>
      <c r="O120" s="151">
        <f>IF(ISBLANK('Raw Data'!V120),"",'Raw Data'!V120)</f>
        <v>0.45</v>
      </c>
      <c r="P120" s="151">
        <f>IF(ISBLANK('Raw Data'!W120),"",'Raw Data'!W120)</f>
        <v>1</v>
      </c>
      <c r="Q120" s="151">
        <f>IF(ISBLANK('Raw Data'!C120),"",'Raw Data'!C120)</f>
        <v>0.1</v>
      </c>
      <c r="R120" s="151">
        <f>IF(ISBLANK('Raw Data'!D120),"",'Raw Data'!D120)</f>
        <v>8.1199999999999992</v>
      </c>
      <c r="S120" s="151">
        <f>IF(ISBLANK('Raw Data'!E120),"",'Raw Data'!E120)</f>
        <v>12.2</v>
      </c>
      <c r="T120" s="151" t="str">
        <f>IF(ISBLANK('Raw Data'!F120),"",'Raw Data'!F120)</f>
        <v/>
      </c>
      <c r="U120" s="151">
        <f>IF(ISBLANK('Raw Data'!G120),"",'Raw Data'!G120)</f>
        <v>0.107</v>
      </c>
      <c r="V120" s="151" t="str">
        <f>IF(ISBLANK('Raw Data'!AD120),"",'Raw Data'!AD120)</f>
        <v/>
      </c>
      <c r="W120" s="52"/>
      <c r="Y120" s="52" t="s">
        <v>29</v>
      </c>
      <c r="AA120" s="51">
        <f>AVERAGE(R129)</f>
        <v>6.16</v>
      </c>
      <c r="AB120" s="51">
        <f>AVERAGE(T129)</f>
        <v>2.61</v>
      </c>
      <c r="AC120" s="51">
        <f>AVERAGE(U129)</f>
        <v>6.3E-2</v>
      </c>
      <c r="AD120" s="51">
        <f>AVERAGE(S129)</f>
        <v>2.8</v>
      </c>
      <c r="AE120" s="51">
        <f>AVERAGE(O129)</f>
        <v>0.45</v>
      </c>
      <c r="AF120" s="90">
        <f>TNTP!M112</f>
        <v>2.759379</v>
      </c>
      <c r="AG120" s="91">
        <f>TNTP!N112</f>
        <v>3.8712499999999997E-2</v>
      </c>
      <c r="AH120" s="90"/>
    </row>
    <row r="121" spans="1:34" x14ac:dyDescent="0.2">
      <c r="A121" s="82">
        <f>IF(ISBLANK('Raw Data'!A121),"",'Raw Data'!A121)</f>
        <v>42934</v>
      </c>
      <c r="B121" s="151">
        <f>IF(ISBLANK('Raw Data'!B121),"",'Raw Data'!B121)</f>
        <v>9</v>
      </c>
      <c r="C121" s="151" t="str">
        <f>IF(ISBLANK('Raw Data'!X121),"",'Raw Data'!X121)</f>
        <v/>
      </c>
      <c r="D121" s="151" t="str">
        <f>IF(ISBLANK('Raw Data'!Y121),"",'Raw Data'!Y121)</f>
        <v>Dave and Sue Buchanan</v>
      </c>
      <c r="E121" s="151">
        <f>IF(ISBLANK('Raw Data'!AB121),"",'Raw Data'!AB121)</f>
        <v>14</v>
      </c>
      <c r="F121" s="151">
        <f>IF(ISBLANK('Raw Data'!AC121),"",'Raw Data'!AC121)</f>
        <v>4.2671999999999999</v>
      </c>
      <c r="G121" s="151">
        <f>IF(ISBLANK('Raw Data'!N121),"",'Raw Data'!N121)</f>
        <v>5</v>
      </c>
      <c r="H121" s="151">
        <f>IF(ISBLANK('Raw Data'!O121),"",'Raw Data'!O121)</f>
        <v>2</v>
      </c>
      <c r="I121" s="151">
        <f>IF(ISBLANK('Raw Data'!P121),"",'Raw Data'!P121)</f>
        <v>2</v>
      </c>
      <c r="J121" s="151">
        <f>IF(ISBLANK('Raw Data'!Q121),"",'Raw Data'!Q121)</f>
        <v>2</v>
      </c>
      <c r="K121" s="151">
        <f>IF(ISBLANK('Raw Data'!R121),"",'Raw Data'!R121)</f>
        <v>9</v>
      </c>
      <c r="L121" s="151">
        <f>IF(ISBLANK('Raw Data'!S121),"",'Raw Data'!S121)</f>
        <v>1</v>
      </c>
      <c r="M121" s="151">
        <f>IF(ISBLANK('Raw Data'!T121),"",'Raw Data'!T121)</f>
        <v>28.888888888888889</v>
      </c>
      <c r="N121" s="151">
        <f>IF(ISBLANK('Raw Data'!U121),"",'Raw Data'!U121)</f>
        <v>28.333333333333332</v>
      </c>
      <c r="O121" s="151">
        <f>IF(ISBLANK('Raw Data'!V121),"",'Raw Data'!V121)</f>
        <v>0.65</v>
      </c>
      <c r="P121" s="151">
        <f>IF(ISBLANK('Raw Data'!W121),"",'Raw Data'!W121)</f>
        <v>1</v>
      </c>
      <c r="Q121" s="151">
        <f>IF(ISBLANK('Raw Data'!C121),"",'Raw Data'!C121)</f>
        <v>0.09</v>
      </c>
      <c r="R121" s="151">
        <f>IF(ISBLANK('Raw Data'!D121),"",'Raw Data'!D121)</f>
        <v>8.24</v>
      </c>
      <c r="S121" s="151">
        <f>IF(ISBLANK('Raw Data'!E121),"",'Raw Data'!E121)</f>
        <v>19.8</v>
      </c>
      <c r="T121" s="151">
        <f>IF(ISBLANK('Raw Data'!F121),"",'Raw Data'!F121)</f>
        <v>1.58</v>
      </c>
      <c r="U121" s="151">
        <f>IF(ISBLANK('Raw Data'!G121),"",'Raw Data'!G121)</f>
        <v>0.47099999999999997</v>
      </c>
      <c r="V121" s="151" t="str">
        <f>IF(ISBLANK('Raw Data'!AD121),"",'Raw Data'!AD121)</f>
        <v/>
      </c>
      <c r="W121" s="52"/>
      <c r="Y121" s="51" t="s">
        <v>134</v>
      </c>
      <c r="AA121" s="91">
        <f>AVERAGE(AA112:AA120)</f>
        <v>7.1338888888888885</v>
      </c>
      <c r="AB121" s="91">
        <f>AVERAGE(AB112:AB120)</f>
        <v>3.1454259259259256</v>
      </c>
      <c r="AC121" s="91">
        <f>AVERAGE(AC112:AC120)</f>
        <v>0.12103703703703703</v>
      </c>
      <c r="AD121" s="91">
        <f t="shared" ref="AD121:AE121" si="9">AVERAGE(AD112:AD120)</f>
        <v>13.874074074074073</v>
      </c>
      <c r="AE121" s="91">
        <f t="shared" si="9"/>
        <v>0.59833333333333327</v>
      </c>
      <c r="AF121" s="90">
        <f t="shared" ref="AF121:AG121" si="10">AVERAGE(AF112:AF120)</f>
        <v>2.2449848944444444</v>
      </c>
      <c r="AG121" s="91">
        <f t="shared" si="10"/>
        <v>5.4707931481481481E-2</v>
      </c>
      <c r="AH121" s="90"/>
    </row>
    <row r="122" spans="1:34" x14ac:dyDescent="0.2">
      <c r="A122" s="82">
        <f>IF(ISBLANK('Raw Data'!A122),"",'Raw Data'!A122)</f>
        <v>42948</v>
      </c>
      <c r="B122" s="151">
        <f>IF(ISBLANK('Raw Data'!B122),"",'Raw Data'!B122)</f>
        <v>9</v>
      </c>
      <c r="C122" s="151" t="str">
        <f>IF(ISBLANK('Raw Data'!X122),"",'Raw Data'!X122)</f>
        <v/>
      </c>
      <c r="D122" s="151" t="str">
        <f>IF(ISBLANK('Raw Data'!Y122),"",'Raw Data'!Y122)</f>
        <v>Ryan Mello</v>
      </c>
      <c r="E122" s="151">
        <f>IF(ISBLANK('Raw Data'!AB122),"",'Raw Data'!AB122)</f>
        <v>14</v>
      </c>
      <c r="F122" s="151">
        <f>IF(ISBLANK('Raw Data'!AC122),"",'Raw Data'!AC122)</f>
        <v>4.2671999999999999</v>
      </c>
      <c r="G122" s="151">
        <f>IF(ISBLANK('Raw Data'!N122),"",'Raw Data'!N122)</f>
        <v>5</v>
      </c>
      <c r="H122" s="151">
        <f>IF(ISBLANK('Raw Data'!O122),"",'Raw Data'!O122)</f>
        <v>2</v>
      </c>
      <c r="I122" s="151">
        <f>IF(ISBLANK('Raw Data'!P122),"",'Raw Data'!P122)</f>
        <v>2</v>
      </c>
      <c r="J122" s="151">
        <f>IF(ISBLANK('Raw Data'!Q122),"",'Raw Data'!Q122)</f>
        <v>2</v>
      </c>
      <c r="K122" s="151">
        <f>IF(ISBLANK('Raw Data'!R122),"",'Raw Data'!R122)</f>
        <v>11</v>
      </c>
      <c r="L122" s="151">
        <f>IF(ISBLANK('Raw Data'!S122),"",'Raw Data'!S122)</f>
        <v>1</v>
      </c>
      <c r="M122" s="151">
        <f>IF(ISBLANK('Raw Data'!T122),"",'Raw Data'!T122)</f>
        <v>28.888888888888889</v>
      </c>
      <c r="N122" s="151">
        <f>IF(ISBLANK('Raw Data'!U122),"",'Raw Data'!U122)</f>
        <v>26.111111111111111</v>
      </c>
      <c r="O122" s="151">
        <f>IF(ISBLANK('Raw Data'!V122),"",'Raw Data'!V122)</f>
        <v>0.5</v>
      </c>
      <c r="P122" s="151" t="str">
        <f>IF(ISBLANK('Raw Data'!W122),"",'Raw Data'!W122)</f>
        <v/>
      </c>
      <c r="Q122" s="151">
        <f>IF(ISBLANK('Raw Data'!C122),"",'Raw Data'!C122)</f>
        <v>0.08</v>
      </c>
      <c r="R122" s="151">
        <f>IF(ISBLANK('Raw Data'!D122),"",'Raw Data'!D122)</f>
        <v>6.64</v>
      </c>
      <c r="S122" s="151">
        <f>IF(ISBLANK('Raw Data'!E122),"",'Raw Data'!E122)</f>
        <v>23.6</v>
      </c>
      <c r="T122" s="151">
        <f>IF(ISBLANK('Raw Data'!F122),"",'Raw Data'!F122)</f>
        <v>2.48</v>
      </c>
      <c r="U122" s="151">
        <f>IF(ISBLANK('Raw Data'!G122),"",'Raw Data'!G122)</f>
        <v>0.14699999999999999</v>
      </c>
      <c r="V122" s="151" t="str">
        <f>IF(ISBLANK('Raw Data'!AD122),"",'Raw Data'!AD122)</f>
        <v/>
      </c>
      <c r="W122" s="52"/>
      <c r="AF122" s="90"/>
      <c r="AG122" s="91"/>
      <c r="AH122" s="90"/>
    </row>
    <row r="123" spans="1:34" x14ac:dyDescent="0.2">
      <c r="A123" s="82">
        <f>IF(ISBLANK('Raw Data'!A123),"",'Raw Data'!A123)</f>
        <v>42962</v>
      </c>
      <c r="B123" s="151">
        <f>IF(ISBLANK('Raw Data'!B123),"",'Raw Data'!B123)</f>
        <v>9</v>
      </c>
      <c r="C123" s="151" t="str">
        <f>IF(ISBLANK('Raw Data'!X123),"",'Raw Data'!X123)</f>
        <v/>
      </c>
      <c r="D123" s="151" t="str">
        <f>IF(ISBLANK('Raw Data'!Y123),"",'Raw Data'!Y123)</f>
        <v>Ryan Mello</v>
      </c>
      <c r="E123" s="151">
        <f>IF(ISBLANK('Raw Data'!AB123),"",'Raw Data'!AB123)</f>
        <v>15</v>
      </c>
      <c r="F123" s="151">
        <f>IF(ISBLANK('Raw Data'!AC123),"",'Raw Data'!AC123)</f>
        <v>4.5720000000000001</v>
      </c>
      <c r="G123" s="151">
        <f>IF(ISBLANK('Raw Data'!N123),"",'Raw Data'!N123)</f>
        <v>5</v>
      </c>
      <c r="H123" s="151">
        <f>IF(ISBLANK('Raw Data'!O123),"",'Raw Data'!O123)</f>
        <v>5</v>
      </c>
      <c r="I123" s="151">
        <f>IF(ISBLANK('Raw Data'!P123),"",'Raw Data'!P123)</f>
        <v>1</v>
      </c>
      <c r="J123" s="151">
        <f>IF(ISBLANK('Raw Data'!Q123),"",'Raw Data'!Q123)</f>
        <v>1</v>
      </c>
      <c r="K123" s="151">
        <f>IF(ISBLANK('Raw Data'!R123),"",'Raw Data'!R123)</f>
        <v>5</v>
      </c>
      <c r="L123" s="151">
        <f>IF(ISBLANK('Raw Data'!S123),"",'Raw Data'!S123)</f>
        <v>4</v>
      </c>
      <c r="M123" s="151">
        <f>IF(ISBLANK('Raw Data'!T123),"",'Raw Data'!T123)</f>
        <v>26.666666666666668</v>
      </c>
      <c r="N123" s="151">
        <f>IF(ISBLANK('Raw Data'!U123),"",'Raw Data'!U123)</f>
        <v>26.111111111111111</v>
      </c>
      <c r="O123" s="151">
        <f>IF(ISBLANK('Raw Data'!V123),"",'Raw Data'!V123)</f>
        <v>0.3</v>
      </c>
      <c r="P123" s="151" t="str">
        <f>IF(ISBLANK('Raw Data'!W123),"",'Raw Data'!W123)</f>
        <v/>
      </c>
      <c r="Q123" s="151">
        <f>IF(ISBLANK('Raw Data'!C123),"",'Raw Data'!C123)</f>
        <v>0.04</v>
      </c>
      <c r="R123" s="151">
        <f>IF(ISBLANK('Raw Data'!D123),"",'Raw Data'!D123)</f>
        <v>6.3</v>
      </c>
      <c r="S123" s="151">
        <f>IF(ISBLANK('Raw Data'!E123),"",'Raw Data'!E123)</f>
        <v>16.5</v>
      </c>
      <c r="T123" s="151">
        <f>IF(ISBLANK('Raw Data'!F123),"",'Raw Data'!F123)</f>
        <v>3.04</v>
      </c>
      <c r="U123" s="151">
        <f>IF(ISBLANK('Raw Data'!G123),"",'Raw Data'!G123)</f>
        <v>0.33500000000000002</v>
      </c>
      <c r="V123" s="151" t="str">
        <f>IF(ISBLANK('Raw Data'!AD123),"",'Raw Data'!AD123)</f>
        <v/>
      </c>
      <c r="W123" s="52"/>
      <c r="AF123" s="90"/>
      <c r="AG123" s="91"/>
      <c r="AH123" s="90"/>
    </row>
    <row r="124" spans="1:34" x14ac:dyDescent="0.2">
      <c r="A124" s="82">
        <f>IF(ISBLANK('Raw Data'!A124),"",'Raw Data'!A124)</f>
        <v>42976</v>
      </c>
      <c r="B124" s="151">
        <f>IF(ISBLANK('Raw Data'!B124),"",'Raw Data'!B124)</f>
        <v>9</v>
      </c>
      <c r="C124" s="151" t="str">
        <f>IF(ISBLANK('Raw Data'!X124),"",'Raw Data'!X124)</f>
        <v/>
      </c>
      <c r="D124" s="151" t="str">
        <f>IF(ISBLANK('Raw Data'!Y124),"",'Raw Data'!Y124)</f>
        <v>Ryan Mello</v>
      </c>
      <c r="E124" s="151">
        <f>IF(ISBLANK('Raw Data'!AB124),"",'Raw Data'!AB124)</f>
        <v>14</v>
      </c>
      <c r="F124" s="151">
        <f>IF(ISBLANK('Raw Data'!AC124),"",'Raw Data'!AC124)</f>
        <v>4.2671999999999999</v>
      </c>
      <c r="G124" s="151">
        <f>IF(ISBLANK('Raw Data'!N124),"",'Raw Data'!N124)</f>
        <v>5</v>
      </c>
      <c r="H124" s="151">
        <f>IF(ISBLANK('Raw Data'!O124),"",'Raw Data'!O124)</f>
        <v>5</v>
      </c>
      <c r="I124" s="151">
        <f>IF(ISBLANK('Raw Data'!P124),"",'Raw Data'!P124)</f>
        <v>3</v>
      </c>
      <c r="J124" s="151">
        <f>IF(ISBLANK('Raw Data'!Q124),"",'Raw Data'!Q124)</f>
        <v>2</v>
      </c>
      <c r="K124" s="151">
        <f>IF(ISBLANK('Raw Data'!R124),"",'Raw Data'!R124)</f>
        <v>5</v>
      </c>
      <c r="L124" s="151">
        <f>IF(ISBLANK('Raw Data'!S124),"",'Raw Data'!S124)</f>
        <v>4</v>
      </c>
      <c r="M124" s="151">
        <f>IF(ISBLANK('Raw Data'!T124),"",'Raw Data'!T124)</f>
        <v>22.222222222222221</v>
      </c>
      <c r="N124" s="151">
        <f>IF(ISBLANK('Raw Data'!U124),"",'Raw Data'!U124)</f>
        <v>21.111111111111111</v>
      </c>
      <c r="O124" s="151">
        <f>IF(ISBLANK('Raw Data'!V124),"",'Raw Data'!V124)</f>
        <v>0.57999999999999996</v>
      </c>
      <c r="P124" s="151">
        <f>IF(ISBLANK('Raw Data'!W124),"",'Raw Data'!W124)</f>
        <v>1</v>
      </c>
      <c r="Q124" s="151">
        <f>IF(ISBLANK('Raw Data'!C124),"",'Raw Data'!C124)</f>
        <v>0.11</v>
      </c>
      <c r="R124" s="151">
        <f>IF(ISBLANK('Raw Data'!D124),"",'Raw Data'!D124)</f>
        <v>7.52</v>
      </c>
      <c r="S124" s="151">
        <f>IF(ISBLANK('Raw Data'!E124),"",'Raw Data'!E124)</f>
        <v>9.6</v>
      </c>
      <c r="T124" s="151">
        <f>IF(ISBLANK('Raw Data'!F124),"",'Raw Data'!F124)</f>
        <v>2.95</v>
      </c>
      <c r="U124" s="151">
        <f>IF(ISBLANK('Raw Data'!G124),"",'Raw Data'!G124)</f>
        <v>0.10100000000000001</v>
      </c>
      <c r="V124" s="151" t="str">
        <f>IF(ISBLANK('Raw Data'!AD124),"",'Raw Data'!AD124)</f>
        <v/>
      </c>
      <c r="W124" s="52"/>
      <c r="AF124" s="90"/>
      <c r="AG124" s="91"/>
      <c r="AH124" s="90"/>
    </row>
    <row r="125" spans="1:34" x14ac:dyDescent="0.2">
      <c r="A125" s="82">
        <f>IF(ISBLANK('Raw Data'!A125),"",'Raw Data'!A125)</f>
        <v>42990</v>
      </c>
      <c r="B125" s="151">
        <f>IF(ISBLANK('Raw Data'!B125),"",'Raw Data'!B125)</f>
        <v>9</v>
      </c>
      <c r="C125" s="151" t="str">
        <f>IF(ISBLANK('Raw Data'!X125),"",'Raw Data'!X125)</f>
        <v/>
      </c>
      <c r="D125" s="151" t="str">
        <f>IF(ISBLANK('Raw Data'!Y125),"",'Raw Data'!Y125)</f>
        <v>Ryan Mello</v>
      </c>
      <c r="E125" s="151">
        <f>IF(ISBLANK('Raw Data'!AB125),"",'Raw Data'!AB125)</f>
        <v>15</v>
      </c>
      <c r="F125" s="151">
        <f>IF(ISBLANK('Raw Data'!AC125),"",'Raw Data'!AC125)</f>
        <v>5</v>
      </c>
      <c r="G125" s="151">
        <f>IF(ISBLANK('Raw Data'!N125),"",'Raw Data'!N125)</f>
        <v>2</v>
      </c>
      <c r="H125" s="151">
        <f>IF(ISBLANK('Raw Data'!O125),"",'Raw Data'!O125)</f>
        <v>1</v>
      </c>
      <c r="I125" s="151">
        <f>IF(ISBLANK('Raw Data'!P125),"",'Raw Data'!P125)</f>
        <v>1</v>
      </c>
      <c r="J125" s="151">
        <f>IF(ISBLANK('Raw Data'!Q125),"",'Raw Data'!Q125)</f>
        <v>7</v>
      </c>
      <c r="K125" s="151">
        <f>IF(ISBLANK('Raw Data'!R125),"",'Raw Data'!R125)</f>
        <v>1</v>
      </c>
      <c r="L125" s="151">
        <f>IF(ISBLANK('Raw Data'!S125),"",'Raw Data'!S125)</f>
        <v>77</v>
      </c>
      <c r="M125" s="151">
        <f>IF(ISBLANK('Raw Data'!T125),"",'Raw Data'!T125)</f>
        <v>21.111111111111111</v>
      </c>
      <c r="N125" s="151">
        <f>IF(ISBLANK('Raw Data'!U125),"",'Raw Data'!U125)</f>
        <v>-17.5</v>
      </c>
      <c r="O125" s="151">
        <f>IF(ISBLANK('Raw Data'!V125),"",'Raw Data'!V125)</f>
        <v>0.5</v>
      </c>
      <c r="P125" s="151">
        <f>IF(ISBLANK('Raw Data'!W125),"",'Raw Data'!W125)</f>
        <v>2</v>
      </c>
      <c r="Q125" s="151">
        <f>IF(ISBLANK('Raw Data'!C125),"",'Raw Data'!C125)</f>
        <v>0.1</v>
      </c>
      <c r="R125" s="151">
        <f>IF(ISBLANK('Raw Data'!D125),"",'Raw Data'!D125)</f>
        <v>7.2</v>
      </c>
      <c r="S125" s="151">
        <f>IF(ISBLANK('Raw Data'!E125),"",'Raw Data'!E125)</f>
        <v>10.3</v>
      </c>
      <c r="T125" s="151">
        <f>IF(ISBLANK('Raw Data'!F125),"",'Raw Data'!F125)</f>
        <v>3.43</v>
      </c>
      <c r="U125" s="151" t="str">
        <f>IF(ISBLANK('Raw Data'!G125),"",'Raw Data'!G125)</f>
        <v>n/a</v>
      </c>
      <c r="V125" s="151" t="str">
        <f>IF(ISBLANK('Raw Data'!AD125),"",'Raw Data'!AD125)</f>
        <v/>
      </c>
      <c r="W125" s="52"/>
      <c r="AF125" s="90"/>
      <c r="AG125" s="91"/>
      <c r="AH125" s="90"/>
    </row>
    <row r="126" spans="1:34" x14ac:dyDescent="0.2">
      <c r="A126" s="82">
        <f>IF(ISBLANK('Raw Data'!A126),"",'Raw Data'!A126)</f>
        <v>43004</v>
      </c>
      <c r="B126" s="151">
        <f>IF(ISBLANK('Raw Data'!B126),"",'Raw Data'!B126)</f>
        <v>9</v>
      </c>
      <c r="C126" s="151" t="str">
        <f>IF(ISBLANK('Raw Data'!X126),"",'Raw Data'!X126)</f>
        <v/>
      </c>
      <c r="D126" s="151" t="str">
        <f>IF(ISBLANK('Raw Data'!Y126),"",'Raw Data'!Y126)</f>
        <v>Ryan Mello</v>
      </c>
      <c r="E126" s="151">
        <f>IF(ISBLANK('Raw Data'!AB126),"",'Raw Data'!AB126)</f>
        <v>14</v>
      </c>
      <c r="F126" s="151">
        <f>IF(ISBLANK('Raw Data'!AC126),"",'Raw Data'!AC126)</f>
        <v>4.2671999999999999</v>
      </c>
      <c r="G126" s="151">
        <f>IF(ISBLANK('Raw Data'!N126),"",'Raw Data'!N126)</f>
        <v>5</v>
      </c>
      <c r="H126" s="151">
        <f>IF(ISBLANK('Raw Data'!O126),"",'Raw Data'!O126)</f>
        <v>3</v>
      </c>
      <c r="I126" s="151">
        <f>IF(ISBLANK('Raw Data'!P126),"",'Raw Data'!P126)</f>
        <v>3</v>
      </c>
      <c r="J126" s="151">
        <f>IF(ISBLANK('Raw Data'!Q126),"",'Raw Data'!Q126)</f>
        <v>2</v>
      </c>
      <c r="K126" s="151">
        <f>IF(ISBLANK('Raw Data'!R126),"",'Raw Data'!R126)</f>
        <v>6</v>
      </c>
      <c r="L126" s="151">
        <f>IF(ISBLANK('Raw Data'!S126),"",'Raw Data'!S126)</f>
        <v>1</v>
      </c>
      <c r="M126" s="151">
        <f>IF(ISBLANK('Raw Data'!T126),"",'Raw Data'!T126)</f>
        <v>24.444444444444443</v>
      </c>
      <c r="N126" s="151">
        <f>IF(ISBLANK('Raw Data'!U126),"",'Raw Data'!U126)</f>
        <v>25</v>
      </c>
      <c r="O126" s="151">
        <f>IF(ISBLANK('Raw Data'!V126),"",'Raw Data'!V126)</f>
        <v>0.55000000000000004</v>
      </c>
      <c r="P126" s="151">
        <f>IF(ISBLANK('Raw Data'!W126),"",'Raw Data'!W126)</f>
        <v>1</v>
      </c>
      <c r="Q126" s="151">
        <f>IF(ISBLANK('Raw Data'!C126),"",'Raw Data'!C126)</f>
        <v>0.11</v>
      </c>
      <c r="R126" s="151">
        <f>IF(ISBLANK('Raw Data'!D126),"",'Raw Data'!D126)</f>
        <v>7.5</v>
      </c>
      <c r="S126" s="151">
        <f>IF(ISBLANK('Raw Data'!E126),"",'Raw Data'!E126)</f>
        <v>12</v>
      </c>
      <c r="T126" s="151">
        <f>IF(ISBLANK('Raw Data'!F126),"",'Raw Data'!F126)</f>
        <v>0.91900000000000004</v>
      </c>
      <c r="U126" s="151">
        <f>IF(ISBLANK('Raw Data'!G126),"",'Raw Data'!G126)</f>
        <v>4.2999999999999997E-2</v>
      </c>
      <c r="V126" s="151" t="str">
        <f>IF(ISBLANK('Raw Data'!AD126),"",'Raw Data'!AD126)</f>
        <v/>
      </c>
      <c r="W126" s="52"/>
      <c r="AF126" s="90"/>
      <c r="AG126" s="91"/>
      <c r="AH126" s="90"/>
    </row>
    <row r="127" spans="1:34" x14ac:dyDescent="0.2">
      <c r="A127" s="82">
        <f>IF(ISBLANK('Raw Data'!A127),"",'Raw Data'!A127)</f>
        <v>43018</v>
      </c>
      <c r="B127" s="151">
        <f>IF(ISBLANK('Raw Data'!B127),"",'Raw Data'!B127)</f>
        <v>9</v>
      </c>
      <c r="C127" s="151" t="str">
        <f>IF(ISBLANK('Raw Data'!X127),"",'Raw Data'!X127)</f>
        <v/>
      </c>
      <c r="D127" s="151" t="str">
        <f>IF(ISBLANK('Raw Data'!Y127),"",'Raw Data'!Y127)</f>
        <v>Ryan Mello</v>
      </c>
      <c r="E127" s="151">
        <f>IF(ISBLANK('Raw Data'!AB127),"",'Raw Data'!AB127)</f>
        <v>15</v>
      </c>
      <c r="F127" s="151">
        <f>IF(ISBLANK('Raw Data'!AC127),"",'Raw Data'!AC127)</f>
        <v>4.5720000000000001</v>
      </c>
      <c r="G127" s="151">
        <f>IF(ISBLANK('Raw Data'!N127),"",'Raw Data'!N127)</f>
        <v>5</v>
      </c>
      <c r="H127" s="151">
        <f>IF(ISBLANK('Raw Data'!O127),"",'Raw Data'!O127)</f>
        <v>2</v>
      </c>
      <c r="I127" s="151">
        <f>IF(ISBLANK('Raw Data'!P127),"",'Raw Data'!P127)</f>
        <v>3</v>
      </c>
      <c r="J127" s="151">
        <f>IF(ISBLANK('Raw Data'!Q127),"",'Raw Data'!Q127)</f>
        <v>2</v>
      </c>
      <c r="K127" s="151">
        <f>IF(ISBLANK('Raw Data'!R127),"",'Raw Data'!R127)</f>
        <v>8</v>
      </c>
      <c r="L127" s="151">
        <f>IF(ISBLANK('Raw Data'!S127),"",'Raw Data'!S127)</f>
        <v>3</v>
      </c>
      <c r="M127" s="151">
        <f>IF(ISBLANK('Raw Data'!T127),"",'Raw Data'!T127)</f>
        <v>30.555555555555557</v>
      </c>
      <c r="N127" s="151">
        <f>IF(ISBLANK('Raw Data'!U127),"",'Raw Data'!U127)</f>
        <v>25.555555555555557</v>
      </c>
      <c r="O127" s="151">
        <f>IF(ISBLANK('Raw Data'!V127),"",'Raw Data'!V127)</f>
        <v>0.35</v>
      </c>
      <c r="P127" s="151">
        <f>IF(ISBLANK('Raw Data'!W127),"",'Raw Data'!W127)</f>
        <v>1</v>
      </c>
      <c r="Q127" s="151">
        <f>IF(ISBLANK('Raw Data'!C127),"",'Raw Data'!C127)</f>
        <v>0.11</v>
      </c>
      <c r="R127" s="151">
        <f>IF(ISBLANK('Raw Data'!D127),"",'Raw Data'!D127)</f>
        <v>7.68</v>
      </c>
      <c r="S127" s="151">
        <f>IF(ISBLANK('Raw Data'!E127),"",'Raw Data'!E127)</f>
        <v>75</v>
      </c>
      <c r="T127" s="151">
        <f>IF(ISBLANK('Raw Data'!F127),"",'Raw Data'!F127)</f>
        <v>3.32</v>
      </c>
      <c r="U127" s="151">
        <f>IF(ISBLANK('Raw Data'!G127),"",'Raw Data'!G127)</f>
        <v>3.5000000000000003E-2</v>
      </c>
      <c r="V127" s="151" t="str">
        <f>IF(ISBLANK('Raw Data'!AD127),"",'Raw Data'!AD127)</f>
        <v/>
      </c>
      <c r="W127" s="52"/>
      <c r="AF127" s="90"/>
      <c r="AG127" s="91"/>
      <c r="AH127" s="90"/>
    </row>
    <row r="128" spans="1:34" x14ac:dyDescent="0.2">
      <c r="A128" s="82">
        <f>IF(ISBLANK('Raw Data'!A128),"",'Raw Data'!A128)</f>
        <v>43032</v>
      </c>
      <c r="B128" s="151">
        <f>IF(ISBLANK('Raw Data'!B128),"",'Raw Data'!B128)</f>
        <v>9</v>
      </c>
      <c r="C128" s="151" t="str">
        <f>IF(ISBLANK('Raw Data'!X128),"",'Raw Data'!X128)</f>
        <v/>
      </c>
      <c r="D128" s="151" t="str">
        <f>IF(ISBLANK('Raw Data'!Y128),"",'Raw Data'!Y128)</f>
        <v>Ryan Mello</v>
      </c>
      <c r="E128" s="151">
        <f>IF(ISBLANK('Raw Data'!AB128),"",'Raw Data'!AB128)</f>
        <v>14</v>
      </c>
      <c r="F128" s="151">
        <f>IF(ISBLANK('Raw Data'!AC128),"",'Raw Data'!AC128)</f>
        <v>4.2671999999999999</v>
      </c>
      <c r="G128" s="151">
        <f>IF(ISBLANK('Raw Data'!N128),"",'Raw Data'!N128)</f>
        <v>5</v>
      </c>
      <c r="H128" s="151">
        <f>IF(ISBLANK('Raw Data'!O128),"",'Raw Data'!O128)</f>
        <v>2</v>
      </c>
      <c r="I128" s="151">
        <f>IF(ISBLANK('Raw Data'!P128),"",'Raw Data'!P128)</f>
        <v>2</v>
      </c>
      <c r="J128" s="151">
        <f>IF(ISBLANK('Raw Data'!Q128),"",'Raw Data'!Q128)</f>
        <v>2</v>
      </c>
      <c r="K128" s="151">
        <f>IF(ISBLANK('Raw Data'!R128),"",'Raw Data'!R128)</f>
        <v>8</v>
      </c>
      <c r="L128" s="151">
        <f>IF(ISBLANK('Raw Data'!S128),"",'Raw Data'!S128)</f>
        <v>4</v>
      </c>
      <c r="M128" s="151">
        <f>IF(ISBLANK('Raw Data'!T128),"",'Raw Data'!T128)</f>
        <v>19.444444444444443</v>
      </c>
      <c r="N128" s="151">
        <f>IF(ISBLANK('Raw Data'!U128),"",'Raw Data'!U128)</f>
        <v>18.888888888888889</v>
      </c>
      <c r="O128" s="151">
        <f>IF(ISBLANK('Raw Data'!V128),"",'Raw Data'!V128)</f>
        <v>0.85</v>
      </c>
      <c r="P128" s="151">
        <f>IF(ISBLANK('Raw Data'!W128),"",'Raw Data'!W128)</f>
        <v>1</v>
      </c>
      <c r="Q128" s="151">
        <f>IF(ISBLANK('Raw Data'!C128),"",'Raw Data'!C128)</f>
        <v>0.11</v>
      </c>
      <c r="R128" s="151">
        <f>IF(ISBLANK('Raw Data'!D128),"",'Raw Data'!D128)</f>
        <v>6.76</v>
      </c>
      <c r="S128" s="151">
        <f>IF(ISBLANK('Raw Data'!E128),"",'Raw Data'!E128)</f>
        <v>24.6</v>
      </c>
      <c r="T128" s="151">
        <f>IF(ISBLANK('Raw Data'!F128),"",'Raw Data'!F128)</f>
        <v>2.76</v>
      </c>
      <c r="U128" s="151">
        <f>IF(ISBLANK('Raw Data'!G128),"",'Raw Data'!G128)</f>
        <v>8.2000000000000003E-2</v>
      </c>
      <c r="V128" s="151" t="str">
        <f>IF(ISBLANK('Raw Data'!AD128),"",'Raw Data'!AD128)</f>
        <v/>
      </c>
      <c r="W128" s="52"/>
      <c r="AF128" s="90"/>
      <c r="AG128" s="91"/>
      <c r="AH128" s="90"/>
    </row>
    <row r="129" spans="1:34" x14ac:dyDescent="0.2">
      <c r="A129" s="82">
        <f>IF(ISBLANK('Raw Data'!A129),"",'Raw Data'!A129)</f>
        <v>43046</v>
      </c>
      <c r="B129" s="151">
        <f>IF(ISBLANK('Raw Data'!B129),"",'Raw Data'!B129)</f>
        <v>9</v>
      </c>
      <c r="C129" s="151" t="str">
        <f>IF(ISBLANK('Raw Data'!X129),"",'Raw Data'!X129)</f>
        <v/>
      </c>
      <c r="D129" s="151" t="str">
        <f>IF(ISBLANK('Raw Data'!Y129),"",'Raw Data'!Y129)</f>
        <v>Ryan Mello</v>
      </c>
      <c r="E129" s="151">
        <f>IF(ISBLANK('Raw Data'!AB129),"",'Raw Data'!AB129)</f>
        <v>15</v>
      </c>
      <c r="F129" s="151">
        <f>IF(ISBLANK('Raw Data'!AC129),"",'Raw Data'!AC129)</f>
        <v>4.5720000000000001</v>
      </c>
      <c r="G129" s="151">
        <f>IF(ISBLANK('Raw Data'!N129),"",'Raw Data'!N129)</f>
        <v>5</v>
      </c>
      <c r="H129" s="151">
        <f>IF(ISBLANK('Raw Data'!O129),"",'Raw Data'!O129)</f>
        <v>5</v>
      </c>
      <c r="I129" s="151">
        <f>IF(ISBLANK('Raw Data'!P129),"",'Raw Data'!P129)</f>
        <v>2</v>
      </c>
      <c r="J129" s="151">
        <f>IF(ISBLANK('Raw Data'!Q129),"",'Raw Data'!Q129)</f>
        <v>2</v>
      </c>
      <c r="K129" s="151">
        <f>IF(ISBLANK('Raw Data'!R129),"",'Raw Data'!R129)</f>
        <v>11</v>
      </c>
      <c r="L129" s="151">
        <f>IF(ISBLANK('Raw Data'!S129),"",'Raw Data'!S129)</f>
        <v>4</v>
      </c>
      <c r="M129" s="151">
        <f>IF(ISBLANK('Raw Data'!T129),"",'Raw Data'!T129)</f>
        <v>8.8888888888888893</v>
      </c>
      <c r="N129" s="151">
        <f>IF(ISBLANK('Raw Data'!U129),"",'Raw Data'!U129)</f>
        <v>13.333333333333334</v>
      </c>
      <c r="O129" s="151">
        <f>IF(ISBLANK('Raw Data'!V129),"",'Raw Data'!V129)</f>
        <v>0.45</v>
      </c>
      <c r="P129" s="151">
        <f>IF(ISBLANK('Raw Data'!W129),"",'Raw Data'!W129)</f>
        <v>1</v>
      </c>
      <c r="Q129" s="151">
        <f>IF(ISBLANK('Raw Data'!C129),"",'Raw Data'!C129)</f>
        <v>0.1</v>
      </c>
      <c r="R129" s="151">
        <f>IF(ISBLANK('Raw Data'!D129),"",'Raw Data'!D129)</f>
        <v>6.16</v>
      </c>
      <c r="S129" s="151">
        <f>IF(ISBLANK('Raw Data'!E129),"",'Raw Data'!E129)</f>
        <v>2.8</v>
      </c>
      <c r="T129" s="151">
        <f>IF(ISBLANK('Raw Data'!F129),"",'Raw Data'!F129)</f>
        <v>2.61</v>
      </c>
      <c r="U129" s="151">
        <f>IF(ISBLANK('Raw Data'!G129),"",'Raw Data'!G129)</f>
        <v>6.3E-2</v>
      </c>
      <c r="V129" s="151" t="str">
        <f>IF(ISBLANK('Raw Data'!AD129),"",'Raw Data'!AD129)</f>
        <v/>
      </c>
      <c r="W129" s="52"/>
      <c r="AF129" s="90"/>
      <c r="AG129" s="91"/>
      <c r="AH129" s="90"/>
    </row>
    <row r="130" spans="1:34" x14ac:dyDescent="0.2">
      <c r="A130" s="82" t="str">
        <f>IF(ISBLANK('Raw Data'!A130),"",'Raw Data'!A130)</f>
        <v/>
      </c>
      <c r="B130" s="151" t="str">
        <f>IF(ISBLANK('Raw Data'!B130),"",'Raw Data'!B130)</f>
        <v/>
      </c>
      <c r="C130" s="151" t="str">
        <f>IF(ISBLANK('Raw Data'!X130),"",'Raw Data'!X130)</f>
        <v/>
      </c>
      <c r="D130" s="151" t="str">
        <f>IF(ISBLANK('Raw Data'!Y130),"",'Raw Data'!Y130)</f>
        <v/>
      </c>
      <c r="E130" s="151" t="str">
        <f>IF(ISBLANK('Raw Data'!AB130),"",'Raw Data'!AB130)</f>
        <v/>
      </c>
      <c r="F130" s="151" t="str">
        <f>IF(ISBLANK('Raw Data'!AC130),"",'Raw Data'!AC130)</f>
        <v/>
      </c>
      <c r="G130" s="151" t="str">
        <f>IF(ISBLANK('Raw Data'!N130),"",'Raw Data'!N130)</f>
        <v/>
      </c>
      <c r="H130" s="151" t="str">
        <f>IF(ISBLANK('Raw Data'!O130),"",'Raw Data'!O130)</f>
        <v/>
      </c>
      <c r="I130" s="151" t="str">
        <f>IF(ISBLANK('Raw Data'!P130),"",'Raw Data'!P130)</f>
        <v/>
      </c>
      <c r="J130" s="151" t="str">
        <f>IF(ISBLANK('Raw Data'!Q130),"",'Raw Data'!Q130)</f>
        <v/>
      </c>
      <c r="K130" s="151" t="str">
        <f>IF(ISBLANK('Raw Data'!R130),"",'Raw Data'!R130)</f>
        <v/>
      </c>
      <c r="L130" s="151" t="str">
        <f>IF(ISBLANK('Raw Data'!S130),"",'Raw Data'!S130)</f>
        <v/>
      </c>
      <c r="M130" s="151" t="str">
        <f>IF(ISBLANK('Raw Data'!T130),"",'Raw Data'!T130)</f>
        <v xml:space="preserve"> </v>
      </c>
      <c r="N130" s="151" t="str">
        <f>IF(ISBLANK('Raw Data'!U130),"",'Raw Data'!U130)</f>
        <v xml:space="preserve"> </v>
      </c>
      <c r="O130" s="151" t="str">
        <f>IF(ISBLANK('Raw Data'!V130),"",'Raw Data'!V130)</f>
        <v/>
      </c>
      <c r="P130" s="151" t="str">
        <f>IF(ISBLANK('Raw Data'!W130),"",'Raw Data'!W130)</f>
        <v/>
      </c>
      <c r="Q130" s="151" t="str">
        <f>IF(ISBLANK('Raw Data'!C130),"",'Raw Data'!C130)</f>
        <v/>
      </c>
      <c r="R130" s="151" t="str">
        <f>IF(ISBLANK('Raw Data'!D130),"",'Raw Data'!D130)</f>
        <v/>
      </c>
      <c r="S130" s="151" t="str">
        <f>IF(ISBLANK('Raw Data'!E130),"",'Raw Data'!E130)</f>
        <v/>
      </c>
      <c r="T130" s="151" t="str">
        <f>IF(ISBLANK('Raw Data'!F130),"",'Raw Data'!F130)</f>
        <v/>
      </c>
      <c r="U130" s="151" t="str">
        <f>IF(ISBLANK('Raw Data'!G130),"",'Raw Data'!G130)</f>
        <v/>
      </c>
      <c r="V130" s="151" t="str">
        <f>IF(ISBLANK('Raw Data'!AD130),"",'Raw Data'!AD130)</f>
        <v/>
      </c>
      <c r="W130" s="52"/>
      <c r="AF130" s="90"/>
      <c r="AG130" s="91"/>
      <c r="AH130" s="90"/>
    </row>
    <row r="131" spans="1:34" x14ac:dyDescent="0.2">
      <c r="A131" s="82" t="str">
        <f>IF(ISBLANK('Raw Data'!A131),"",'Raw Data'!A131)</f>
        <v/>
      </c>
      <c r="B131" s="151" t="str">
        <f>IF(ISBLANK('Raw Data'!B131),"",'Raw Data'!B131)</f>
        <v/>
      </c>
      <c r="C131" s="151" t="str">
        <f>IF(ISBLANK('Raw Data'!X131),"",'Raw Data'!X131)</f>
        <v/>
      </c>
      <c r="D131" s="151" t="str">
        <f>IF(ISBLANK('Raw Data'!Y131),"",'Raw Data'!Y131)</f>
        <v/>
      </c>
      <c r="E131" s="151" t="str">
        <f>IF(ISBLANK('Raw Data'!AB131),"",'Raw Data'!AB131)</f>
        <v/>
      </c>
      <c r="F131" s="151" t="str">
        <f>IF(ISBLANK('Raw Data'!AC131),"",'Raw Data'!AC131)</f>
        <v/>
      </c>
      <c r="G131" s="151" t="str">
        <f>IF(ISBLANK('Raw Data'!N131),"",'Raw Data'!N131)</f>
        <v/>
      </c>
      <c r="H131" s="151" t="str">
        <f>IF(ISBLANK('Raw Data'!O131),"",'Raw Data'!O131)</f>
        <v/>
      </c>
      <c r="I131" s="151" t="str">
        <f>IF(ISBLANK('Raw Data'!P131),"",'Raw Data'!P131)</f>
        <v/>
      </c>
      <c r="J131" s="151" t="str">
        <f>IF(ISBLANK('Raw Data'!Q131),"",'Raw Data'!Q131)</f>
        <v/>
      </c>
      <c r="K131" s="151" t="str">
        <f>IF(ISBLANK('Raw Data'!R131),"",'Raw Data'!R131)</f>
        <v/>
      </c>
      <c r="L131" s="151" t="str">
        <f>IF(ISBLANK('Raw Data'!S131),"",'Raw Data'!S131)</f>
        <v/>
      </c>
      <c r="M131" s="151" t="str">
        <f>IF(ISBLANK('Raw Data'!T131),"",'Raw Data'!T131)</f>
        <v xml:space="preserve"> </v>
      </c>
      <c r="N131" s="151" t="str">
        <f>IF(ISBLANK('Raw Data'!U131),"",'Raw Data'!U131)</f>
        <v xml:space="preserve"> </v>
      </c>
      <c r="O131" s="151" t="str">
        <f>IF(ISBLANK('Raw Data'!V131),"",'Raw Data'!V131)</f>
        <v/>
      </c>
      <c r="P131" s="151" t="str">
        <f>IF(ISBLANK('Raw Data'!W131),"",'Raw Data'!W131)</f>
        <v/>
      </c>
      <c r="Q131" s="151" t="str">
        <f>IF(ISBLANK('Raw Data'!C131),"",'Raw Data'!C131)</f>
        <v/>
      </c>
      <c r="R131" s="151" t="str">
        <f>IF(ISBLANK('Raw Data'!D131),"",'Raw Data'!D131)</f>
        <v/>
      </c>
      <c r="S131" s="151" t="str">
        <f>IF(ISBLANK('Raw Data'!E131),"",'Raw Data'!E131)</f>
        <v/>
      </c>
      <c r="T131" s="151" t="str">
        <f>IF(ISBLANK('Raw Data'!F131),"",'Raw Data'!F131)</f>
        <v/>
      </c>
      <c r="U131" s="151" t="str">
        <f>IF(ISBLANK('Raw Data'!G131),"",'Raw Data'!G131)</f>
        <v/>
      </c>
      <c r="V131" s="151" t="str">
        <f>IF(ISBLANK('Raw Data'!AD131),"",'Raw Data'!AD131)</f>
        <v/>
      </c>
      <c r="W131" s="52"/>
      <c r="AF131" s="90"/>
      <c r="AG131" s="91"/>
      <c r="AH131" s="90"/>
    </row>
    <row r="132" spans="1:34" x14ac:dyDescent="0.2">
      <c r="A132" s="82" t="str">
        <f>IF(ISBLANK('Raw Data'!A132),"",'Raw Data'!A132)</f>
        <v/>
      </c>
      <c r="B132" s="151" t="str">
        <f>IF(ISBLANK('Raw Data'!B132),"",'Raw Data'!B132)</f>
        <v/>
      </c>
      <c r="C132" s="151" t="str">
        <f>IF(ISBLANK('Raw Data'!X132),"",'Raw Data'!X132)</f>
        <v/>
      </c>
      <c r="D132" s="151" t="str">
        <f>IF(ISBLANK('Raw Data'!Y132),"",'Raw Data'!Y132)</f>
        <v/>
      </c>
      <c r="E132" s="151" t="str">
        <f>IF(ISBLANK('Raw Data'!AB132),"",'Raw Data'!AB132)</f>
        <v/>
      </c>
      <c r="F132" s="151" t="str">
        <f>IF(ISBLANK('Raw Data'!AC132),"",'Raw Data'!AC132)</f>
        <v/>
      </c>
      <c r="G132" s="151" t="str">
        <f>IF(ISBLANK('Raw Data'!N132),"",'Raw Data'!N132)</f>
        <v/>
      </c>
      <c r="H132" s="151" t="str">
        <f>IF(ISBLANK('Raw Data'!O132),"",'Raw Data'!O132)</f>
        <v/>
      </c>
      <c r="I132" s="151" t="str">
        <f>IF(ISBLANK('Raw Data'!P132),"",'Raw Data'!P132)</f>
        <v/>
      </c>
      <c r="J132" s="151" t="str">
        <f>IF(ISBLANK('Raw Data'!Q132),"",'Raw Data'!Q132)</f>
        <v/>
      </c>
      <c r="K132" s="151" t="str">
        <f>IF(ISBLANK('Raw Data'!R132),"",'Raw Data'!R132)</f>
        <v/>
      </c>
      <c r="L132" s="151" t="str">
        <f>IF(ISBLANK('Raw Data'!S132),"",'Raw Data'!S132)</f>
        <v/>
      </c>
      <c r="M132" s="151" t="str">
        <f>IF(ISBLANK('Raw Data'!T132),"",'Raw Data'!T132)</f>
        <v xml:space="preserve"> </v>
      </c>
      <c r="N132" s="151" t="str">
        <f>IF(ISBLANK('Raw Data'!U132),"",'Raw Data'!U132)</f>
        <v xml:space="preserve"> </v>
      </c>
      <c r="O132" s="151" t="str">
        <f>IF(ISBLANK('Raw Data'!V132),"",'Raw Data'!V132)</f>
        <v/>
      </c>
      <c r="P132" s="151" t="str">
        <f>IF(ISBLANK('Raw Data'!W132),"",'Raw Data'!W132)</f>
        <v/>
      </c>
      <c r="Q132" s="151" t="str">
        <f>IF(ISBLANK('Raw Data'!C132),"",'Raw Data'!C132)</f>
        <v/>
      </c>
      <c r="R132" s="151" t="str">
        <f>IF(ISBLANK('Raw Data'!D132),"",'Raw Data'!D132)</f>
        <v/>
      </c>
      <c r="S132" s="151" t="str">
        <f>IF(ISBLANK('Raw Data'!E132),"",'Raw Data'!E132)</f>
        <v/>
      </c>
      <c r="T132" s="151" t="str">
        <f>IF(ISBLANK('Raw Data'!F132),"",'Raw Data'!F132)</f>
        <v/>
      </c>
      <c r="U132" s="151" t="str">
        <f>IF(ISBLANK('Raw Data'!G132),"",'Raw Data'!G132)</f>
        <v/>
      </c>
      <c r="V132" s="151" t="str">
        <f>IF(ISBLANK('Raw Data'!AD132),"",'Raw Data'!AD132)</f>
        <v/>
      </c>
      <c r="W132" s="52"/>
      <c r="AF132" s="90"/>
      <c r="AG132" s="91"/>
      <c r="AH132" s="90"/>
    </row>
    <row r="133" spans="1:34" x14ac:dyDescent="0.2">
      <c r="A133" s="82" t="str">
        <f>IF(ISBLANK('Raw Data'!A133),"",'Raw Data'!A133)</f>
        <v/>
      </c>
      <c r="B133" s="151" t="str">
        <f>IF(ISBLANK('Raw Data'!B133),"",'Raw Data'!B133)</f>
        <v/>
      </c>
      <c r="C133" s="151" t="str">
        <f>IF(ISBLANK('Raw Data'!X133),"",'Raw Data'!X133)</f>
        <v/>
      </c>
      <c r="D133" s="151" t="str">
        <f>IF(ISBLANK('Raw Data'!Y133),"",'Raw Data'!Y133)</f>
        <v/>
      </c>
      <c r="E133" s="151" t="str">
        <f>IF(ISBLANK('Raw Data'!AB133),"",'Raw Data'!AB133)</f>
        <v/>
      </c>
      <c r="F133" s="151" t="str">
        <f>IF(ISBLANK('Raw Data'!AC133),"",'Raw Data'!AC133)</f>
        <v/>
      </c>
      <c r="G133" s="151" t="str">
        <f>IF(ISBLANK('Raw Data'!N133),"",'Raw Data'!N133)</f>
        <v/>
      </c>
      <c r="H133" s="151" t="str">
        <f>IF(ISBLANK('Raw Data'!O133),"",'Raw Data'!O133)</f>
        <v/>
      </c>
      <c r="I133" s="151" t="str">
        <f>IF(ISBLANK('Raw Data'!P133),"",'Raw Data'!P133)</f>
        <v/>
      </c>
      <c r="J133" s="151" t="str">
        <f>IF(ISBLANK('Raw Data'!Q133),"",'Raw Data'!Q133)</f>
        <v/>
      </c>
      <c r="K133" s="151" t="str">
        <f>IF(ISBLANK('Raw Data'!R133),"",'Raw Data'!R133)</f>
        <v/>
      </c>
      <c r="L133" s="151" t="str">
        <f>IF(ISBLANK('Raw Data'!S133),"",'Raw Data'!S133)</f>
        <v/>
      </c>
      <c r="M133" s="151" t="str">
        <f>IF(ISBLANK('Raw Data'!T133),"",'Raw Data'!T133)</f>
        <v xml:space="preserve"> </v>
      </c>
      <c r="N133" s="151" t="str">
        <f>IF(ISBLANK('Raw Data'!U133),"",'Raw Data'!U133)</f>
        <v xml:space="preserve"> </v>
      </c>
      <c r="O133" s="151" t="str">
        <f>IF(ISBLANK('Raw Data'!V133),"",'Raw Data'!V133)</f>
        <v/>
      </c>
      <c r="P133" s="151" t="str">
        <f>IF(ISBLANK('Raw Data'!W133),"",'Raw Data'!W133)</f>
        <v/>
      </c>
      <c r="Q133" s="151" t="str">
        <f>IF(ISBLANK('Raw Data'!C133),"",'Raw Data'!C133)</f>
        <v/>
      </c>
      <c r="R133" s="151" t="str">
        <f>IF(ISBLANK('Raw Data'!D133),"",'Raw Data'!D133)</f>
        <v/>
      </c>
      <c r="S133" s="151" t="str">
        <f>IF(ISBLANK('Raw Data'!E133),"",'Raw Data'!E133)</f>
        <v/>
      </c>
      <c r="T133" s="151" t="str">
        <f>IF(ISBLANK('Raw Data'!F133),"",'Raw Data'!F133)</f>
        <v/>
      </c>
      <c r="U133" s="151" t="str">
        <f>IF(ISBLANK('Raw Data'!G133),"",'Raw Data'!G133)</f>
        <v/>
      </c>
      <c r="V133" s="151" t="str">
        <f>IF(ISBLANK('Raw Data'!AD133),"",'Raw Data'!AD133)</f>
        <v/>
      </c>
      <c r="W133" s="52"/>
      <c r="AF133" s="90"/>
      <c r="AG133" s="91"/>
      <c r="AH133" s="90"/>
    </row>
    <row r="134" spans="1:34" x14ac:dyDescent="0.2">
      <c r="A134" s="82">
        <f>IF(ISBLANK('Raw Data'!A134),"",'Raw Data'!A134)</f>
        <v>42808</v>
      </c>
      <c r="B134" s="151">
        <f>IF(ISBLANK('Raw Data'!B134),"",'Raw Data'!B134)</f>
        <v>11</v>
      </c>
      <c r="C134" s="151" t="str">
        <f>IF(ISBLANK('Raw Data'!X134),"",'Raw Data'!X134)</f>
        <v>Sharps Point</v>
      </c>
      <c r="D134" s="151" t="str">
        <f>IF(ISBLANK('Raw Data'!Y134),"",'Raw Data'!Y134)</f>
        <v>Peter Bozick</v>
      </c>
      <c r="E134" s="151">
        <f>IF(ISBLANK('Raw Data'!AB134),"",'Raw Data'!AB134)</f>
        <v>90</v>
      </c>
      <c r="F134" s="151">
        <f>IF(ISBLANK('Raw Data'!AC134),"",'Raw Data'!AC134)</f>
        <v>27.432000000000002</v>
      </c>
      <c r="G134" s="151">
        <f>IF(ISBLANK('Raw Data'!N134),"",'Raw Data'!N134)</f>
        <v>3</v>
      </c>
      <c r="H134" s="151">
        <f>IF(ISBLANK('Raw Data'!O134),"",'Raw Data'!O134)</f>
        <v>4</v>
      </c>
      <c r="I134" s="151">
        <f>IF(ISBLANK('Raw Data'!P134),"",'Raw Data'!P134)</f>
        <v>3</v>
      </c>
      <c r="J134" s="151">
        <f>IF(ISBLANK('Raw Data'!Q134),"",'Raw Data'!Q134)</f>
        <v>2</v>
      </c>
      <c r="K134" s="151">
        <f>IF(ISBLANK('Raw Data'!R134),"",'Raw Data'!R134)</f>
        <v>11</v>
      </c>
      <c r="L134" s="151">
        <f>IF(ISBLANK('Raw Data'!S134),"",'Raw Data'!S134)</f>
        <v>5</v>
      </c>
      <c r="M134" s="151">
        <f>IF(ISBLANK('Raw Data'!T134),"",'Raw Data'!T134)</f>
        <v>2.7777777777777777</v>
      </c>
      <c r="N134" s="151">
        <f>IF(ISBLANK('Raw Data'!U134),"",'Raw Data'!U134)</f>
        <v>5.5555555555555554</v>
      </c>
      <c r="O134" s="151">
        <f>IF(ISBLANK('Raw Data'!V134),"",'Raw Data'!V134)</f>
        <v>0.26</v>
      </c>
      <c r="P134" s="151">
        <f>IF(ISBLANK('Raw Data'!W134),"",'Raw Data'!W134)</f>
        <v>1</v>
      </c>
      <c r="Q134" s="151">
        <f>IF(ISBLANK('Raw Data'!C134),"",'Raw Data'!C134)</f>
        <v>0.13</v>
      </c>
      <c r="R134" s="151">
        <f>IF(ISBLANK('Raw Data'!D134),"",'Raw Data'!D134)</f>
        <v>6.72</v>
      </c>
      <c r="S134" s="151">
        <f>IF(ISBLANK('Raw Data'!E134),"",'Raw Data'!E134)</f>
        <v>24.2</v>
      </c>
      <c r="T134" s="151">
        <f>IF(ISBLANK('Raw Data'!F134),"",'Raw Data'!F134)</f>
        <v>19.044</v>
      </c>
      <c r="U134" s="151">
        <f>IF(ISBLANK('Raw Data'!G134),"",'Raw Data'!G134)</f>
        <v>0.17499999999999999</v>
      </c>
      <c r="V134" s="151" t="str">
        <f>IF(ISBLANK('Raw Data'!AD134),"",'Raw Data'!AD134)</f>
        <v/>
      </c>
      <c r="W134" s="52"/>
      <c r="Y134" s="52" t="s">
        <v>20</v>
      </c>
      <c r="Z134" s="64" t="s">
        <v>43</v>
      </c>
      <c r="AA134" s="51">
        <f>AVERAGE(R134:R135)</f>
        <v>7.0749999999999993</v>
      </c>
      <c r="AB134" s="51">
        <f>AVERAGE(T134:T135)</f>
        <v>10.637</v>
      </c>
      <c r="AC134" s="51">
        <f>AVERAGE(U134:U135)</f>
        <v>0.13999999999999999</v>
      </c>
      <c r="AD134" s="51">
        <f>AVERAGE(S134:S135)</f>
        <v>24.35</v>
      </c>
      <c r="AE134" s="51">
        <f>AVERAGE(O134:O135)</f>
        <v>0.33499999999999996</v>
      </c>
      <c r="AF134" s="90">
        <f>TNTP!M123</f>
        <v>3.6978480000000005</v>
      </c>
      <c r="AG134" s="91">
        <f>TNTP!N123</f>
        <v>9.9413699999999994E-2</v>
      </c>
      <c r="AH134" s="90"/>
    </row>
    <row r="135" spans="1:34" x14ac:dyDescent="0.2">
      <c r="A135" s="82">
        <f>IF(ISBLANK('Raw Data'!A135),"",'Raw Data'!A135)</f>
        <v>42822</v>
      </c>
      <c r="B135" s="151">
        <f>IF(ISBLANK('Raw Data'!B135),"",'Raw Data'!B135)</f>
        <v>11</v>
      </c>
      <c r="C135" s="151" t="str">
        <f>IF(ISBLANK('Raw Data'!X135),"",'Raw Data'!X135)</f>
        <v/>
      </c>
      <c r="D135" s="151" t="str">
        <f>IF(ISBLANK('Raw Data'!Y135),"",'Raw Data'!Y135)</f>
        <v>Peter Bozick</v>
      </c>
      <c r="E135" s="151">
        <f>IF(ISBLANK('Raw Data'!AB135),"",'Raw Data'!AB135)</f>
        <v>95</v>
      </c>
      <c r="F135" s="151">
        <f>IF(ISBLANK('Raw Data'!AC135),"",'Raw Data'!AC135)</f>
        <v>28.956000000000003</v>
      </c>
      <c r="G135" s="151">
        <f>IF(ISBLANK('Raw Data'!N135),"",'Raw Data'!N135)</f>
        <v>2</v>
      </c>
      <c r="H135" s="151">
        <f>IF(ISBLANK('Raw Data'!O135),"",'Raw Data'!O135)</f>
        <v>4</v>
      </c>
      <c r="I135" s="151">
        <f>IF(ISBLANK('Raw Data'!P135),"",'Raw Data'!P135)</f>
        <v>2</v>
      </c>
      <c r="J135" s="151">
        <f>IF(ISBLANK('Raw Data'!Q135),"",'Raw Data'!Q135)</f>
        <v>1</v>
      </c>
      <c r="K135" s="151">
        <f>IF(ISBLANK('Raw Data'!R135),"",'Raw Data'!R135)</f>
        <v>8</v>
      </c>
      <c r="L135" s="151">
        <f>IF(ISBLANK('Raw Data'!S135),"",'Raw Data'!S135)</f>
        <v>3</v>
      </c>
      <c r="M135" s="151">
        <f>IF(ISBLANK('Raw Data'!T135),"",'Raw Data'!T135)</f>
        <v>17.222222222222221</v>
      </c>
      <c r="N135" s="151">
        <f>IF(ISBLANK('Raw Data'!U135),"",'Raw Data'!U135)</f>
        <v>14.444444444444445</v>
      </c>
      <c r="O135" s="151">
        <f>IF(ISBLANK('Raw Data'!V135),"",'Raw Data'!V135)</f>
        <v>0.41</v>
      </c>
      <c r="P135" s="151">
        <f>IF(ISBLANK('Raw Data'!W135),"",'Raw Data'!W135)</f>
        <v>1</v>
      </c>
      <c r="Q135" s="151">
        <f>IF(ISBLANK('Raw Data'!C135),"",'Raw Data'!C135)</f>
        <v>0.1</v>
      </c>
      <c r="R135" s="151">
        <f>IF(ISBLANK('Raw Data'!D135),"",'Raw Data'!D135)</f>
        <v>7.43</v>
      </c>
      <c r="S135" s="151">
        <f>IF(ISBLANK('Raw Data'!E135),"",'Raw Data'!E135)</f>
        <v>24.5</v>
      </c>
      <c r="T135" s="151">
        <f>IF(ISBLANK('Raw Data'!F135),"",'Raw Data'!F135)</f>
        <v>2.23</v>
      </c>
      <c r="U135" s="151">
        <f>IF(ISBLANK('Raw Data'!G135),"",'Raw Data'!G135)</f>
        <v>0.105</v>
      </c>
      <c r="V135" s="151" t="str">
        <f>IF(ISBLANK('Raw Data'!AD135),"",'Raw Data'!AD135)</f>
        <v/>
      </c>
      <c r="W135" s="52"/>
      <c r="Y135" s="52" t="s">
        <v>22</v>
      </c>
      <c r="AA135" s="90">
        <f>AVERAGE(R136:R137)</f>
        <v>7.8650000000000002</v>
      </c>
      <c r="AB135" s="90">
        <f>AVERAGE(T136:T137)</f>
        <v>3.5049999999999999</v>
      </c>
      <c r="AC135" s="90">
        <f>AVERAGE(U136:U137)</f>
        <v>0.127</v>
      </c>
      <c r="AD135" s="90">
        <f>AVERAGE(S136:S137)</f>
        <v>16.95</v>
      </c>
      <c r="AE135" s="90">
        <f>AVERAGE(O136:O137)</f>
        <v>0.435</v>
      </c>
      <c r="AF135" s="90">
        <f>TNTP!M124</f>
        <v>3.1865925000000002</v>
      </c>
      <c r="AG135" s="91">
        <f>TNTP!N124</f>
        <v>6.705005E-2</v>
      </c>
      <c r="AH135" s="90"/>
    </row>
    <row r="136" spans="1:34" x14ac:dyDescent="0.2">
      <c r="A136" s="82">
        <f>IF(ISBLANK('Raw Data'!A136),"",'Raw Data'!A136)</f>
        <v>42836</v>
      </c>
      <c r="B136" s="151">
        <f>IF(ISBLANK('Raw Data'!B136),"",'Raw Data'!B136)</f>
        <v>11</v>
      </c>
      <c r="C136" s="151" t="str">
        <f>IF(ISBLANK('Raw Data'!X136),"",'Raw Data'!X136)</f>
        <v/>
      </c>
      <c r="D136" s="151" t="str">
        <f>IF(ISBLANK('Raw Data'!Y136),"",'Raw Data'!Y136)</f>
        <v>Peter Bozick</v>
      </c>
      <c r="E136" s="151">
        <f>IF(ISBLANK('Raw Data'!AB136),"",'Raw Data'!AB136)</f>
        <v>95</v>
      </c>
      <c r="F136" s="151">
        <f>IF(ISBLANK('Raw Data'!AC136),"",'Raw Data'!AC136)</f>
        <v>28.956000000000003</v>
      </c>
      <c r="G136" s="151">
        <f>IF(ISBLANK('Raw Data'!N136),"",'Raw Data'!N136)</f>
        <v>4</v>
      </c>
      <c r="H136" s="151">
        <f>IF(ISBLANK('Raw Data'!O136),"",'Raw Data'!O136)</f>
        <v>1</v>
      </c>
      <c r="I136" s="151">
        <f>IF(ISBLANK('Raw Data'!P136),"",'Raw Data'!P136)</f>
        <v>2</v>
      </c>
      <c r="J136" s="151">
        <f>IF(ISBLANK('Raw Data'!Q136),"",'Raw Data'!Q136)</f>
        <v>2</v>
      </c>
      <c r="K136" s="151">
        <f>IF(ISBLANK('Raw Data'!R136),"",'Raw Data'!R136)</f>
        <v>6</v>
      </c>
      <c r="L136" s="151">
        <f>IF(ISBLANK('Raw Data'!S136),"",'Raw Data'!S136)</f>
        <v>1</v>
      </c>
      <c r="M136" s="151">
        <f>IF(ISBLANK('Raw Data'!T136),"",'Raw Data'!T136)</f>
        <v>24.444444444444443</v>
      </c>
      <c r="N136" s="151">
        <f>IF(ISBLANK('Raw Data'!U136),"",'Raw Data'!U136)</f>
        <v>17.222222222222221</v>
      </c>
      <c r="O136" s="151">
        <f>IF(ISBLANK('Raw Data'!V136),"",'Raw Data'!V136)</f>
        <v>0.39</v>
      </c>
      <c r="P136" s="151">
        <f>IF(ISBLANK('Raw Data'!W136),"",'Raw Data'!W136)</f>
        <v>1</v>
      </c>
      <c r="Q136" s="151">
        <f>IF(ISBLANK('Raw Data'!C136),"",'Raw Data'!C136)</f>
        <v>7.0000000000000007E-2</v>
      </c>
      <c r="R136" s="151">
        <f>IF(ISBLANK('Raw Data'!D136),"",'Raw Data'!D136)</f>
        <v>8.6</v>
      </c>
      <c r="S136" s="151">
        <f>IF(ISBLANK('Raw Data'!E136),"",'Raw Data'!E136)</f>
        <v>20.399999999999999</v>
      </c>
      <c r="T136" s="151">
        <f>IF(ISBLANK('Raw Data'!F136),"",'Raw Data'!F136)</f>
        <v>3.61</v>
      </c>
      <c r="U136" s="151">
        <f>IF(ISBLANK('Raw Data'!G136),"",'Raw Data'!G136)</f>
        <v>0.13100000000000001</v>
      </c>
      <c r="V136" s="151" t="str">
        <f>IF(ISBLANK('Raw Data'!AD136),"",'Raw Data'!AD136)</f>
        <v/>
      </c>
      <c r="W136" s="52"/>
      <c r="Y136" s="52" t="s">
        <v>23</v>
      </c>
      <c r="AA136" s="90">
        <f>AVERAGE(R138:R139)</f>
        <v>7.0350000000000001</v>
      </c>
      <c r="AB136" s="90">
        <f>AVERAGE(T138:T139)</f>
        <v>2.5</v>
      </c>
      <c r="AC136" s="90">
        <f>AVERAGE(U138:U139)</f>
        <v>0.125</v>
      </c>
      <c r="AD136" s="90">
        <f>AVERAGE(S138:S139)</f>
        <v>21.9</v>
      </c>
      <c r="AE136" s="90">
        <f>AVERAGE(O138:O139)</f>
        <v>0.36</v>
      </c>
      <c r="AF136" s="90">
        <f>TNTP!M125</f>
        <v>2.5982985000000003</v>
      </c>
      <c r="AG136" s="91">
        <f>TNTP!N125</f>
        <v>8.3154449999999991E-2</v>
      </c>
      <c r="AH136" s="90"/>
    </row>
    <row r="137" spans="1:34" x14ac:dyDescent="0.2">
      <c r="A137" s="82">
        <f>IF(ISBLANK('Raw Data'!A137),"",'Raw Data'!A137)</f>
        <v>42850</v>
      </c>
      <c r="B137" s="151">
        <f>IF(ISBLANK('Raw Data'!B137),"",'Raw Data'!B137)</f>
        <v>11</v>
      </c>
      <c r="C137" s="151" t="str">
        <f>IF(ISBLANK('Raw Data'!X137),"",'Raw Data'!X137)</f>
        <v/>
      </c>
      <c r="D137" s="151" t="str">
        <f>IF(ISBLANK('Raw Data'!Y137),"",'Raw Data'!Y137)</f>
        <v>Peter Bozick</v>
      </c>
      <c r="E137" s="151">
        <f>IF(ISBLANK('Raw Data'!AB137),"",'Raw Data'!AB137)</f>
        <v>95</v>
      </c>
      <c r="F137" s="151">
        <f>IF(ISBLANK('Raw Data'!AC137),"",'Raw Data'!AC137)</f>
        <v>28.956000000000003</v>
      </c>
      <c r="G137" s="151">
        <f>IF(ISBLANK('Raw Data'!N137),"",'Raw Data'!N137)</f>
        <v>4</v>
      </c>
      <c r="H137" s="151">
        <f>IF(ISBLANK('Raw Data'!O137),"",'Raw Data'!O137)</f>
        <v>4</v>
      </c>
      <c r="I137" s="151">
        <f>IF(ISBLANK('Raw Data'!P137),"",'Raw Data'!P137)</f>
        <v>3</v>
      </c>
      <c r="J137" s="151">
        <f>IF(ISBLANK('Raw Data'!Q137),"",'Raw Data'!Q137)</f>
        <v>2</v>
      </c>
      <c r="K137" s="151">
        <f>IF(ISBLANK('Raw Data'!R137),"",'Raw Data'!R137)</f>
        <v>6</v>
      </c>
      <c r="L137" s="151">
        <f>IF(ISBLANK('Raw Data'!S137),"",'Raw Data'!S137)</f>
        <v>4</v>
      </c>
      <c r="M137" s="151">
        <f>IF(ISBLANK('Raw Data'!T137),"",'Raw Data'!T137)</f>
        <v>18.888888888888889</v>
      </c>
      <c r="N137" s="151">
        <f>IF(ISBLANK('Raw Data'!U137),"",'Raw Data'!U137)</f>
        <v>15.555555555555555</v>
      </c>
      <c r="O137" s="151">
        <f>IF(ISBLANK('Raw Data'!V137),"",'Raw Data'!V137)</f>
        <v>0.48</v>
      </c>
      <c r="P137" s="151">
        <f>IF(ISBLANK('Raw Data'!W137),"",'Raw Data'!W137)</f>
        <v>1</v>
      </c>
      <c r="Q137" s="151">
        <f>IF(ISBLANK('Raw Data'!C137),"",'Raw Data'!C137)</f>
        <v>0.11</v>
      </c>
      <c r="R137" s="151">
        <f>IF(ISBLANK('Raw Data'!D137),"",'Raw Data'!D137)</f>
        <v>7.13</v>
      </c>
      <c r="S137" s="151">
        <f>IF(ISBLANK('Raw Data'!E137),"",'Raw Data'!E137)</f>
        <v>13.5</v>
      </c>
      <c r="T137" s="151">
        <f>IF(ISBLANK('Raw Data'!F137),"",'Raw Data'!F137)</f>
        <v>3.4</v>
      </c>
      <c r="U137" s="151">
        <f>IF(ISBLANK('Raw Data'!G137),"",'Raw Data'!G137)</f>
        <v>0.123</v>
      </c>
      <c r="V137" s="151" t="str">
        <f>IF(ISBLANK('Raw Data'!AD137),"",'Raw Data'!AD137)</f>
        <v/>
      </c>
      <c r="W137" s="52"/>
      <c r="Y137" s="52" t="s">
        <v>24</v>
      </c>
      <c r="AA137" s="51">
        <f>AVERAGE(R140:R141)</f>
        <v>7.31</v>
      </c>
      <c r="AB137" s="51">
        <f>AVERAGE(T140:T141)</f>
        <v>5.3350000000000009</v>
      </c>
      <c r="AC137" s="51">
        <f>AVERAGE(U140:U141)</f>
        <v>5.2000000000000005E-2</v>
      </c>
      <c r="AD137" s="51">
        <f>AVERAGE(S140:S141)</f>
        <v>34.35</v>
      </c>
      <c r="AE137" s="51">
        <f>AVERAGE(O140:O141)</f>
        <v>0.31</v>
      </c>
      <c r="AF137" s="90">
        <f>TNTP!M126</f>
        <v>2.1500745000000001</v>
      </c>
      <c r="AG137" s="91">
        <f>TNTP!N126</f>
        <v>9.0742100000000006E-2</v>
      </c>
      <c r="AH137" s="90"/>
    </row>
    <row r="138" spans="1:34" x14ac:dyDescent="0.2">
      <c r="A138" s="82">
        <f>IF(ISBLANK('Raw Data'!A138),"",'Raw Data'!A138)</f>
        <v>42864</v>
      </c>
      <c r="B138" s="151">
        <f>IF(ISBLANK('Raw Data'!B138),"",'Raw Data'!B138)</f>
        <v>11</v>
      </c>
      <c r="C138" s="151" t="str">
        <f>IF(ISBLANK('Raw Data'!X138),"",'Raw Data'!X138)</f>
        <v/>
      </c>
      <c r="D138" s="151" t="str">
        <f>IF(ISBLANK('Raw Data'!Y138),"",'Raw Data'!Y138)</f>
        <v>Peter Bozick</v>
      </c>
      <c r="E138" s="151">
        <f>IF(ISBLANK('Raw Data'!AB138),"",'Raw Data'!AB138)</f>
        <v>100</v>
      </c>
      <c r="F138" s="151">
        <f>IF(ISBLANK('Raw Data'!AC138),"",'Raw Data'!AC138)</f>
        <v>30.48</v>
      </c>
      <c r="G138" s="151">
        <f>IF(ISBLANK('Raw Data'!N138),"",'Raw Data'!N138)</f>
        <v>4</v>
      </c>
      <c r="H138" s="151">
        <f>IF(ISBLANK('Raw Data'!O138),"",'Raw Data'!O138)</f>
        <v>1</v>
      </c>
      <c r="I138" s="151">
        <f>IF(ISBLANK('Raw Data'!P138),"",'Raw Data'!P138)</f>
        <v>4</v>
      </c>
      <c r="J138" s="151">
        <f>IF(ISBLANK('Raw Data'!Q138),"",'Raw Data'!Q138)</f>
        <v>2</v>
      </c>
      <c r="K138" s="151">
        <f>IF(ISBLANK('Raw Data'!R138),"",'Raw Data'!R138)</f>
        <v>10</v>
      </c>
      <c r="L138" s="151">
        <f>IF(ISBLANK('Raw Data'!S138),"",'Raw Data'!S138)</f>
        <v>1</v>
      </c>
      <c r="M138" s="151">
        <f>IF(ISBLANK('Raw Data'!T138),"",'Raw Data'!T138)</f>
        <v>19.444444444444443</v>
      </c>
      <c r="N138" s="151">
        <f>IF(ISBLANK('Raw Data'!U138),"",'Raw Data'!U138)</f>
        <v>17.222222222222221</v>
      </c>
      <c r="O138" s="151">
        <f>IF(ISBLANK('Raw Data'!V138),"",'Raw Data'!V138)</f>
        <v>0.3</v>
      </c>
      <c r="P138" s="151">
        <f>IF(ISBLANK('Raw Data'!W138),"",'Raw Data'!W138)</f>
        <v>1</v>
      </c>
      <c r="Q138" s="151">
        <f>IF(ISBLANK('Raw Data'!C138),"",'Raw Data'!C138)</f>
        <v>0.14000000000000001</v>
      </c>
      <c r="R138" s="151">
        <f>IF(ISBLANK('Raw Data'!D138),"",'Raw Data'!D138)</f>
        <v>7.01</v>
      </c>
      <c r="S138" s="151">
        <f>IF(ISBLANK('Raw Data'!E138),"",'Raw Data'!E138)</f>
        <v>25.4</v>
      </c>
      <c r="T138" s="151">
        <f>IF(ISBLANK('Raw Data'!F138),"",'Raw Data'!F138)</f>
        <v>2.59</v>
      </c>
      <c r="U138" s="151">
        <f>IF(ISBLANK('Raw Data'!G138),"",'Raw Data'!G138)</f>
        <v>0.18099999999999999</v>
      </c>
      <c r="V138" s="151" t="str">
        <f>IF(ISBLANK('Raw Data'!AD138),"",'Raw Data'!AD138)</f>
        <v/>
      </c>
      <c r="W138" s="52"/>
      <c r="Y138" s="52" t="s">
        <v>25</v>
      </c>
      <c r="AA138" s="51">
        <f>AVERAGE(R142:R143)</f>
        <v>8.1549999999999994</v>
      </c>
      <c r="AB138" s="51">
        <f>AVERAGE(T142:T143)</f>
        <v>1.59</v>
      </c>
      <c r="AC138" s="51">
        <f>AVERAGE(U142:U143)</f>
        <v>0.11749999999999999</v>
      </c>
      <c r="AD138" s="51">
        <f>AVERAGE(S142:S143)</f>
        <v>25.15</v>
      </c>
      <c r="AE138" s="51">
        <f>AVERAGE(O142:O143)</f>
        <v>0.33499999999999996</v>
      </c>
      <c r="AF138" s="90">
        <f>TNTP!M127</f>
        <v>1.8699344999999998</v>
      </c>
      <c r="AG138" s="91">
        <f>TNTP!N127</f>
        <v>0.13487435</v>
      </c>
      <c r="AH138" s="90"/>
    </row>
    <row r="139" spans="1:34" x14ac:dyDescent="0.2">
      <c r="A139" s="82">
        <f>IF(ISBLANK('Raw Data'!A139),"",'Raw Data'!A139)</f>
        <v>42878</v>
      </c>
      <c r="B139" s="151">
        <f>IF(ISBLANK('Raw Data'!B139),"",'Raw Data'!B139)</f>
        <v>11</v>
      </c>
      <c r="C139" s="151" t="str">
        <f>IF(ISBLANK('Raw Data'!X139),"",'Raw Data'!X139)</f>
        <v/>
      </c>
      <c r="D139" s="151" t="str">
        <f>IF(ISBLANK('Raw Data'!Y139),"",'Raw Data'!Y139)</f>
        <v>Peter Bozick</v>
      </c>
      <c r="E139" s="151">
        <f>IF(ISBLANK('Raw Data'!AB139),"",'Raw Data'!AB139)</f>
        <v>100</v>
      </c>
      <c r="F139" s="151">
        <f>IF(ISBLANK('Raw Data'!AC139),"",'Raw Data'!AC139)</f>
        <v>30.48</v>
      </c>
      <c r="G139" s="151">
        <f>IF(ISBLANK('Raw Data'!N139),"",'Raw Data'!N139)</f>
        <v>1</v>
      </c>
      <c r="H139" s="151">
        <f>IF(ISBLANK('Raw Data'!O139),"",'Raw Data'!O139)</f>
        <v>4</v>
      </c>
      <c r="I139" s="151">
        <f>IF(ISBLANK('Raw Data'!P139),"",'Raw Data'!P139)</f>
        <v>3</v>
      </c>
      <c r="J139" s="151">
        <f>IF(ISBLANK('Raw Data'!Q139),"",'Raw Data'!Q139)</f>
        <v>2</v>
      </c>
      <c r="K139" s="151">
        <f>IF(ISBLANK('Raw Data'!R139),"",'Raw Data'!R139)</f>
        <v>6</v>
      </c>
      <c r="L139" s="151">
        <f>IF(ISBLANK('Raw Data'!S139),"",'Raw Data'!S139)</f>
        <v>4</v>
      </c>
      <c r="M139" s="151">
        <f>IF(ISBLANK('Raw Data'!T139),"",'Raw Data'!T139)</f>
        <v>16.666666666666668</v>
      </c>
      <c r="N139" s="151">
        <f>IF(ISBLANK('Raw Data'!U139),"",'Raw Data'!U139)</f>
        <v>19.444444444444443</v>
      </c>
      <c r="O139" s="151">
        <f>IF(ISBLANK('Raw Data'!V139),"",'Raw Data'!V139)</f>
        <v>0.42</v>
      </c>
      <c r="P139" s="151">
        <f>IF(ISBLANK('Raw Data'!W139),"",'Raw Data'!W139)</f>
        <v>1</v>
      </c>
      <c r="Q139" s="151">
        <f>IF(ISBLANK('Raw Data'!C139),"",'Raw Data'!C139)</f>
        <v>0.12</v>
      </c>
      <c r="R139" s="151">
        <f>IF(ISBLANK('Raw Data'!D139),"",'Raw Data'!D139)</f>
        <v>7.06</v>
      </c>
      <c r="S139" s="151">
        <f>IF(ISBLANK('Raw Data'!E139),"",'Raw Data'!E139)</f>
        <v>18.399999999999999</v>
      </c>
      <c r="T139" s="151">
        <f>IF(ISBLANK('Raw Data'!F139),"",'Raw Data'!F139)</f>
        <v>2.41</v>
      </c>
      <c r="U139" s="151">
        <f>IF(ISBLANK('Raw Data'!G139),"",'Raw Data'!G139)</f>
        <v>6.9000000000000006E-2</v>
      </c>
      <c r="V139" s="151" t="str">
        <f>IF(ISBLANK('Raw Data'!AD139),"",'Raw Data'!AD139)</f>
        <v/>
      </c>
      <c r="W139" s="52"/>
      <c r="Y139" s="52" t="s">
        <v>26</v>
      </c>
      <c r="AA139" s="90">
        <f>AVERAGE(R144:R146)</f>
        <v>6.7600000000000007</v>
      </c>
      <c r="AB139" s="90">
        <f>AVERAGE(T144:T146)</f>
        <v>1.5866666666666667</v>
      </c>
      <c r="AC139" s="90">
        <f>AVERAGE(U144:U146)</f>
        <v>0.13666666666666669</v>
      </c>
      <c r="AD139" s="90">
        <f>AVERAGE(S144:S146)</f>
        <v>20.766666666666666</v>
      </c>
      <c r="AE139" s="90">
        <f>AVERAGE(O144:O146)</f>
        <v>0.41333333333333333</v>
      </c>
      <c r="AF139" s="90">
        <f>TNTP!M128</f>
        <v>1.456728</v>
      </c>
      <c r="AG139" s="91">
        <f>TNTP!N128</f>
        <v>9.652316666666666E-2</v>
      </c>
      <c r="AH139" s="90"/>
    </row>
    <row r="140" spans="1:34" x14ac:dyDescent="0.2">
      <c r="A140" s="82">
        <f>IF(ISBLANK('Raw Data'!A140),"",'Raw Data'!A140)</f>
        <v>42892</v>
      </c>
      <c r="B140" s="151">
        <f>IF(ISBLANK('Raw Data'!B140),"",'Raw Data'!B140)</f>
        <v>11</v>
      </c>
      <c r="C140" s="151" t="str">
        <f>IF(ISBLANK('Raw Data'!X140),"",'Raw Data'!X140)</f>
        <v/>
      </c>
      <c r="D140" s="151" t="str">
        <f>IF(ISBLANK('Raw Data'!Y140),"",'Raw Data'!Y140)</f>
        <v>Peter Bozick</v>
      </c>
      <c r="E140" s="151">
        <f>IF(ISBLANK('Raw Data'!AB140),"",'Raw Data'!AB140)</f>
        <v>100</v>
      </c>
      <c r="F140" s="151">
        <f>IF(ISBLANK('Raw Data'!AC140),"",'Raw Data'!AC140)</f>
        <v>30.48</v>
      </c>
      <c r="G140" s="151">
        <f>IF(ISBLANK('Raw Data'!N140),"",'Raw Data'!N140)</f>
        <v>4</v>
      </c>
      <c r="H140" s="151">
        <f>IF(ISBLANK('Raw Data'!O140),"",'Raw Data'!O140)</f>
        <v>1</v>
      </c>
      <c r="I140" s="151">
        <f>IF(ISBLANK('Raw Data'!P140),"",'Raw Data'!P140)</f>
        <v>3</v>
      </c>
      <c r="J140" s="151">
        <f>IF(ISBLANK('Raw Data'!Q140),"",'Raw Data'!Q140)</f>
        <v>2</v>
      </c>
      <c r="K140" s="151">
        <f>IF(ISBLANK('Raw Data'!R140),"",'Raw Data'!R140)</f>
        <v>5</v>
      </c>
      <c r="L140" s="151">
        <f>IF(ISBLANK('Raw Data'!S140),"",'Raw Data'!S140)</f>
        <v>4</v>
      </c>
      <c r="M140" s="151">
        <f>IF(ISBLANK('Raw Data'!T140),"",'Raw Data'!T140)</f>
        <v>24.444444444444443</v>
      </c>
      <c r="N140" s="151">
        <f>IF(ISBLANK('Raw Data'!U140),"",'Raw Data'!U140)</f>
        <v>22.777777777777779</v>
      </c>
      <c r="O140" s="151">
        <f>IF(ISBLANK('Raw Data'!V140),"",'Raw Data'!V140)</f>
        <v>0.33</v>
      </c>
      <c r="P140" s="151">
        <f>IF(ISBLANK('Raw Data'!W140),"",'Raw Data'!W140)</f>
        <v>1</v>
      </c>
      <c r="Q140" s="151">
        <f>IF(ISBLANK('Raw Data'!C140),"",'Raw Data'!C140)</f>
        <v>0.14000000000000001</v>
      </c>
      <c r="R140" s="151">
        <f>IF(ISBLANK('Raw Data'!D140),"",'Raw Data'!D140)</f>
        <v>7.1</v>
      </c>
      <c r="S140" s="151">
        <f>IF(ISBLANK('Raw Data'!E140),"",'Raw Data'!E140)</f>
        <v>28.5</v>
      </c>
      <c r="T140" s="151">
        <f>IF(ISBLANK('Raw Data'!F140),"",'Raw Data'!F140)</f>
        <v>2.04</v>
      </c>
      <c r="U140" s="151">
        <f>IF(ISBLANK('Raw Data'!G140),"",'Raw Data'!G140)</f>
        <v>5.7000000000000002E-2</v>
      </c>
      <c r="V140" s="151" t="str">
        <f>IF(ISBLANK('Raw Data'!AD140),"",'Raw Data'!AD140)</f>
        <v/>
      </c>
      <c r="W140" s="52"/>
      <c r="Y140" s="52" t="s">
        <v>27</v>
      </c>
      <c r="AA140" s="90">
        <f>AVERAGE(R147:R148)</f>
        <v>7.4550000000000001</v>
      </c>
      <c r="AB140" s="90">
        <f>AVERAGE(T147:T148)</f>
        <v>1.0954999999999999</v>
      </c>
      <c r="AC140" s="90">
        <f>AVERAGE(U147:U148)</f>
        <v>5.8500000000000003E-2</v>
      </c>
      <c r="AD140" s="90">
        <f>AVERAGE(S147:S148)</f>
        <v>28.05</v>
      </c>
      <c r="AE140" s="90">
        <f>AVERAGE(O147:O148)</f>
        <v>0.35</v>
      </c>
      <c r="AF140" s="90">
        <f>TNTP!M129</f>
        <v>2.7733860000000004</v>
      </c>
      <c r="AG140" s="91">
        <f>TNTP!N129</f>
        <v>7.1076150000000005E-2</v>
      </c>
      <c r="AH140" s="90"/>
    </row>
    <row r="141" spans="1:34" x14ac:dyDescent="0.2">
      <c r="A141" s="82">
        <f>IF(ISBLANK('Raw Data'!A141),"",'Raw Data'!A141)</f>
        <v>42906</v>
      </c>
      <c r="B141" s="151">
        <f>IF(ISBLANK('Raw Data'!B141),"",'Raw Data'!B141)</f>
        <v>11</v>
      </c>
      <c r="C141" s="151" t="str">
        <f>IF(ISBLANK('Raw Data'!X141),"",'Raw Data'!X141)</f>
        <v/>
      </c>
      <c r="D141" s="151" t="str">
        <f>IF(ISBLANK('Raw Data'!Y141),"",'Raw Data'!Y141)</f>
        <v>Peter Bozick</v>
      </c>
      <c r="E141" s="151">
        <f>IF(ISBLANK('Raw Data'!AB141),"",'Raw Data'!AB141)</f>
        <v>100</v>
      </c>
      <c r="F141" s="151">
        <f>IF(ISBLANK('Raw Data'!AC141),"",'Raw Data'!AC141)</f>
        <v>30.48</v>
      </c>
      <c r="G141" s="151">
        <f>IF(ISBLANK('Raw Data'!N141),"",'Raw Data'!N141)</f>
        <v>1</v>
      </c>
      <c r="H141" s="151">
        <f>IF(ISBLANK('Raw Data'!O141),"",'Raw Data'!O141)</f>
        <v>3</v>
      </c>
      <c r="I141" s="151">
        <f>IF(ISBLANK('Raw Data'!P141),"",'Raw Data'!P141)</f>
        <v>3</v>
      </c>
      <c r="J141" s="151">
        <f>IF(ISBLANK('Raw Data'!Q141),"",'Raw Data'!Q141)</f>
        <v>2</v>
      </c>
      <c r="K141" s="151">
        <f>IF(ISBLANK('Raw Data'!R141),"",'Raw Data'!R141)</f>
        <v>10</v>
      </c>
      <c r="L141" s="151">
        <f>IF(ISBLANK('Raw Data'!S141),"",'Raw Data'!S141)</f>
        <v>5</v>
      </c>
      <c r="M141" s="151">
        <f>IF(ISBLANK('Raw Data'!T141),"",'Raw Data'!T141)</f>
        <v>26.666666666666668</v>
      </c>
      <c r="N141" s="151">
        <f>IF(ISBLANK('Raw Data'!U141),"",'Raw Data'!U141)</f>
        <v>26.666666666666668</v>
      </c>
      <c r="O141" s="151">
        <f>IF(ISBLANK('Raw Data'!V141),"",'Raw Data'!V141)</f>
        <v>0.28999999999999998</v>
      </c>
      <c r="P141" s="151">
        <f>IF(ISBLANK('Raw Data'!W141),"",'Raw Data'!W141)</f>
        <v>2</v>
      </c>
      <c r="Q141" s="151">
        <f>IF(ISBLANK('Raw Data'!C141),"",'Raw Data'!C141)</f>
        <v>0.15</v>
      </c>
      <c r="R141" s="151">
        <f>IF(ISBLANK('Raw Data'!D141),"",'Raw Data'!D141)</f>
        <v>7.52</v>
      </c>
      <c r="S141" s="151">
        <f>IF(ISBLANK('Raw Data'!E141),"",'Raw Data'!E141)</f>
        <v>40.200000000000003</v>
      </c>
      <c r="T141" s="151">
        <f>IF(ISBLANK('Raw Data'!F141),"",'Raw Data'!F141)</f>
        <v>8.6300000000000008</v>
      </c>
      <c r="U141" s="151">
        <f>IF(ISBLANK('Raw Data'!G141),"",'Raw Data'!G141)</f>
        <v>4.7E-2</v>
      </c>
      <c r="V141" s="151" t="str">
        <f>IF(ISBLANK('Raw Data'!AD141),"",'Raw Data'!AD141)</f>
        <v/>
      </c>
      <c r="W141" s="52"/>
      <c r="Y141" s="52" t="s">
        <v>28</v>
      </c>
      <c r="AA141" s="90">
        <f>AVERAGE(R149:R150)</f>
        <v>7.125</v>
      </c>
      <c r="AB141" s="90">
        <f>AVERAGE(T149:T150)</f>
        <v>3.13</v>
      </c>
      <c r="AC141" s="90">
        <f>AVERAGE(U149:U150)</f>
        <v>5.6999999999999995E-2</v>
      </c>
      <c r="AD141" s="90">
        <f>AVERAGE(S149:S150)</f>
        <v>46.15</v>
      </c>
      <c r="AE141" s="90">
        <f>AVERAGE(O149:O150)</f>
        <v>0.40500000000000003</v>
      </c>
      <c r="AF141" s="90">
        <f>TNTP!M130</f>
        <v>3.5157569999999998</v>
      </c>
      <c r="AG141" s="91">
        <f>TNTP!N130</f>
        <v>6.6740350000000004E-2</v>
      </c>
      <c r="AH141" s="90"/>
    </row>
    <row r="142" spans="1:34" x14ac:dyDescent="0.2">
      <c r="A142" s="82">
        <f>IF(ISBLANK('Raw Data'!A142),"",'Raw Data'!A142)</f>
        <v>42921</v>
      </c>
      <c r="B142" s="151">
        <f>IF(ISBLANK('Raw Data'!B142),"",'Raw Data'!B142)</f>
        <v>11</v>
      </c>
      <c r="C142" s="151" t="str">
        <f>IF(ISBLANK('Raw Data'!X142),"",'Raw Data'!X142)</f>
        <v/>
      </c>
      <c r="D142" s="151" t="str">
        <f>IF(ISBLANK('Raw Data'!Y142),"",'Raw Data'!Y142)</f>
        <v>Peter Bozick</v>
      </c>
      <c r="E142" s="151" t="str">
        <f>IF(ISBLANK('Raw Data'!AB142),"",'Raw Data'!AB142)</f>
        <v/>
      </c>
      <c r="F142" s="151">
        <f>IF(ISBLANK('Raw Data'!AC142),"",'Raw Data'!AC142)</f>
        <v>0</v>
      </c>
      <c r="G142" s="151">
        <f>IF(ISBLANK('Raw Data'!N142),"",'Raw Data'!N142)</f>
        <v>1</v>
      </c>
      <c r="H142" s="151">
        <f>IF(ISBLANK('Raw Data'!O142),"",'Raw Data'!O142)</f>
        <v>1</v>
      </c>
      <c r="I142" s="151">
        <f>IF(ISBLANK('Raw Data'!P142),"",'Raw Data'!P142)</f>
        <v>3</v>
      </c>
      <c r="J142" s="151">
        <f>IF(ISBLANK('Raw Data'!Q142),"",'Raw Data'!Q142)</f>
        <v>2</v>
      </c>
      <c r="K142" s="151">
        <f>IF(ISBLANK('Raw Data'!R142),"",'Raw Data'!R142)</f>
        <v>8</v>
      </c>
      <c r="L142" s="151">
        <f>IF(ISBLANK('Raw Data'!S142),"",'Raw Data'!S142)</f>
        <v>1</v>
      </c>
      <c r="M142" s="151">
        <f>IF(ISBLANK('Raw Data'!T142),"",'Raw Data'!T142)</f>
        <v>27.222222222222221</v>
      </c>
      <c r="N142" s="151">
        <f>IF(ISBLANK('Raw Data'!U142),"",'Raw Data'!U142)</f>
        <v>28.333333333333332</v>
      </c>
      <c r="O142" s="151">
        <f>IF(ISBLANK('Raw Data'!V142),"",'Raw Data'!V142)</f>
        <v>0.35</v>
      </c>
      <c r="P142" s="151">
        <f>IF(ISBLANK('Raw Data'!W142),"",'Raw Data'!W142)</f>
        <v>1</v>
      </c>
      <c r="Q142" s="151">
        <f>IF(ISBLANK('Raw Data'!C142),"",'Raw Data'!C142)</f>
        <v>0.18</v>
      </c>
      <c r="R142" s="151">
        <f>IF(ISBLANK('Raw Data'!D142),"",'Raw Data'!D142)</f>
        <v>7.71</v>
      </c>
      <c r="S142" s="151">
        <f>IF(ISBLANK('Raw Data'!E142),"",'Raw Data'!E142)</f>
        <v>21.8</v>
      </c>
      <c r="T142" s="151" t="str">
        <f>IF(ISBLANK('Raw Data'!F142),"",'Raw Data'!F142)</f>
        <v/>
      </c>
      <c r="U142" s="151">
        <f>IF(ISBLANK('Raw Data'!G142),"",'Raw Data'!G142)</f>
        <v>0.11700000000000001</v>
      </c>
      <c r="V142" s="151" t="str">
        <f>IF(ISBLANK('Raw Data'!AD142),"",'Raw Data'!AD142)</f>
        <v/>
      </c>
      <c r="W142" s="52"/>
      <c r="Y142" s="52" t="s">
        <v>29</v>
      </c>
      <c r="AA142" s="51">
        <f>AVERAGE(R151)</f>
        <v>6.33</v>
      </c>
      <c r="AB142" s="51">
        <f>AVERAGE(T151)</f>
        <v>3.24</v>
      </c>
      <c r="AC142" s="51">
        <f>AVERAGE(U151)</f>
        <v>0.23</v>
      </c>
      <c r="AD142" s="51">
        <f>AVERAGE(S151)</f>
        <v>30</v>
      </c>
      <c r="AE142" s="51">
        <f>AVERAGE(O151)</f>
        <v>0.35</v>
      </c>
      <c r="AF142" s="51" t="str">
        <f t="shared" ref="AF142:AG142" si="11">V151</f>
        <v/>
      </c>
      <c r="AG142" s="51">
        <f t="shared" si="11"/>
        <v>0</v>
      </c>
      <c r="AH142" s="90"/>
    </row>
    <row r="143" spans="1:34" x14ac:dyDescent="0.2">
      <c r="A143" s="82">
        <f>IF(ISBLANK('Raw Data'!A143),"",'Raw Data'!A143)</f>
        <v>42934</v>
      </c>
      <c r="B143" s="151">
        <f>IF(ISBLANK('Raw Data'!B143),"",'Raw Data'!B143)</f>
        <v>11</v>
      </c>
      <c r="C143" s="151" t="str">
        <f>IF(ISBLANK('Raw Data'!X143),"",'Raw Data'!X143)</f>
        <v/>
      </c>
      <c r="D143" s="151" t="str">
        <f>IF(ISBLANK('Raw Data'!Y143),"",'Raw Data'!Y143)</f>
        <v>Jim Isaacs</v>
      </c>
      <c r="E143" s="151" t="str">
        <f>IF(ISBLANK('Raw Data'!AB143),"",'Raw Data'!AB143)</f>
        <v/>
      </c>
      <c r="F143" s="151">
        <f>IF(ISBLANK('Raw Data'!AC143),"",'Raw Data'!AC143)</f>
        <v>0</v>
      </c>
      <c r="G143" s="151">
        <f>IF(ISBLANK('Raw Data'!N143),"",'Raw Data'!N143)</f>
        <v>3</v>
      </c>
      <c r="H143" s="151">
        <f>IF(ISBLANK('Raw Data'!O143),"",'Raw Data'!O143)</f>
        <v>1</v>
      </c>
      <c r="I143" s="151">
        <f>IF(ISBLANK('Raw Data'!P143),"",'Raw Data'!P143)</f>
        <v>3</v>
      </c>
      <c r="J143" s="151">
        <f>IF(ISBLANK('Raw Data'!Q143),"",'Raw Data'!Q143)</f>
        <v>2</v>
      </c>
      <c r="K143" s="151">
        <f>IF(ISBLANK('Raw Data'!R143),"",'Raw Data'!R143)</f>
        <v>9</v>
      </c>
      <c r="L143" s="151">
        <f>IF(ISBLANK('Raw Data'!S143),"",'Raw Data'!S143)</f>
        <v>1</v>
      </c>
      <c r="M143" s="151">
        <f>IF(ISBLANK('Raw Data'!T143),"",'Raw Data'!T143)</f>
        <v>28.888888888888889</v>
      </c>
      <c r="N143" s="151">
        <f>IF(ISBLANK('Raw Data'!U143),"",'Raw Data'!U143)</f>
        <v>31.111111111111111</v>
      </c>
      <c r="O143" s="151">
        <f>IF(ISBLANK('Raw Data'!V143),"",'Raw Data'!V143)</f>
        <v>0.32</v>
      </c>
      <c r="P143" s="151">
        <f>IF(ISBLANK('Raw Data'!W143),"",'Raw Data'!W143)</f>
        <v>1</v>
      </c>
      <c r="Q143" s="151">
        <f>IF(ISBLANK('Raw Data'!C143),"",'Raw Data'!C143)</f>
        <v>0.09</v>
      </c>
      <c r="R143" s="151">
        <f>IF(ISBLANK('Raw Data'!D143),"",'Raw Data'!D143)</f>
        <v>8.6</v>
      </c>
      <c r="S143" s="151">
        <f>IF(ISBLANK('Raw Data'!E143),"",'Raw Data'!E143)</f>
        <v>28.5</v>
      </c>
      <c r="T143" s="151">
        <f>IF(ISBLANK('Raw Data'!F143),"",'Raw Data'!F143)</f>
        <v>1.59</v>
      </c>
      <c r="U143" s="151">
        <f>IF(ISBLANK('Raw Data'!G143),"",'Raw Data'!G143)</f>
        <v>0.11799999999999999</v>
      </c>
      <c r="V143" s="151" t="str">
        <f>IF(ISBLANK('Raw Data'!AD143),"",'Raw Data'!AD143)</f>
        <v/>
      </c>
      <c r="W143" s="52"/>
      <c r="Y143" s="51" t="s">
        <v>134</v>
      </c>
      <c r="AA143" s="91">
        <f>AVERAGE(AA134:AA142)</f>
        <v>7.2344444444444447</v>
      </c>
      <c r="AB143" s="91">
        <f>AVERAGE(AB134:AB142)</f>
        <v>3.6243518518518516</v>
      </c>
      <c r="AC143" s="91">
        <f>AVERAGE(AC134:AC142)</f>
        <v>0.11596296296296298</v>
      </c>
      <c r="AD143" s="91">
        <f t="shared" ref="AD143:AE143" si="12">AVERAGE(AD134:AD142)</f>
        <v>27.518518518518519</v>
      </c>
      <c r="AE143" s="91">
        <f t="shared" si="12"/>
        <v>0.36592592592592593</v>
      </c>
      <c r="AF143" s="90">
        <f t="shared" ref="AF143:AG143" si="13">AVERAGE(AF134:AF142)</f>
        <v>2.6560773750000002</v>
      </c>
      <c r="AG143" s="91">
        <f t="shared" si="13"/>
        <v>7.8841590740740736E-2</v>
      </c>
      <c r="AH143" s="90"/>
    </row>
    <row r="144" spans="1:34" x14ac:dyDescent="0.2">
      <c r="A144" s="82">
        <f>IF(ISBLANK('Raw Data'!A144),"",'Raw Data'!A144)</f>
        <v>42948</v>
      </c>
      <c r="B144" s="151">
        <f>IF(ISBLANK('Raw Data'!B144),"",'Raw Data'!B144)</f>
        <v>11</v>
      </c>
      <c r="C144" s="151" t="str">
        <f>IF(ISBLANK('Raw Data'!X144),"",'Raw Data'!X144)</f>
        <v/>
      </c>
      <c r="D144" s="151" t="str">
        <f>IF(ISBLANK('Raw Data'!Y144),"",'Raw Data'!Y144)</f>
        <v>Peter Bozick</v>
      </c>
      <c r="E144" s="151" t="str">
        <f>IF(ISBLANK('Raw Data'!AB144),"",'Raw Data'!AB144)</f>
        <v/>
      </c>
      <c r="F144" s="151">
        <f>IF(ISBLANK('Raw Data'!AC144),"",'Raw Data'!AC144)</f>
        <v>0</v>
      </c>
      <c r="G144" s="151">
        <f>IF(ISBLANK('Raw Data'!N144),"",'Raw Data'!N144)</f>
        <v>1</v>
      </c>
      <c r="H144" s="151">
        <f>IF(ISBLANK('Raw Data'!O144),"",'Raw Data'!O144)</f>
        <v>1</v>
      </c>
      <c r="I144" s="151">
        <f>IF(ISBLANK('Raw Data'!P144),"",'Raw Data'!P144)</f>
        <v>2</v>
      </c>
      <c r="J144" s="151">
        <f>IF(ISBLANK('Raw Data'!Q144),"",'Raw Data'!Q144)</f>
        <v>2</v>
      </c>
      <c r="K144" s="151">
        <f>IF(ISBLANK('Raw Data'!R144),"",'Raw Data'!R144)</f>
        <v>11</v>
      </c>
      <c r="L144" s="151">
        <f>IF(ISBLANK('Raw Data'!S144),"",'Raw Data'!S144)</f>
        <v>1</v>
      </c>
      <c r="M144" s="151">
        <f>IF(ISBLANK('Raw Data'!T144),"",'Raw Data'!T144)</f>
        <v>30</v>
      </c>
      <c r="N144" s="151">
        <f>IF(ISBLANK('Raw Data'!U144),"",'Raw Data'!U144)</f>
        <v>26.666666666666668</v>
      </c>
      <c r="O144" s="151">
        <f>IF(ISBLANK('Raw Data'!V144),"",'Raw Data'!V144)</f>
        <v>0.42</v>
      </c>
      <c r="P144" s="151">
        <f>IF(ISBLANK('Raw Data'!W144),"",'Raw Data'!W144)</f>
        <v>1</v>
      </c>
      <c r="Q144" s="151">
        <f>IF(ISBLANK('Raw Data'!C144),"",'Raw Data'!C144)</f>
        <v>0.05</v>
      </c>
      <c r="R144" s="151">
        <f>IF(ISBLANK('Raw Data'!D144),"",'Raw Data'!D144)</f>
        <v>6.25</v>
      </c>
      <c r="S144" s="151">
        <f>IF(ISBLANK('Raw Data'!E144),"",'Raw Data'!E144)</f>
        <v>24.5</v>
      </c>
      <c r="T144" s="151">
        <f>IF(ISBLANK('Raw Data'!F144),"",'Raw Data'!F144)</f>
        <v>1.61</v>
      </c>
      <c r="U144" s="151">
        <f>IF(ISBLANK('Raw Data'!G144),"",'Raw Data'!G144)</f>
        <v>9.0999999999999998E-2</v>
      </c>
      <c r="V144" s="151" t="str">
        <f>IF(ISBLANK('Raw Data'!AD144),"",'Raw Data'!AD144)</f>
        <v>quite a bit of floating debris like pollen on surface</v>
      </c>
      <c r="W144" s="52"/>
      <c r="AF144" s="90"/>
      <c r="AG144" s="91"/>
      <c r="AH144" s="90"/>
    </row>
    <row r="145" spans="1:34" x14ac:dyDescent="0.2">
      <c r="A145" s="82">
        <f>IF(ISBLANK('Raw Data'!A145),"",'Raw Data'!A145)</f>
        <v>42962</v>
      </c>
      <c r="B145" s="151">
        <f>IF(ISBLANK('Raw Data'!B145),"",'Raw Data'!B145)</f>
        <v>11</v>
      </c>
      <c r="C145" s="151" t="str">
        <f>IF(ISBLANK('Raw Data'!X145),"",'Raw Data'!X145)</f>
        <v/>
      </c>
      <c r="D145" s="151" t="str">
        <f>IF(ISBLANK('Raw Data'!Y145),"",'Raw Data'!Y145)</f>
        <v>Peter Bozick</v>
      </c>
      <c r="E145" s="151">
        <f>IF(ISBLANK('Raw Data'!AB145),"",'Raw Data'!AB145)</f>
        <v>95</v>
      </c>
      <c r="F145" s="151">
        <f>IF(ISBLANK('Raw Data'!AC145),"",'Raw Data'!AC145)</f>
        <v>28.956000000000003</v>
      </c>
      <c r="G145" s="151">
        <f>IF(ISBLANK('Raw Data'!N145),"",'Raw Data'!N145)</f>
        <v>2</v>
      </c>
      <c r="H145" s="151">
        <f>IF(ISBLANK('Raw Data'!O145),"",'Raw Data'!O145)</f>
        <v>3</v>
      </c>
      <c r="I145" s="151">
        <f>IF(ISBLANK('Raw Data'!P145),"",'Raw Data'!P145)</f>
        <v>1</v>
      </c>
      <c r="J145" s="151">
        <f>IF(ISBLANK('Raw Data'!Q145),"",'Raw Data'!Q145)</f>
        <v>1</v>
      </c>
      <c r="K145" s="151">
        <f>IF(ISBLANK('Raw Data'!R145),"",'Raw Data'!R145)</f>
        <v>2</v>
      </c>
      <c r="L145" s="151">
        <f>IF(ISBLANK('Raw Data'!S145),"",'Raw Data'!S145)</f>
        <v>1</v>
      </c>
      <c r="M145" s="151">
        <f>IF(ISBLANK('Raw Data'!T145),"",'Raw Data'!T145)</f>
        <v>28.888888888888889</v>
      </c>
      <c r="N145" s="151">
        <f>IF(ISBLANK('Raw Data'!U145),"",'Raw Data'!U145)</f>
        <v>26.666666666666668</v>
      </c>
      <c r="O145" s="151">
        <f>IF(ISBLANK('Raw Data'!V145),"",'Raw Data'!V145)</f>
        <v>0.32</v>
      </c>
      <c r="P145" s="151">
        <f>IF(ISBLANK('Raw Data'!W145),"",'Raw Data'!W145)</f>
        <v>1</v>
      </c>
      <c r="Q145" s="151">
        <f>IF(ISBLANK('Raw Data'!C145),"",'Raw Data'!C145)</f>
        <v>0.14000000000000001</v>
      </c>
      <c r="R145" s="151">
        <f>IF(ISBLANK('Raw Data'!D145),"",'Raw Data'!D145)</f>
        <v>7.49</v>
      </c>
      <c r="S145" s="151">
        <f>IF(ISBLANK('Raw Data'!E145),"",'Raw Data'!E145)</f>
        <v>25.1</v>
      </c>
      <c r="T145" s="151">
        <f>IF(ISBLANK('Raw Data'!F145),"",'Raw Data'!F145)</f>
        <v>1.4</v>
      </c>
      <c r="U145" s="151">
        <f>IF(ISBLANK('Raw Data'!G145),"",'Raw Data'!G145)</f>
        <v>0.125</v>
      </c>
      <c r="V145" s="151" t="str">
        <f>IF(ISBLANK('Raw Data'!AD145),"",'Raw Data'!AD145)</f>
        <v>Geese in the water nearby</v>
      </c>
      <c r="W145" s="52"/>
      <c r="AF145" s="90"/>
      <c r="AG145" s="91"/>
      <c r="AH145" s="90"/>
    </row>
    <row r="146" spans="1:34" x14ac:dyDescent="0.2">
      <c r="A146" s="82">
        <f>IF(ISBLANK('Raw Data'!A146),"",'Raw Data'!A146)</f>
        <v>42976</v>
      </c>
      <c r="B146" s="151">
        <f>IF(ISBLANK('Raw Data'!B146),"",'Raw Data'!B146)</f>
        <v>11</v>
      </c>
      <c r="C146" s="151" t="str">
        <f>IF(ISBLANK('Raw Data'!X146),"",'Raw Data'!X146)</f>
        <v/>
      </c>
      <c r="D146" s="151" t="str">
        <f>IF(ISBLANK('Raw Data'!Y146),"",'Raw Data'!Y146)</f>
        <v>Peter Bozick</v>
      </c>
      <c r="E146" s="151">
        <f>IF(ISBLANK('Raw Data'!AB146),"",'Raw Data'!AB146)</f>
        <v>100</v>
      </c>
      <c r="F146" s="151">
        <f>IF(ISBLANK('Raw Data'!AC146),"",'Raw Data'!AC146)</f>
        <v>30.48</v>
      </c>
      <c r="G146" s="151">
        <f>IF(ISBLANK('Raw Data'!N146),"",'Raw Data'!N146)</f>
        <v>2</v>
      </c>
      <c r="H146" s="151">
        <f>IF(ISBLANK('Raw Data'!O146),"",'Raw Data'!O146)</f>
        <v>6</v>
      </c>
      <c r="I146" s="151">
        <f>IF(ISBLANK('Raw Data'!P146),"",'Raw Data'!P146)</f>
        <v>4</v>
      </c>
      <c r="J146" s="151">
        <f>IF(ISBLANK('Raw Data'!Q146),"",'Raw Data'!Q146)</f>
        <v>2</v>
      </c>
      <c r="K146" s="151">
        <f>IF(ISBLANK('Raw Data'!R146),"",'Raw Data'!R146)</f>
        <v>6</v>
      </c>
      <c r="L146" s="151">
        <f>IF(ISBLANK('Raw Data'!S146),"",'Raw Data'!S146)</f>
        <v>1</v>
      </c>
      <c r="M146" s="151">
        <f>IF(ISBLANK('Raw Data'!T146),"",'Raw Data'!T146)</f>
        <v>20.555555555555557</v>
      </c>
      <c r="N146" s="151">
        <f>IF(ISBLANK('Raw Data'!U146),"",'Raw Data'!U146)</f>
        <v>21.111111111111111</v>
      </c>
      <c r="O146" s="151">
        <f>IF(ISBLANK('Raw Data'!V146),"",'Raw Data'!V146)</f>
        <v>0.5</v>
      </c>
      <c r="P146" s="151">
        <f>IF(ISBLANK('Raw Data'!W146),"",'Raw Data'!W146)</f>
        <v>1</v>
      </c>
      <c r="Q146" s="151">
        <f>IF(ISBLANK('Raw Data'!C146),"",'Raw Data'!C146)</f>
        <v>0.09</v>
      </c>
      <c r="R146" s="151">
        <f>IF(ISBLANK('Raw Data'!D146),"",'Raw Data'!D146)</f>
        <v>6.54</v>
      </c>
      <c r="S146" s="151">
        <f>IF(ISBLANK('Raw Data'!E146),"",'Raw Data'!E146)</f>
        <v>12.7</v>
      </c>
      <c r="T146" s="151">
        <f>IF(ISBLANK('Raw Data'!F146),"",'Raw Data'!F146)</f>
        <v>1.75</v>
      </c>
      <c r="U146" s="151">
        <f>IF(ISBLANK('Raw Data'!G146),"",'Raw Data'!G146)</f>
        <v>0.19400000000000001</v>
      </c>
      <c r="V146" s="151" t="str">
        <f>IF(ISBLANK('Raw Data'!AD146),"",'Raw Data'!AD146)</f>
        <v>dark brown/reddish hue to water today</v>
      </c>
      <c r="W146" s="52"/>
      <c r="AF146" s="90"/>
      <c r="AG146" s="91"/>
      <c r="AH146" s="90"/>
    </row>
    <row r="147" spans="1:34" x14ac:dyDescent="0.2">
      <c r="A147" s="82">
        <f>IF(ISBLANK('Raw Data'!A147),"",'Raw Data'!A147)</f>
        <v>42990</v>
      </c>
      <c r="B147" s="151">
        <f>IF(ISBLANK('Raw Data'!B147),"",'Raw Data'!B147)</f>
        <v>11</v>
      </c>
      <c r="C147" s="151" t="str">
        <f>IF(ISBLANK('Raw Data'!X147),"",'Raw Data'!X147)</f>
        <v/>
      </c>
      <c r="D147" s="151" t="str">
        <f>IF(ISBLANK('Raw Data'!Y147),"",'Raw Data'!Y147)</f>
        <v>Peter Bozick</v>
      </c>
      <c r="E147" s="151">
        <f>IF(ISBLANK('Raw Data'!AB147),"",'Raw Data'!AB147)</f>
        <v>100</v>
      </c>
      <c r="F147" s="151">
        <f>IF(ISBLANK('Raw Data'!AC147),"",'Raw Data'!AC147)</f>
        <v>30.48</v>
      </c>
      <c r="G147" s="151">
        <f>IF(ISBLANK('Raw Data'!N147),"",'Raw Data'!N147)</f>
        <v>2</v>
      </c>
      <c r="H147" s="151">
        <f>IF(ISBLANK('Raw Data'!O147),"",'Raw Data'!O147)</f>
        <v>1</v>
      </c>
      <c r="I147" s="151">
        <f>IF(ISBLANK('Raw Data'!P147),"",'Raw Data'!P147)</f>
        <v>1</v>
      </c>
      <c r="J147" s="151">
        <f>IF(ISBLANK('Raw Data'!Q147),"",'Raw Data'!Q147)</f>
        <v>1</v>
      </c>
      <c r="K147" s="151">
        <f>IF(ISBLANK('Raw Data'!R147),"",'Raw Data'!R147)</f>
        <v>13</v>
      </c>
      <c r="L147" s="151">
        <f>IF(ISBLANK('Raw Data'!S147),"",'Raw Data'!S147)</f>
        <v>1</v>
      </c>
      <c r="M147" s="151">
        <f>IF(ISBLANK('Raw Data'!T147),"",'Raw Data'!T147)</f>
        <v>26.111111111111111</v>
      </c>
      <c r="N147" s="151">
        <f>IF(ISBLANK('Raw Data'!U147),"",'Raw Data'!U147)</f>
        <v>21.111111111111111</v>
      </c>
      <c r="O147" s="151">
        <f>IF(ISBLANK('Raw Data'!V147),"",'Raw Data'!V147)</f>
        <v>0.4</v>
      </c>
      <c r="P147" s="151">
        <f>IF(ISBLANK('Raw Data'!W147),"",'Raw Data'!W147)</f>
        <v>1</v>
      </c>
      <c r="Q147" s="151">
        <f>IF(ISBLANK('Raw Data'!C147),"",'Raw Data'!C147)</f>
        <v>0</v>
      </c>
      <c r="R147" s="151">
        <f>IF(ISBLANK('Raw Data'!D147),"",'Raw Data'!D147)</f>
        <v>7.24</v>
      </c>
      <c r="S147" s="151">
        <f>IF(ISBLANK('Raw Data'!E147),"",'Raw Data'!E147)</f>
        <v>32</v>
      </c>
      <c r="T147" s="151">
        <f>IF(ISBLANK('Raw Data'!F147),"",'Raw Data'!F147)</f>
        <v>1.28</v>
      </c>
      <c r="U147" s="151">
        <f>IF(ISBLANK('Raw Data'!G147),"",'Raw Data'!G147)</f>
        <v>0.10100000000000001</v>
      </c>
      <c r="V147" s="151" t="str">
        <f>IF(ISBLANK('Raw Data'!AD147),"",'Raw Data'!AD147)</f>
        <v/>
      </c>
      <c r="W147" s="52"/>
      <c r="AF147" s="90"/>
      <c r="AG147" s="91"/>
      <c r="AH147" s="90"/>
    </row>
    <row r="148" spans="1:34" x14ac:dyDescent="0.2">
      <c r="A148" s="82">
        <f>IF(ISBLANK('Raw Data'!A148),"",'Raw Data'!A148)</f>
        <v>43004</v>
      </c>
      <c r="B148" s="151">
        <f>IF(ISBLANK('Raw Data'!B148),"",'Raw Data'!B148)</f>
        <v>11</v>
      </c>
      <c r="C148" s="151" t="str">
        <f>IF(ISBLANK('Raw Data'!X148),"",'Raw Data'!X148)</f>
        <v/>
      </c>
      <c r="D148" s="151" t="str">
        <f>IF(ISBLANK('Raw Data'!Y148),"",'Raw Data'!Y148)</f>
        <v>Peter Bozick</v>
      </c>
      <c r="E148" s="151" t="str">
        <f>IF(ISBLANK('Raw Data'!AB148),"",'Raw Data'!AB148)</f>
        <v/>
      </c>
      <c r="F148" s="151">
        <f>IF(ISBLANK('Raw Data'!AC148),"",'Raw Data'!AC148)</f>
        <v>0</v>
      </c>
      <c r="G148" s="151">
        <f>IF(ISBLANK('Raw Data'!N148),"",'Raw Data'!N148)</f>
        <v>3</v>
      </c>
      <c r="H148" s="151">
        <f>IF(ISBLANK('Raw Data'!O148),"",'Raw Data'!O148)</f>
        <v>3</v>
      </c>
      <c r="I148" s="151">
        <f>IF(ISBLANK('Raw Data'!P148),"",'Raw Data'!P148)</f>
        <v>3</v>
      </c>
      <c r="J148" s="151">
        <f>IF(ISBLANK('Raw Data'!Q148),"",'Raw Data'!Q148)</f>
        <v>3</v>
      </c>
      <c r="K148" s="151">
        <f>IF(ISBLANK('Raw Data'!R148),"",'Raw Data'!R148)</f>
        <v>6</v>
      </c>
      <c r="L148" s="151">
        <f>IF(ISBLANK('Raw Data'!S148),"",'Raw Data'!S148)</f>
        <v>1</v>
      </c>
      <c r="M148" s="151">
        <f>IF(ISBLANK('Raw Data'!T148),"",'Raw Data'!T148)</f>
        <v>24.444444444444443</v>
      </c>
      <c r="N148" s="151">
        <f>IF(ISBLANK('Raw Data'!U148),"",'Raw Data'!U148)</f>
        <v>24.444444444444443</v>
      </c>
      <c r="O148" s="151">
        <f>IF(ISBLANK('Raw Data'!V148),"",'Raw Data'!V148)</f>
        <v>0.3</v>
      </c>
      <c r="P148" s="151">
        <f>IF(ISBLANK('Raw Data'!W148),"",'Raw Data'!W148)</f>
        <v>1</v>
      </c>
      <c r="Q148" s="151">
        <f>IF(ISBLANK('Raw Data'!C148),"",'Raw Data'!C148)</f>
        <v>0.21</v>
      </c>
      <c r="R148" s="151">
        <f>IF(ISBLANK('Raw Data'!D148),"",'Raw Data'!D148)</f>
        <v>7.67</v>
      </c>
      <c r="S148" s="151">
        <f>IF(ISBLANK('Raw Data'!E148),"",'Raw Data'!E148)</f>
        <v>24.1</v>
      </c>
      <c r="T148" s="151">
        <f>IF(ISBLANK('Raw Data'!F148),"",'Raw Data'!F148)</f>
        <v>0.91100000000000003</v>
      </c>
      <c r="U148" s="151">
        <f>IF(ISBLANK('Raw Data'!G148),"",'Raw Data'!G148)</f>
        <v>1.6E-2</v>
      </c>
      <c r="V148" s="151" t="str">
        <f>IF(ISBLANK('Raw Data'!AD148),"",'Raw Data'!AD148)</f>
        <v xml:space="preserve">goose poo on dock, but only a few geese around at this time </v>
      </c>
      <c r="W148" s="52"/>
      <c r="AF148" s="90"/>
      <c r="AG148" s="91"/>
      <c r="AH148" s="90"/>
    </row>
    <row r="149" spans="1:34" x14ac:dyDescent="0.2">
      <c r="A149" s="82">
        <f>IF(ISBLANK('Raw Data'!A149),"",'Raw Data'!A149)</f>
        <v>43018</v>
      </c>
      <c r="B149" s="151">
        <f>IF(ISBLANK('Raw Data'!B149),"",'Raw Data'!B149)</f>
        <v>11</v>
      </c>
      <c r="C149" s="151" t="str">
        <f>IF(ISBLANK('Raw Data'!X149),"",'Raw Data'!X149)</f>
        <v/>
      </c>
      <c r="D149" s="151" t="str">
        <f>IF(ISBLANK('Raw Data'!Y149),"",'Raw Data'!Y149)</f>
        <v>Peter Bozick</v>
      </c>
      <c r="E149" s="151">
        <f>IF(ISBLANK('Raw Data'!AB149),"",'Raw Data'!AB149)</f>
        <v>80</v>
      </c>
      <c r="F149" s="151">
        <f>IF(ISBLANK('Raw Data'!AC149),"",'Raw Data'!AC149)</f>
        <v>24.384</v>
      </c>
      <c r="G149" s="151">
        <f>IF(ISBLANK('Raw Data'!N149),"",'Raw Data'!N149)</f>
        <v>3</v>
      </c>
      <c r="H149" s="151">
        <f>IF(ISBLANK('Raw Data'!O149),"",'Raw Data'!O149)</f>
        <v>1</v>
      </c>
      <c r="I149" s="151">
        <f>IF(ISBLANK('Raw Data'!P149),"",'Raw Data'!P149)</f>
        <v>1</v>
      </c>
      <c r="J149" s="151">
        <f>IF(ISBLANK('Raw Data'!Q149),"",'Raw Data'!Q149)</f>
        <v>1</v>
      </c>
      <c r="K149" s="151" t="str">
        <f>IF(ISBLANK('Raw Data'!R149),"",'Raw Data'!R149)</f>
        <v/>
      </c>
      <c r="L149" s="151">
        <f>IF(ISBLANK('Raw Data'!S149),"",'Raw Data'!S149)</f>
        <v>2</v>
      </c>
      <c r="M149" s="151">
        <f>IF(ISBLANK('Raw Data'!T149),"",'Raw Data'!T149)</f>
        <v>30.555555555555557</v>
      </c>
      <c r="N149" s="151">
        <f>IF(ISBLANK('Raw Data'!U149),"",'Raw Data'!U149)</f>
        <v>26.111111111111111</v>
      </c>
      <c r="O149" s="151">
        <f>IF(ISBLANK('Raw Data'!V149),"",'Raw Data'!V149)</f>
        <v>0.33</v>
      </c>
      <c r="P149" s="151">
        <f>IF(ISBLANK('Raw Data'!W149),"",'Raw Data'!W149)</f>
        <v>1</v>
      </c>
      <c r="Q149" s="151">
        <f>IF(ISBLANK('Raw Data'!C149),"",'Raw Data'!C149)</f>
        <v>0.15</v>
      </c>
      <c r="R149" s="151">
        <f>IF(ISBLANK('Raw Data'!D149),"",'Raw Data'!D149)</f>
        <v>7.52</v>
      </c>
      <c r="S149" s="151">
        <f>IF(ISBLANK('Raw Data'!E149),"",'Raw Data'!E149)</f>
        <v>41.9</v>
      </c>
      <c r="T149" s="151">
        <f>IF(ISBLANK('Raw Data'!F149),"",'Raw Data'!F149)</f>
        <v>3.4</v>
      </c>
      <c r="U149" s="151">
        <f>IF(ISBLANK('Raw Data'!G149),"",'Raw Data'!G149)</f>
        <v>5.3999999999999999E-2</v>
      </c>
      <c r="V149" s="151" t="str">
        <f>IF(ISBLANK('Raw Data'!AD149),"",'Raw Data'!AD149)</f>
        <v xml:space="preserve">total depth at site 50 cm, shalllow water looked dirty </v>
      </c>
      <c r="W149" s="52"/>
      <c r="AF149" s="90"/>
      <c r="AG149" s="91"/>
      <c r="AH149" s="90"/>
    </row>
    <row r="150" spans="1:34" x14ac:dyDescent="0.2">
      <c r="A150" s="82">
        <f>IF(ISBLANK('Raw Data'!A150),"",'Raw Data'!A150)</f>
        <v>43032</v>
      </c>
      <c r="B150" s="151">
        <f>IF(ISBLANK('Raw Data'!B150),"",'Raw Data'!B150)</f>
        <v>11</v>
      </c>
      <c r="C150" s="151" t="str">
        <f>IF(ISBLANK('Raw Data'!X150),"",'Raw Data'!X150)</f>
        <v/>
      </c>
      <c r="D150" s="151" t="str">
        <f>IF(ISBLANK('Raw Data'!Y150),"",'Raw Data'!Y150)</f>
        <v>Peter Bozick</v>
      </c>
      <c r="E150" s="151">
        <f>IF(ISBLANK('Raw Data'!AB150),"",'Raw Data'!AB150)</f>
        <v>100</v>
      </c>
      <c r="F150" s="151">
        <f>IF(ISBLANK('Raw Data'!AC150),"",'Raw Data'!AC150)</f>
        <v>30.48</v>
      </c>
      <c r="G150" s="151">
        <f>IF(ISBLANK('Raw Data'!N150),"",'Raw Data'!N150)</f>
        <v>2</v>
      </c>
      <c r="H150" s="151">
        <f>IF(ISBLANK('Raw Data'!O150),"",'Raw Data'!O150)</f>
        <v>2</v>
      </c>
      <c r="I150" s="151">
        <f>IF(ISBLANK('Raw Data'!P150),"",'Raw Data'!P150)</f>
        <v>1</v>
      </c>
      <c r="J150" s="151">
        <f>IF(ISBLANK('Raw Data'!Q150),"",'Raw Data'!Q150)</f>
        <v>1</v>
      </c>
      <c r="K150" s="151">
        <f>IF(ISBLANK('Raw Data'!R150),"",'Raw Data'!R150)</f>
        <v>10</v>
      </c>
      <c r="L150" s="151">
        <f>IF(ISBLANK('Raw Data'!S150),"",'Raw Data'!S150)</f>
        <v>4</v>
      </c>
      <c r="M150" s="151">
        <f>IF(ISBLANK('Raw Data'!T150),"",'Raw Data'!T150)</f>
        <v>19.444444444444443</v>
      </c>
      <c r="N150" s="151">
        <f>IF(ISBLANK('Raw Data'!U150),"",'Raw Data'!U150)</f>
        <v>17.222222222222221</v>
      </c>
      <c r="O150" s="151">
        <f>IF(ISBLANK('Raw Data'!V150),"",'Raw Data'!V150)</f>
        <v>0.48</v>
      </c>
      <c r="P150" s="151">
        <f>IF(ISBLANK('Raw Data'!W150),"",'Raw Data'!W150)</f>
        <v>1</v>
      </c>
      <c r="Q150" s="151">
        <f>IF(ISBLANK('Raw Data'!C150),"",'Raw Data'!C150)</f>
        <v>0.23</v>
      </c>
      <c r="R150" s="151">
        <f>IF(ISBLANK('Raw Data'!D150),"",'Raw Data'!D150)</f>
        <v>6.73</v>
      </c>
      <c r="S150" s="151">
        <f>IF(ISBLANK('Raw Data'!E150),"",'Raw Data'!E150)</f>
        <v>50.4</v>
      </c>
      <c r="T150" s="151">
        <f>IF(ISBLANK('Raw Data'!F150),"",'Raw Data'!F150)</f>
        <v>2.86</v>
      </c>
      <c r="U150" s="151">
        <f>IF(ISBLANK('Raw Data'!G150),"",'Raw Data'!G150)</f>
        <v>0.06</v>
      </c>
      <c r="V150" s="151" t="str">
        <f>IF(ISBLANK('Raw Data'!AD150),"",'Raw Data'!AD150)</f>
        <v/>
      </c>
      <c r="W150" s="52"/>
      <c r="AF150" s="90"/>
      <c r="AG150" s="91"/>
      <c r="AH150" s="90"/>
    </row>
    <row r="151" spans="1:34" x14ac:dyDescent="0.2">
      <c r="A151" s="82">
        <f>IF(ISBLANK('Raw Data'!A151),"",'Raw Data'!A151)</f>
        <v>43046</v>
      </c>
      <c r="B151" s="151">
        <f>IF(ISBLANK('Raw Data'!B151),"",'Raw Data'!B151)</f>
        <v>11</v>
      </c>
      <c r="C151" s="151" t="str">
        <f>IF(ISBLANK('Raw Data'!X151),"",'Raw Data'!X151)</f>
        <v/>
      </c>
      <c r="D151" s="151" t="str">
        <f>IF(ISBLANK('Raw Data'!Y151),"",'Raw Data'!Y151)</f>
        <v>Peter Bozick</v>
      </c>
      <c r="E151" s="151">
        <f>IF(ISBLANK('Raw Data'!AB151),"",'Raw Data'!AB151)</f>
        <v>90</v>
      </c>
      <c r="F151" s="151">
        <f>IF(ISBLANK('Raw Data'!AC151),"",'Raw Data'!AC151)</f>
        <v>27.432000000000002</v>
      </c>
      <c r="G151" s="151">
        <f>IF(ISBLANK('Raw Data'!N151),"",'Raw Data'!N151)</f>
        <v>3</v>
      </c>
      <c r="H151" s="151">
        <f>IF(ISBLANK('Raw Data'!O151),"",'Raw Data'!O151)</f>
        <v>4</v>
      </c>
      <c r="I151" s="151">
        <f>IF(ISBLANK('Raw Data'!P151),"",'Raw Data'!P151)</f>
        <v>1</v>
      </c>
      <c r="J151" s="151">
        <f>IF(ISBLANK('Raw Data'!Q151),"",'Raw Data'!Q151)</f>
        <v>2</v>
      </c>
      <c r="K151" s="151">
        <f>IF(ISBLANK('Raw Data'!R151),"",'Raw Data'!R151)</f>
        <v>6</v>
      </c>
      <c r="L151" s="151">
        <f>IF(ISBLANK('Raw Data'!S151),"",'Raw Data'!S151)</f>
        <v>1</v>
      </c>
      <c r="M151" s="151">
        <f>IF(ISBLANK('Raw Data'!T151),"",'Raw Data'!T151)</f>
        <v>10</v>
      </c>
      <c r="N151" s="151">
        <f>IF(ISBLANK('Raw Data'!U151),"",'Raw Data'!U151)</f>
        <v>13.333333333333334</v>
      </c>
      <c r="O151" s="151">
        <f>IF(ISBLANK('Raw Data'!V151),"",'Raw Data'!V151)</f>
        <v>0.35</v>
      </c>
      <c r="P151" s="151">
        <f>IF(ISBLANK('Raw Data'!W151),"",'Raw Data'!W151)</f>
        <v>1</v>
      </c>
      <c r="Q151" s="151">
        <f>IF(ISBLANK('Raw Data'!C151),"",'Raw Data'!C151)</f>
        <v>0.16</v>
      </c>
      <c r="R151" s="151">
        <f>IF(ISBLANK('Raw Data'!D151),"",'Raw Data'!D151)</f>
        <v>6.33</v>
      </c>
      <c r="S151" s="151">
        <f>IF(ISBLANK('Raw Data'!E151),"",'Raw Data'!E151)</f>
        <v>30</v>
      </c>
      <c r="T151" s="151">
        <f>IF(ISBLANK('Raw Data'!F151),"",'Raw Data'!F151)</f>
        <v>3.24</v>
      </c>
      <c r="U151" s="151">
        <f>IF(ISBLANK('Raw Data'!G151),"",'Raw Data'!G151)</f>
        <v>0.23</v>
      </c>
      <c r="V151" s="151" t="str">
        <f>IF(ISBLANK('Raw Data'!AD151),"",'Raw Data'!AD151)</f>
        <v/>
      </c>
      <c r="W151" s="52"/>
      <c r="AF151" s="90"/>
      <c r="AG151" s="91"/>
      <c r="AH151" s="90"/>
    </row>
    <row r="152" spans="1:34" x14ac:dyDescent="0.2">
      <c r="A152" s="82" t="str">
        <f>IF(ISBLANK('Raw Data'!A152),"",'Raw Data'!A152)</f>
        <v/>
      </c>
      <c r="B152" s="151" t="str">
        <f>IF(ISBLANK('Raw Data'!B152),"",'Raw Data'!B152)</f>
        <v/>
      </c>
      <c r="C152" s="151" t="str">
        <f>IF(ISBLANK('Raw Data'!X152),"",'Raw Data'!X152)</f>
        <v/>
      </c>
      <c r="D152" s="151" t="str">
        <f>IF(ISBLANK('Raw Data'!Y152),"",'Raw Data'!Y152)</f>
        <v/>
      </c>
      <c r="E152" s="151" t="str">
        <f>IF(ISBLANK('Raw Data'!AB152),"",'Raw Data'!AB152)</f>
        <v/>
      </c>
      <c r="F152" s="151" t="str">
        <f>IF(ISBLANK('Raw Data'!AC152),"",'Raw Data'!AC152)</f>
        <v/>
      </c>
      <c r="G152" s="151" t="str">
        <f>IF(ISBLANK('Raw Data'!N152),"",'Raw Data'!N152)</f>
        <v/>
      </c>
      <c r="H152" s="151" t="str">
        <f>IF(ISBLANK('Raw Data'!O152),"",'Raw Data'!O152)</f>
        <v/>
      </c>
      <c r="I152" s="151" t="str">
        <f>IF(ISBLANK('Raw Data'!P152),"",'Raw Data'!P152)</f>
        <v/>
      </c>
      <c r="J152" s="151" t="str">
        <f>IF(ISBLANK('Raw Data'!Q152),"",'Raw Data'!Q152)</f>
        <v/>
      </c>
      <c r="K152" s="151" t="str">
        <f>IF(ISBLANK('Raw Data'!R152),"",'Raw Data'!R152)</f>
        <v/>
      </c>
      <c r="L152" s="151" t="str">
        <f>IF(ISBLANK('Raw Data'!S152),"",'Raw Data'!S152)</f>
        <v/>
      </c>
      <c r="M152" s="151" t="str">
        <f>IF(ISBLANK('Raw Data'!T152),"",'Raw Data'!T152)</f>
        <v xml:space="preserve"> </v>
      </c>
      <c r="N152" s="151" t="str">
        <f>IF(ISBLANK('Raw Data'!U152),"",'Raw Data'!U152)</f>
        <v xml:space="preserve"> </v>
      </c>
      <c r="O152" s="151" t="str">
        <f>IF(ISBLANK('Raw Data'!V152),"",'Raw Data'!V152)</f>
        <v/>
      </c>
      <c r="P152" s="151" t="str">
        <f>IF(ISBLANK('Raw Data'!W152),"",'Raw Data'!W152)</f>
        <v/>
      </c>
      <c r="Q152" s="151" t="str">
        <f>IF(ISBLANK('Raw Data'!C152),"",'Raw Data'!C152)</f>
        <v/>
      </c>
      <c r="R152" s="151" t="str">
        <f>IF(ISBLANK('Raw Data'!D152),"",'Raw Data'!D152)</f>
        <v/>
      </c>
      <c r="S152" s="151" t="str">
        <f>IF(ISBLANK('Raw Data'!E152),"",'Raw Data'!E152)</f>
        <v/>
      </c>
      <c r="T152" s="151" t="str">
        <f>IF(ISBLANK('Raw Data'!F152),"",'Raw Data'!F152)</f>
        <v/>
      </c>
      <c r="U152" s="151" t="str">
        <f>IF(ISBLANK('Raw Data'!G152),"",'Raw Data'!G152)</f>
        <v/>
      </c>
      <c r="V152" s="151" t="str">
        <f>IF(ISBLANK('Raw Data'!AD152),"",'Raw Data'!AD152)</f>
        <v/>
      </c>
      <c r="W152" s="52"/>
      <c r="AF152" s="90"/>
      <c r="AG152" s="91"/>
      <c r="AH152" s="90"/>
    </row>
    <row r="153" spans="1:34" x14ac:dyDescent="0.2">
      <c r="A153" s="82" t="str">
        <f>IF(ISBLANK('Raw Data'!A153),"",'Raw Data'!A153)</f>
        <v/>
      </c>
      <c r="B153" s="151" t="str">
        <f>IF(ISBLANK('Raw Data'!B153),"",'Raw Data'!B153)</f>
        <v/>
      </c>
      <c r="C153" s="151" t="str">
        <f>IF(ISBLANK('Raw Data'!X153),"",'Raw Data'!X153)</f>
        <v/>
      </c>
      <c r="D153" s="151" t="str">
        <f>IF(ISBLANK('Raw Data'!Y153),"",'Raw Data'!Y153)</f>
        <v/>
      </c>
      <c r="E153" s="151" t="str">
        <f>IF(ISBLANK('Raw Data'!AB153),"",'Raw Data'!AB153)</f>
        <v/>
      </c>
      <c r="F153" s="151" t="str">
        <f>IF(ISBLANK('Raw Data'!AC153),"",'Raw Data'!AC153)</f>
        <v/>
      </c>
      <c r="G153" s="151" t="str">
        <f>IF(ISBLANK('Raw Data'!N153),"",'Raw Data'!N153)</f>
        <v/>
      </c>
      <c r="H153" s="151" t="str">
        <f>IF(ISBLANK('Raw Data'!O153),"",'Raw Data'!O153)</f>
        <v/>
      </c>
      <c r="I153" s="151" t="str">
        <f>IF(ISBLANK('Raw Data'!P153),"",'Raw Data'!P153)</f>
        <v/>
      </c>
      <c r="J153" s="151" t="str">
        <f>IF(ISBLANK('Raw Data'!Q153),"",'Raw Data'!Q153)</f>
        <v/>
      </c>
      <c r="K153" s="151" t="str">
        <f>IF(ISBLANK('Raw Data'!R153),"",'Raw Data'!R153)</f>
        <v/>
      </c>
      <c r="L153" s="151" t="str">
        <f>IF(ISBLANK('Raw Data'!S153),"",'Raw Data'!S153)</f>
        <v/>
      </c>
      <c r="M153" s="151" t="str">
        <f>IF(ISBLANK('Raw Data'!T153),"",'Raw Data'!T153)</f>
        <v xml:space="preserve"> </v>
      </c>
      <c r="N153" s="151" t="str">
        <f>IF(ISBLANK('Raw Data'!U153),"",'Raw Data'!U153)</f>
        <v xml:space="preserve"> </v>
      </c>
      <c r="O153" s="151" t="str">
        <f>IF(ISBLANK('Raw Data'!V153),"",'Raw Data'!V153)</f>
        <v/>
      </c>
      <c r="P153" s="151" t="str">
        <f>IF(ISBLANK('Raw Data'!W153),"",'Raw Data'!W153)</f>
        <v/>
      </c>
      <c r="Q153" s="151" t="str">
        <f>IF(ISBLANK('Raw Data'!C153),"",'Raw Data'!C153)</f>
        <v/>
      </c>
      <c r="R153" s="151" t="str">
        <f>IF(ISBLANK('Raw Data'!D153),"",'Raw Data'!D153)</f>
        <v/>
      </c>
      <c r="S153" s="151" t="str">
        <f>IF(ISBLANK('Raw Data'!E153),"",'Raw Data'!E153)</f>
        <v/>
      </c>
      <c r="T153" s="151" t="str">
        <f>IF(ISBLANK('Raw Data'!F153),"",'Raw Data'!F153)</f>
        <v/>
      </c>
      <c r="U153" s="151" t="str">
        <f>IF(ISBLANK('Raw Data'!G153),"",'Raw Data'!G153)</f>
        <v/>
      </c>
      <c r="V153" s="151" t="str">
        <f>IF(ISBLANK('Raw Data'!AD153),"",'Raw Data'!AD153)</f>
        <v/>
      </c>
      <c r="W153" s="52"/>
      <c r="AF153" s="90"/>
      <c r="AG153" s="91"/>
      <c r="AH153" s="90"/>
    </row>
    <row r="154" spans="1:34" x14ac:dyDescent="0.2">
      <c r="A154" s="82" t="str">
        <f>IF(ISBLANK('Raw Data'!A154),"",'Raw Data'!A154)</f>
        <v/>
      </c>
      <c r="B154" s="151" t="str">
        <f>IF(ISBLANK('Raw Data'!B154),"",'Raw Data'!B154)</f>
        <v/>
      </c>
      <c r="C154" s="151" t="str">
        <f>IF(ISBLANK('Raw Data'!X154),"",'Raw Data'!X154)</f>
        <v/>
      </c>
      <c r="D154" s="151" t="str">
        <f>IF(ISBLANK('Raw Data'!Y154),"",'Raw Data'!Y154)</f>
        <v/>
      </c>
      <c r="E154" s="151" t="str">
        <f>IF(ISBLANK('Raw Data'!AB154),"",'Raw Data'!AB154)</f>
        <v/>
      </c>
      <c r="F154" s="151" t="str">
        <f>IF(ISBLANK('Raw Data'!AC154),"",'Raw Data'!AC154)</f>
        <v/>
      </c>
      <c r="G154" s="151" t="str">
        <f>IF(ISBLANK('Raw Data'!N154),"",'Raw Data'!N154)</f>
        <v/>
      </c>
      <c r="H154" s="151" t="str">
        <f>IF(ISBLANK('Raw Data'!O154),"",'Raw Data'!O154)</f>
        <v/>
      </c>
      <c r="I154" s="151" t="str">
        <f>IF(ISBLANK('Raw Data'!P154),"",'Raw Data'!P154)</f>
        <v/>
      </c>
      <c r="J154" s="151" t="str">
        <f>IF(ISBLANK('Raw Data'!Q154),"",'Raw Data'!Q154)</f>
        <v/>
      </c>
      <c r="K154" s="151" t="str">
        <f>IF(ISBLANK('Raw Data'!R154),"",'Raw Data'!R154)</f>
        <v/>
      </c>
      <c r="L154" s="151" t="str">
        <f>IF(ISBLANK('Raw Data'!S154),"",'Raw Data'!S154)</f>
        <v/>
      </c>
      <c r="M154" s="151" t="str">
        <f>IF(ISBLANK('Raw Data'!T154),"",'Raw Data'!T154)</f>
        <v xml:space="preserve"> </v>
      </c>
      <c r="N154" s="151" t="str">
        <f>IF(ISBLANK('Raw Data'!U154),"",'Raw Data'!U154)</f>
        <v xml:space="preserve"> </v>
      </c>
      <c r="O154" s="151" t="str">
        <f>IF(ISBLANK('Raw Data'!V154),"",'Raw Data'!V154)</f>
        <v/>
      </c>
      <c r="P154" s="151" t="str">
        <f>IF(ISBLANK('Raw Data'!W154),"",'Raw Data'!W154)</f>
        <v/>
      </c>
      <c r="Q154" s="151" t="str">
        <f>IF(ISBLANK('Raw Data'!C154),"",'Raw Data'!C154)</f>
        <v/>
      </c>
      <c r="R154" s="151" t="str">
        <f>IF(ISBLANK('Raw Data'!D154),"",'Raw Data'!D154)</f>
        <v/>
      </c>
      <c r="S154" s="151" t="str">
        <f>IF(ISBLANK('Raw Data'!E154),"",'Raw Data'!E154)</f>
        <v/>
      </c>
      <c r="T154" s="151" t="str">
        <f>IF(ISBLANK('Raw Data'!F154),"",'Raw Data'!F154)</f>
        <v/>
      </c>
      <c r="U154" s="151" t="str">
        <f>IF(ISBLANK('Raw Data'!G154),"",'Raw Data'!G154)</f>
        <v/>
      </c>
      <c r="V154" s="151" t="str">
        <f>IF(ISBLANK('Raw Data'!AD154),"",'Raw Data'!AD154)</f>
        <v/>
      </c>
      <c r="W154" s="52"/>
      <c r="AF154" s="90"/>
      <c r="AG154" s="91"/>
      <c r="AH154" s="90"/>
    </row>
    <row r="155" spans="1:34" x14ac:dyDescent="0.2">
      <c r="A155" s="82" t="str">
        <f>IF(ISBLANK('Raw Data'!A155),"",'Raw Data'!A155)</f>
        <v/>
      </c>
      <c r="B155" s="151" t="str">
        <f>IF(ISBLANK('Raw Data'!B155),"",'Raw Data'!B155)</f>
        <v/>
      </c>
      <c r="C155" s="151" t="str">
        <f>IF(ISBLANK('Raw Data'!X155),"",'Raw Data'!X155)</f>
        <v/>
      </c>
      <c r="D155" s="151" t="str">
        <f>IF(ISBLANK('Raw Data'!Y155),"",'Raw Data'!Y155)</f>
        <v/>
      </c>
      <c r="E155" s="151" t="str">
        <f>IF(ISBLANK('Raw Data'!AB155),"",'Raw Data'!AB155)</f>
        <v/>
      </c>
      <c r="F155" s="151" t="str">
        <f>IF(ISBLANK('Raw Data'!AC155),"",'Raw Data'!AC155)</f>
        <v/>
      </c>
      <c r="G155" s="151" t="str">
        <f>IF(ISBLANK('Raw Data'!N155),"",'Raw Data'!N155)</f>
        <v/>
      </c>
      <c r="H155" s="151" t="str">
        <f>IF(ISBLANK('Raw Data'!O155),"",'Raw Data'!O155)</f>
        <v/>
      </c>
      <c r="I155" s="151" t="str">
        <f>IF(ISBLANK('Raw Data'!P155),"",'Raw Data'!P155)</f>
        <v/>
      </c>
      <c r="J155" s="151" t="str">
        <f>IF(ISBLANK('Raw Data'!Q155),"",'Raw Data'!Q155)</f>
        <v/>
      </c>
      <c r="K155" s="151" t="str">
        <f>IF(ISBLANK('Raw Data'!R155),"",'Raw Data'!R155)</f>
        <v/>
      </c>
      <c r="L155" s="151" t="str">
        <f>IF(ISBLANK('Raw Data'!S155),"",'Raw Data'!S155)</f>
        <v/>
      </c>
      <c r="M155" s="151" t="str">
        <f>IF(ISBLANK('Raw Data'!T155),"",'Raw Data'!T155)</f>
        <v xml:space="preserve"> </v>
      </c>
      <c r="N155" s="151" t="str">
        <f>IF(ISBLANK('Raw Data'!U155),"",'Raw Data'!U155)</f>
        <v xml:space="preserve"> </v>
      </c>
      <c r="O155" s="151" t="str">
        <f>IF(ISBLANK('Raw Data'!V155),"",'Raw Data'!V155)</f>
        <v/>
      </c>
      <c r="P155" s="151" t="str">
        <f>IF(ISBLANK('Raw Data'!W155),"",'Raw Data'!W155)</f>
        <v/>
      </c>
      <c r="Q155" s="151" t="str">
        <f>IF(ISBLANK('Raw Data'!C155),"",'Raw Data'!C155)</f>
        <v/>
      </c>
      <c r="R155" s="151" t="str">
        <f>IF(ISBLANK('Raw Data'!D155),"",'Raw Data'!D155)</f>
        <v/>
      </c>
      <c r="S155" s="151" t="str">
        <f>IF(ISBLANK('Raw Data'!E155),"",'Raw Data'!E155)</f>
        <v/>
      </c>
      <c r="T155" s="151" t="str">
        <f>IF(ISBLANK('Raw Data'!F155),"",'Raw Data'!F155)</f>
        <v/>
      </c>
      <c r="U155" s="151" t="str">
        <f>IF(ISBLANK('Raw Data'!G155),"",'Raw Data'!G155)</f>
        <v/>
      </c>
      <c r="V155" s="151" t="str">
        <f>IF(ISBLANK('Raw Data'!AD155),"",'Raw Data'!AD155)</f>
        <v/>
      </c>
      <c r="W155" s="52"/>
      <c r="AF155" s="90"/>
      <c r="AG155" s="91"/>
      <c r="AH155" s="90"/>
    </row>
    <row r="156" spans="1:34" x14ac:dyDescent="0.2">
      <c r="A156" s="82">
        <f>IF(ISBLANK('Raw Data'!A156),"",'Raw Data'!A156)</f>
        <v>42808</v>
      </c>
      <c r="B156" s="151">
        <f>IF(ISBLANK('Raw Data'!B156),"",'Raw Data'!B156)</f>
        <v>12</v>
      </c>
      <c r="C156" s="151" t="str">
        <f>IF(ISBLANK('Raw Data'!X156),"",'Raw Data'!X156)</f>
        <v>Coulbourne Mill Pond</v>
      </c>
      <c r="D156" s="151" t="str">
        <f>IF(ISBLANK('Raw Data'!Y156),"",'Raw Data'!Y156)</f>
        <v>Ryan Mello</v>
      </c>
      <c r="E156" s="151">
        <f>IF(ISBLANK('Raw Data'!AB156),"",'Raw Data'!AB156)</f>
        <v>20</v>
      </c>
      <c r="F156" s="151">
        <f>IF(ISBLANK('Raw Data'!AC156),"",'Raw Data'!AC156)</f>
        <v>6.0960000000000001</v>
      </c>
      <c r="G156" s="151">
        <f>IF(ISBLANK('Raw Data'!N156),"",'Raw Data'!N156)</f>
        <v>5</v>
      </c>
      <c r="H156" s="151">
        <f>IF(ISBLANK('Raw Data'!O156),"",'Raw Data'!O156)</f>
        <v>3</v>
      </c>
      <c r="I156" s="151">
        <f>IF(ISBLANK('Raw Data'!P156),"",'Raw Data'!P156)</f>
        <v>3</v>
      </c>
      <c r="J156" s="151">
        <f>IF(ISBLANK('Raw Data'!Q156),"",'Raw Data'!Q156)</f>
        <v>3</v>
      </c>
      <c r="K156" s="151">
        <f>IF(ISBLANK('Raw Data'!R156),"",'Raw Data'!R156)</f>
        <v>11</v>
      </c>
      <c r="L156" s="151">
        <f>IF(ISBLANK('Raw Data'!S156),"",'Raw Data'!S156)</f>
        <v>6</v>
      </c>
      <c r="M156" s="151">
        <f>IF(ISBLANK('Raw Data'!T156),"",'Raw Data'!T156)</f>
        <v>4.4444444444444446</v>
      </c>
      <c r="N156" s="151">
        <f>IF(ISBLANK('Raw Data'!U156),"",'Raw Data'!U156)</f>
        <v>7.7777777777777777</v>
      </c>
      <c r="O156" s="151">
        <f>IF(ISBLANK('Raw Data'!V156),"",'Raw Data'!V156)</f>
        <v>0.25</v>
      </c>
      <c r="P156" s="151">
        <f>IF(ISBLANK('Raw Data'!W156),"",'Raw Data'!W156)</f>
        <v>1</v>
      </c>
      <c r="Q156" s="151">
        <f>IF(ISBLANK('Raw Data'!C156),"",'Raw Data'!C156)</f>
        <v>0.03</v>
      </c>
      <c r="R156" s="151">
        <f>IF(ISBLANK('Raw Data'!D156),"",'Raw Data'!D156)</f>
        <v>6.58</v>
      </c>
      <c r="S156" s="151">
        <f>IF(ISBLANK('Raw Data'!E156),"",'Raw Data'!E156)</f>
        <v>11.3</v>
      </c>
      <c r="T156" s="151" t="str">
        <f>IF(ISBLANK('Raw Data'!F156),"",'Raw Data'!F156)</f>
        <v>5.347/5.353</v>
      </c>
      <c r="U156" s="151">
        <f>IF(ISBLANK('Raw Data'!G156),"",'Raw Data'!G156)</f>
        <v>0.34</v>
      </c>
      <c r="V156" s="151" t="str">
        <f>IF(ISBLANK('Raw Data'!AD156),"",'Raw Data'!AD156)</f>
        <v/>
      </c>
      <c r="W156" s="52"/>
      <c r="Y156" s="52" t="s">
        <v>20</v>
      </c>
      <c r="Z156" s="63" t="s">
        <v>105</v>
      </c>
      <c r="AA156" s="51">
        <f>AVERAGE(R156:R157)</f>
        <v>6.8049999999999997</v>
      </c>
      <c r="AB156" s="51">
        <f>AVERAGE(T156:T157)</f>
        <v>3.03</v>
      </c>
      <c r="AC156" s="51">
        <f>AVERAGE(U156:U157)</f>
        <v>0.2455</v>
      </c>
      <c r="AD156" s="51">
        <f>AVERAGE(S156:S157)</f>
        <v>7.45</v>
      </c>
      <c r="AE156" s="51">
        <f>AVERAGE(O156:O157)</f>
        <v>0.35</v>
      </c>
      <c r="AF156" s="90"/>
      <c r="AG156" s="91"/>
      <c r="AH156" s="90"/>
    </row>
    <row r="157" spans="1:34" x14ac:dyDescent="0.2">
      <c r="A157" s="82">
        <f>IF(ISBLANK('Raw Data'!A157),"",'Raw Data'!A157)</f>
        <v>42822</v>
      </c>
      <c r="B157" s="151">
        <f>IF(ISBLANK('Raw Data'!B157),"",'Raw Data'!B157)</f>
        <v>12</v>
      </c>
      <c r="C157" s="151" t="str">
        <f>IF(ISBLANK('Raw Data'!X157),"",'Raw Data'!X157)</f>
        <v/>
      </c>
      <c r="D157" s="151" t="str">
        <f>IF(ISBLANK('Raw Data'!Y157),"",'Raw Data'!Y157)</f>
        <v>Ryan Mello</v>
      </c>
      <c r="E157" s="151">
        <f>IF(ISBLANK('Raw Data'!AB157),"",'Raw Data'!AB157)</f>
        <v>15</v>
      </c>
      <c r="F157" s="151">
        <f>IF(ISBLANK('Raw Data'!AC157),"",'Raw Data'!AC157)</f>
        <v>4.5720000000000001</v>
      </c>
      <c r="G157" s="151">
        <f>IF(ISBLANK('Raw Data'!N157),"",'Raw Data'!N157)</f>
        <v>5</v>
      </c>
      <c r="H157" s="151">
        <f>IF(ISBLANK('Raw Data'!O157),"",'Raw Data'!O157)</f>
        <v>3</v>
      </c>
      <c r="I157" s="151">
        <f>IF(ISBLANK('Raw Data'!P157),"",'Raw Data'!P157)</f>
        <v>1</v>
      </c>
      <c r="J157" s="151">
        <f>IF(ISBLANK('Raw Data'!Q157),"",'Raw Data'!Q157)</f>
        <v>1</v>
      </c>
      <c r="K157" s="151">
        <f>IF(ISBLANK('Raw Data'!R157),"",'Raw Data'!R157)</f>
        <v>9</v>
      </c>
      <c r="L157" s="151">
        <f>IF(ISBLANK('Raw Data'!S157),"",'Raw Data'!S157)</f>
        <v>3</v>
      </c>
      <c r="M157" s="151">
        <f>IF(ISBLANK('Raw Data'!T157),"",'Raw Data'!T157)</f>
        <v>19.444444444444443</v>
      </c>
      <c r="N157" s="151">
        <f>IF(ISBLANK('Raw Data'!U157),"",'Raw Data'!U157)</f>
        <v>16.666666666666668</v>
      </c>
      <c r="O157" s="151">
        <f>IF(ISBLANK('Raw Data'!V157),"",'Raw Data'!V157)</f>
        <v>0.45</v>
      </c>
      <c r="P157" s="151">
        <f>IF(ISBLANK('Raw Data'!W157),"",'Raw Data'!W157)</f>
        <v>2</v>
      </c>
      <c r="Q157" s="151">
        <f>IF(ISBLANK('Raw Data'!C157),"",'Raw Data'!C157)</f>
        <v>7.0000000000000007E-2</v>
      </c>
      <c r="R157" s="151">
        <f>IF(ISBLANK('Raw Data'!D157),"",'Raw Data'!D157)</f>
        <v>7.03</v>
      </c>
      <c r="S157" s="151">
        <f>IF(ISBLANK('Raw Data'!E157),"",'Raw Data'!E157)</f>
        <v>3.6</v>
      </c>
      <c r="T157" s="151">
        <f>IF(ISBLANK('Raw Data'!F157),"",'Raw Data'!F157)</f>
        <v>3.03</v>
      </c>
      <c r="U157" s="151">
        <f>IF(ISBLANK('Raw Data'!G157),"",'Raw Data'!G157)</f>
        <v>0.151</v>
      </c>
      <c r="V157" s="151" t="str">
        <f>IF(ISBLANK('Raw Data'!AD157),"",'Raw Data'!AD157)</f>
        <v>A lot of alga on the water surface</v>
      </c>
      <c r="W157" s="52"/>
      <c r="Y157" s="52" t="s">
        <v>22</v>
      </c>
      <c r="AA157" s="90">
        <f>AVERAGE(R158:R159)</f>
        <v>7.73</v>
      </c>
      <c r="AB157" s="90">
        <f>AVERAGE(T158:T159)</f>
        <v>4.1550000000000002</v>
      </c>
      <c r="AC157" s="90">
        <f>AVERAGE(U158:U159)</f>
        <v>0.50700000000000001</v>
      </c>
      <c r="AD157" s="90">
        <f>AVERAGE(S158:S159)</f>
        <v>128.4</v>
      </c>
      <c r="AE157" s="90">
        <f>AVERAGE(O158:O159)</f>
        <v>0.42499999999999999</v>
      </c>
      <c r="AF157" s="90">
        <f>TNTP!M143</f>
        <v>4.0200089999999999</v>
      </c>
      <c r="AG157" s="91">
        <f>TNTP!N143</f>
        <v>5.1874749999999997E-2</v>
      </c>
      <c r="AH157" s="90"/>
    </row>
    <row r="158" spans="1:34" x14ac:dyDescent="0.2">
      <c r="A158" s="82">
        <f>IF(ISBLANK('Raw Data'!A158),"",'Raw Data'!A158)</f>
        <v>42836</v>
      </c>
      <c r="B158" s="151">
        <f>IF(ISBLANK('Raw Data'!B158),"",'Raw Data'!B158)</f>
        <v>12</v>
      </c>
      <c r="C158" s="151" t="str">
        <f>IF(ISBLANK('Raw Data'!X158),"",'Raw Data'!X158)</f>
        <v/>
      </c>
      <c r="D158" s="151" t="str">
        <f>IF(ISBLANK('Raw Data'!Y158),"",'Raw Data'!Y158)</f>
        <v>David Buchanan</v>
      </c>
      <c r="E158" s="151">
        <f>IF(ISBLANK('Raw Data'!AB158),"",'Raw Data'!AB158)</f>
        <v>16</v>
      </c>
      <c r="F158" s="151">
        <f>IF(ISBLANK('Raw Data'!AC158),"",'Raw Data'!AC158)</f>
        <v>4.8768000000000002</v>
      </c>
      <c r="G158" s="151">
        <f>IF(ISBLANK('Raw Data'!N158),"",'Raw Data'!N158)</f>
        <v>5</v>
      </c>
      <c r="H158" s="151">
        <f>IF(ISBLANK('Raw Data'!O158),"",'Raw Data'!O158)</f>
        <v>1</v>
      </c>
      <c r="I158" s="151">
        <f>IF(ISBLANK('Raw Data'!P158),"",'Raw Data'!P158)</f>
        <v>2</v>
      </c>
      <c r="J158" s="151">
        <f>IF(ISBLANK('Raw Data'!Q158),"",'Raw Data'!Q158)</f>
        <v>1</v>
      </c>
      <c r="K158" s="151">
        <f>IF(ISBLANK('Raw Data'!R158),"",'Raw Data'!R158)</f>
        <v>10</v>
      </c>
      <c r="L158" s="151">
        <f>IF(ISBLANK('Raw Data'!S158),"",'Raw Data'!S158)</f>
        <v>1</v>
      </c>
      <c r="M158" s="151">
        <f>IF(ISBLANK('Raw Data'!T158),"",'Raw Data'!T158)</f>
        <v>25.555555555555557</v>
      </c>
      <c r="N158" s="151">
        <f>IF(ISBLANK('Raw Data'!U158),"",'Raw Data'!U158)</f>
        <v>20.555555555555557</v>
      </c>
      <c r="O158" s="151">
        <f>IF(ISBLANK('Raw Data'!V158),"",'Raw Data'!V158)</f>
        <v>0.35</v>
      </c>
      <c r="P158" s="151">
        <f>IF(ISBLANK('Raw Data'!W158),"",'Raw Data'!W158)</f>
        <v>1</v>
      </c>
      <c r="Q158" s="151">
        <f>IF(ISBLANK('Raw Data'!C158),"",'Raw Data'!C158)</f>
        <v>0.05</v>
      </c>
      <c r="R158" s="151">
        <f>IF(ISBLANK('Raw Data'!D158),"",'Raw Data'!D158)</f>
        <v>8.3800000000000008</v>
      </c>
      <c r="S158" s="151">
        <f>IF(ISBLANK('Raw Data'!E158),"",'Raw Data'!E158)</f>
        <v>254.9</v>
      </c>
      <c r="T158" s="151">
        <f>IF(ISBLANK('Raw Data'!F158),"",'Raw Data'!F158)</f>
        <v>4.24</v>
      </c>
      <c r="U158" s="151">
        <f>IF(ISBLANK('Raw Data'!G158),"",'Raw Data'!G158)</f>
        <v>9.4E-2</v>
      </c>
      <c r="V158" s="151" t="str">
        <f>IF(ISBLANK('Raw Data'!AD158),"",'Raw Data'!AD158)</f>
        <v>Algae and pollen</v>
      </c>
      <c r="W158" s="52"/>
      <c r="Y158" s="52" t="s">
        <v>23</v>
      </c>
      <c r="AA158" s="90">
        <f>AVERAGE(R160:R161)</f>
        <v>6.8049999999999997</v>
      </c>
      <c r="AB158" s="90">
        <f>AVERAGE(T160:T161)</f>
        <v>3.6900000000000004</v>
      </c>
      <c r="AC158" s="90">
        <f>AVERAGE(U160:U161)</f>
        <v>0.11799999999999999</v>
      </c>
      <c r="AD158" s="90">
        <f>AVERAGE(S160:S161)</f>
        <v>4.05</v>
      </c>
      <c r="AE158" s="90">
        <f>AVERAGE(O160:O161)</f>
        <v>0.52500000000000002</v>
      </c>
      <c r="AF158" s="90">
        <f>TNTP!M144</f>
        <v>3.6208095</v>
      </c>
      <c r="AG158" s="91">
        <f>TNTP!N144</f>
        <v>3.4221849999999998E-2</v>
      </c>
      <c r="AH158" s="90"/>
    </row>
    <row r="159" spans="1:34" x14ac:dyDescent="0.2">
      <c r="A159" s="82">
        <f>IF(ISBLANK('Raw Data'!A159),"",'Raw Data'!A159)</f>
        <v>42850</v>
      </c>
      <c r="B159" s="151">
        <f>IF(ISBLANK('Raw Data'!B159),"",'Raw Data'!B159)</f>
        <v>12</v>
      </c>
      <c r="C159" s="151" t="str">
        <f>IF(ISBLANK('Raw Data'!X159),"",'Raw Data'!X159)</f>
        <v/>
      </c>
      <c r="D159" s="151" t="str">
        <f>IF(ISBLANK('Raw Data'!Y159),"",'Raw Data'!Y159)</f>
        <v>Ryan Mello</v>
      </c>
      <c r="E159" s="151">
        <f>IF(ISBLANK('Raw Data'!AB159),"",'Raw Data'!AB159)</f>
        <v>15</v>
      </c>
      <c r="F159" s="151">
        <f>IF(ISBLANK('Raw Data'!AC159),"",'Raw Data'!AC159)</f>
        <v>4.5720000000000001</v>
      </c>
      <c r="G159" s="151">
        <f>IF(ISBLANK('Raw Data'!N159),"",'Raw Data'!N159)</f>
        <v>5</v>
      </c>
      <c r="H159" s="151">
        <f>IF(ISBLANK('Raw Data'!O159),"",'Raw Data'!O159)</f>
        <v>4</v>
      </c>
      <c r="I159" s="151">
        <f>IF(ISBLANK('Raw Data'!P159),"",'Raw Data'!P159)</f>
        <v>1</v>
      </c>
      <c r="J159" s="151">
        <f>IF(ISBLANK('Raw Data'!Q159),"",'Raw Data'!Q159)</f>
        <v>1</v>
      </c>
      <c r="K159" s="151">
        <f>IF(ISBLANK('Raw Data'!R159),"",'Raw Data'!R159)</f>
        <v>12</v>
      </c>
      <c r="L159" s="151">
        <f>IF(ISBLANK('Raw Data'!S159),"",'Raw Data'!S159)</f>
        <v>6</v>
      </c>
      <c r="M159" s="151">
        <f>IF(ISBLANK('Raw Data'!T159),"",'Raw Data'!T159)</f>
        <v>19.444444444444443</v>
      </c>
      <c r="N159" s="151">
        <f>IF(ISBLANK('Raw Data'!U159),"",'Raw Data'!U159)</f>
        <v>15.555555555555555</v>
      </c>
      <c r="O159" s="151">
        <f>IF(ISBLANK('Raw Data'!V159),"",'Raw Data'!V159)</f>
        <v>0.5</v>
      </c>
      <c r="P159" s="151">
        <f>IF(ISBLANK('Raw Data'!W159),"",'Raw Data'!W159)</f>
        <v>2</v>
      </c>
      <c r="Q159" s="151">
        <f>IF(ISBLANK('Raw Data'!C159),"",'Raw Data'!C159)</f>
        <v>7.0000000000000007E-2</v>
      </c>
      <c r="R159" s="151">
        <f>IF(ISBLANK('Raw Data'!D159),"",'Raw Data'!D159)</f>
        <v>7.08</v>
      </c>
      <c r="S159" s="151">
        <f>IF(ISBLANK('Raw Data'!E159),"",'Raw Data'!E159)</f>
        <v>1.9</v>
      </c>
      <c r="T159" s="151">
        <f>IF(ISBLANK('Raw Data'!F159),"",'Raw Data'!F159)</f>
        <v>4.07</v>
      </c>
      <c r="U159" s="151">
        <f>IF(ISBLANK('Raw Data'!G159),"",'Raw Data'!G159)</f>
        <v>0.92</v>
      </c>
      <c r="V159" s="151" t="str">
        <f>IF(ISBLANK('Raw Data'!AD159),"",'Raw Data'!AD159)</f>
        <v/>
      </c>
      <c r="W159" s="52"/>
      <c r="Y159" s="52" t="s">
        <v>24</v>
      </c>
      <c r="AA159" s="51">
        <f>AVERAGE(R162:R163)</f>
        <v>6.87</v>
      </c>
      <c r="AB159" s="51">
        <f>AVERAGE(T162:T163)</f>
        <v>7.8599999999999994</v>
      </c>
      <c r="AC159" s="51">
        <f>AVERAGE(U162:U163)</f>
        <v>5.1000000000000004E-2</v>
      </c>
      <c r="AD159" s="51">
        <f>AVERAGE(S162:S163)</f>
        <v>7.9</v>
      </c>
      <c r="AE159" s="51">
        <f>AVERAGE(O162:O163)</f>
        <v>0.5</v>
      </c>
      <c r="AF159" s="90">
        <f>TNTP!M145</f>
        <v>3.4597289999999998</v>
      </c>
      <c r="AG159" s="91">
        <f>TNTP!N145</f>
        <v>3.7628549999999997E-2</v>
      </c>
      <c r="AH159" s="90"/>
    </row>
    <row r="160" spans="1:34" x14ac:dyDescent="0.2">
      <c r="A160" s="82">
        <f>IF(ISBLANK('Raw Data'!A160),"",'Raw Data'!A160)</f>
        <v>42864</v>
      </c>
      <c r="B160" s="151">
        <f>IF(ISBLANK('Raw Data'!B160),"",'Raw Data'!B160)</f>
        <v>12</v>
      </c>
      <c r="C160" s="151" t="str">
        <f>IF(ISBLANK('Raw Data'!X160),"",'Raw Data'!X160)</f>
        <v/>
      </c>
      <c r="D160" s="151" t="str">
        <f>IF(ISBLANK('Raw Data'!Y160),"",'Raw Data'!Y160)</f>
        <v>Dave and Sue Buchanan</v>
      </c>
      <c r="E160" s="151">
        <f>IF(ISBLANK('Raw Data'!AB160),"",'Raw Data'!AB160)</f>
        <v>16</v>
      </c>
      <c r="F160" s="151">
        <f>IF(ISBLANK('Raw Data'!AC160),"",'Raw Data'!AC160)</f>
        <v>4.8768000000000002</v>
      </c>
      <c r="G160" s="151">
        <f>IF(ISBLANK('Raw Data'!N160),"",'Raw Data'!N160)</f>
        <v>5</v>
      </c>
      <c r="H160" s="151">
        <f>IF(ISBLANK('Raw Data'!O160),"",'Raw Data'!O160)</f>
        <v>1</v>
      </c>
      <c r="I160" s="151">
        <f>IF(ISBLANK('Raw Data'!P160),"",'Raw Data'!P160)</f>
        <v>3</v>
      </c>
      <c r="J160" s="151">
        <f>IF(ISBLANK('Raw Data'!Q160),"",'Raw Data'!Q160)</f>
        <v>1</v>
      </c>
      <c r="K160" s="151">
        <f>IF(ISBLANK('Raw Data'!R160),"",'Raw Data'!R160)</f>
        <v>12</v>
      </c>
      <c r="L160" s="151">
        <f>IF(ISBLANK('Raw Data'!S160),"",'Raw Data'!S160)</f>
        <v>2</v>
      </c>
      <c r="M160" s="151">
        <f>IF(ISBLANK('Raw Data'!T160),"",'Raw Data'!T160)</f>
        <v>13.333333333333334</v>
      </c>
      <c r="N160" s="151">
        <f>IF(ISBLANK('Raw Data'!U160),"",'Raw Data'!U160)</f>
        <v>16.666666666666668</v>
      </c>
      <c r="O160" s="151">
        <f>IF(ISBLANK('Raw Data'!V160),"",'Raw Data'!V160)</f>
        <v>0.55000000000000004</v>
      </c>
      <c r="P160" s="151">
        <f>IF(ISBLANK('Raw Data'!W160),"",'Raw Data'!W160)</f>
        <v>2</v>
      </c>
      <c r="Q160" s="151">
        <f>IF(ISBLANK('Raw Data'!C160),"",'Raw Data'!C160)</f>
        <v>7.0000000000000007E-2</v>
      </c>
      <c r="R160" s="151">
        <f>IF(ISBLANK('Raw Data'!D160),"",'Raw Data'!D160)</f>
        <v>7.04</v>
      </c>
      <c r="S160" s="151">
        <f>IF(ISBLANK('Raw Data'!E160),"",'Raw Data'!E160)</f>
        <v>4.2</v>
      </c>
      <c r="T160" s="151">
        <f>IF(ISBLANK('Raw Data'!F160),"",'Raw Data'!F160)</f>
        <v>3.49</v>
      </c>
      <c r="U160" s="151">
        <f>IF(ISBLANK('Raw Data'!G160),"",'Raw Data'!G160)</f>
        <v>0.16300000000000001</v>
      </c>
      <c r="V160" s="151" t="str">
        <f>IF(ISBLANK('Raw Data'!AD160),"",'Raw Data'!AD160)</f>
        <v/>
      </c>
      <c r="W160" s="52"/>
      <c r="Y160" s="52" t="s">
        <v>25</v>
      </c>
      <c r="AA160" s="51">
        <f>AVERAGE(R164:R165)</f>
        <v>7.36</v>
      </c>
      <c r="AB160" s="51">
        <f>AVERAGE(T164:T165)</f>
        <v>2.1</v>
      </c>
      <c r="AC160" s="51">
        <f>AVERAGE(U164:U165)</f>
        <v>0.10799999999999998</v>
      </c>
      <c r="AD160" s="51">
        <f>AVERAGE(S164:S165)</f>
        <v>4.0999999999999996</v>
      </c>
      <c r="AE160" s="51">
        <f>AVERAGE(O164:O165)</f>
        <v>0.44999999999999996</v>
      </c>
      <c r="AF160" s="90">
        <f>TNTP!M146</f>
        <v>3.0535259999999997</v>
      </c>
      <c r="AG160" s="91">
        <f>TNTP!N146</f>
        <v>3.0969999999999998E-2</v>
      </c>
      <c r="AH160" s="90"/>
    </row>
    <row r="161" spans="1:34" x14ac:dyDescent="0.2">
      <c r="A161" s="82">
        <f>IF(ISBLANK('Raw Data'!A161),"",'Raw Data'!A161)</f>
        <v>42878</v>
      </c>
      <c r="B161" s="151">
        <f>IF(ISBLANK('Raw Data'!B161),"",'Raw Data'!B161)</f>
        <v>12</v>
      </c>
      <c r="C161" s="151" t="str">
        <f>IF(ISBLANK('Raw Data'!X161),"",'Raw Data'!X161)</f>
        <v/>
      </c>
      <c r="D161" s="151" t="str">
        <f>IF(ISBLANK('Raw Data'!Y161),"",'Raw Data'!Y161)</f>
        <v>Ryan Mello</v>
      </c>
      <c r="E161" s="151">
        <f>IF(ISBLANK('Raw Data'!AB161),"",'Raw Data'!AB161)</f>
        <v>15</v>
      </c>
      <c r="F161" s="151">
        <f>IF(ISBLANK('Raw Data'!AC161),"",'Raw Data'!AC161)</f>
        <v>4.5720000000000001</v>
      </c>
      <c r="G161" s="151">
        <f>IF(ISBLANK('Raw Data'!N161),"",'Raw Data'!N161)</f>
        <v>5</v>
      </c>
      <c r="H161" s="151">
        <f>IF(ISBLANK('Raw Data'!O161),"",'Raw Data'!O161)</f>
        <v>3</v>
      </c>
      <c r="I161" s="151">
        <f>IF(ISBLANK('Raw Data'!P161),"",'Raw Data'!P161)</f>
        <v>2</v>
      </c>
      <c r="J161" s="151">
        <f>IF(ISBLANK('Raw Data'!Q161),"",'Raw Data'!Q161)</f>
        <v>1</v>
      </c>
      <c r="K161" s="151">
        <f>IF(ISBLANK('Raw Data'!R161),"",'Raw Data'!R161)</f>
        <v>8</v>
      </c>
      <c r="L161" s="151">
        <f>IF(ISBLANK('Raw Data'!S161),"",'Raw Data'!S161)</f>
        <v>6</v>
      </c>
      <c r="M161" s="151">
        <f>IF(ISBLANK('Raw Data'!T161),"",'Raw Data'!T161)</f>
        <v>17.777777777777779</v>
      </c>
      <c r="N161" s="151">
        <f>IF(ISBLANK('Raw Data'!U161),"",'Raw Data'!U161)</f>
        <v>18.333333333333332</v>
      </c>
      <c r="O161" s="151">
        <f>IF(ISBLANK('Raw Data'!V161),"",'Raw Data'!V161)</f>
        <v>0.5</v>
      </c>
      <c r="P161" s="151">
        <f>IF(ISBLANK('Raw Data'!W161),"",'Raw Data'!W161)</f>
        <v>2</v>
      </c>
      <c r="Q161" s="151">
        <f>IF(ISBLANK('Raw Data'!C161),"",'Raw Data'!C161)</f>
        <v>0.08</v>
      </c>
      <c r="R161" s="151">
        <f>IF(ISBLANK('Raw Data'!D161),"",'Raw Data'!D161)</f>
        <v>6.57</v>
      </c>
      <c r="S161" s="151">
        <f>IF(ISBLANK('Raw Data'!E161),"",'Raw Data'!E161)</f>
        <v>3.9</v>
      </c>
      <c r="T161" s="151">
        <f>IF(ISBLANK('Raw Data'!F161),"",'Raw Data'!F161)</f>
        <v>3.89</v>
      </c>
      <c r="U161" s="151">
        <f>IF(ISBLANK('Raw Data'!G161),"",'Raw Data'!G161)</f>
        <v>7.2999999999999995E-2</v>
      </c>
      <c r="V161" s="151" t="str">
        <f>IF(ISBLANK('Raw Data'!AD161),"",'Raw Data'!AD161)</f>
        <v/>
      </c>
      <c r="W161" s="52"/>
      <c r="Y161" s="52" t="s">
        <v>26</v>
      </c>
      <c r="AA161" s="90">
        <f>AVERAGE(R166:R168)</f>
        <v>7.13</v>
      </c>
      <c r="AB161" s="90">
        <f>AVERAGE(T166:T168)</f>
        <v>4.24</v>
      </c>
      <c r="AC161" s="90">
        <f>AVERAGE(U166:U168)</f>
        <v>0.05</v>
      </c>
      <c r="AD161" s="90">
        <f>AVERAGE(S166:S168)</f>
        <v>3</v>
      </c>
      <c r="AE161" s="90">
        <f>AVERAGE(O166:O168)</f>
        <v>0.23499999999999999</v>
      </c>
      <c r="AF161" s="90">
        <f>TNTP!M147</f>
        <v>4.3001490000000002</v>
      </c>
      <c r="AG161" s="91">
        <f>TNTP!N147</f>
        <v>2.41566E-2</v>
      </c>
      <c r="AH161" s="90"/>
    </row>
    <row r="162" spans="1:34" x14ac:dyDescent="0.2">
      <c r="A162" s="82">
        <f>IF(ISBLANK('Raw Data'!A162),"",'Raw Data'!A162)</f>
        <v>42892</v>
      </c>
      <c r="B162" s="151">
        <f>IF(ISBLANK('Raw Data'!B162),"",'Raw Data'!B162)</f>
        <v>12</v>
      </c>
      <c r="C162" s="151" t="str">
        <f>IF(ISBLANK('Raw Data'!X162),"",'Raw Data'!X162)</f>
        <v/>
      </c>
      <c r="D162" s="151" t="str">
        <f>IF(ISBLANK('Raw Data'!Y162),"",'Raw Data'!Y162)</f>
        <v>Dave and Sue Buchanan</v>
      </c>
      <c r="E162" s="151">
        <f>IF(ISBLANK('Raw Data'!AB162),"",'Raw Data'!AB162)</f>
        <v>16</v>
      </c>
      <c r="F162" s="151">
        <f>IF(ISBLANK('Raw Data'!AC162),"",'Raw Data'!AC162)</f>
        <v>4.8768000000000002</v>
      </c>
      <c r="G162" s="151">
        <f>IF(ISBLANK('Raw Data'!N162),"",'Raw Data'!N162)</f>
        <v>5</v>
      </c>
      <c r="H162" s="151">
        <f>IF(ISBLANK('Raw Data'!O162),"",'Raw Data'!O162)</f>
        <v>2</v>
      </c>
      <c r="I162" s="151">
        <f>IF(ISBLANK('Raw Data'!P162),"",'Raw Data'!P162)</f>
        <v>2</v>
      </c>
      <c r="J162" s="151">
        <f>IF(ISBLANK('Raw Data'!Q162),"",'Raw Data'!Q162)</f>
        <v>1</v>
      </c>
      <c r="K162" s="151">
        <f>IF(ISBLANK('Raw Data'!R162),"",'Raw Data'!R162)</f>
        <v>10</v>
      </c>
      <c r="L162" s="151">
        <f>IF(ISBLANK('Raw Data'!S162),"",'Raw Data'!S162)</f>
        <v>5</v>
      </c>
      <c r="M162" s="151">
        <f>IF(ISBLANK('Raw Data'!T162),"",'Raw Data'!T162)</f>
        <v>26.111111111111111</v>
      </c>
      <c r="N162" s="151">
        <f>IF(ISBLANK('Raw Data'!U162),"",'Raw Data'!U162)</f>
        <v>20.555555555555557</v>
      </c>
      <c r="O162" s="151">
        <f>IF(ISBLANK('Raw Data'!V162),"",'Raw Data'!V162)</f>
        <v>0.6</v>
      </c>
      <c r="P162" s="151">
        <f>IF(ISBLANK('Raw Data'!W162),"",'Raw Data'!W162)</f>
        <v>2</v>
      </c>
      <c r="Q162" s="151">
        <f>IF(ISBLANK('Raw Data'!C162),"",'Raw Data'!C162)</f>
        <v>7.0000000000000007E-2</v>
      </c>
      <c r="R162" s="151">
        <f>IF(ISBLANK('Raw Data'!D162),"",'Raw Data'!D162)</f>
        <v>7.07</v>
      </c>
      <c r="S162" s="151">
        <f>IF(ISBLANK('Raw Data'!E162),"",'Raw Data'!E162)</f>
        <v>13.3</v>
      </c>
      <c r="T162" s="151">
        <f>IF(ISBLANK('Raw Data'!F162),"",'Raw Data'!F162)</f>
        <v>3.12</v>
      </c>
      <c r="U162" s="151">
        <f>IF(ISBLANK('Raw Data'!G162),"",'Raw Data'!G162)</f>
        <v>3.4000000000000002E-2</v>
      </c>
      <c r="V162" s="151" t="str">
        <f>IF(ISBLANK('Raw Data'!AD162),"",'Raw Data'!AD162)</f>
        <v>mostly covered with water plants</v>
      </c>
      <c r="W162" s="52"/>
      <c r="Y162" s="52" t="s">
        <v>27</v>
      </c>
      <c r="AA162" s="90">
        <f>AVERAGE(R169:R170)</f>
        <v>6.38</v>
      </c>
      <c r="AB162" s="90">
        <f>AVERAGE(T169:T170)</f>
        <v>3.335</v>
      </c>
      <c r="AC162" s="90">
        <f>AVERAGE(U169:U170)</f>
        <v>0.1125</v>
      </c>
      <c r="AD162" s="90">
        <f>AVERAGE(S169:S170)</f>
        <v>7.8</v>
      </c>
      <c r="AE162" s="90">
        <f>AVERAGE(O169:O170)</f>
        <v>0.44999999999999996</v>
      </c>
      <c r="AF162" s="90">
        <f>TNTP!M148</f>
        <v>4.1880930000000003</v>
      </c>
      <c r="AG162" s="91">
        <f>TNTP!N148</f>
        <v>2.4930850000000001E-2</v>
      </c>
      <c r="AH162" s="90"/>
    </row>
    <row r="163" spans="1:34" x14ac:dyDescent="0.2">
      <c r="A163" s="82">
        <f>IF(ISBLANK('Raw Data'!A163),"",'Raw Data'!A163)</f>
        <v>42906</v>
      </c>
      <c r="B163" s="151">
        <f>IF(ISBLANK('Raw Data'!B163),"",'Raw Data'!B163)</f>
        <v>12</v>
      </c>
      <c r="C163" s="151" t="str">
        <f>IF(ISBLANK('Raw Data'!X163),"",'Raw Data'!X163)</f>
        <v/>
      </c>
      <c r="D163" s="151" t="str">
        <f>IF(ISBLANK('Raw Data'!Y163),"",'Raw Data'!Y163)</f>
        <v>Ryan Mello</v>
      </c>
      <c r="E163" s="151">
        <f>IF(ISBLANK('Raw Data'!AB163),"",'Raw Data'!AB163)</f>
        <v>15</v>
      </c>
      <c r="F163" s="151">
        <f>IF(ISBLANK('Raw Data'!AC163),"",'Raw Data'!AC163)</f>
        <v>4.5720000000000001</v>
      </c>
      <c r="G163" s="151">
        <f>IF(ISBLANK('Raw Data'!N163),"",'Raw Data'!N163)</f>
        <v>5</v>
      </c>
      <c r="H163" s="151">
        <f>IF(ISBLANK('Raw Data'!O163),"",'Raw Data'!O163)</f>
        <v>2</v>
      </c>
      <c r="I163" s="151">
        <f>IF(ISBLANK('Raw Data'!P163),"",'Raw Data'!P163)</f>
        <v>1</v>
      </c>
      <c r="J163" s="151">
        <f>IF(ISBLANK('Raw Data'!Q163),"",'Raw Data'!Q163)</f>
        <v>1</v>
      </c>
      <c r="K163" s="151">
        <f>IF(ISBLANK('Raw Data'!R163),"",'Raw Data'!R163)</f>
        <v>5</v>
      </c>
      <c r="L163" s="151">
        <f>IF(ISBLANK('Raw Data'!S163),"",'Raw Data'!S163)</f>
        <v>5</v>
      </c>
      <c r="M163" s="151">
        <f>IF(ISBLANK('Raw Data'!T163),"",'Raw Data'!T163)</f>
        <v>25.555555555555557</v>
      </c>
      <c r="N163" s="151">
        <f>IF(ISBLANK('Raw Data'!U163),"",'Raw Data'!U163)</f>
        <v>26.111111111111111</v>
      </c>
      <c r="O163" s="151">
        <f>IF(ISBLANK('Raw Data'!V163),"",'Raw Data'!V163)</f>
        <v>0.4</v>
      </c>
      <c r="P163" s="151">
        <f>IF(ISBLANK('Raw Data'!W163),"",'Raw Data'!W163)</f>
        <v>2</v>
      </c>
      <c r="Q163" s="151">
        <f>IF(ISBLANK('Raw Data'!C163),"",'Raw Data'!C163)</f>
        <v>7.0000000000000007E-2</v>
      </c>
      <c r="R163" s="151">
        <f>IF(ISBLANK('Raw Data'!D163),"",'Raw Data'!D163)</f>
        <v>6.67</v>
      </c>
      <c r="S163" s="151">
        <f>IF(ISBLANK('Raw Data'!E163),"",'Raw Data'!E163)</f>
        <v>2.5</v>
      </c>
      <c r="T163" s="151">
        <f>IF(ISBLANK('Raw Data'!F163),"",'Raw Data'!F163)</f>
        <v>12.6</v>
      </c>
      <c r="U163" s="151">
        <f>IF(ISBLANK('Raw Data'!G163),"",'Raw Data'!G163)</f>
        <v>6.8000000000000005E-2</v>
      </c>
      <c r="V163" s="151" t="str">
        <f>IF(ISBLANK('Raw Data'!AD163),"",'Raw Data'!AD163)</f>
        <v/>
      </c>
      <c r="W163" s="52"/>
      <c r="Y163" s="52" t="s">
        <v>28</v>
      </c>
      <c r="AA163" s="90">
        <f>AVERAGE(R171:R172)</f>
        <v>7.1</v>
      </c>
      <c r="AB163" s="90">
        <f>AVERAGE(T171:T172)</f>
        <v>3.9499999999999997</v>
      </c>
      <c r="AC163" s="90">
        <f>AVERAGE(U171:U172)</f>
        <v>4.4999999999999998E-2</v>
      </c>
      <c r="AD163" s="90">
        <f>AVERAGE(S171:S172)</f>
        <v>1.8499999999999999</v>
      </c>
      <c r="AE163" s="90">
        <f>AVERAGE(O171:O172)</f>
        <v>0</v>
      </c>
      <c r="AF163" s="90"/>
      <c r="AG163" s="91"/>
      <c r="AH163" s="90"/>
    </row>
    <row r="164" spans="1:34" x14ac:dyDescent="0.2">
      <c r="A164" s="82">
        <f>IF(ISBLANK('Raw Data'!A164),"",'Raw Data'!A164)</f>
        <v>42921</v>
      </c>
      <c r="B164" s="151">
        <f>IF(ISBLANK('Raw Data'!B164),"",'Raw Data'!B164)</f>
        <v>12</v>
      </c>
      <c r="C164" s="151" t="str">
        <f>IF(ISBLANK('Raw Data'!X164),"",'Raw Data'!X164)</f>
        <v/>
      </c>
      <c r="D164" s="151" t="str">
        <f>IF(ISBLANK('Raw Data'!Y164),"",'Raw Data'!Y164)</f>
        <v>Ryan Mello</v>
      </c>
      <c r="E164" s="151">
        <f>IF(ISBLANK('Raw Data'!AB164),"",'Raw Data'!AB164)</f>
        <v>15</v>
      </c>
      <c r="F164" s="151">
        <f>IF(ISBLANK('Raw Data'!AC164),"",'Raw Data'!AC164)</f>
        <v>4.5720000000000001</v>
      </c>
      <c r="G164" s="151">
        <f>IF(ISBLANK('Raw Data'!N164),"",'Raw Data'!N164)</f>
        <v>5</v>
      </c>
      <c r="H164" s="151">
        <f>IF(ISBLANK('Raw Data'!O164),"",'Raw Data'!O164)</f>
        <v>2</v>
      </c>
      <c r="I164" s="151">
        <f>IF(ISBLANK('Raw Data'!P164),"",'Raw Data'!P164)</f>
        <v>3</v>
      </c>
      <c r="J164" s="151">
        <f>IF(ISBLANK('Raw Data'!Q164),"",'Raw Data'!Q164)</f>
        <v>1</v>
      </c>
      <c r="K164" s="151">
        <f>IF(ISBLANK('Raw Data'!R164),"",'Raw Data'!R164)</f>
        <v>7</v>
      </c>
      <c r="L164" s="151">
        <f>IF(ISBLANK('Raw Data'!S164),"",'Raw Data'!S164)</f>
        <v>1</v>
      </c>
      <c r="M164" s="151">
        <f>IF(ISBLANK('Raw Data'!T164),"",'Raw Data'!T164)</f>
        <v>30</v>
      </c>
      <c r="N164" s="151">
        <f>IF(ISBLANK('Raw Data'!U164),"",'Raw Data'!U164)</f>
        <v>26.666666666666668</v>
      </c>
      <c r="O164" s="151">
        <f>IF(ISBLANK('Raw Data'!V164),"",'Raw Data'!V164)</f>
        <v>0.3</v>
      </c>
      <c r="P164" s="151">
        <f>IF(ISBLANK('Raw Data'!W164),"",'Raw Data'!W164)</f>
        <v>2</v>
      </c>
      <c r="Q164" s="151">
        <f>IF(ISBLANK('Raw Data'!C164),"",'Raw Data'!C164)</f>
        <v>0.08</v>
      </c>
      <c r="R164" s="151">
        <f>IF(ISBLANK('Raw Data'!D164),"",'Raw Data'!D164)</f>
        <v>7.28</v>
      </c>
      <c r="S164" s="151">
        <f>IF(ISBLANK('Raw Data'!E164),"",'Raw Data'!E164)</f>
        <v>2.4</v>
      </c>
      <c r="T164" s="151" t="str">
        <f>IF(ISBLANK('Raw Data'!F164),"",'Raw Data'!F164)</f>
        <v/>
      </c>
      <c r="U164" s="151">
        <f>IF(ISBLANK('Raw Data'!G164),"",'Raw Data'!G164)</f>
        <v>0.14099999999999999</v>
      </c>
      <c r="V164" s="151" t="str">
        <f>IF(ISBLANK('Raw Data'!AD164),"",'Raw Data'!AD164)</f>
        <v/>
      </c>
      <c r="W164" s="52"/>
      <c r="Y164" s="52" t="s">
        <v>29</v>
      </c>
      <c r="AA164" s="51">
        <f>AVERAGE(R173)</f>
        <v>6.2</v>
      </c>
      <c r="AB164" s="51">
        <f>AVERAGE(T173)</f>
        <v>4.33</v>
      </c>
      <c r="AC164" s="51">
        <f>AVERAGE(U173)</f>
        <v>9.8000000000000004E-2</v>
      </c>
      <c r="AD164" s="51">
        <f>AVERAGE(S173)</f>
        <v>2.5</v>
      </c>
      <c r="AE164" s="51">
        <f>AVERAGE(O173)</f>
        <v>0.4</v>
      </c>
      <c r="AF164" s="90">
        <f>TNTP!M150</f>
        <v>4.1040509999999992</v>
      </c>
      <c r="AG164" s="91">
        <f>TNTP!N150</f>
        <v>2.4775999999999999E-2</v>
      </c>
      <c r="AH164" s="90"/>
    </row>
    <row r="165" spans="1:34" x14ac:dyDescent="0.2">
      <c r="A165" s="82">
        <f>IF(ISBLANK('Raw Data'!A165),"",'Raw Data'!A165)</f>
        <v>42934</v>
      </c>
      <c r="B165" s="151">
        <f>IF(ISBLANK('Raw Data'!B165),"",'Raw Data'!B165)</f>
        <v>12</v>
      </c>
      <c r="C165" s="151" t="str">
        <f>IF(ISBLANK('Raw Data'!X165),"",'Raw Data'!X165)</f>
        <v/>
      </c>
      <c r="D165" s="151" t="str">
        <f>IF(ISBLANK('Raw Data'!Y165),"",'Raw Data'!Y165)</f>
        <v>Dave and Sue Buchanan</v>
      </c>
      <c r="E165" s="151">
        <f>IF(ISBLANK('Raw Data'!AB165),"",'Raw Data'!AB165)</f>
        <v>16</v>
      </c>
      <c r="F165" s="151">
        <f>IF(ISBLANK('Raw Data'!AC165),"",'Raw Data'!AC165)</f>
        <v>4.8768000000000002</v>
      </c>
      <c r="G165" s="151">
        <f>IF(ISBLANK('Raw Data'!N165),"",'Raw Data'!N165)</f>
        <v>5</v>
      </c>
      <c r="H165" s="151">
        <f>IF(ISBLANK('Raw Data'!O165),"",'Raw Data'!O165)</f>
        <v>2</v>
      </c>
      <c r="I165" s="151">
        <f>IF(ISBLANK('Raw Data'!P165),"",'Raw Data'!P165)</f>
        <v>2</v>
      </c>
      <c r="J165" s="151">
        <f>IF(ISBLANK('Raw Data'!Q165),"",'Raw Data'!Q165)</f>
        <v>1</v>
      </c>
      <c r="K165" s="151">
        <f>IF(ISBLANK('Raw Data'!R165),"",'Raw Data'!R165)</f>
        <v>10</v>
      </c>
      <c r="L165" s="151">
        <f>IF(ISBLANK('Raw Data'!S165),"",'Raw Data'!S165)</f>
        <v>1</v>
      </c>
      <c r="M165" s="151">
        <f>IF(ISBLANK('Raw Data'!T165),"",'Raw Data'!T165)</f>
        <v>27.777777777777779</v>
      </c>
      <c r="N165" s="151">
        <f>IF(ISBLANK('Raw Data'!U165),"",'Raw Data'!U165)</f>
        <v>26.666666666666668</v>
      </c>
      <c r="O165" s="151">
        <f>IF(ISBLANK('Raw Data'!V165),"",'Raw Data'!V165)</f>
        <v>0.6</v>
      </c>
      <c r="P165" s="151">
        <f>IF(ISBLANK('Raw Data'!W165),"",'Raw Data'!W165)</f>
        <v>2</v>
      </c>
      <c r="Q165" s="151">
        <f>IF(ISBLANK('Raw Data'!C165),"",'Raw Data'!C165)</f>
        <v>7.0000000000000007E-2</v>
      </c>
      <c r="R165" s="151">
        <f>IF(ISBLANK('Raw Data'!D165),"",'Raw Data'!D165)</f>
        <v>7.44</v>
      </c>
      <c r="S165" s="151">
        <f>IF(ISBLANK('Raw Data'!E165),"",'Raw Data'!E165)</f>
        <v>5.8</v>
      </c>
      <c r="T165" s="151">
        <f>IF(ISBLANK('Raw Data'!F165),"",'Raw Data'!F165)</f>
        <v>2.1</v>
      </c>
      <c r="U165" s="151">
        <f>IF(ISBLANK('Raw Data'!G165),"",'Raw Data'!G165)</f>
        <v>7.4999999999999997E-2</v>
      </c>
      <c r="V165" s="151" t="str">
        <f>IF(ISBLANK('Raw Data'!AD165),"",'Raw Data'!AD165)</f>
        <v/>
      </c>
      <c r="W165" s="52"/>
      <c r="Y165" s="51" t="s">
        <v>134</v>
      </c>
      <c r="AA165" s="91">
        <f>AVERAGE(AA156:AA164)</f>
        <v>6.9311111111111119</v>
      </c>
      <c r="AB165" s="91">
        <f>AVERAGE(AB156:AB164)</f>
        <v>4.0766666666666671</v>
      </c>
      <c r="AC165" s="91">
        <f>AVERAGE(AC156:AC164)</f>
        <v>0.14833333333333334</v>
      </c>
      <c r="AD165" s="91">
        <f t="shared" ref="AD165:AE165" si="14">AVERAGE(AD156:AD164)</f>
        <v>18.561111111111114</v>
      </c>
      <c r="AE165" s="91">
        <f t="shared" si="14"/>
        <v>0.37055555555555553</v>
      </c>
      <c r="AF165" s="90">
        <f t="shared" ref="AF165:AG165" si="15">AVERAGE(AF156:AF164)</f>
        <v>3.8209095</v>
      </c>
      <c r="AG165" s="91">
        <f t="shared" si="15"/>
        <v>3.2651228571428569E-2</v>
      </c>
      <c r="AH165" s="90"/>
    </row>
    <row r="166" spans="1:34" x14ac:dyDescent="0.2">
      <c r="A166" s="82">
        <f>IF(ISBLANK('Raw Data'!A166),"",'Raw Data'!A166)</f>
        <v>42948</v>
      </c>
      <c r="B166" s="151">
        <f>IF(ISBLANK('Raw Data'!B166),"",'Raw Data'!B166)</f>
        <v>12</v>
      </c>
      <c r="C166" s="151" t="str">
        <f>IF(ISBLANK('Raw Data'!X166),"",'Raw Data'!X166)</f>
        <v/>
      </c>
      <c r="D166" s="151" t="str">
        <f>IF(ISBLANK('Raw Data'!Y166),"",'Raw Data'!Y166)</f>
        <v>Ryan Mello</v>
      </c>
      <c r="E166" s="151">
        <f>IF(ISBLANK('Raw Data'!AB166),"",'Raw Data'!AB166)</f>
        <v>16</v>
      </c>
      <c r="F166" s="151">
        <f>IF(ISBLANK('Raw Data'!AC166),"",'Raw Data'!AC166)</f>
        <v>4.8768000000000002</v>
      </c>
      <c r="G166" s="151">
        <f>IF(ISBLANK('Raw Data'!N166),"",'Raw Data'!N166)</f>
        <v>5</v>
      </c>
      <c r="H166" s="151">
        <f>IF(ISBLANK('Raw Data'!O166),"",'Raw Data'!O166)</f>
        <v>2</v>
      </c>
      <c r="I166" s="151">
        <f>IF(ISBLANK('Raw Data'!P166),"",'Raw Data'!P166)</f>
        <v>2</v>
      </c>
      <c r="J166" s="151">
        <f>IF(ISBLANK('Raw Data'!Q166),"",'Raw Data'!Q166)</f>
        <v>1</v>
      </c>
      <c r="K166" s="151">
        <f>IF(ISBLANK('Raw Data'!R166),"",'Raw Data'!R166)</f>
        <v>11</v>
      </c>
      <c r="L166" s="151">
        <f>IF(ISBLANK('Raw Data'!S166),"",'Raw Data'!S166)</f>
        <v>1</v>
      </c>
      <c r="M166" s="151">
        <f>IF(ISBLANK('Raw Data'!T166),"",'Raw Data'!T166)</f>
        <v>27.777777777777779</v>
      </c>
      <c r="N166" s="151" t="str">
        <f>IF(ISBLANK('Raw Data'!U166),"",'Raw Data'!U166)</f>
        <v xml:space="preserve"> </v>
      </c>
      <c r="O166" s="151" t="str">
        <f>IF(ISBLANK('Raw Data'!V166),"",'Raw Data'!V166)</f>
        <v/>
      </c>
      <c r="P166" s="151">
        <f>IF(ISBLANK('Raw Data'!W166),"",'Raw Data'!W166)</f>
        <v>2</v>
      </c>
      <c r="Q166" s="151" t="str">
        <f>IF(ISBLANK('Raw Data'!C166),"",'Raw Data'!C166)</f>
        <v/>
      </c>
      <c r="R166" s="151" t="str">
        <f>IF(ISBLANK('Raw Data'!D166),"",'Raw Data'!D166)</f>
        <v/>
      </c>
      <c r="S166" s="151" t="str">
        <f>IF(ISBLANK('Raw Data'!E166),"",'Raw Data'!E166)</f>
        <v/>
      </c>
      <c r="T166" s="151" t="str">
        <f>IF(ISBLANK('Raw Data'!F166),"",'Raw Data'!F166)</f>
        <v/>
      </c>
      <c r="U166" s="151" t="str">
        <f>IF(ISBLANK('Raw Data'!G166),"",'Raw Data'!G166)</f>
        <v/>
      </c>
      <c r="V166" s="151" t="str">
        <f>IF(ISBLANK('Raw Data'!AD166),"",'Raw Data'!AD166)</f>
        <v>No sample possible</v>
      </c>
      <c r="W166" s="52"/>
      <c r="AF166" s="90"/>
      <c r="AG166" s="91"/>
      <c r="AH166" s="90"/>
    </row>
    <row r="167" spans="1:34" x14ac:dyDescent="0.2">
      <c r="A167" s="82">
        <f>IF(ISBLANK('Raw Data'!A167),"",'Raw Data'!A167)</f>
        <v>42962</v>
      </c>
      <c r="B167" s="151">
        <f>IF(ISBLANK('Raw Data'!B167),"",'Raw Data'!B167)</f>
        <v>12</v>
      </c>
      <c r="C167" s="151" t="str">
        <f>IF(ISBLANK('Raw Data'!X167),"",'Raw Data'!X167)</f>
        <v/>
      </c>
      <c r="D167" s="151" t="str">
        <f>IF(ISBLANK('Raw Data'!Y167),"",'Raw Data'!Y167)</f>
        <v>Ryan Mello</v>
      </c>
      <c r="E167" s="151">
        <f>IF(ISBLANK('Raw Data'!AB167),"",'Raw Data'!AB167)</f>
        <v>15</v>
      </c>
      <c r="F167" s="151">
        <f>IF(ISBLANK('Raw Data'!AC167),"",'Raw Data'!AC167)</f>
        <v>4.5720000000000001</v>
      </c>
      <c r="G167" s="151">
        <f>IF(ISBLANK('Raw Data'!N167),"",'Raw Data'!N167)</f>
        <v>5</v>
      </c>
      <c r="H167" s="151">
        <f>IF(ISBLANK('Raw Data'!O167),"",'Raw Data'!O167)</f>
        <v>5</v>
      </c>
      <c r="I167" s="151">
        <f>IF(ISBLANK('Raw Data'!P167),"",'Raw Data'!P167)</f>
        <v>1</v>
      </c>
      <c r="J167" s="151">
        <f>IF(ISBLANK('Raw Data'!Q167),"",'Raw Data'!Q167)</f>
        <v>1</v>
      </c>
      <c r="K167" s="151">
        <f>IF(ISBLANK('Raw Data'!R167),"",'Raw Data'!R167)</f>
        <v>5</v>
      </c>
      <c r="L167" s="151">
        <f>IF(ISBLANK('Raw Data'!S167),"",'Raw Data'!S167)</f>
        <v>4</v>
      </c>
      <c r="M167" s="151">
        <f>IF(ISBLANK('Raw Data'!T167),"",'Raw Data'!T167)</f>
        <v>27.222222222222221</v>
      </c>
      <c r="N167" s="151">
        <f>IF(ISBLANK('Raw Data'!U167),"",'Raw Data'!U167)</f>
        <v>23.888888888888889</v>
      </c>
      <c r="O167" s="151">
        <f>IF(ISBLANK('Raw Data'!V167),"",'Raw Data'!V167)</f>
        <v>0.35</v>
      </c>
      <c r="P167" s="151" t="str">
        <f>IF(ISBLANK('Raw Data'!W167),"",'Raw Data'!W167)</f>
        <v/>
      </c>
      <c r="Q167" s="151" t="str">
        <f>IF(ISBLANK('Raw Data'!C167),"",'Raw Data'!C167)</f>
        <v/>
      </c>
      <c r="R167" s="151" t="str">
        <f>IF(ISBLANK('Raw Data'!D167),"",'Raw Data'!D167)</f>
        <v/>
      </c>
      <c r="S167" s="151" t="str">
        <f>IF(ISBLANK('Raw Data'!E167),"",'Raw Data'!E167)</f>
        <v/>
      </c>
      <c r="T167" s="151" t="str">
        <f>IF(ISBLANK('Raw Data'!F167),"",'Raw Data'!F167)</f>
        <v/>
      </c>
      <c r="U167" s="151" t="str">
        <f>IF(ISBLANK('Raw Data'!G167),"",'Raw Data'!G167)</f>
        <v/>
      </c>
      <c r="V167" s="151" t="str">
        <f>IF(ISBLANK('Raw Data'!AD167),"",'Raw Data'!AD167)</f>
        <v>No sample possible</v>
      </c>
      <c r="W167" s="52"/>
      <c r="AF167" s="90"/>
      <c r="AG167" s="91"/>
      <c r="AH167" s="90"/>
    </row>
    <row r="168" spans="1:34" x14ac:dyDescent="0.2">
      <c r="A168" s="82">
        <f>IF(ISBLANK('Raw Data'!A168),"",'Raw Data'!A168)</f>
        <v>42976</v>
      </c>
      <c r="B168" s="151">
        <f>IF(ISBLANK('Raw Data'!B168),"",'Raw Data'!B168)</f>
        <v>12</v>
      </c>
      <c r="C168" s="151" t="str">
        <f>IF(ISBLANK('Raw Data'!X168),"",'Raw Data'!X168)</f>
        <v/>
      </c>
      <c r="D168" s="151" t="str">
        <f>IF(ISBLANK('Raw Data'!Y168),"",'Raw Data'!Y168)</f>
        <v>Ryan Mello</v>
      </c>
      <c r="E168" s="151">
        <f>IF(ISBLANK('Raw Data'!AB168),"",'Raw Data'!AB168)</f>
        <v>16</v>
      </c>
      <c r="F168" s="151">
        <f>IF(ISBLANK('Raw Data'!AC168),"",'Raw Data'!AC168)</f>
        <v>4.8768000000000002</v>
      </c>
      <c r="G168" s="151">
        <f>IF(ISBLANK('Raw Data'!N168),"",'Raw Data'!N168)</f>
        <v>5</v>
      </c>
      <c r="H168" s="151">
        <f>IF(ISBLANK('Raw Data'!O168),"",'Raw Data'!O168)</f>
        <v>5</v>
      </c>
      <c r="I168" s="151">
        <f>IF(ISBLANK('Raw Data'!P168),"",'Raw Data'!P168)</f>
        <v>3</v>
      </c>
      <c r="J168" s="151">
        <f>IF(ISBLANK('Raw Data'!Q168),"",'Raw Data'!Q168)</f>
        <v>2</v>
      </c>
      <c r="K168" s="151">
        <f>IF(ISBLANK('Raw Data'!R168),"",'Raw Data'!R168)</f>
        <v>5</v>
      </c>
      <c r="L168" s="151">
        <f>IF(ISBLANK('Raw Data'!S168),"",'Raw Data'!S168)</f>
        <v>4</v>
      </c>
      <c r="M168" s="151">
        <f>IF(ISBLANK('Raw Data'!T168),"",'Raw Data'!T168)</f>
        <v>20.555555555555557</v>
      </c>
      <c r="N168" s="151">
        <f>IF(ISBLANK('Raw Data'!U168),"",'Raw Data'!U168)</f>
        <v>18.888888888888889</v>
      </c>
      <c r="O168" s="151">
        <f>IF(ISBLANK('Raw Data'!V168),"",'Raw Data'!V168)</f>
        <v>0.12</v>
      </c>
      <c r="P168" s="151">
        <f>IF(ISBLANK('Raw Data'!W168),"",'Raw Data'!W168)</f>
        <v>1</v>
      </c>
      <c r="Q168" s="151">
        <f>IF(ISBLANK('Raw Data'!C168),"",'Raw Data'!C168)</f>
        <v>0.08</v>
      </c>
      <c r="R168" s="151">
        <f>IF(ISBLANK('Raw Data'!D168),"",'Raw Data'!D168)</f>
        <v>7.13</v>
      </c>
      <c r="S168" s="151">
        <f>IF(ISBLANK('Raw Data'!E168),"",'Raw Data'!E168)</f>
        <v>3</v>
      </c>
      <c r="T168" s="151">
        <f>IF(ISBLANK('Raw Data'!F168),"",'Raw Data'!F168)</f>
        <v>4.24</v>
      </c>
      <c r="U168" s="151">
        <f>IF(ISBLANK('Raw Data'!G168),"",'Raw Data'!G168)</f>
        <v>0.05</v>
      </c>
      <c r="V168" s="151" t="str">
        <f>IF(ISBLANK('Raw Data'!AD168),"",'Raw Data'!AD168)</f>
        <v xml:space="preserve">most of surface covered with algae and duck weed </v>
      </c>
      <c r="W168" s="52"/>
      <c r="AF168" s="90"/>
      <c r="AG168" s="91"/>
      <c r="AH168" s="90"/>
    </row>
    <row r="169" spans="1:34" x14ac:dyDescent="0.2">
      <c r="A169" s="82">
        <f>IF(ISBLANK('Raw Data'!A169),"",'Raw Data'!A169)</f>
        <v>42990</v>
      </c>
      <c r="B169" s="151">
        <f>IF(ISBLANK('Raw Data'!B169),"",'Raw Data'!B169)</f>
        <v>12</v>
      </c>
      <c r="C169" s="151" t="str">
        <f>IF(ISBLANK('Raw Data'!X169),"",'Raw Data'!X169)</f>
        <v/>
      </c>
      <c r="D169" s="151" t="str">
        <f>IF(ISBLANK('Raw Data'!Y169),"",'Raw Data'!Y169)</f>
        <v>Ryan Mello</v>
      </c>
      <c r="E169" s="151">
        <f>IF(ISBLANK('Raw Data'!AB169),"",'Raw Data'!AB169)</f>
        <v>15</v>
      </c>
      <c r="F169" s="151">
        <f>IF(ISBLANK('Raw Data'!AC169),"",'Raw Data'!AC169)</f>
        <v>4.5720000000000001</v>
      </c>
      <c r="G169" s="151">
        <f>IF(ISBLANK('Raw Data'!N169),"",'Raw Data'!N169)</f>
        <v>5</v>
      </c>
      <c r="H169" s="151">
        <f>IF(ISBLANK('Raw Data'!O169),"",'Raw Data'!O169)</f>
        <v>2</v>
      </c>
      <c r="I169" s="151">
        <f>IF(ISBLANK('Raw Data'!P169),"",'Raw Data'!P169)</f>
        <v>1</v>
      </c>
      <c r="J169" s="151">
        <f>IF(ISBLANK('Raw Data'!Q169),"",'Raw Data'!Q169)</f>
        <v>1</v>
      </c>
      <c r="K169" s="151">
        <f>IF(ISBLANK('Raw Data'!R169),"",'Raw Data'!R169)</f>
        <v>7</v>
      </c>
      <c r="L169" s="151">
        <f>IF(ISBLANK('Raw Data'!S169),"",'Raw Data'!S169)</f>
        <v>1</v>
      </c>
      <c r="M169" s="151">
        <f>IF(ISBLANK('Raw Data'!T169),"",'Raw Data'!T169)</f>
        <v>24.444444444444443</v>
      </c>
      <c r="N169" s="151">
        <f>IF(ISBLANK('Raw Data'!U169),"",'Raw Data'!U169)</f>
        <v>20</v>
      </c>
      <c r="O169" s="151">
        <f>IF(ISBLANK('Raw Data'!V169),"",'Raw Data'!V169)</f>
        <v>0.3</v>
      </c>
      <c r="P169" s="151">
        <f>IF(ISBLANK('Raw Data'!W169),"",'Raw Data'!W169)</f>
        <v>2</v>
      </c>
      <c r="Q169" s="151">
        <f>IF(ISBLANK('Raw Data'!C169),"",'Raw Data'!C169)</f>
        <v>7.0000000000000007E-2</v>
      </c>
      <c r="R169" s="151">
        <f>IF(ISBLANK('Raw Data'!D169),"",'Raw Data'!D169)</f>
        <v>6.72</v>
      </c>
      <c r="S169" s="151">
        <f>IF(ISBLANK('Raw Data'!E169),"",'Raw Data'!E169)</f>
        <v>12</v>
      </c>
      <c r="T169" s="151">
        <f>IF(ISBLANK('Raw Data'!F169),"",'Raw Data'!F169)</f>
        <v>4.49</v>
      </c>
      <c r="U169" s="151">
        <f>IF(ISBLANK('Raw Data'!G169),"",'Raw Data'!G169)</f>
        <v>6.6000000000000003E-2</v>
      </c>
      <c r="V169" s="151" t="str">
        <f>IF(ISBLANK('Raw Data'!AD169),"",'Raw Data'!AD169)</f>
        <v xml:space="preserve">pond covered in thick algae </v>
      </c>
      <c r="W169" s="52"/>
      <c r="AF169" s="90"/>
      <c r="AG169" s="91"/>
      <c r="AH169" s="90"/>
    </row>
    <row r="170" spans="1:34" x14ac:dyDescent="0.2">
      <c r="A170" s="82">
        <f>IF(ISBLANK('Raw Data'!A170),"",'Raw Data'!A170)</f>
        <v>43004</v>
      </c>
      <c r="B170" s="151">
        <f>IF(ISBLANK('Raw Data'!B170),"",'Raw Data'!B170)</f>
        <v>12</v>
      </c>
      <c r="C170" s="151" t="str">
        <f>IF(ISBLANK('Raw Data'!X170),"",'Raw Data'!X170)</f>
        <v/>
      </c>
      <c r="D170" s="151" t="str">
        <f>IF(ISBLANK('Raw Data'!Y170),"",'Raw Data'!Y170)</f>
        <v>Ryan Mello</v>
      </c>
      <c r="E170" s="151">
        <f>IF(ISBLANK('Raw Data'!AB170),"",'Raw Data'!AB170)</f>
        <v>16</v>
      </c>
      <c r="F170" s="151">
        <f>IF(ISBLANK('Raw Data'!AC170),"",'Raw Data'!AC170)</f>
        <v>4.8768000000000002</v>
      </c>
      <c r="G170" s="151">
        <f>IF(ISBLANK('Raw Data'!N170),"",'Raw Data'!N170)</f>
        <v>5</v>
      </c>
      <c r="H170" s="151">
        <f>IF(ISBLANK('Raw Data'!O170),"",'Raw Data'!O170)</f>
        <v>3</v>
      </c>
      <c r="I170" s="151">
        <f>IF(ISBLANK('Raw Data'!P170),"",'Raw Data'!P170)</f>
        <v>2</v>
      </c>
      <c r="J170" s="151">
        <f>IF(ISBLANK('Raw Data'!Q170),"",'Raw Data'!Q170)</f>
        <v>1</v>
      </c>
      <c r="K170" s="151">
        <f>IF(ISBLANK('Raw Data'!R170),"",'Raw Data'!R170)</f>
        <v>6</v>
      </c>
      <c r="L170" s="151">
        <f>IF(ISBLANK('Raw Data'!S170),"",'Raw Data'!S170)</f>
        <v>1</v>
      </c>
      <c r="M170" s="151">
        <f>IF(ISBLANK('Raw Data'!T170),"",'Raw Data'!T170)</f>
        <v>22.222222222222221</v>
      </c>
      <c r="N170" s="151">
        <f>IF(ISBLANK('Raw Data'!U170),"",'Raw Data'!U170)</f>
        <v>21.111111111111111</v>
      </c>
      <c r="O170" s="151">
        <f>IF(ISBLANK('Raw Data'!V170),"",'Raw Data'!V170)</f>
        <v>0.6</v>
      </c>
      <c r="P170" s="151">
        <f>IF(ISBLANK('Raw Data'!W170),"",'Raw Data'!W170)</f>
        <v>1</v>
      </c>
      <c r="Q170" s="151">
        <f>IF(ISBLANK('Raw Data'!C170),"",'Raw Data'!C170)</f>
        <v>0.08</v>
      </c>
      <c r="R170" s="151">
        <f>IF(ISBLANK('Raw Data'!D170),"",'Raw Data'!D170)</f>
        <v>6.04</v>
      </c>
      <c r="S170" s="151">
        <f>IF(ISBLANK('Raw Data'!E170),"",'Raw Data'!E170)</f>
        <v>3.6</v>
      </c>
      <c r="T170" s="151">
        <f>IF(ISBLANK('Raw Data'!F170),"",'Raw Data'!F170)</f>
        <v>2.1800000000000002</v>
      </c>
      <c r="U170" s="151">
        <f>IF(ISBLANK('Raw Data'!G170),"",'Raw Data'!G170)</f>
        <v>0.159</v>
      </c>
      <c r="V170" s="151" t="str">
        <f>IF(ISBLANK('Raw Data'!AD170),"",'Raw Data'!AD170)</f>
        <v>floating algae</v>
      </c>
      <c r="W170" s="52"/>
      <c r="AF170" s="90"/>
      <c r="AG170" s="91"/>
      <c r="AH170" s="90"/>
    </row>
    <row r="171" spans="1:34" x14ac:dyDescent="0.2">
      <c r="A171" s="82">
        <f>IF(ISBLANK('Raw Data'!A171),"",'Raw Data'!A171)</f>
        <v>43018</v>
      </c>
      <c r="B171" s="151">
        <f>IF(ISBLANK('Raw Data'!B171),"",'Raw Data'!B171)</f>
        <v>12</v>
      </c>
      <c r="C171" s="151" t="str">
        <f>IF(ISBLANK('Raw Data'!X171),"",'Raw Data'!X171)</f>
        <v/>
      </c>
      <c r="D171" s="151" t="str">
        <f>IF(ISBLANK('Raw Data'!Y171),"",'Raw Data'!Y171)</f>
        <v>Ryan Mello</v>
      </c>
      <c r="E171" s="151">
        <f>IF(ISBLANK('Raw Data'!AB171),"",'Raw Data'!AB171)</f>
        <v>15</v>
      </c>
      <c r="F171" s="151">
        <f>IF(ISBLANK('Raw Data'!AC171),"",'Raw Data'!AC171)</f>
        <v>4.5720000000000001</v>
      </c>
      <c r="G171" s="151">
        <f>IF(ISBLANK('Raw Data'!N171),"",'Raw Data'!N171)</f>
        <v>5</v>
      </c>
      <c r="H171" s="151">
        <f>IF(ISBLANK('Raw Data'!O171),"",'Raw Data'!O171)</f>
        <v>2</v>
      </c>
      <c r="I171" s="151">
        <f>IF(ISBLANK('Raw Data'!P171),"",'Raw Data'!P171)</f>
        <v>2</v>
      </c>
      <c r="J171" s="151">
        <f>IF(ISBLANK('Raw Data'!Q171),"",'Raw Data'!Q171)</f>
        <v>1</v>
      </c>
      <c r="K171" s="151">
        <f>IF(ISBLANK('Raw Data'!R171),"",'Raw Data'!R171)</f>
        <v>9</v>
      </c>
      <c r="L171" s="151">
        <f>IF(ISBLANK('Raw Data'!S171),"",'Raw Data'!S171)</f>
        <v>3</v>
      </c>
      <c r="M171" s="151">
        <f>IF(ISBLANK('Raw Data'!T171),"",'Raw Data'!T171)</f>
        <v>28.888888888888889</v>
      </c>
      <c r="N171" s="151">
        <f>IF(ISBLANK('Raw Data'!U171),"",'Raw Data'!U171)</f>
        <v>23.888888888888889</v>
      </c>
      <c r="O171" s="151" t="str">
        <f>IF(ISBLANK('Raw Data'!V171),"",'Raw Data'!V171)</f>
        <v>n/a</v>
      </c>
      <c r="P171" s="151">
        <f>IF(ISBLANK('Raw Data'!W171),"",'Raw Data'!W171)</f>
        <v>2</v>
      </c>
      <c r="Q171" s="151">
        <f>IF(ISBLANK('Raw Data'!C171),"",'Raw Data'!C171)</f>
        <v>0.09</v>
      </c>
      <c r="R171" s="151">
        <f>IF(ISBLANK('Raw Data'!D171),"",'Raw Data'!D171)</f>
        <v>7.6</v>
      </c>
      <c r="S171" s="151">
        <f>IF(ISBLANK('Raw Data'!E171),"",'Raw Data'!E171)</f>
        <v>2.2999999999999998</v>
      </c>
      <c r="T171" s="151">
        <f>IF(ISBLANK('Raw Data'!F171),"",'Raw Data'!F171)</f>
        <v>3.84</v>
      </c>
      <c r="U171" s="151">
        <f>IF(ISBLANK('Raw Data'!G171),"",'Raw Data'!G171)</f>
        <v>5.8000000000000003E-2</v>
      </c>
      <c r="V171" s="151" t="str">
        <f>IF(ISBLANK('Raw Data'!AD171),"",'Raw Data'!AD171)</f>
        <v/>
      </c>
      <c r="W171" s="52"/>
      <c r="AF171" s="90"/>
      <c r="AG171" s="91"/>
      <c r="AH171" s="90"/>
    </row>
    <row r="172" spans="1:34" x14ac:dyDescent="0.2">
      <c r="A172" s="82">
        <f>IF(ISBLANK('Raw Data'!A172),"",'Raw Data'!A172)</f>
        <v>43032</v>
      </c>
      <c r="B172" s="151">
        <f>IF(ISBLANK('Raw Data'!B172),"",'Raw Data'!B172)</f>
        <v>12</v>
      </c>
      <c r="C172" s="151" t="str">
        <f>IF(ISBLANK('Raw Data'!X172),"",'Raw Data'!X172)</f>
        <v/>
      </c>
      <c r="D172" s="151" t="str">
        <f>IF(ISBLANK('Raw Data'!Y172),"",'Raw Data'!Y172)</f>
        <v>Ryan Mello</v>
      </c>
      <c r="E172" s="151">
        <f>IF(ISBLANK('Raw Data'!AB172),"",'Raw Data'!AB172)</f>
        <v>16</v>
      </c>
      <c r="F172" s="151">
        <f>IF(ISBLANK('Raw Data'!AC172),"",'Raw Data'!AC172)</f>
        <v>4.8768000000000002</v>
      </c>
      <c r="G172" s="151">
        <f>IF(ISBLANK('Raw Data'!N172),"",'Raw Data'!N172)</f>
        <v>5</v>
      </c>
      <c r="H172" s="151">
        <f>IF(ISBLANK('Raw Data'!O172),"",'Raw Data'!O172)</f>
        <v>2</v>
      </c>
      <c r="I172" s="151">
        <f>IF(ISBLANK('Raw Data'!P172),"",'Raw Data'!P172)</f>
        <v>2</v>
      </c>
      <c r="J172" s="151">
        <f>IF(ISBLANK('Raw Data'!Q172),"",'Raw Data'!Q172)</f>
        <v>2</v>
      </c>
      <c r="K172" s="151">
        <f>IF(ISBLANK('Raw Data'!R172),"",'Raw Data'!R172)</f>
        <v>8</v>
      </c>
      <c r="L172" s="151">
        <f>IF(ISBLANK('Raw Data'!S172),"",'Raw Data'!S172)</f>
        <v>4</v>
      </c>
      <c r="M172" s="151">
        <f>IF(ISBLANK('Raw Data'!T172),"",'Raw Data'!T172)</f>
        <v>20.555555555555557</v>
      </c>
      <c r="N172" s="151">
        <f>IF(ISBLANK('Raw Data'!U172),"",'Raw Data'!U172)</f>
        <v>18.888888888888889</v>
      </c>
      <c r="O172" s="151">
        <f>IF(ISBLANK('Raw Data'!V172),"",'Raw Data'!V172)</f>
        <v>0</v>
      </c>
      <c r="P172" s="151">
        <f>IF(ISBLANK('Raw Data'!W172),"",'Raw Data'!W172)</f>
        <v>2</v>
      </c>
      <c r="Q172" s="151">
        <f>IF(ISBLANK('Raw Data'!C172),"",'Raw Data'!C172)</f>
        <v>0.08</v>
      </c>
      <c r="R172" s="151">
        <f>IF(ISBLANK('Raw Data'!D172),"",'Raw Data'!D172)</f>
        <v>6.6</v>
      </c>
      <c r="S172" s="151">
        <f>IF(ISBLANK('Raw Data'!E172),"",'Raw Data'!E172)</f>
        <v>1.4</v>
      </c>
      <c r="T172" s="151">
        <f>IF(ISBLANK('Raw Data'!F172),"",'Raw Data'!F172)</f>
        <v>4.0599999999999996</v>
      </c>
      <c r="U172" s="151">
        <f>IF(ISBLANK('Raw Data'!G172),"",'Raw Data'!G172)</f>
        <v>3.2000000000000001E-2</v>
      </c>
      <c r="V172" s="151" t="str">
        <f>IF(ISBLANK('Raw Data'!AD172),"",'Raw Data'!AD172)</f>
        <v/>
      </c>
      <c r="W172" s="52"/>
      <c r="AF172" s="90"/>
      <c r="AG172" s="91"/>
      <c r="AH172" s="90"/>
    </row>
    <row r="173" spans="1:34" x14ac:dyDescent="0.2">
      <c r="A173" s="82">
        <f>IF(ISBLANK('Raw Data'!A173),"",'Raw Data'!A173)</f>
        <v>43046</v>
      </c>
      <c r="B173" s="151">
        <f>IF(ISBLANK('Raw Data'!B173),"",'Raw Data'!B173)</f>
        <v>12</v>
      </c>
      <c r="C173" s="151" t="str">
        <f>IF(ISBLANK('Raw Data'!X173),"",'Raw Data'!X173)</f>
        <v/>
      </c>
      <c r="D173" s="151" t="str">
        <f>IF(ISBLANK('Raw Data'!Y173),"",'Raw Data'!Y173)</f>
        <v>Ryan Mello</v>
      </c>
      <c r="E173" s="151">
        <f>IF(ISBLANK('Raw Data'!AB173),"",'Raw Data'!AB173)</f>
        <v>15</v>
      </c>
      <c r="F173" s="151">
        <f>IF(ISBLANK('Raw Data'!AC173),"",'Raw Data'!AC173)</f>
        <v>4.5720000000000001</v>
      </c>
      <c r="G173" s="151">
        <f>IF(ISBLANK('Raw Data'!N173),"",'Raw Data'!N173)</f>
        <v>5</v>
      </c>
      <c r="H173" s="151">
        <f>IF(ISBLANK('Raw Data'!O173),"",'Raw Data'!O173)</f>
        <v>5</v>
      </c>
      <c r="I173" s="151">
        <f>IF(ISBLANK('Raw Data'!P173),"",'Raw Data'!P173)</f>
        <v>2</v>
      </c>
      <c r="J173" s="151">
        <f>IF(ISBLANK('Raw Data'!Q173),"",'Raw Data'!Q173)</f>
        <v>2</v>
      </c>
      <c r="K173" s="151">
        <f>IF(ISBLANK('Raw Data'!R173),"",'Raw Data'!R173)</f>
        <v>11</v>
      </c>
      <c r="L173" s="151">
        <f>IF(ISBLANK('Raw Data'!S173),"",'Raw Data'!S173)</f>
        <v>4</v>
      </c>
      <c r="M173" s="151">
        <f>IF(ISBLANK('Raw Data'!T173),"",'Raw Data'!T173)</f>
        <v>8.8888888888888893</v>
      </c>
      <c r="N173" s="151">
        <f>IF(ISBLANK('Raw Data'!U173),"",'Raw Data'!U173)</f>
        <v>14.444444444444445</v>
      </c>
      <c r="O173" s="151">
        <f>IF(ISBLANK('Raw Data'!V173),"",'Raw Data'!V173)</f>
        <v>0.4</v>
      </c>
      <c r="P173" s="151">
        <f>IF(ISBLANK('Raw Data'!W173),"",'Raw Data'!W173)</f>
        <v>1</v>
      </c>
      <c r="Q173" s="151">
        <f>IF(ISBLANK('Raw Data'!C173),"",'Raw Data'!C173)</f>
        <v>0.08</v>
      </c>
      <c r="R173" s="151">
        <f>IF(ISBLANK('Raw Data'!D173),"",'Raw Data'!D173)</f>
        <v>6.2</v>
      </c>
      <c r="S173" s="151">
        <f>IF(ISBLANK('Raw Data'!E173),"",'Raw Data'!E173)</f>
        <v>2.5</v>
      </c>
      <c r="T173" s="151">
        <f>IF(ISBLANK('Raw Data'!F173),"",'Raw Data'!F173)</f>
        <v>4.33</v>
      </c>
      <c r="U173" s="151">
        <f>IF(ISBLANK('Raw Data'!G173),"",'Raw Data'!G173)</f>
        <v>9.8000000000000004E-2</v>
      </c>
      <c r="V173" s="151" t="str">
        <f>IF(ISBLANK('Raw Data'!AD173),"",'Raw Data'!AD173)</f>
        <v/>
      </c>
      <c r="W173" s="52"/>
      <c r="AF173" s="90"/>
      <c r="AG173" s="91"/>
      <c r="AH173" s="90"/>
    </row>
    <row r="174" spans="1:34" x14ac:dyDescent="0.2">
      <c r="A174" s="82" t="str">
        <f>IF(ISBLANK('Raw Data'!A174),"",'Raw Data'!A174)</f>
        <v/>
      </c>
      <c r="B174" s="151" t="str">
        <f>IF(ISBLANK('Raw Data'!B174),"",'Raw Data'!B174)</f>
        <v/>
      </c>
      <c r="C174" s="151" t="str">
        <f>IF(ISBLANK('Raw Data'!X174),"",'Raw Data'!X174)</f>
        <v/>
      </c>
      <c r="D174" s="151" t="str">
        <f>IF(ISBLANK('Raw Data'!Y174),"",'Raw Data'!Y174)</f>
        <v/>
      </c>
      <c r="E174" s="151" t="str">
        <f>IF(ISBLANK('Raw Data'!AB174),"",'Raw Data'!AB174)</f>
        <v/>
      </c>
      <c r="F174" s="151" t="str">
        <f>IF(ISBLANK('Raw Data'!AC174),"",'Raw Data'!AC174)</f>
        <v/>
      </c>
      <c r="G174" s="151" t="str">
        <f>IF(ISBLANK('Raw Data'!N174),"",'Raw Data'!N174)</f>
        <v/>
      </c>
      <c r="H174" s="151" t="str">
        <f>IF(ISBLANK('Raw Data'!O174),"",'Raw Data'!O174)</f>
        <v/>
      </c>
      <c r="I174" s="151" t="str">
        <f>IF(ISBLANK('Raw Data'!P174),"",'Raw Data'!P174)</f>
        <v/>
      </c>
      <c r="J174" s="151" t="str">
        <f>IF(ISBLANK('Raw Data'!Q174),"",'Raw Data'!Q174)</f>
        <v/>
      </c>
      <c r="K174" s="151" t="str">
        <f>IF(ISBLANK('Raw Data'!R174),"",'Raw Data'!R174)</f>
        <v/>
      </c>
      <c r="L174" s="151" t="str">
        <f>IF(ISBLANK('Raw Data'!S174),"",'Raw Data'!S174)</f>
        <v/>
      </c>
      <c r="M174" s="151" t="str">
        <f>IF(ISBLANK('Raw Data'!T174),"",'Raw Data'!T174)</f>
        <v xml:space="preserve"> </v>
      </c>
      <c r="N174" s="151" t="str">
        <f>IF(ISBLANK('Raw Data'!U174),"",'Raw Data'!U174)</f>
        <v xml:space="preserve"> </v>
      </c>
      <c r="O174" s="151" t="str">
        <f>IF(ISBLANK('Raw Data'!V174),"",'Raw Data'!V174)</f>
        <v/>
      </c>
      <c r="P174" s="151" t="str">
        <f>IF(ISBLANK('Raw Data'!W174),"",'Raw Data'!W174)</f>
        <v/>
      </c>
      <c r="Q174" s="151" t="str">
        <f>IF(ISBLANK('Raw Data'!C174),"",'Raw Data'!C174)</f>
        <v/>
      </c>
      <c r="R174" s="151" t="str">
        <f>IF(ISBLANK('Raw Data'!D174),"",'Raw Data'!D174)</f>
        <v/>
      </c>
      <c r="S174" s="151" t="str">
        <f>IF(ISBLANK('Raw Data'!E174),"",'Raw Data'!E174)</f>
        <v/>
      </c>
      <c r="T174" s="151" t="str">
        <f>IF(ISBLANK('Raw Data'!F174),"",'Raw Data'!F174)</f>
        <v/>
      </c>
      <c r="U174" s="151" t="str">
        <f>IF(ISBLANK('Raw Data'!G174),"",'Raw Data'!G174)</f>
        <v/>
      </c>
      <c r="V174" s="151" t="str">
        <f>IF(ISBLANK('Raw Data'!AD174),"",'Raw Data'!AD174)</f>
        <v/>
      </c>
      <c r="W174" s="52"/>
      <c r="AF174" s="90"/>
      <c r="AG174" s="91"/>
      <c r="AH174" s="90"/>
    </row>
    <row r="175" spans="1:34" x14ac:dyDescent="0.2">
      <c r="A175" s="82" t="str">
        <f>IF(ISBLANK('Raw Data'!A175),"",'Raw Data'!A175)</f>
        <v/>
      </c>
      <c r="B175" s="151" t="str">
        <f>IF(ISBLANK('Raw Data'!B175),"",'Raw Data'!B175)</f>
        <v/>
      </c>
      <c r="C175" s="151" t="str">
        <f>IF(ISBLANK('Raw Data'!X175),"",'Raw Data'!X175)</f>
        <v/>
      </c>
      <c r="D175" s="151" t="str">
        <f>IF(ISBLANK('Raw Data'!Y175),"",'Raw Data'!Y175)</f>
        <v/>
      </c>
      <c r="E175" s="151" t="str">
        <f>IF(ISBLANK('Raw Data'!AB175),"",'Raw Data'!AB175)</f>
        <v/>
      </c>
      <c r="F175" s="151" t="str">
        <f>IF(ISBLANK('Raw Data'!AC175),"",'Raw Data'!AC175)</f>
        <v/>
      </c>
      <c r="G175" s="151" t="str">
        <f>IF(ISBLANK('Raw Data'!N175),"",'Raw Data'!N175)</f>
        <v/>
      </c>
      <c r="H175" s="151" t="str">
        <f>IF(ISBLANK('Raw Data'!O175),"",'Raw Data'!O175)</f>
        <v/>
      </c>
      <c r="I175" s="151" t="str">
        <f>IF(ISBLANK('Raw Data'!P175),"",'Raw Data'!P175)</f>
        <v/>
      </c>
      <c r="J175" s="151" t="str">
        <f>IF(ISBLANK('Raw Data'!Q175),"",'Raw Data'!Q175)</f>
        <v/>
      </c>
      <c r="K175" s="151" t="str">
        <f>IF(ISBLANK('Raw Data'!R175),"",'Raw Data'!R175)</f>
        <v/>
      </c>
      <c r="L175" s="151" t="str">
        <f>IF(ISBLANK('Raw Data'!S175),"",'Raw Data'!S175)</f>
        <v/>
      </c>
      <c r="M175" s="151" t="str">
        <f>IF(ISBLANK('Raw Data'!T175),"",'Raw Data'!T175)</f>
        <v xml:space="preserve"> </v>
      </c>
      <c r="N175" s="151" t="str">
        <f>IF(ISBLANK('Raw Data'!U175),"",'Raw Data'!U175)</f>
        <v xml:space="preserve"> </v>
      </c>
      <c r="O175" s="151" t="str">
        <f>IF(ISBLANK('Raw Data'!V175),"",'Raw Data'!V175)</f>
        <v/>
      </c>
      <c r="P175" s="151" t="str">
        <f>IF(ISBLANK('Raw Data'!W175),"",'Raw Data'!W175)</f>
        <v/>
      </c>
      <c r="Q175" s="151" t="str">
        <f>IF(ISBLANK('Raw Data'!C175),"",'Raw Data'!C175)</f>
        <v/>
      </c>
      <c r="R175" s="151" t="str">
        <f>IF(ISBLANK('Raw Data'!D175),"",'Raw Data'!D175)</f>
        <v/>
      </c>
      <c r="S175" s="151" t="str">
        <f>IF(ISBLANK('Raw Data'!E175),"",'Raw Data'!E175)</f>
        <v/>
      </c>
      <c r="T175" s="151" t="str">
        <f>IF(ISBLANK('Raw Data'!F175),"",'Raw Data'!F175)</f>
        <v/>
      </c>
      <c r="U175" s="151" t="str">
        <f>IF(ISBLANK('Raw Data'!G175),"",'Raw Data'!G175)</f>
        <v/>
      </c>
      <c r="V175" s="151" t="str">
        <f>IF(ISBLANK('Raw Data'!AD175),"",'Raw Data'!AD175)</f>
        <v/>
      </c>
      <c r="W175" s="52"/>
      <c r="AF175" s="90"/>
      <c r="AG175" s="91"/>
      <c r="AH175" s="90"/>
    </row>
    <row r="176" spans="1:34" x14ac:dyDescent="0.2">
      <c r="A176" s="82" t="str">
        <f>IF(ISBLANK('Raw Data'!A176),"",'Raw Data'!A176)</f>
        <v/>
      </c>
      <c r="B176" s="151" t="str">
        <f>IF(ISBLANK('Raw Data'!B176),"",'Raw Data'!B176)</f>
        <v/>
      </c>
      <c r="C176" s="151" t="str">
        <f>IF(ISBLANK('Raw Data'!X176),"",'Raw Data'!X176)</f>
        <v/>
      </c>
      <c r="D176" s="151" t="str">
        <f>IF(ISBLANK('Raw Data'!Y176),"",'Raw Data'!Y176)</f>
        <v/>
      </c>
      <c r="E176" s="151" t="str">
        <f>IF(ISBLANK('Raw Data'!AB176),"",'Raw Data'!AB176)</f>
        <v/>
      </c>
      <c r="F176" s="151" t="str">
        <f>IF(ISBLANK('Raw Data'!AC176),"",'Raw Data'!AC176)</f>
        <v/>
      </c>
      <c r="G176" s="151" t="str">
        <f>IF(ISBLANK('Raw Data'!N176),"",'Raw Data'!N176)</f>
        <v/>
      </c>
      <c r="H176" s="151" t="str">
        <f>IF(ISBLANK('Raw Data'!O176),"",'Raw Data'!O176)</f>
        <v/>
      </c>
      <c r="I176" s="151" t="str">
        <f>IF(ISBLANK('Raw Data'!P176),"",'Raw Data'!P176)</f>
        <v/>
      </c>
      <c r="J176" s="151" t="str">
        <f>IF(ISBLANK('Raw Data'!Q176),"",'Raw Data'!Q176)</f>
        <v/>
      </c>
      <c r="K176" s="151" t="str">
        <f>IF(ISBLANK('Raw Data'!R176),"",'Raw Data'!R176)</f>
        <v/>
      </c>
      <c r="L176" s="151" t="str">
        <f>IF(ISBLANK('Raw Data'!S176),"",'Raw Data'!S176)</f>
        <v/>
      </c>
      <c r="M176" s="151" t="str">
        <f>IF(ISBLANK('Raw Data'!T176),"",'Raw Data'!T176)</f>
        <v xml:space="preserve"> </v>
      </c>
      <c r="N176" s="151" t="str">
        <f>IF(ISBLANK('Raw Data'!U176),"",'Raw Data'!U176)</f>
        <v xml:space="preserve"> </v>
      </c>
      <c r="O176" s="151" t="str">
        <f>IF(ISBLANK('Raw Data'!V176),"",'Raw Data'!V176)</f>
        <v/>
      </c>
      <c r="P176" s="151" t="str">
        <f>IF(ISBLANK('Raw Data'!W176),"",'Raw Data'!W176)</f>
        <v/>
      </c>
      <c r="Q176" s="151" t="str">
        <f>IF(ISBLANK('Raw Data'!C176),"",'Raw Data'!C176)</f>
        <v/>
      </c>
      <c r="R176" s="151" t="str">
        <f>IF(ISBLANK('Raw Data'!D176),"",'Raw Data'!D176)</f>
        <v/>
      </c>
      <c r="S176" s="151" t="str">
        <f>IF(ISBLANK('Raw Data'!E176),"",'Raw Data'!E176)</f>
        <v/>
      </c>
      <c r="T176" s="151" t="str">
        <f>IF(ISBLANK('Raw Data'!F176),"",'Raw Data'!F176)</f>
        <v/>
      </c>
      <c r="U176" s="151" t="str">
        <f>IF(ISBLANK('Raw Data'!G176),"",'Raw Data'!G176)</f>
        <v/>
      </c>
      <c r="V176" s="151" t="str">
        <f>IF(ISBLANK('Raw Data'!AD176),"",'Raw Data'!AD176)</f>
        <v/>
      </c>
      <c r="W176" s="52"/>
      <c r="AF176" s="90"/>
      <c r="AG176" s="91"/>
      <c r="AH176" s="90"/>
    </row>
    <row r="177" spans="1:34" x14ac:dyDescent="0.2">
      <c r="A177" s="82" t="str">
        <f>IF(ISBLANK('Raw Data'!A177),"",'Raw Data'!A177)</f>
        <v/>
      </c>
      <c r="B177" s="151" t="str">
        <f>IF(ISBLANK('Raw Data'!B177),"",'Raw Data'!B177)</f>
        <v/>
      </c>
      <c r="C177" s="151" t="str">
        <f>IF(ISBLANK('Raw Data'!X177),"",'Raw Data'!X177)</f>
        <v/>
      </c>
      <c r="D177" s="151" t="str">
        <f>IF(ISBLANK('Raw Data'!Y177),"",'Raw Data'!Y177)</f>
        <v/>
      </c>
      <c r="E177" s="151" t="str">
        <f>IF(ISBLANK('Raw Data'!AB177),"",'Raw Data'!AB177)</f>
        <v/>
      </c>
      <c r="F177" s="151" t="str">
        <f>IF(ISBLANK('Raw Data'!AC177),"",'Raw Data'!AC177)</f>
        <v/>
      </c>
      <c r="G177" s="151" t="str">
        <f>IF(ISBLANK('Raw Data'!N177),"",'Raw Data'!N177)</f>
        <v/>
      </c>
      <c r="H177" s="151" t="str">
        <f>IF(ISBLANK('Raw Data'!O177),"",'Raw Data'!O177)</f>
        <v/>
      </c>
      <c r="I177" s="151" t="str">
        <f>IF(ISBLANK('Raw Data'!P177),"",'Raw Data'!P177)</f>
        <v/>
      </c>
      <c r="J177" s="151" t="str">
        <f>IF(ISBLANK('Raw Data'!Q177),"",'Raw Data'!Q177)</f>
        <v/>
      </c>
      <c r="K177" s="151" t="str">
        <f>IF(ISBLANK('Raw Data'!R177),"",'Raw Data'!R177)</f>
        <v/>
      </c>
      <c r="L177" s="151" t="str">
        <f>IF(ISBLANK('Raw Data'!S177),"",'Raw Data'!S177)</f>
        <v/>
      </c>
      <c r="M177" s="151" t="str">
        <f>IF(ISBLANK('Raw Data'!T177),"",'Raw Data'!T177)</f>
        <v xml:space="preserve"> </v>
      </c>
      <c r="N177" s="151" t="str">
        <f>IF(ISBLANK('Raw Data'!U177),"",'Raw Data'!U177)</f>
        <v xml:space="preserve"> </v>
      </c>
      <c r="O177" s="151" t="str">
        <f>IF(ISBLANK('Raw Data'!V177),"",'Raw Data'!V177)</f>
        <v/>
      </c>
      <c r="P177" s="151" t="str">
        <f>IF(ISBLANK('Raw Data'!W177),"",'Raw Data'!W177)</f>
        <v/>
      </c>
      <c r="Q177" s="151" t="str">
        <f>IF(ISBLANK('Raw Data'!C177),"",'Raw Data'!C177)</f>
        <v/>
      </c>
      <c r="R177" s="151" t="str">
        <f>IF(ISBLANK('Raw Data'!D177),"",'Raw Data'!D177)</f>
        <v/>
      </c>
      <c r="S177" s="151" t="str">
        <f>IF(ISBLANK('Raw Data'!E177),"",'Raw Data'!E177)</f>
        <v/>
      </c>
      <c r="T177" s="151" t="str">
        <f>IF(ISBLANK('Raw Data'!F177),"",'Raw Data'!F177)</f>
        <v/>
      </c>
      <c r="U177" s="151" t="str">
        <f>IF(ISBLANK('Raw Data'!G177),"",'Raw Data'!G177)</f>
        <v/>
      </c>
      <c r="V177" s="151" t="str">
        <f>IF(ISBLANK('Raw Data'!AD177),"",'Raw Data'!AD177)</f>
        <v/>
      </c>
      <c r="W177" s="52"/>
      <c r="AF177" s="90"/>
      <c r="AG177" s="91"/>
      <c r="AH177" s="90"/>
    </row>
    <row r="178" spans="1:34" x14ac:dyDescent="0.2">
      <c r="A178" s="82">
        <f>IF(ISBLANK('Raw Data'!A178),"",'Raw Data'!A178)</f>
        <v>42808</v>
      </c>
      <c r="B178" s="151">
        <f>IF(ISBLANK('Raw Data'!B178),"",'Raw Data'!B178)</f>
        <v>13</v>
      </c>
      <c r="C178" s="151" t="str">
        <f>IF(ISBLANK('Raw Data'!X178),"",'Raw Data'!X178)</f>
        <v>Morris Mill Pond</v>
      </c>
      <c r="D178" s="151" t="str">
        <f>IF(ISBLANK('Raw Data'!Y178),"",'Raw Data'!Y178)</f>
        <v>John Wright</v>
      </c>
      <c r="E178" s="151" t="str">
        <f>IF(ISBLANK('Raw Data'!AB178),"",'Raw Data'!AB178)</f>
        <v/>
      </c>
      <c r="F178" s="151">
        <f>IF(ISBLANK('Raw Data'!AC178),"",'Raw Data'!AC178)</f>
        <v>0</v>
      </c>
      <c r="G178" s="151">
        <f>IF(ISBLANK('Raw Data'!N178),"",'Raw Data'!N178)</f>
        <v>5</v>
      </c>
      <c r="H178" s="151">
        <f>IF(ISBLANK('Raw Data'!O178),"",'Raw Data'!O178)</f>
        <v>3</v>
      </c>
      <c r="I178" s="151">
        <f>IF(ISBLANK('Raw Data'!P178),"",'Raw Data'!P178)</f>
        <v>4</v>
      </c>
      <c r="J178" s="151">
        <f>IF(ISBLANK('Raw Data'!Q178),"",'Raw Data'!Q178)</f>
        <v>2</v>
      </c>
      <c r="K178" s="151">
        <f>IF(ISBLANK('Raw Data'!R178),"",'Raw Data'!R178)</f>
        <v>12</v>
      </c>
      <c r="L178" s="151">
        <f>IF(ISBLANK('Raw Data'!S178),"",'Raw Data'!S178)</f>
        <v>5</v>
      </c>
      <c r="M178" s="151">
        <f>IF(ISBLANK('Raw Data'!T178),"",'Raw Data'!T178)</f>
        <v>3.3333333333333335</v>
      </c>
      <c r="N178" s="151">
        <f>IF(ISBLANK('Raw Data'!U178),"",'Raw Data'!U178)</f>
        <v>5.5555555555555554</v>
      </c>
      <c r="O178" s="151">
        <f>IF(ISBLANK('Raw Data'!V178),"",'Raw Data'!V178)</f>
        <v>0.56000000000000005</v>
      </c>
      <c r="P178" s="151">
        <f>IF(ISBLANK('Raw Data'!W178),"",'Raw Data'!W178)</f>
        <v>1</v>
      </c>
      <c r="Q178" s="151">
        <f>IF(ISBLANK('Raw Data'!C178),"",'Raw Data'!C178)</f>
        <v>0.06</v>
      </c>
      <c r="R178" s="151">
        <f>IF(ISBLANK('Raw Data'!D178),"",'Raw Data'!D178)</f>
        <v>6.35</v>
      </c>
      <c r="S178" s="151">
        <f>IF(ISBLANK('Raw Data'!E178),"",'Raw Data'!E178)</f>
        <v>6.4</v>
      </c>
      <c r="T178" s="151" t="str">
        <f>IF(ISBLANK('Raw Data'!F178),"",'Raw Data'!F178)</f>
        <v>7.692/7.568</v>
      </c>
      <c r="U178" s="151">
        <f>IF(ISBLANK('Raw Data'!G178),"",'Raw Data'!G178)</f>
        <v>0.20899999999999999</v>
      </c>
      <c r="V178" s="151" t="str">
        <f>IF(ISBLANK('Raw Data'!AD178),"",'Raw Data'!AD178)</f>
        <v/>
      </c>
      <c r="W178" s="52"/>
      <c r="Y178" s="52" t="s">
        <v>20</v>
      </c>
      <c r="Z178" s="63" t="s">
        <v>106</v>
      </c>
      <c r="AA178" s="51">
        <f>AVERAGE(R178:R179)</f>
        <v>6.72</v>
      </c>
      <c r="AB178" s="51">
        <f>AVERAGE(T178:T179)</f>
        <v>1.32</v>
      </c>
      <c r="AC178" s="51">
        <f>AVERAGE(U178:U179)</f>
        <v>0.13650000000000001</v>
      </c>
      <c r="AD178" s="51">
        <f>AVERAGE(S178:S179)</f>
        <v>9.65</v>
      </c>
      <c r="AE178" s="51">
        <f>AVERAGE(O178:O179)</f>
        <v>0.7</v>
      </c>
      <c r="AF178" s="90">
        <f>TNTP!M161</f>
        <v>1.6808399999999999</v>
      </c>
      <c r="AG178" s="91">
        <f>TNTP!N161</f>
        <v>3.62349E-2</v>
      </c>
      <c r="AH178" s="90"/>
    </row>
    <row r="179" spans="1:34" x14ac:dyDescent="0.2">
      <c r="A179" s="82">
        <f>IF(ISBLANK('Raw Data'!A179),"",'Raw Data'!A179)</f>
        <v>42822</v>
      </c>
      <c r="B179" s="151">
        <f>IF(ISBLANK('Raw Data'!B179),"",'Raw Data'!B179)</f>
        <v>13</v>
      </c>
      <c r="C179" s="151" t="str">
        <f>IF(ISBLANK('Raw Data'!X179),"",'Raw Data'!X179)</f>
        <v/>
      </c>
      <c r="D179" s="151" t="str">
        <f>IF(ISBLANK('Raw Data'!Y179),"",'Raw Data'!Y179)</f>
        <v>Cindy Rodas</v>
      </c>
      <c r="E179" s="151">
        <f>IF(ISBLANK('Raw Data'!AB179),"",'Raw Data'!AB179)</f>
        <v>1</v>
      </c>
      <c r="F179" s="151">
        <f>IF(ISBLANK('Raw Data'!AC179),"",'Raw Data'!AC179)</f>
        <v>0.30480000000000002</v>
      </c>
      <c r="G179" s="151">
        <f>IF(ISBLANK('Raw Data'!N179),"",'Raw Data'!N179)</f>
        <v>5</v>
      </c>
      <c r="H179" s="151">
        <f>IF(ISBLANK('Raw Data'!O179),"",'Raw Data'!O179)</f>
        <v>3</v>
      </c>
      <c r="I179" s="151">
        <f>IF(ISBLANK('Raw Data'!P179),"",'Raw Data'!P179)</f>
        <v>2</v>
      </c>
      <c r="J179" s="151">
        <f>IF(ISBLANK('Raw Data'!Q179),"",'Raw Data'!Q179)</f>
        <v>1</v>
      </c>
      <c r="K179" s="151">
        <f>IF(ISBLANK('Raw Data'!R179),"",'Raw Data'!R179)</f>
        <v>8</v>
      </c>
      <c r="L179" s="151">
        <f>IF(ISBLANK('Raw Data'!S179),"",'Raw Data'!S179)</f>
        <v>3</v>
      </c>
      <c r="M179" s="151">
        <f>IF(ISBLANK('Raw Data'!T179),"",'Raw Data'!T179)</f>
        <v>18.333333333333332</v>
      </c>
      <c r="N179" s="151">
        <f>IF(ISBLANK('Raw Data'!U179),"",'Raw Data'!U179)</f>
        <v>16.111111111111111</v>
      </c>
      <c r="O179" s="151">
        <f>IF(ISBLANK('Raw Data'!V179),"",'Raw Data'!V179)</f>
        <v>0.84</v>
      </c>
      <c r="P179" s="151">
        <f>IF(ISBLANK('Raw Data'!W179),"",'Raw Data'!W179)</f>
        <v>1</v>
      </c>
      <c r="Q179" s="151">
        <f>IF(ISBLANK('Raw Data'!C179),"",'Raw Data'!C179)</f>
        <v>7.0000000000000007E-2</v>
      </c>
      <c r="R179" s="151">
        <f>IF(ISBLANK('Raw Data'!D179),"",'Raw Data'!D179)</f>
        <v>7.09</v>
      </c>
      <c r="S179" s="151">
        <f>IF(ISBLANK('Raw Data'!E179),"",'Raw Data'!E179)</f>
        <v>12.9</v>
      </c>
      <c r="T179" s="151">
        <f>IF(ISBLANK('Raw Data'!F179),"",'Raw Data'!F179)</f>
        <v>1.32</v>
      </c>
      <c r="U179" s="151">
        <f>IF(ISBLANK('Raw Data'!G179),"",'Raw Data'!G179)</f>
        <v>6.4000000000000001E-2</v>
      </c>
      <c r="V179" s="151" t="str">
        <f>IF(ISBLANK('Raw Data'!AD179),"",'Raw Data'!AD179)</f>
        <v/>
      </c>
      <c r="W179" s="52"/>
      <c r="Y179" s="52" t="s">
        <v>22</v>
      </c>
      <c r="AA179" s="90">
        <f>AVERAGE(R180:R181)</f>
        <v>7.4700000000000006</v>
      </c>
      <c r="AB179" s="90">
        <f>AVERAGE(T180:T181)</f>
        <v>1.7799999999999998</v>
      </c>
      <c r="AC179" s="90">
        <f>AVERAGE(U180:U181)</f>
        <v>0.15100000000000002</v>
      </c>
      <c r="AD179" s="90">
        <f>AVERAGE(S180:S181)</f>
        <v>6.9</v>
      </c>
      <c r="AE179" s="90">
        <f>AVERAGE(O180:O181)</f>
        <v>0.22</v>
      </c>
      <c r="AF179" s="90">
        <f>TNTP!M162</f>
        <v>1.484742</v>
      </c>
      <c r="AG179" s="91">
        <f>TNTP!N162</f>
        <v>5.9772100000000009E-2</v>
      </c>
      <c r="AH179" s="90"/>
    </row>
    <row r="180" spans="1:34" x14ac:dyDescent="0.2">
      <c r="A180" s="82">
        <f>IF(ISBLANK('Raw Data'!A180),"",'Raw Data'!A180)</f>
        <v>42836</v>
      </c>
      <c r="B180" s="151">
        <f>IF(ISBLANK('Raw Data'!B180),"",'Raw Data'!B180)</f>
        <v>13</v>
      </c>
      <c r="C180" s="151" t="str">
        <f>IF(ISBLANK('Raw Data'!X180),"",'Raw Data'!X180)</f>
        <v/>
      </c>
      <c r="D180" s="151" t="str">
        <f>IF(ISBLANK('Raw Data'!Y180),"",'Raw Data'!Y180)</f>
        <v>Cindy Rodas</v>
      </c>
      <c r="E180" s="151">
        <f>IF(ISBLANK('Raw Data'!AB180),"",'Raw Data'!AB180)</f>
        <v>1</v>
      </c>
      <c r="F180" s="151">
        <f>IF(ISBLANK('Raw Data'!AC180),"",'Raw Data'!AC180)</f>
        <v>0.30480000000000002</v>
      </c>
      <c r="G180" s="151">
        <f>IF(ISBLANK('Raw Data'!N180),"",'Raw Data'!N180)</f>
        <v>5</v>
      </c>
      <c r="H180" s="151">
        <f>IF(ISBLANK('Raw Data'!O180),"",'Raw Data'!O180)</f>
        <v>1</v>
      </c>
      <c r="I180" s="151">
        <f>IF(ISBLANK('Raw Data'!P180),"",'Raw Data'!P180)</f>
        <v>3</v>
      </c>
      <c r="J180" s="151">
        <f>IF(ISBLANK('Raw Data'!Q180),"",'Raw Data'!Q180)</f>
        <v>2</v>
      </c>
      <c r="K180" s="151">
        <f>IF(ISBLANK('Raw Data'!R180),"",'Raw Data'!R180)</f>
        <v>10</v>
      </c>
      <c r="L180" s="151">
        <f>IF(ISBLANK('Raw Data'!S180),"",'Raw Data'!S180)</f>
        <v>1</v>
      </c>
      <c r="M180" s="151">
        <f>IF(ISBLANK('Raw Data'!T180),"",'Raw Data'!T180)</f>
        <v>23.888888888888889</v>
      </c>
      <c r="N180" s="151">
        <f>IF(ISBLANK('Raw Data'!U180),"",'Raw Data'!U180)</f>
        <v>20</v>
      </c>
      <c r="O180" s="151" t="str">
        <f>IF(ISBLANK('Raw Data'!V180),"",'Raw Data'!V180)</f>
        <v/>
      </c>
      <c r="P180" s="151">
        <f>IF(ISBLANK('Raw Data'!W180),"",'Raw Data'!W180)</f>
        <v>1</v>
      </c>
      <c r="Q180" s="151">
        <f>IF(ISBLANK('Raw Data'!C180),"",'Raw Data'!C180)</f>
        <v>0.04</v>
      </c>
      <c r="R180" s="151">
        <f>IF(ISBLANK('Raw Data'!D180),"",'Raw Data'!D180)</f>
        <v>8.08</v>
      </c>
      <c r="S180" s="151">
        <f>IF(ISBLANK('Raw Data'!E180),"",'Raw Data'!E180)</f>
        <v>8</v>
      </c>
      <c r="T180" s="151">
        <f>IF(ISBLANK('Raw Data'!F180),"",'Raw Data'!F180)</f>
        <v>1.88</v>
      </c>
      <c r="U180" s="151">
        <f>IF(ISBLANK('Raw Data'!G180),"",'Raw Data'!G180)</f>
        <v>0.13800000000000001</v>
      </c>
      <c r="V180" s="151" t="str">
        <f>IF(ISBLANK('Raw Data'!AD180),"",'Raw Data'!AD180)</f>
        <v>Pollen</v>
      </c>
      <c r="W180" s="52"/>
      <c r="Y180" s="52" t="s">
        <v>23</v>
      </c>
      <c r="AA180" s="90">
        <f>AVERAGE(R182:R183)</f>
        <v>6.77</v>
      </c>
      <c r="AB180" s="90">
        <f>AVERAGE(T182:T183)</f>
        <v>1.4350000000000001</v>
      </c>
      <c r="AC180" s="90">
        <f>AVERAGE(U182:U183)</f>
        <v>0.251</v>
      </c>
      <c r="AD180" s="90">
        <f>AVERAGE(S182:S183)</f>
        <v>22.75</v>
      </c>
      <c r="AE180" s="90">
        <f>AVERAGE(O182:O183)</f>
        <v>0.60950000000000004</v>
      </c>
      <c r="AF180" s="90">
        <f>TNTP!M163</f>
        <v>4.0487233500000004</v>
      </c>
      <c r="AG180" s="91">
        <f>TNTP!N163</f>
        <v>0.31279699999999999</v>
      </c>
      <c r="AH180" s="90"/>
    </row>
    <row r="181" spans="1:34" x14ac:dyDescent="0.2">
      <c r="A181" s="82">
        <f>IF(ISBLANK('Raw Data'!A181),"",'Raw Data'!A181)</f>
        <v>42850</v>
      </c>
      <c r="B181" s="151">
        <f>IF(ISBLANK('Raw Data'!B181),"",'Raw Data'!B181)</f>
        <v>13</v>
      </c>
      <c r="C181" s="151" t="str">
        <f>IF(ISBLANK('Raw Data'!X181),"",'Raw Data'!X181)</f>
        <v/>
      </c>
      <c r="D181" s="151" t="str">
        <f>IF(ISBLANK('Raw Data'!Y181),"",'Raw Data'!Y181)</f>
        <v>Gains Hawkins</v>
      </c>
      <c r="E181" s="151">
        <f>IF(ISBLANK('Raw Data'!AB181),"",'Raw Data'!AB181)</f>
        <v>0.32800000000000001</v>
      </c>
      <c r="F181" s="151">
        <f>IF(ISBLANK('Raw Data'!AC181),"",'Raw Data'!AC181)</f>
        <v>9.9974400000000005E-2</v>
      </c>
      <c r="G181" s="151">
        <f>IF(ISBLANK('Raw Data'!N181),"",'Raw Data'!N181)</f>
        <v>5</v>
      </c>
      <c r="H181" s="151">
        <f>IF(ISBLANK('Raw Data'!O181),"",'Raw Data'!O181)</f>
        <v>4</v>
      </c>
      <c r="I181" s="151">
        <f>IF(ISBLANK('Raw Data'!P181),"",'Raw Data'!P181)</f>
        <v>2</v>
      </c>
      <c r="J181" s="151">
        <f>IF(ISBLANK('Raw Data'!Q181),"",'Raw Data'!Q181)</f>
        <v>1</v>
      </c>
      <c r="K181" s="151">
        <f>IF(ISBLANK('Raw Data'!R181),"",'Raw Data'!R181)</f>
        <v>6</v>
      </c>
      <c r="L181" s="151">
        <f>IF(ISBLANK('Raw Data'!S181),"",'Raw Data'!S181)</f>
        <v>5</v>
      </c>
      <c r="M181" s="151">
        <f>IF(ISBLANK('Raw Data'!T181),"",'Raw Data'!T181)</f>
        <v>15.555555555555555</v>
      </c>
      <c r="N181" s="151">
        <f>IF(ISBLANK('Raw Data'!U181),"",'Raw Data'!U181)</f>
        <v>15.555555555555555</v>
      </c>
      <c r="O181" s="151">
        <f>IF(ISBLANK('Raw Data'!V181),"",'Raw Data'!V181)</f>
        <v>0.22</v>
      </c>
      <c r="P181" s="151">
        <f>IF(ISBLANK('Raw Data'!W181),"",'Raw Data'!W181)</f>
        <v>1</v>
      </c>
      <c r="Q181" s="151">
        <f>IF(ISBLANK('Raw Data'!C181),"",'Raw Data'!C181)</f>
        <v>7.0000000000000007E-2</v>
      </c>
      <c r="R181" s="151">
        <f>IF(ISBLANK('Raw Data'!D181),"",'Raw Data'!D181)</f>
        <v>6.86</v>
      </c>
      <c r="S181" s="151">
        <f>IF(ISBLANK('Raw Data'!E181),"",'Raw Data'!E181)</f>
        <v>5.8</v>
      </c>
      <c r="T181" s="151">
        <f>IF(ISBLANK('Raw Data'!F181),"",'Raw Data'!F181)</f>
        <v>1.68</v>
      </c>
      <c r="U181" s="151">
        <f>IF(ISBLANK('Raw Data'!G181),"",'Raw Data'!G181)</f>
        <v>0.16400000000000001</v>
      </c>
      <c r="V181" s="151" t="str">
        <f>IF(ISBLANK('Raw Data'!AD181),"",'Raw Data'!AD181)</f>
        <v/>
      </c>
      <c r="W181" s="52"/>
      <c r="Y181" s="52" t="s">
        <v>24</v>
      </c>
      <c r="AA181" s="51">
        <f>AVERAGE(R184:R185)</f>
        <v>7.09</v>
      </c>
      <c r="AB181" s="51">
        <f>AVERAGE(T184:T185)</f>
        <v>1.53</v>
      </c>
      <c r="AC181" s="51">
        <f>AVERAGE(U184:U185)</f>
        <v>0.252</v>
      </c>
      <c r="AD181" s="51">
        <f>AVERAGE(S184:S185)</f>
        <v>5.95</v>
      </c>
      <c r="AE181" s="51">
        <f>AVERAGE(O184:O185)</f>
        <v>0.8</v>
      </c>
      <c r="AF181" s="90">
        <f>TNTP!M164</f>
        <v>1.1086540500000002</v>
      </c>
      <c r="AG181" s="91">
        <f>TNTP!N164</f>
        <v>6.3643349999999987E-2</v>
      </c>
      <c r="AH181" s="90"/>
    </row>
    <row r="182" spans="1:34" x14ac:dyDescent="0.2">
      <c r="A182" s="82">
        <f>IF(ISBLANK('Raw Data'!A182),"",'Raw Data'!A182)</f>
        <v>42864</v>
      </c>
      <c r="B182" s="151">
        <f>IF(ISBLANK('Raw Data'!B182),"",'Raw Data'!B182)</f>
        <v>13</v>
      </c>
      <c r="C182" s="151" t="str">
        <f>IF(ISBLANK('Raw Data'!X182),"",'Raw Data'!X182)</f>
        <v/>
      </c>
      <c r="D182" s="151" t="str">
        <f>IF(ISBLANK('Raw Data'!Y182),"",'Raw Data'!Y182)</f>
        <v>John Wright, Gains Hawkins</v>
      </c>
      <c r="E182" s="151">
        <f>IF(ISBLANK('Raw Data'!AB182),"",'Raw Data'!AB182)</f>
        <v>2</v>
      </c>
      <c r="F182" s="151">
        <f>IF(ISBLANK('Raw Data'!AC182),"",'Raw Data'!AC182)</f>
        <v>0.60960000000000003</v>
      </c>
      <c r="G182" s="151">
        <f>IF(ISBLANK('Raw Data'!N182),"",'Raw Data'!N182)</f>
        <v>5</v>
      </c>
      <c r="H182" s="151">
        <f>IF(ISBLANK('Raw Data'!O182),"",'Raw Data'!O182)</f>
        <v>1</v>
      </c>
      <c r="I182" s="151">
        <f>IF(ISBLANK('Raw Data'!P182),"",'Raw Data'!P182)</f>
        <v>2</v>
      </c>
      <c r="J182" s="151">
        <f>IF(ISBLANK('Raw Data'!Q182),"",'Raw Data'!Q182)</f>
        <v>1</v>
      </c>
      <c r="K182" s="151">
        <f>IF(ISBLANK('Raw Data'!R182),"",'Raw Data'!R182)</f>
        <v>10</v>
      </c>
      <c r="L182" s="151">
        <f>IF(ISBLANK('Raw Data'!S182),"",'Raw Data'!S182)</f>
        <v>1</v>
      </c>
      <c r="M182" s="151">
        <f>IF(ISBLANK('Raw Data'!T182),"",'Raw Data'!T182)</f>
        <v>16.666666666666668</v>
      </c>
      <c r="N182" s="151">
        <f>IF(ISBLANK('Raw Data'!U182),"",'Raw Data'!U182)</f>
        <v>15</v>
      </c>
      <c r="O182" s="151">
        <f>IF(ISBLANK('Raw Data'!V182),"",'Raw Data'!V182)</f>
        <v>0.44900000000000001</v>
      </c>
      <c r="P182" s="151">
        <f>IF(ISBLANK('Raw Data'!W182),"",'Raw Data'!W182)</f>
        <v>1</v>
      </c>
      <c r="Q182" s="151">
        <f>IF(ISBLANK('Raw Data'!C182),"",'Raw Data'!C182)</f>
        <v>0.06</v>
      </c>
      <c r="R182" s="151">
        <f>IF(ISBLANK('Raw Data'!D182),"",'Raw Data'!D182)</f>
        <v>6.85</v>
      </c>
      <c r="S182" s="151">
        <f>IF(ISBLANK('Raw Data'!E182),"",'Raw Data'!E182)</f>
        <v>41</v>
      </c>
      <c r="T182" s="151">
        <f>IF(ISBLANK('Raw Data'!F182),"",'Raw Data'!F182)</f>
        <v>1.43</v>
      </c>
      <c r="U182" s="151">
        <f>IF(ISBLANK('Raw Data'!G182),"",'Raw Data'!G182)</f>
        <v>0.40899999999999997</v>
      </c>
      <c r="V182" s="151" t="str">
        <f>IF(ISBLANK('Raw Data'!AD182),"",'Raw Data'!AD182)</f>
        <v/>
      </c>
      <c r="W182" s="52"/>
      <c r="Y182" s="52" t="s">
        <v>25</v>
      </c>
      <c r="AA182" s="51">
        <f>AVERAGE(R186:R187)</f>
        <v>7.71</v>
      </c>
      <c r="AB182" s="51">
        <f>AVERAGE(T186:T187)</f>
        <v>9.6999999999999993</v>
      </c>
      <c r="AC182" s="51">
        <f>AVERAGE(U186:U187)</f>
        <v>0.129</v>
      </c>
      <c r="AD182" s="51">
        <f>AVERAGE(S186:S187)</f>
        <v>13.65</v>
      </c>
      <c r="AE182" s="51">
        <f>AVERAGE(O186:O187)</f>
        <v>0.44650000000000001</v>
      </c>
      <c r="AF182" s="90">
        <f>TNTP!M165</f>
        <v>0.85372665000000003</v>
      </c>
      <c r="AG182" s="91">
        <f>TNTP!N165</f>
        <v>6.6585499999999992E-2</v>
      </c>
      <c r="AH182" s="90"/>
    </row>
    <row r="183" spans="1:34" x14ac:dyDescent="0.2">
      <c r="A183" s="82">
        <f>IF(ISBLANK('Raw Data'!A183),"",'Raw Data'!A183)</f>
        <v>42878</v>
      </c>
      <c r="B183" s="151">
        <f>IF(ISBLANK('Raw Data'!B183),"",'Raw Data'!B183)</f>
        <v>13</v>
      </c>
      <c r="C183" s="151" t="str">
        <f>IF(ISBLANK('Raw Data'!X183),"",'Raw Data'!X183)</f>
        <v/>
      </c>
      <c r="D183" s="151" t="str">
        <f>IF(ISBLANK('Raw Data'!Y183),"",'Raw Data'!Y183)</f>
        <v>Gains Hawkins</v>
      </c>
      <c r="E183" s="151">
        <f>IF(ISBLANK('Raw Data'!AB183),"",'Raw Data'!AB183)</f>
        <v>0</v>
      </c>
      <c r="F183" s="151">
        <f>IF(ISBLANK('Raw Data'!AC183),"",'Raw Data'!AC183)</f>
        <v>0</v>
      </c>
      <c r="G183" s="151">
        <f>IF(ISBLANK('Raw Data'!N183),"",'Raw Data'!N183)</f>
        <v>2</v>
      </c>
      <c r="H183" s="151">
        <f>IF(ISBLANK('Raw Data'!O183),"",'Raw Data'!O183)</f>
        <v>4</v>
      </c>
      <c r="I183" s="151">
        <f>IF(ISBLANK('Raw Data'!P183),"",'Raw Data'!P183)</f>
        <v>3</v>
      </c>
      <c r="J183" s="151">
        <f>IF(ISBLANK('Raw Data'!Q183),"",'Raw Data'!Q183)</f>
        <v>1</v>
      </c>
      <c r="K183" s="151">
        <f>IF(ISBLANK('Raw Data'!R183),"",'Raw Data'!R183)</f>
        <v>7</v>
      </c>
      <c r="L183" s="151">
        <f>IF(ISBLANK('Raw Data'!S183),"",'Raw Data'!S183)</f>
        <v>5</v>
      </c>
      <c r="M183" s="151">
        <f>IF(ISBLANK('Raw Data'!T183),"",'Raw Data'!T183)</f>
        <v>17.222222222222221</v>
      </c>
      <c r="N183" s="151">
        <f>IF(ISBLANK('Raw Data'!U183),"",'Raw Data'!U183)</f>
        <v>17.222222222222221</v>
      </c>
      <c r="O183" s="151">
        <f>IF(ISBLANK('Raw Data'!V183),"",'Raw Data'!V183)</f>
        <v>0.77</v>
      </c>
      <c r="P183" s="151">
        <f>IF(ISBLANK('Raw Data'!W183),"",'Raw Data'!W183)</f>
        <v>1</v>
      </c>
      <c r="Q183" s="151">
        <f>IF(ISBLANK('Raw Data'!C183),"",'Raw Data'!C183)</f>
        <v>7.0000000000000007E-2</v>
      </c>
      <c r="R183" s="151">
        <f>IF(ISBLANK('Raw Data'!D183),"",'Raw Data'!D183)</f>
        <v>6.69</v>
      </c>
      <c r="S183" s="151">
        <f>IF(ISBLANK('Raw Data'!E183),"",'Raw Data'!E183)</f>
        <v>4.5</v>
      </c>
      <c r="T183" s="151">
        <f>IF(ISBLANK('Raw Data'!F183),"",'Raw Data'!F183)</f>
        <v>1.44</v>
      </c>
      <c r="U183" s="151">
        <f>IF(ISBLANK('Raw Data'!G183),"",'Raw Data'!G183)</f>
        <v>9.2999999999999999E-2</v>
      </c>
      <c r="V183" s="151" t="str">
        <f>IF(ISBLANK('Raw Data'!AD183),"",'Raw Data'!AD183)</f>
        <v/>
      </c>
      <c r="W183" s="52"/>
      <c r="Y183" s="52" t="s">
        <v>26</v>
      </c>
      <c r="AA183" s="90">
        <f>AVERAGE(R188:R190)</f>
        <v>6.3833333333333329</v>
      </c>
      <c r="AB183" s="90">
        <f>AVERAGE(T188:T190)</f>
        <v>1.5866666666666667</v>
      </c>
      <c r="AC183" s="90">
        <f>AVERAGE(U188:U190)</f>
        <v>0.2543333333333333</v>
      </c>
      <c r="AD183" s="90">
        <f>AVERAGE(S188:S190)</f>
        <v>11.666666666666666</v>
      </c>
      <c r="AE183" s="90">
        <f>AVERAGE(O188:O190)</f>
        <v>0.32733333333333331</v>
      </c>
      <c r="AF183" s="90">
        <f>TNTP!M166</f>
        <v>1.4581286999999998</v>
      </c>
      <c r="AG183" s="91">
        <f>TNTP!N166</f>
        <v>0.12181533333333333</v>
      </c>
      <c r="AH183" s="90"/>
    </row>
    <row r="184" spans="1:34" x14ac:dyDescent="0.2">
      <c r="A184" s="82">
        <f>IF(ISBLANK('Raw Data'!A184),"",'Raw Data'!A184)</f>
        <v>42892</v>
      </c>
      <c r="B184" s="151">
        <f>IF(ISBLANK('Raw Data'!B184),"",'Raw Data'!B184)</f>
        <v>13</v>
      </c>
      <c r="C184" s="151" t="str">
        <f>IF(ISBLANK('Raw Data'!X184),"",'Raw Data'!X184)</f>
        <v/>
      </c>
      <c r="D184" s="151" t="str">
        <f>IF(ISBLANK('Raw Data'!Y184),"",'Raw Data'!Y184)</f>
        <v>Gains Hawkins</v>
      </c>
      <c r="E184" s="151">
        <f>IF(ISBLANK('Raw Data'!AB184),"",'Raw Data'!AB184)</f>
        <v>0</v>
      </c>
      <c r="F184" s="151">
        <f>IF(ISBLANK('Raw Data'!AC184),"",'Raw Data'!AC184)</f>
        <v>0</v>
      </c>
      <c r="G184" s="151">
        <f>IF(ISBLANK('Raw Data'!N184),"",'Raw Data'!N184)</f>
        <v>3</v>
      </c>
      <c r="H184" s="151">
        <f>IF(ISBLANK('Raw Data'!O184),"",'Raw Data'!O184)</f>
        <v>2</v>
      </c>
      <c r="I184" s="151">
        <f>IF(ISBLANK('Raw Data'!P184),"",'Raw Data'!P184)</f>
        <v>3</v>
      </c>
      <c r="J184" s="151">
        <f>IF(ISBLANK('Raw Data'!Q184),"",'Raw Data'!Q184)</f>
        <v>1</v>
      </c>
      <c r="K184" s="151">
        <f>IF(ISBLANK('Raw Data'!R184),"",'Raw Data'!R184)</f>
        <v>12</v>
      </c>
      <c r="L184" s="151">
        <f>IF(ISBLANK('Raw Data'!S184),"",'Raw Data'!S184)</f>
        <v>5</v>
      </c>
      <c r="M184" s="151">
        <f>IF(ISBLANK('Raw Data'!T184),"",'Raw Data'!T184)</f>
        <v>23.888888888888889</v>
      </c>
      <c r="N184" s="151">
        <f>IF(ISBLANK('Raw Data'!U184),"",'Raw Data'!U184)</f>
        <v>21.666666666666668</v>
      </c>
      <c r="O184" s="151">
        <f>IF(ISBLANK('Raw Data'!V184),"",'Raw Data'!V184)</f>
        <v>0.9</v>
      </c>
      <c r="P184" s="151">
        <f>IF(ISBLANK('Raw Data'!W184),"",'Raw Data'!W184)</f>
        <v>1</v>
      </c>
      <c r="Q184" s="151">
        <f>IF(ISBLANK('Raw Data'!C184),"",'Raw Data'!C184)</f>
        <v>7.0000000000000007E-2</v>
      </c>
      <c r="R184" s="151">
        <f>IF(ISBLANK('Raw Data'!D184),"",'Raw Data'!D184)</f>
        <v>6.96</v>
      </c>
      <c r="S184" s="151">
        <f>IF(ISBLANK('Raw Data'!E184),"",'Raw Data'!E184)</f>
        <v>3.4</v>
      </c>
      <c r="T184" s="151">
        <f>IF(ISBLANK('Raw Data'!F184),"",'Raw Data'!F184)</f>
        <v>1.53</v>
      </c>
      <c r="U184" s="151">
        <f>IF(ISBLANK('Raw Data'!G184),"",'Raw Data'!G184)</f>
        <v>0.106</v>
      </c>
      <c r="V184" s="151" t="str">
        <f>IF(ISBLANK('Raw Data'!AD184),"",'Raw Data'!AD184)</f>
        <v/>
      </c>
      <c r="W184" s="52"/>
      <c r="Y184" s="52" t="s">
        <v>27</v>
      </c>
      <c r="AA184" s="90">
        <f>AVERAGE(R191:R192)</f>
        <v>6.6449999999999996</v>
      </c>
      <c r="AB184" s="90">
        <f>AVERAGE(T191:T192)</f>
        <v>0.81</v>
      </c>
      <c r="AC184" s="90">
        <f>AVERAGE(U191:U192)</f>
        <v>0.23899999999999999</v>
      </c>
      <c r="AD184" s="90">
        <f>AVERAGE(S191:S192)</f>
        <v>17.899999999999999</v>
      </c>
      <c r="AE184" s="90">
        <f>AVERAGE(O191:O192)</f>
        <v>0.621</v>
      </c>
      <c r="AF184" s="90">
        <f>TNTP!M167</f>
        <v>1.4497245000000001</v>
      </c>
      <c r="AG184" s="91">
        <f>TNTP!N167</f>
        <v>6.5501550000000006E-2</v>
      </c>
      <c r="AH184" s="90"/>
    </row>
    <row r="185" spans="1:34" x14ac:dyDescent="0.2">
      <c r="A185" s="82">
        <f>IF(ISBLANK('Raw Data'!A185),"",'Raw Data'!A185)</f>
        <v>42906</v>
      </c>
      <c r="B185" s="151">
        <f>IF(ISBLANK('Raw Data'!B185),"",'Raw Data'!B185)</f>
        <v>13</v>
      </c>
      <c r="C185" s="151" t="str">
        <f>IF(ISBLANK('Raw Data'!X185),"",'Raw Data'!X185)</f>
        <v/>
      </c>
      <c r="D185" s="151" t="str">
        <f>IF(ISBLANK('Raw Data'!Y185),"",'Raw Data'!Y185)</f>
        <v>Gains Hawkins</v>
      </c>
      <c r="E185" s="151">
        <f>IF(ISBLANK('Raw Data'!AB185),"",'Raw Data'!AB185)</f>
        <v>0.3</v>
      </c>
      <c r="F185" s="151">
        <f>IF(ISBLANK('Raw Data'!AC185),"",'Raw Data'!AC185)</f>
        <v>9.1440000000000007E-2</v>
      </c>
      <c r="G185" s="151">
        <f>IF(ISBLANK('Raw Data'!N185),"",'Raw Data'!N185)</f>
        <v>2</v>
      </c>
      <c r="H185" s="151">
        <f>IF(ISBLANK('Raw Data'!O185),"",'Raw Data'!O185)</f>
        <v>3</v>
      </c>
      <c r="I185" s="151">
        <f>IF(ISBLANK('Raw Data'!P185),"",'Raw Data'!P185)</f>
        <v>3</v>
      </c>
      <c r="J185" s="151">
        <f>IF(ISBLANK('Raw Data'!Q185),"",'Raw Data'!Q185)</f>
        <v>2</v>
      </c>
      <c r="K185" s="151">
        <f>IF(ISBLANK('Raw Data'!R185),"",'Raw Data'!R185)</f>
        <v>11</v>
      </c>
      <c r="L185" s="151">
        <f>IF(ISBLANK('Raw Data'!S185),"",'Raw Data'!S185)</f>
        <v>5</v>
      </c>
      <c r="M185" s="151">
        <f>IF(ISBLANK('Raw Data'!T185),"",'Raw Data'!T185)</f>
        <v>26.666666666666668</v>
      </c>
      <c r="N185" s="151">
        <f>IF(ISBLANK('Raw Data'!U185),"",'Raw Data'!U185)</f>
        <v>25.555555555555557</v>
      </c>
      <c r="O185" s="151">
        <f>IF(ISBLANK('Raw Data'!V185),"",'Raw Data'!V185)</f>
        <v>0.7</v>
      </c>
      <c r="P185" s="151">
        <f>IF(ISBLANK('Raw Data'!W185),"",'Raw Data'!W185)</f>
        <v>1</v>
      </c>
      <c r="Q185" s="151">
        <f>IF(ISBLANK('Raw Data'!C185),"",'Raw Data'!C185)</f>
        <v>0.08</v>
      </c>
      <c r="R185" s="151">
        <f>IF(ISBLANK('Raw Data'!D185),"",'Raw Data'!D185)</f>
        <v>7.22</v>
      </c>
      <c r="S185" s="151">
        <f>IF(ISBLANK('Raw Data'!E185),"",'Raw Data'!E185)</f>
        <v>8.5</v>
      </c>
      <c r="T185" s="151" t="str">
        <f>IF(ISBLANK('Raw Data'!F185),"",'Raw Data'!F185)</f>
        <v/>
      </c>
      <c r="U185" s="151">
        <f>IF(ISBLANK('Raw Data'!G185),"",'Raw Data'!G185)</f>
        <v>0.39800000000000002</v>
      </c>
      <c r="V185" s="151" t="str">
        <f>IF(ISBLANK('Raw Data'!AD185),"",'Raw Data'!AD185)</f>
        <v/>
      </c>
      <c r="W185" s="52"/>
      <c r="Y185" s="52" t="s">
        <v>28</v>
      </c>
      <c r="AA185" s="90">
        <f>AVERAGE(R193:R194)</f>
        <v>6.9950000000000001</v>
      </c>
      <c r="AB185" s="90">
        <f>AVERAGE(T193:T194)</f>
        <v>1.58</v>
      </c>
      <c r="AC185" s="90">
        <f>AVERAGE(U193:U194)</f>
        <v>7.5499999999999998E-2</v>
      </c>
      <c r="AD185" s="90">
        <f>AVERAGE(S193:S194)</f>
        <v>17.600000000000001</v>
      </c>
      <c r="AE185" s="90">
        <f>AVERAGE(O193:O194)</f>
        <v>0.85549999999999993</v>
      </c>
      <c r="AF185" s="90">
        <f>TNTP!M168</f>
        <v>1.610805</v>
      </c>
      <c r="AG185" s="91">
        <f>TNTP!N168</f>
        <v>4.8777750000000002E-2</v>
      </c>
      <c r="AH185" s="90"/>
    </row>
    <row r="186" spans="1:34" x14ac:dyDescent="0.2">
      <c r="A186" s="82">
        <f>IF(ISBLANK('Raw Data'!A186),"",'Raw Data'!A186)</f>
        <v>42921</v>
      </c>
      <c r="B186" s="151">
        <f>IF(ISBLANK('Raw Data'!B186),"",'Raw Data'!B186)</f>
        <v>13</v>
      </c>
      <c r="C186" s="151" t="str">
        <f>IF(ISBLANK('Raw Data'!X186),"",'Raw Data'!X186)</f>
        <v/>
      </c>
      <c r="D186" s="151" t="str">
        <f>IF(ISBLANK('Raw Data'!Y186),"",'Raw Data'!Y186)</f>
        <v>John Wright</v>
      </c>
      <c r="E186" s="151">
        <f>IF(ISBLANK('Raw Data'!AB186),"",'Raw Data'!AB186)</f>
        <v>1</v>
      </c>
      <c r="F186" s="151">
        <f>IF(ISBLANK('Raw Data'!AC186),"",'Raw Data'!AC186)</f>
        <v>0.30480000000000002</v>
      </c>
      <c r="G186" s="151">
        <f>IF(ISBLANK('Raw Data'!N186),"",'Raw Data'!N186)</f>
        <v>5</v>
      </c>
      <c r="H186" s="151">
        <f>IF(ISBLANK('Raw Data'!O186),"",'Raw Data'!O186)</f>
        <v>3</v>
      </c>
      <c r="I186" s="151">
        <f>IF(ISBLANK('Raw Data'!P186),"",'Raw Data'!P186)</f>
        <v>2</v>
      </c>
      <c r="J186" s="151">
        <f>IF(ISBLANK('Raw Data'!Q186),"",'Raw Data'!Q186)</f>
        <v>1</v>
      </c>
      <c r="K186" s="151">
        <f>IF(ISBLANK('Raw Data'!R186),"",'Raw Data'!R186)</f>
        <v>7</v>
      </c>
      <c r="L186" s="151">
        <f>IF(ISBLANK('Raw Data'!S186),"",'Raw Data'!S186)</f>
        <v>1</v>
      </c>
      <c r="M186" s="151">
        <f>IF(ISBLANK('Raw Data'!T186),"",'Raw Data'!T186)</f>
        <v>28.888888888888889</v>
      </c>
      <c r="N186" s="151">
        <f>IF(ISBLANK('Raw Data'!U186),"",'Raw Data'!U186)</f>
        <v>27.222222222222221</v>
      </c>
      <c r="O186" s="151">
        <f>IF(ISBLANK('Raw Data'!V186),"",'Raw Data'!V186)</f>
        <v>0.52100000000000002</v>
      </c>
      <c r="P186" s="151">
        <f>IF(ISBLANK('Raw Data'!W186),"",'Raw Data'!W186)</f>
        <v>1</v>
      </c>
      <c r="Q186" s="151">
        <f>IF(ISBLANK('Raw Data'!C186),"",'Raw Data'!C186)</f>
        <v>0.08</v>
      </c>
      <c r="R186" s="151">
        <f>IF(ISBLANK('Raw Data'!D186),"",'Raw Data'!D186)</f>
        <v>7.74</v>
      </c>
      <c r="S186" s="151">
        <f>IF(ISBLANK('Raw Data'!E186),"",'Raw Data'!E186)</f>
        <v>13</v>
      </c>
      <c r="T186" s="151" t="str">
        <f>IF(ISBLANK('Raw Data'!F186),"",'Raw Data'!F186)</f>
        <v/>
      </c>
      <c r="U186" s="151">
        <f>IF(ISBLANK('Raw Data'!G186),"",'Raw Data'!G186)</f>
        <v>0.114</v>
      </c>
      <c r="V186" s="151" t="str">
        <f>IF(ISBLANK('Raw Data'!AD186),"",'Raw Data'!AD186)</f>
        <v/>
      </c>
      <c r="W186" s="52"/>
      <c r="Y186" s="52" t="s">
        <v>29</v>
      </c>
      <c r="AF186" s="90"/>
      <c r="AG186" s="91"/>
      <c r="AH186" s="90"/>
    </row>
    <row r="187" spans="1:34" x14ac:dyDescent="0.2">
      <c r="A187" s="82">
        <f>IF(ISBLANK('Raw Data'!A187),"",'Raw Data'!A187)</f>
        <v>42934</v>
      </c>
      <c r="B187" s="151">
        <f>IF(ISBLANK('Raw Data'!B187),"",'Raw Data'!B187)</f>
        <v>13</v>
      </c>
      <c r="C187" s="151" t="str">
        <f>IF(ISBLANK('Raw Data'!X187),"",'Raw Data'!X187)</f>
        <v/>
      </c>
      <c r="D187" s="151" t="str">
        <f>IF(ISBLANK('Raw Data'!Y187),"",'Raw Data'!Y187)</f>
        <v>John Wright</v>
      </c>
      <c r="E187" s="151">
        <f>IF(ISBLANK('Raw Data'!AB187),"",'Raw Data'!AB187)</f>
        <v>1</v>
      </c>
      <c r="F187" s="151">
        <f>IF(ISBLANK('Raw Data'!AC187),"",'Raw Data'!AC187)</f>
        <v>0.30480000000000002</v>
      </c>
      <c r="G187" s="151">
        <f>IF(ISBLANK('Raw Data'!N187),"",'Raw Data'!N187)</f>
        <v>5</v>
      </c>
      <c r="H187" s="151">
        <f>IF(ISBLANK('Raw Data'!O187),"",'Raw Data'!O187)</f>
        <v>2</v>
      </c>
      <c r="I187" s="151">
        <f>IF(ISBLANK('Raw Data'!P187),"",'Raw Data'!P187)</f>
        <v>2</v>
      </c>
      <c r="J187" s="151">
        <f>IF(ISBLANK('Raw Data'!Q187),"",'Raw Data'!Q187)</f>
        <v>1</v>
      </c>
      <c r="K187" s="151">
        <f>IF(ISBLANK('Raw Data'!R187),"",'Raw Data'!R187)</f>
        <v>9</v>
      </c>
      <c r="L187" s="151">
        <f>IF(ISBLANK('Raw Data'!S187),"",'Raw Data'!S187)</f>
        <v>1</v>
      </c>
      <c r="M187" s="151">
        <f>IF(ISBLANK('Raw Data'!T187),"",'Raw Data'!T187)</f>
        <v>30</v>
      </c>
      <c r="N187" s="151">
        <f>IF(ISBLANK('Raw Data'!U187),"",'Raw Data'!U187)</f>
        <v>26.666666666666668</v>
      </c>
      <c r="O187" s="151">
        <f>IF(ISBLANK('Raw Data'!V187),"",'Raw Data'!V187)</f>
        <v>0.372</v>
      </c>
      <c r="P187" s="151">
        <f>IF(ISBLANK('Raw Data'!W187),"",'Raw Data'!W187)</f>
        <v>1</v>
      </c>
      <c r="Q187" s="151">
        <f>IF(ISBLANK('Raw Data'!C187),"",'Raw Data'!C187)</f>
        <v>0.06</v>
      </c>
      <c r="R187" s="151">
        <f>IF(ISBLANK('Raw Data'!D187),"",'Raw Data'!D187)</f>
        <v>7.68</v>
      </c>
      <c r="S187" s="151">
        <f>IF(ISBLANK('Raw Data'!E187),"",'Raw Data'!E187)</f>
        <v>14.3</v>
      </c>
      <c r="T187" s="151">
        <f>IF(ISBLANK('Raw Data'!F187),"",'Raw Data'!F187)</f>
        <v>9.6999999999999993</v>
      </c>
      <c r="U187" s="151">
        <f>IF(ISBLANK('Raw Data'!G187),"",'Raw Data'!G187)</f>
        <v>0.14399999999999999</v>
      </c>
      <c r="V187" s="151" t="str">
        <f>IF(ISBLANK('Raw Data'!AD187),"",'Raw Data'!AD187)</f>
        <v/>
      </c>
      <c r="W187" s="52"/>
      <c r="Y187" s="51" t="s">
        <v>134</v>
      </c>
      <c r="AA187" s="91">
        <f>AVERAGE(AA178:AA186)</f>
        <v>6.9729166666666655</v>
      </c>
      <c r="AB187" s="91">
        <f>AVERAGE(AB178:AB186)</f>
        <v>2.4677083333333334</v>
      </c>
      <c r="AC187" s="91">
        <f>AVERAGE(AC178:AC186)</f>
        <v>0.18604166666666666</v>
      </c>
      <c r="AD187" s="91">
        <f t="shared" ref="AD187:AE187" si="16">AVERAGE(AD178:AD186)</f>
        <v>13.258333333333333</v>
      </c>
      <c r="AE187" s="91">
        <f t="shared" si="16"/>
        <v>0.57247916666666665</v>
      </c>
      <c r="AF187" s="90">
        <f t="shared" ref="AF187:AG187" si="17">AVERAGE(AF178:AF186)</f>
        <v>1.7119180312500002</v>
      </c>
      <c r="AG187" s="91">
        <f t="shared" si="17"/>
        <v>9.6890935416666657E-2</v>
      </c>
      <c r="AH187" s="90"/>
    </row>
    <row r="188" spans="1:34" x14ac:dyDescent="0.2">
      <c r="A188" s="82">
        <f>IF(ISBLANK('Raw Data'!A188),"",'Raw Data'!A188)</f>
        <v>42948</v>
      </c>
      <c r="B188" s="151">
        <f>IF(ISBLANK('Raw Data'!B188),"",'Raw Data'!B188)</f>
        <v>13</v>
      </c>
      <c r="C188" s="151" t="str">
        <f>IF(ISBLANK('Raw Data'!X188),"",'Raw Data'!X188)</f>
        <v/>
      </c>
      <c r="D188" s="151" t="str">
        <f>IF(ISBLANK('Raw Data'!Y188),"",'Raw Data'!Y188)</f>
        <v>Michael Omps</v>
      </c>
      <c r="E188" s="151">
        <f>IF(ISBLANK('Raw Data'!AB188),"",'Raw Data'!AB188)</f>
        <v>1</v>
      </c>
      <c r="F188" s="151">
        <f>IF(ISBLANK('Raw Data'!AC188),"",'Raw Data'!AC188)</f>
        <v>0.30480000000000002</v>
      </c>
      <c r="G188" s="151">
        <f>IF(ISBLANK('Raw Data'!N188),"",'Raw Data'!N188)</f>
        <v>5</v>
      </c>
      <c r="H188" s="151">
        <f>IF(ISBLANK('Raw Data'!O188),"",'Raw Data'!O188)</f>
        <v>1</v>
      </c>
      <c r="I188" s="151">
        <f>IF(ISBLANK('Raw Data'!P188),"",'Raw Data'!P188)</f>
        <v>2</v>
      </c>
      <c r="J188" s="151">
        <f>IF(ISBLANK('Raw Data'!Q188),"",'Raw Data'!Q188)</f>
        <v>1</v>
      </c>
      <c r="K188" s="151">
        <f>IF(ISBLANK('Raw Data'!R188),"",'Raw Data'!R188)</f>
        <v>5</v>
      </c>
      <c r="L188" s="151">
        <f>IF(ISBLANK('Raw Data'!S188),"",'Raw Data'!S188)</f>
        <v>1</v>
      </c>
      <c r="M188" s="151">
        <f>IF(ISBLANK('Raw Data'!T188),"",'Raw Data'!T188)</f>
        <v>29.444444444444443</v>
      </c>
      <c r="N188" s="151">
        <f>IF(ISBLANK('Raw Data'!U188),"",'Raw Data'!U188)</f>
        <v>21.666666666666668</v>
      </c>
      <c r="O188" s="151">
        <f>IF(ISBLANK('Raw Data'!V188),"",'Raw Data'!V188)</f>
        <v>0.45200000000000001</v>
      </c>
      <c r="P188" s="151">
        <f>IF(ISBLANK('Raw Data'!W188),"",'Raw Data'!W188)</f>
        <v>1</v>
      </c>
      <c r="Q188" s="151">
        <f>IF(ISBLANK('Raw Data'!C188),"",'Raw Data'!C188)</f>
        <v>0.04</v>
      </c>
      <c r="R188" s="151">
        <f>IF(ISBLANK('Raw Data'!D188),"",'Raw Data'!D188)</f>
        <v>6.07</v>
      </c>
      <c r="S188" s="151">
        <f>IF(ISBLANK('Raw Data'!E188),"",'Raw Data'!E188)</f>
        <v>10.6</v>
      </c>
      <c r="T188" s="151">
        <f>IF(ISBLANK('Raw Data'!F188),"",'Raw Data'!F188)</f>
        <v>1.56</v>
      </c>
      <c r="U188" s="151">
        <f>IF(ISBLANK('Raw Data'!G188),"",'Raw Data'!G188)</f>
        <v>0.30299999999999999</v>
      </c>
      <c r="V188" s="151" t="str">
        <f>IF(ISBLANK('Raw Data'!AD188),"",'Raw Data'!AD188)</f>
        <v/>
      </c>
      <c r="W188" s="52"/>
      <c r="AF188" s="90"/>
      <c r="AG188" s="91"/>
      <c r="AH188" s="90"/>
    </row>
    <row r="189" spans="1:34" x14ac:dyDescent="0.2">
      <c r="A189" s="82">
        <f>IF(ISBLANK('Raw Data'!A189),"",'Raw Data'!A189)</f>
        <v>42962</v>
      </c>
      <c r="B189" s="151">
        <f>IF(ISBLANK('Raw Data'!B189),"",'Raw Data'!B189)</f>
        <v>13</v>
      </c>
      <c r="C189" s="151" t="str">
        <f>IF(ISBLANK('Raw Data'!X189),"",'Raw Data'!X189)</f>
        <v/>
      </c>
      <c r="D189" s="151" t="str">
        <f>IF(ISBLANK('Raw Data'!Y189),"",'Raw Data'!Y189)</f>
        <v>Michael Omps</v>
      </c>
      <c r="E189" s="151">
        <f>IF(ISBLANK('Raw Data'!AB189),"",'Raw Data'!AB189)</f>
        <v>0.32800000000000001</v>
      </c>
      <c r="F189" s="151">
        <f>IF(ISBLANK('Raw Data'!AC189),"",'Raw Data'!AC189)</f>
        <v>9.9974400000000005E-2</v>
      </c>
      <c r="G189" s="151">
        <f>IF(ISBLANK('Raw Data'!N189),"",'Raw Data'!N189)</f>
        <v>2</v>
      </c>
      <c r="H189" s="151">
        <f>IF(ISBLANK('Raw Data'!O189),"",'Raw Data'!O189)</f>
        <v>3</v>
      </c>
      <c r="I189" s="151">
        <f>IF(ISBLANK('Raw Data'!P189),"",'Raw Data'!P189)</f>
        <v>1</v>
      </c>
      <c r="J189" s="151">
        <f>IF(ISBLANK('Raw Data'!Q189),"",'Raw Data'!Q189)</f>
        <v>1</v>
      </c>
      <c r="K189" s="151">
        <f>IF(ISBLANK('Raw Data'!R189),"",'Raw Data'!R189)</f>
        <v>9</v>
      </c>
      <c r="L189" s="151">
        <f>IF(ISBLANK('Raw Data'!S189),"",'Raw Data'!S189)</f>
        <v>80</v>
      </c>
      <c r="M189" s="151">
        <f>IF(ISBLANK('Raw Data'!T189),"",'Raw Data'!T189)</f>
        <v>26.111111111111111</v>
      </c>
      <c r="N189" s="151">
        <f>IF(ISBLANK('Raw Data'!U189),"",'Raw Data'!U189)</f>
        <v>-17.600000000000001</v>
      </c>
      <c r="O189" s="151">
        <f>IF(ISBLANK('Raw Data'!V189),"",'Raw Data'!V189)</f>
        <v>0.32</v>
      </c>
      <c r="P189" s="151">
        <f>IF(ISBLANK('Raw Data'!W189),"",'Raw Data'!W189)</f>
        <v>1</v>
      </c>
      <c r="Q189" s="151">
        <f>IF(ISBLANK('Raw Data'!C189),"",'Raw Data'!C189)</f>
        <v>0.4</v>
      </c>
      <c r="R189" s="151">
        <f>IF(ISBLANK('Raw Data'!D189),"",'Raw Data'!D189)</f>
        <v>6.07</v>
      </c>
      <c r="S189" s="151">
        <f>IF(ISBLANK('Raw Data'!E189),"",'Raw Data'!E189)</f>
        <v>17.100000000000001</v>
      </c>
      <c r="T189" s="151">
        <f>IF(ISBLANK('Raw Data'!F189),"",'Raw Data'!F189)</f>
        <v>1.57</v>
      </c>
      <c r="U189" s="151">
        <f>IF(ISBLANK('Raw Data'!G189),"",'Raw Data'!G189)</f>
        <v>0.28599999999999998</v>
      </c>
      <c r="V189" s="151" t="str">
        <f>IF(ISBLANK('Raw Data'!AD189),"",'Raw Data'!AD189)</f>
        <v/>
      </c>
      <c r="W189" s="52"/>
      <c r="AF189" s="90"/>
      <c r="AG189" s="91"/>
      <c r="AH189" s="90"/>
    </row>
    <row r="190" spans="1:34" x14ac:dyDescent="0.2">
      <c r="A190" s="82">
        <f>IF(ISBLANK('Raw Data'!A190),"",'Raw Data'!A190)</f>
        <v>42976</v>
      </c>
      <c r="B190" s="151">
        <f>IF(ISBLANK('Raw Data'!B190),"",'Raw Data'!B190)</f>
        <v>13</v>
      </c>
      <c r="C190" s="151" t="str">
        <f>IF(ISBLANK('Raw Data'!X190),"",'Raw Data'!X190)</f>
        <v/>
      </c>
      <c r="D190" s="151" t="str">
        <f>IF(ISBLANK('Raw Data'!Y190),"",'Raw Data'!Y190)</f>
        <v>Gains Hawkins</v>
      </c>
      <c r="E190" s="151">
        <f>IF(ISBLANK('Raw Data'!AB190),"",'Raw Data'!AB190)</f>
        <v>0.32800000000000001</v>
      </c>
      <c r="F190" s="151">
        <f>IF(ISBLANK('Raw Data'!AC190),"",'Raw Data'!AC190)</f>
        <v>9.9974400000000005E-2</v>
      </c>
      <c r="G190" s="151">
        <f>IF(ISBLANK('Raw Data'!N190),"",'Raw Data'!N190)</f>
        <v>2</v>
      </c>
      <c r="H190" s="151">
        <f>IF(ISBLANK('Raw Data'!O190),"",'Raw Data'!O190)</f>
        <v>6</v>
      </c>
      <c r="I190" s="151">
        <f>IF(ISBLANK('Raw Data'!P190),"",'Raw Data'!P190)</f>
        <v>4</v>
      </c>
      <c r="J190" s="151">
        <f>IF(ISBLANK('Raw Data'!Q190),"",'Raw Data'!Q190)</f>
        <v>3</v>
      </c>
      <c r="K190" s="151">
        <f>IF(ISBLANK('Raw Data'!R190),"",'Raw Data'!R190)</f>
        <v>6</v>
      </c>
      <c r="L190" s="151">
        <f>IF(ISBLANK('Raw Data'!S190),"",'Raw Data'!S190)</f>
        <v>5</v>
      </c>
      <c r="M190" s="151">
        <f>IF(ISBLANK('Raw Data'!T190),"",'Raw Data'!T190)</f>
        <v>20</v>
      </c>
      <c r="N190" s="151">
        <f>IF(ISBLANK('Raw Data'!U190),"",'Raw Data'!U190)</f>
        <v>17.777777777777779</v>
      </c>
      <c r="O190" s="151">
        <f>IF(ISBLANK('Raw Data'!V190),"",'Raw Data'!V190)</f>
        <v>0.21</v>
      </c>
      <c r="P190" s="151">
        <f>IF(ISBLANK('Raw Data'!W190),"",'Raw Data'!W190)</f>
        <v>1</v>
      </c>
      <c r="Q190" s="151">
        <f>IF(ISBLANK('Raw Data'!C190),"",'Raw Data'!C190)</f>
        <v>0.08</v>
      </c>
      <c r="R190" s="151">
        <f>IF(ISBLANK('Raw Data'!D190),"",'Raw Data'!D190)</f>
        <v>7.01</v>
      </c>
      <c r="S190" s="151">
        <f>IF(ISBLANK('Raw Data'!E190),"",'Raw Data'!E190)</f>
        <v>7.3</v>
      </c>
      <c r="T190" s="151">
        <f>IF(ISBLANK('Raw Data'!F190),"",'Raw Data'!F190)</f>
        <v>1.63</v>
      </c>
      <c r="U190" s="151">
        <f>IF(ISBLANK('Raw Data'!G190),"",'Raw Data'!G190)</f>
        <v>0.17399999999999999</v>
      </c>
      <c r="V190" s="151" t="str">
        <f>IF(ISBLANK('Raw Data'!AD190),"",'Raw Data'!AD190)</f>
        <v/>
      </c>
      <c r="W190" s="52"/>
      <c r="AF190" s="90"/>
      <c r="AG190" s="91"/>
      <c r="AH190" s="90"/>
    </row>
    <row r="191" spans="1:34" x14ac:dyDescent="0.2">
      <c r="A191" s="82">
        <f>IF(ISBLANK('Raw Data'!A191),"",'Raw Data'!A191)</f>
        <v>42990</v>
      </c>
      <c r="B191" s="151">
        <f>IF(ISBLANK('Raw Data'!B191),"",'Raw Data'!B191)</f>
        <v>13</v>
      </c>
      <c r="C191" s="151" t="str">
        <f>IF(ISBLANK('Raw Data'!X191),"",'Raw Data'!X191)</f>
        <v/>
      </c>
      <c r="D191" s="151" t="str">
        <f>IF(ISBLANK('Raw Data'!Y191),"",'Raw Data'!Y191)</f>
        <v>Michael Omps</v>
      </c>
      <c r="E191" s="151" t="str">
        <f>IF(ISBLANK('Raw Data'!AB191),"",'Raw Data'!AB191)</f>
        <v/>
      </c>
      <c r="F191" s="151">
        <f>IF(ISBLANK('Raw Data'!AC191),"",'Raw Data'!AC191)</f>
        <v>0</v>
      </c>
      <c r="G191" s="151" t="str">
        <f>IF(ISBLANK('Raw Data'!N191),"",'Raw Data'!N191)</f>
        <v>n/a</v>
      </c>
      <c r="H191" s="151">
        <f>IF(ISBLANK('Raw Data'!O191),"",'Raw Data'!O191)</f>
        <v>2</v>
      </c>
      <c r="I191" s="151">
        <f>IF(ISBLANK('Raw Data'!P191),"",'Raw Data'!P191)</f>
        <v>2</v>
      </c>
      <c r="J191" s="151">
        <f>IF(ISBLANK('Raw Data'!Q191),"",'Raw Data'!Q191)</f>
        <v>2</v>
      </c>
      <c r="K191" s="151">
        <f>IF(ISBLANK('Raw Data'!R191),"",'Raw Data'!R191)</f>
        <v>10</v>
      </c>
      <c r="L191" s="151">
        <f>IF(ISBLANK('Raw Data'!S191),"",'Raw Data'!S191)</f>
        <v>1</v>
      </c>
      <c r="M191" s="151">
        <f>IF(ISBLANK('Raw Data'!T191),"",'Raw Data'!T191)</f>
        <v>23.333333333333332</v>
      </c>
      <c r="N191" s="151">
        <f>IF(ISBLANK('Raw Data'!U191),"",'Raw Data'!U191)</f>
        <v>17.222222222222221</v>
      </c>
      <c r="O191" s="151">
        <f>IF(ISBLANK('Raw Data'!V191),"",'Raw Data'!V191)</f>
        <v>0.67</v>
      </c>
      <c r="P191" s="151">
        <f>IF(ISBLANK('Raw Data'!W191),"",'Raw Data'!W191)</f>
        <v>1</v>
      </c>
      <c r="Q191" s="151">
        <f>IF(ISBLANK('Raw Data'!C191),"",'Raw Data'!C191)</f>
        <v>7.0000000000000007E-2</v>
      </c>
      <c r="R191" s="151">
        <f>IF(ISBLANK('Raw Data'!D191),"",'Raw Data'!D191)</f>
        <v>6.89</v>
      </c>
      <c r="S191" s="151">
        <f>IF(ISBLANK('Raw Data'!E191),"",'Raw Data'!E191)</f>
        <v>9.8000000000000007</v>
      </c>
      <c r="T191" s="151">
        <f>IF(ISBLANK('Raw Data'!F191),"",'Raw Data'!F191)</f>
        <v>1.48</v>
      </c>
      <c r="U191" s="151" t="str">
        <f>IF(ISBLANK('Raw Data'!G191),"",'Raw Data'!G191)</f>
        <v>n/a</v>
      </c>
      <c r="V191" s="151" t="str">
        <f>IF(ISBLANK('Raw Data'!AD191),"",'Raw Data'!AD191)</f>
        <v/>
      </c>
      <c r="W191" s="52"/>
      <c r="AF191" s="90"/>
      <c r="AG191" s="91"/>
      <c r="AH191" s="90"/>
    </row>
    <row r="192" spans="1:34" x14ac:dyDescent="0.2">
      <c r="A192" s="82">
        <f>IF(ISBLANK('Raw Data'!A192),"",'Raw Data'!A192)</f>
        <v>43004</v>
      </c>
      <c r="B192" s="151">
        <f>IF(ISBLANK('Raw Data'!B192),"",'Raw Data'!B192)</f>
        <v>13</v>
      </c>
      <c r="C192" s="151" t="str">
        <f>IF(ISBLANK('Raw Data'!X192),"",'Raw Data'!X192)</f>
        <v/>
      </c>
      <c r="D192" s="151" t="str">
        <f>IF(ISBLANK('Raw Data'!Y192),"",'Raw Data'!Y192)</f>
        <v>NO SAMPLE</v>
      </c>
      <c r="E192" s="151">
        <f>IF(ISBLANK('Raw Data'!AB192),"",'Raw Data'!AB192)</f>
        <v>1.5</v>
      </c>
      <c r="F192" s="151">
        <f>IF(ISBLANK('Raw Data'!AC192),"",'Raw Data'!AC192)</f>
        <v>0.45720000000000005</v>
      </c>
      <c r="G192" s="151">
        <f>IF(ISBLANK('Raw Data'!N192),"",'Raw Data'!N192)</f>
        <v>5</v>
      </c>
      <c r="H192" s="151">
        <f>IF(ISBLANK('Raw Data'!O192),"",'Raw Data'!O192)</f>
        <v>3</v>
      </c>
      <c r="I192" s="151">
        <f>IF(ISBLANK('Raw Data'!P192),"",'Raw Data'!P192)</f>
        <v>3</v>
      </c>
      <c r="J192" s="151">
        <f>IF(ISBLANK('Raw Data'!Q192),"",'Raw Data'!Q192)</f>
        <v>2</v>
      </c>
      <c r="K192" s="151">
        <f>IF(ISBLANK('Raw Data'!R192),"",'Raw Data'!R192)</f>
        <v>6</v>
      </c>
      <c r="L192" s="151">
        <f>IF(ISBLANK('Raw Data'!S192),"",'Raw Data'!S192)</f>
        <v>1</v>
      </c>
      <c r="M192" s="151">
        <f>IF(ISBLANK('Raw Data'!T192),"",'Raw Data'!T192)</f>
        <v>24.444444444444443</v>
      </c>
      <c r="N192" s="151">
        <f>IF(ISBLANK('Raw Data'!U192),"",'Raw Data'!U192)</f>
        <v>21.111111111111111</v>
      </c>
      <c r="O192" s="151">
        <f>IF(ISBLANK('Raw Data'!V192),"",'Raw Data'!V192)</f>
        <v>0.57199999999999995</v>
      </c>
      <c r="P192" s="151" t="str">
        <f>IF(ISBLANK('Raw Data'!W192),"",'Raw Data'!W192)</f>
        <v>n/a</v>
      </c>
      <c r="Q192" s="151">
        <f>IF(ISBLANK('Raw Data'!C192),"",'Raw Data'!C192)</f>
        <v>0.08</v>
      </c>
      <c r="R192" s="151">
        <f>IF(ISBLANK('Raw Data'!D192),"",'Raw Data'!D192)</f>
        <v>6.4</v>
      </c>
      <c r="S192" s="151">
        <f>IF(ISBLANK('Raw Data'!E192),"",'Raw Data'!E192)</f>
        <v>26</v>
      </c>
      <c r="T192" s="151">
        <f>IF(ISBLANK('Raw Data'!F192),"",'Raw Data'!F192)</f>
        <v>0.14000000000000001</v>
      </c>
      <c r="U192" s="151">
        <f>IF(ISBLANK('Raw Data'!G192),"",'Raw Data'!G192)</f>
        <v>0.23899999999999999</v>
      </c>
      <c r="V192" s="151" t="str">
        <f>IF(ISBLANK('Raw Data'!AD192),"",'Raw Data'!AD192)</f>
        <v/>
      </c>
      <c r="W192" s="52"/>
      <c r="AF192" s="90"/>
      <c r="AG192" s="91"/>
      <c r="AH192" s="90"/>
    </row>
    <row r="193" spans="1:34" x14ac:dyDescent="0.2">
      <c r="A193" s="82">
        <f>IF(ISBLANK('Raw Data'!A193),"",'Raw Data'!A193)</f>
        <v>43018</v>
      </c>
      <c r="B193" s="151">
        <f>IF(ISBLANK('Raw Data'!B193),"",'Raw Data'!B193)</f>
        <v>13</v>
      </c>
      <c r="C193" s="151" t="str">
        <f>IF(ISBLANK('Raw Data'!X193),"",'Raw Data'!X193)</f>
        <v/>
      </c>
      <c r="D193" s="151" t="str">
        <f>IF(ISBLANK('Raw Data'!Y193),"",'Raw Data'!Y193)</f>
        <v>John Wright</v>
      </c>
      <c r="E193" s="151">
        <f>IF(ISBLANK('Raw Data'!AB193),"",'Raw Data'!AB193)</f>
        <v>1</v>
      </c>
      <c r="F193" s="151">
        <f>IF(ISBLANK('Raw Data'!AC193),"",'Raw Data'!AC193)</f>
        <v>0.30480000000000002</v>
      </c>
      <c r="G193" s="151" t="str">
        <f>IF(ISBLANK('Raw Data'!N193),"",'Raw Data'!N193)</f>
        <v>n/a</v>
      </c>
      <c r="H193" s="151">
        <f>IF(ISBLANK('Raw Data'!O193),"",'Raw Data'!O193)</f>
        <v>2</v>
      </c>
      <c r="I193" s="151">
        <f>IF(ISBLANK('Raw Data'!P193),"",'Raw Data'!P193)</f>
        <v>2</v>
      </c>
      <c r="J193" s="151">
        <f>IF(ISBLANK('Raw Data'!Q193),"",'Raw Data'!Q193)</f>
        <v>1</v>
      </c>
      <c r="K193" s="151">
        <f>IF(ISBLANK('Raw Data'!R193),"",'Raw Data'!R193)</f>
        <v>5</v>
      </c>
      <c r="L193" s="151">
        <f>IF(ISBLANK('Raw Data'!S193),"",'Raw Data'!S193)</f>
        <v>2</v>
      </c>
      <c r="M193" s="151">
        <f>IF(ISBLANK('Raw Data'!T193),"",'Raw Data'!T193)</f>
        <v>28.333333333333332</v>
      </c>
      <c r="N193" s="151">
        <f>IF(ISBLANK('Raw Data'!U193),"",'Raw Data'!U193)</f>
        <v>22.222222222222221</v>
      </c>
      <c r="O193" s="151">
        <f>IF(ISBLANK('Raw Data'!V193),"",'Raw Data'!V193)</f>
        <v>0.98899999999999999</v>
      </c>
      <c r="P193" s="151">
        <f>IF(ISBLANK('Raw Data'!W193),"",'Raw Data'!W193)</f>
        <v>1</v>
      </c>
      <c r="Q193" s="151">
        <f>IF(ISBLANK('Raw Data'!C193),"",'Raw Data'!C193)</f>
        <v>0.08</v>
      </c>
      <c r="R193" s="151">
        <f>IF(ISBLANK('Raw Data'!D193),"",'Raw Data'!D193)</f>
        <v>7.29</v>
      </c>
      <c r="S193" s="151">
        <f>IF(ISBLANK('Raw Data'!E193),"",'Raw Data'!E193)</f>
        <v>5</v>
      </c>
      <c r="T193" s="151">
        <f>IF(ISBLANK('Raw Data'!F193),"",'Raw Data'!F193)</f>
        <v>1.71</v>
      </c>
      <c r="U193" s="151">
        <f>IF(ISBLANK('Raw Data'!G193),"",'Raw Data'!G193)</f>
        <v>7.9000000000000001E-2</v>
      </c>
      <c r="V193" s="151" t="str">
        <f>IF(ISBLANK('Raw Data'!AD193),"",'Raw Data'!AD193)</f>
        <v/>
      </c>
      <c r="W193" s="52"/>
      <c r="AF193" s="90"/>
      <c r="AG193" s="91"/>
      <c r="AH193" s="90"/>
    </row>
    <row r="194" spans="1:34" x14ac:dyDescent="0.2">
      <c r="A194" s="82">
        <f>IF(ISBLANK('Raw Data'!A194),"",'Raw Data'!A194)</f>
        <v>43032</v>
      </c>
      <c r="B194" s="151">
        <f>IF(ISBLANK('Raw Data'!B194),"",'Raw Data'!B194)</f>
        <v>13</v>
      </c>
      <c r="C194" s="151" t="str">
        <f>IF(ISBLANK('Raw Data'!X194),"",'Raw Data'!X194)</f>
        <v/>
      </c>
      <c r="D194" s="151" t="str">
        <f>IF(ISBLANK('Raw Data'!Y194),"",'Raw Data'!Y194)</f>
        <v>F/W</v>
      </c>
      <c r="E194" s="151">
        <f>IF(ISBLANK('Raw Data'!AB194),"",'Raw Data'!AB194)</f>
        <v>1</v>
      </c>
      <c r="F194" s="151">
        <f>IF(ISBLANK('Raw Data'!AC194),"",'Raw Data'!AC194)</f>
        <v>0.30480000000000002</v>
      </c>
      <c r="G194" s="151">
        <f>IF(ISBLANK('Raw Data'!N194),"",'Raw Data'!N194)</f>
        <v>5</v>
      </c>
      <c r="H194" s="151">
        <f>IF(ISBLANK('Raw Data'!O194),"",'Raw Data'!O194)</f>
        <v>2</v>
      </c>
      <c r="I194" s="151">
        <f>IF(ISBLANK('Raw Data'!P194),"",'Raw Data'!P194)</f>
        <v>3</v>
      </c>
      <c r="J194" s="151">
        <f>IF(ISBLANK('Raw Data'!Q194),"",'Raw Data'!Q194)</f>
        <v>2</v>
      </c>
      <c r="K194" s="151">
        <f>IF(ISBLANK('Raw Data'!R194),"",'Raw Data'!R194)</f>
        <v>9</v>
      </c>
      <c r="L194" s="151">
        <f>IF(ISBLANK('Raw Data'!S194),"",'Raw Data'!S194)</f>
        <v>4</v>
      </c>
      <c r="M194" s="151">
        <f>IF(ISBLANK('Raw Data'!T194),"",'Raw Data'!T194)</f>
        <v>22.222222222222221</v>
      </c>
      <c r="N194" s="151">
        <f>IF(ISBLANK('Raw Data'!U194),"",'Raw Data'!U194)</f>
        <v>17.222222222222221</v>
      </c>
      <c r="O194" s="151">
        <f>IF(ISBLANK('Raw Data'!V194),"",'Raw Data'!V194)</f>
        <v>0.72199999999999998</v>
      </c>
      <c r="P194" s="151">
        <f>IF(ISBLANK('Raw Data'!W194),"",'Raw Data'!W194)</f>
        <v>1</v>
      </c>
      <c r="Q194" s="151">
        <f>IF(ISBLANK('Raw Data'!C194),"",'Raw Data'!C194)</f>
        <v>0.08</v>
      </c>
      <c r="R194" s="151">
        <f>IF(ISBLANK('Raw Data'!D194),"",'Raw Data'!D194)</f>
        <v>6.7</v>
      </c>
      <c r="S194" s="151">
        <f>IF(ISBLANK('Raw Data'!E194),"",'Raw Data'!E194)</f>
        <v>30.2</v>
      </c>
      <c r="T194" s="151">
        <f>IF(ISBLANK('Raw Data'!F194),"",'Raw Data'!F194)</f>
        <v>1.45</v>
      </c>
      <c r="U194" s="151">
        <f>IF(ISBLANK('Raw Data'!G194),"",'Raw Data'!G194)</f>
        <v>7.1999999999999995E-2</v>
      </c>
      <c r="V194" s="151" t="str">
        <f>IF(ISBLANK('Raw Data'!AD194),"",'Raw Data'!AD194)</f>
        <v/>
      </c>
      <c r="W194" s="52"/>
      <c r="AF194" s="90"/>
      <c r="AG194" s="91"/>
      <c r="AH194" s="90"/>
    </row>
    <row r="195" spans="1:34" x14ac:dyDescent="0.2">
      <c r="A195" s="82">
        <f>IF(ISBLANK('Raw Data'!A195),"",'Raw Data'!A195)</f>
        <v>43046</v>
      </c>
      <c r="B195" s="151">
        <f>IF(ISBLANK('Raw Data'!B195),"",'Raw Data'!B195)</f>
        <v>13</v>
      </c>
      <c r="C195" s="151" t="str">
        <f>IF(ISBLANK('Raw Data'!X195),"",'Raw Data'!X195)</f>
        <v/>
      </c>
      <c r="D195" s="151" t="str">
        <f>IF(ISBLANK('Raw Data'!Y195),"",'Raw Data'!Y195)</f>
        <v>John Wright</v>
      </c>
      <c r="E195" s="151" t="str">
        <f>IF(ISBLANK('Raw Data'!AB195),"",'Raw Data'!AB195)</f>
        <v/>
      </c>
      <c r="F195" s="151" t="str">
        <f>IF(ISBLANK('Raw Data'!AC195),"",'Raw Data'!AC195)</f>
        <v/>
      </c>
      <c r="G195" s="151" t="str">
        <f>IF(ISBLANK('Raw Data'!N195),"",'Raw Data'!N195)</f>
        <v/>
      </c>
      <c r="H195" s="151" t="str">
        <f>IF(ISBLANK('Raw Data'!O195),"",'Raw Data'!O195)</f>
        <v/>
      </c>
      <c r="I195" s="151" t="str">
        <f>IF(ISBLANK('Raw Data'!P195),"",'Raw Data'!P195)</f>
        <v/>
      </c>
      <c r="J195" s="151" t="str">
        <f>IF(ISBLANK('Raw Data'!Q195),"",'Raw Data'!Q195)</f>
        <v/>
      </c>
      <c r="K195" s="151" t="str">
        <f>IF(ISBLANK('Raw Data'!R195),"",'Raw Data'!R195)</f>
        <v/>
      </c>
      <c r="L195" s="151" t="str">
        <f>IF(ISBLANK('Raw Data'!S195),"",'Raw Data'!S195)</f>
        <v/>
      </c>
      <c r="M195" s="151" t="str">
        <f>IF(ISBLANK('Raw Data'!T195),"",'Raw Data'!T195)</f>
        <v xml:space="preserve"> </v>
      </c>
      <c r="N195" s="151" t="str">
        <f>IF(ISBLANK('Raw Data'!U195),"",'Raw Data'!U195)</f>
        <v xml:space="preserve"> </v>
      </c>
      <c r="O195" s="151" t="str">
        <f>IF(ISBLANK('Raw Data'!V195),"",'Raw Data'!V195)</f>
        <v/>
      </c>
      <c r="P195" s="151" t="str">
        <f>IF(ISBLANK('Raw Data'!W195),"",'Raw Data'!W195)</f>
        <v/>
      </c>
      <c r="Q195" s="151" t="str">
        <f>IF(ISBLANK('Raw Data'!C195),"",'Raw Data'!C195)</f>
        <v/>
      </c>
      <c r="R195" s="151" t="str">
        <f>IF(ISBLANK('Raw Data'!D195),"",'Raw Data'!D195)</f>
        <v/>
      </c>
      <c r="S195" s="151" t="str">
        <f>IF(ISBLANK('Raw Data'!E195),"",'Raw Data'!E195)</f>
        <v/>
      </c>
      <c r="T195" s="151" t="str">
        <f>IF(ISBLANK('Raw Data'!F195),"",'Raw Data'!F195)</f>
        <v/>
      </c>
      <c r="U195" s="151" t="str">
        <f>IF(ISBLANK('Raw Data'!G195),"",'Raw Data'!G195)</f>
        <v/>
      </c>
      <c r="V195" s="151" t="str">
        <f>IF(ISBLANK('Raw Data'!AD195),"",'Raw Data'!AD195)</f>
        <v>NO SAMPLE</v>
      </c>
      <c r="W195" s="52"/>
      <c r="AF195" s="90"/>
      <c r="AG195" s="91"/>
      <c r="AH195" s="90"/>
    </row>
    <row r="196" spans="1:34" x14ac:dyDescent="0.2">
      <c r="A196" s="82" t="str">
        <f>IF(ISBLANK('Raw Data'!A196),"",'Raw Data'!A196)</f>
        <v/>
      </c>
      <c r="B196" s="151" t="str">
        <f>IF(ISBLANK('Raw Data'!B196),"",'Raw Data'!B196)</f>
        <v/>
      </c>
      <c r="C196" s="151" t="str">
        <f>IF(ISBLANK('Raw Data'!X196),"",'Raw Data'!X196)</f>
        <v/>
      </c>
      <c r="D196" s="151" t="str">
        <f>IF(ISBLANK('Raw Data'!Y196),"",'Raw Data'!Y196)</f>
        <v/>
      </c>
      <c r="E196" s="151" t="str">
        <f>IF(ISBLANK('Raw Data'!AB196),"",'Raw Data'!AB196)</f>
        <v/>
      </c>
      <c r="F196" s="151" t="str">
        <f>IF(ISBLANK('Raw Data'!AC196),"",'Raw Data'!AC196)</f>
        <v/>
      </c>
      <c r="G196" s="151" t="str">
        <f>IF(ISBLANK('Raw Data'!N196),"",'Raw Data'!N196)</f>
        <v/>
      </c>
      <c r="H196" s="151" t="str">
        <f>IF(ISBLANK('Raw Data'!O196),"",'Raw Data'!O196)</f>
        <v/>
      </c>
      <c r="I196" s="151" t="str">
        <f>IF(ISBLANK('Raw Data'!P196),"",'Raw Data'!P196)</f>
        <v/>
      </c>
      <c r="J196" s="151" t="str">
        <f>IF(ISBLANK('Raw Data'!Q196),"",'Raw Data'!Q196)</f>
        <v/>
      </c>
      <c r="K196" s="151" t="str">
        <f>IF(ISBLANK('Raw Data'!R196),"",'Raw Data'!R196)</f>
        <v/>
      </c>
      <c r="L196" s="151" t="str">
        <f>IF(ISBLANK('Raw Data'!S196),"",'Raw Data'!S196)</f>
        <v/>
      </c>
      <c r="M196" s="151" t="str">
        <f>IF(ISBLANK('Raw Data'!T196),"",'Raw Data'!T196)</f>
        <v xml:space="preserve"> </v>
      </c>
      <c r="N196" s="151" t="str">
        <f>IF(ISBLANK('Raw Data'!U196),"",'Raw Data'!U196)</f>
        <v xml:space="preserve"> </v>
      </c>
      <c r="O196" s="151" t="str">
        <f>IF(ISBLANK('Raw Data'!V196),"",'Raw Data'!V196)</f>
        <v/>
      </c>
      <c r="P196" s="151" t="str">
        <f>IF(ISBLANK('Raw Data'!W196),"",'Raw Data'!W196)</f>
        <v/>
      </c>
      <c r="Q196" s="151" t="str">
        <f>IF(ISBLANK('Raw Data'!C196),"",'Raw Data'!C196)</f>
        <v/>
      </c>
      <c r="R196" s="151" t="str">
        <f>IF(ISBLANK('Raw Data'!D196),"",'Raw Data'!D196)</f>
        <v/>
      </c>
      <c r="S196" s="151" t="str">
        <f>IF(ISBLANK('Raw Data'!E196),"",'Raw Data'!E196)</f>
        <v/>
      </c>
      <c r="T196" s="151" t="str">
        <f>IF(ISBLANK('Raw Data'!F196),"",'Raw Data'!F196)</f>
        <v/>
      </c>
      <c r="U196" s="151" t="str">
        <f>IF(ISBLANK('Raw Data'!G196),"",'Raw Data'!G196)</f>
        <v/>
      </c>
      <c r="V196" s="151" t="str">
        <f>IF(ISBLANK('Raw Data'!AD196),"",'Raw Data'!AD196)</f>
        <v/>
      </c>
      <c r="W196" s="52"/>
      <c r="AF196" s="90"/>
      <c r="AG196" s="91"/>
      <c r="AH196" s="90"/>
    </row>
    <row r="197" spans="1:34" x14ac:dyDescent="0.2">
      <c r="A197" s="82" t="str">
        <f>IF(ISBLANK('Raw Data'!A197),"",'Raw Data'!A197)</f>
        <v/>
      </c>
      <c r="B197" s="151" t="str">
        <f>IF(ISBLANK('Raw Data'!B197),"",'Raw Data'!B197)</f>
        <v/>
      </c>
      <c r="C197" s="151" t="str">
        <f>IF(ISBLANK('Raw Data'!X197),"",'Raw Data'!X197)</f>
        <v/>
      </c>
      <c r="D197" s="151" t="str">
        <f>IF(ISBLANK('Raw Data'!Y197),"",'Raw Data'!Y197)</f>
        <v/>
      </c>
      <c r="E197" s="151" t="str">
        <f>IF(ISBLANK('Raw Data'!AB197),"",'Raw Data'!AB197)</f>
        <v/>
      </c>
      <c r="F197" s="151" t="str">
        <f>IF(ISBLANK('Raw Data'!AC197),"",'Raw Data'!AC197)</f>
        <v/>
      </c>
      <c r="G197" s="151" t="str">
        <f>IF(ISBLANK('Raw Data'!N197),"",'Raw Data'!N197)</f>
        <v/>
      </c>
      <c r="H197" s="151" t="str">
        <f>IF(ISBLANK('Raw Data'!O197),"",'Raw Data'!O197)</f>
        <v/>
      </c>
      <c r="I197" s="151" t="str">
        <f>IF(ISBLANK('Raw Data'!P197),"",'Raw Data'!P197)</f>
        <v/>
      </c>
      <c r="J197" s="151" t="str">
        <f>IF(ISBLANK('Raw Data'!Q197),"",'Raw Data'!Q197)</f>
        <v/>
      </c>
      <c r="K197" s="151" t="str">
        <f>IF(ISBLANK('Raw Data'!R197),"",'Raw Data'!R197)</f>
        <v/>
      </c>
      <c r="L197" s="151" t="str">
        <f>IF(ISBLANK('Raw Data'!S197),"",'Raw Data'!S197)</f>
        <v/>
      </c>
      <c r="M197" s="151" t="str">
        <f>IF(ISBLANK('Raw Data'!T197),"",'Raw Data'!T197)</f>
        <v xml:space="preserve"> </v>
      </c>
      <c r="N197" s="151" t="str">
        <f>IF(ISBLANK('Raw Data'!U197),"",'Raw Data'!U197)</f>
        <v xml:space="preserve"> </v>
      </c>
      <c r="O197" s="151" t="str">
        <f>IF(ISBLANK('Raw Data'!V197),"",'Raw Data'!V197)</f>
        <v/>
      </c>
      <c r="P197" s="151" t="str">
        <f>IF(ISBLANK('Raw Data'!W197),"",'Raw Data'!W197)</f>
        <v/>
      </c>
      <c r="Q197" s="151" t="str">
        <f>IF(ISBLANK('Raw Data'!C197),"",'Raw Data'!C197)</f>
        <v/>
      </c>
      <c r="R197" s="151" t="str">
        <f>IF(ISBLANK('Raw Data'!D197),"",'Raw Data'!D197)</f>
        <v/>
      </c>
      <c r="S197" s="151" t="str">
        <f>IF(ISBLANK('Raw Data'!E197),"",'Raw Data'!E197)</f>
        <v/>
      </c>
      <c r="T197" s="151" t="str">
        <f>IF(ISBLANK('Raw Data'!F197),"",'Raw Data'!F197)</f>
        <v/>
      </c>
      <c r="U197" s="151" t="str">
        <f>IF(ISBLANK('Raw Data'!G197),"",'Raw Data'!G197)</f>
        <v/>
      </c>
      <c r="V197" s="151" t="str">
        <f>IF(ISBLANK('Raw Data'!AD197),"",'Raw Data'!AD197)</f>
        <v/>
      </c>
      <c r="W197" s="52"/>
      <c r="AF197" s="90"/>
      <c r="AG197" s="91"/>
      <c r="AH197" s="90"/>
    </row>
    <row r="198" spans="1:34" x14ac:dyDescent="0.2">
      <c r="A198" s="82" t="str">
        <f>IF(ISBLANK('Raw Data'!A198),"",'Raw Data'!A198)</f>
        <v/>
      </c>
      <c r="B198" s="151" t="str">
        <f>IF(ISBLANK('Raw Data'!B198),"",'Raw Data'!B198)</f>
        <v/>
      </c>
      <c r="C198" s="151" t="str">
        <f>IF(ISBLANK('Raw Data'!X198),"",'Raw Data'!X198)</f>
        <v/>
      </c>
      <c r="D198" s="151" t="str">
        <f>IF(ISBLANK('Raw Data'!Y198),"",'Raw Data'!Y198)</f>
        <v/>
      </c>
      <c r="E198" s="151" t="str">
        <f>IF(ISBLANK('Raw Data'!AB198),"",'Raw Data'!AB198)</f>
        <v/>
      </c>
      <c r="F198" s="151" t="str">
        <f>IF(ISBLANK('Raw Data'!AC198),"",'Raw Data'!AC198)</f>
        <v/>
      </c>
      <c r="G198" s="151" t="str">
        <f>IF(ISBLANK('Raw Data'!N198),"",'Raw Data'!N198)</f>
        <v/>
      </c>
      <c r="H198" s="151" t="str">
        <f>IF(ISBLANK('Raw Data'!O198),"",'Raw Data'!O198)</f>
        <v/>
      </c>
      <c r="I198" s="151" t="str">
        <f>IF(ISBLANK('Raw Data'!P198),"",'Raw Data'!P198)</f>
        <v/>
      </c>
      <c r="J198" s="151" t="str">
        <f>IF(ISBLANK('Raw Data'!Q198),"",'Raw Data'!Q198)</f>
        <v/>
      </c>
      <c r="K198" s="151" t="str">
        <f>IF(ISBLANK('Raw Data'!R198),"",'Raw Data'!R198)</f>
        <v/>
      </c>
      <c r="L198" s="151" t="str">
        <f>IF(ISBLANK('Raw Data'!S198),"",'Raw Data'!S198)</f>
        <v/>
      </c>
      <c r="M198" s="151" t="str">
        <f>IF(ISBLANK('Raw Data'!T198),"",'Raw Data'!T198)</f>
        <v xml:space="preserve"> </v>
      </c>
      <c r="N198" s="151" t="str">
        <f>IF(ISBLANK('Raw Data'!U198),"",'Raw Data'!U198)</f>
        <v xml:space="preserve"> </v>
      </c>
      <c r="O198" s="151" t="str">
        <f>IF(ISBLANK('Raw Data'!V198),"",'Raw Data'!V198)</f>
        <v/>
      </c>
      <c r="P198" s="151" t="str">
        <f>IF(ISBLANK('Raw Data'!W198),"",'Raw Data'!W198)</f>
        <v/>
      </c>
      <c r="Q198" s="151" t="str">
        <f>IF(ISBLANK('Raw Data'!C198),"",'Raw Data'!C198)</f>
        <v/>
      </c>
      <c r="R198" s="151" t="str">
        <f>IF(ISBLANK('Raw Data'!D198),"",'Raw Data'!D198)</f>
        <v/>
      </c>
      <c r="S198" s="151" t="str">
        <f>IF(ISBLANK('Raw Data'!E198),"",'Raw Data'!E198)</f>
        <v/>
      </c>
      <c r="T198" s="151" t="str">
        <f>IF(ISBLANK('Raw Data'!F198),"",'Raw Data'!F198)</f>
        <v/>
      </c>
      <c r="U198" s="151" t="str">
        <f>IF(ISBLANK('Raw Data'!G198),"",'Raw Data'!G198)</f>
        <v/>
      </c>
      <c r="V198" s="151" t="str">
        <f>IF(ISBLANK('Raw Data'!AD198),"",'Raw Data'!AD198)</f>
        <v/>
      </c>
      <c r="W198" s="52"/>
      <c r="AF198" s="90"/>
      <c r="AG198" s="91"/>
      <c r="AH198" s="90"/>
    </row>
    <row r="199" spans="1:34" x14ac:dyDescent="0.2">
      <c r="A199" s="82" t="str">
        <f>IF(ISBLANK('Raw Data'!A199),"",'Raw Data'!A199)</f>
        <v/>
      </c>
      <c r="B199" s="151" t="str">
        <f>IF(ISBLANK('Raw Data'!B199),"",'Raw Data'!B199)</f>
        <v/>
      </c>
      <c r="C199" s="151" t="str">
        <f>IF(ISBLANK('Raw Data'!X199),"",'Raw Data'!X199)</f>
        <v/>
      </c>
      <c r="D199" s="151" t="str">
        <f>IF(ISBLANK('Raw Data'!Y199),"",'Raw Data'!Y199)</f>
        <v/>
      </c>
      <c r="E199" s="151" t="str">
        <f>IF(ISBLANK('Raw Data'!AB199),"",'Raw Data'!AB199)</f>
        <v/>
      </c>
      <c r="F199" s="151" t="str">
        <f>IF(ISBLANK('Raw Data'!AC199),"",'Raw Data'!AC199)</f>
        <v/>
      </c>
      <c r="G199" s="151" t="str">
        <f>IF(ISBLANK('Raw Data'!N199),"",'Raw Data'!N199)</f>
        <v/>
      </c>
      <c r="H199" s="151" t="str">
        <f>IF(ISBLANK('Raw Data'!O199),"",'Raw Data'!O199)</f>
        <v/>
      </c>
      <c r="I199" s="151" t="str">
        <f>IF(ISBLANK('Raw Data'!P199),"",'Raw Data'!P199)</f>
        <v/>
      </c>
      <c r="J199" s="151" t="str">
        <f>IF(ISBLANK('Raw Data'!Q199),"",'Raw Data'!Q199)</f>
        <v/>
      </c>
      <c r="K199" s="151" t="str">
        <f>IF(ISBLANK('Raw Data'!R199),"",'Raw Data'!R199)</f>
        <v/>
      </c>
      <c r="L199" s="151" t="str">
        <f>IF(ISBLANK('Raw Data'!S199),"",'Raw Data'!S199)</f>
        <v/>
      </c>
      <c r="M199" s="151" t="str">
        <f>IF(ISBLANK('Raw Data'!T199),"",'Raw Data'!T199)</f>
        <v xml:space="preserve"> </v>
      </c>
      <c r="N199" s="151" t="str">
        <f>IF(ISBLANK('Raw Data'!U199),"",'Raw Data'!U199)</f>
        <v xml:space="preserve"> </v>
      </c>
      <c r="O199" s="151" t="str">
        <f>IF(ISBLANK('Raw Data'!V199),"",'Raw Data'!V199)</f>
        <v/>
      </c>
      <c r="P199" s="151" t="str">
        <f>IF(ISBLANK('Raw Data'!W199),"",'Raw Data'!W199)</f>
        <v/>
      </c>
      <c r="Q199" s="151" t="str">
        <f>IF(ISBLANK('Raw Data'!C199),"",'Raw Data'!C199)</f>
        <v/>
      </c>
      <c r="R199" s="151" t="str">
        <f>IF(ISBLANK('Raw Data'!D199),"",'Raw Data'!D199)</f>
        <v/>
      </c>
      <c r="S199" s="151" t="str">
        <f>IF(ISBLANK('Raw Data'!E199),"",'Raw Data'!E199)</f>
        <v/>
      </c>
      <c r="T199" s="151" t="str">
        <f>IF(ISBLANK('Raw Data'!F199),"",'Raw Data'!F199)</f>
        <v/>
      </c>
      <c r="U199" s="151" t="str">
        <f>IF(ISBLANK('Raw Data'!G199),"",'Raw Data'!G199)</f>
        <v/>
      </c>
      <c r="V199" s="151" t="str">
        <f>IF(ISBLANK('Raw Data'!AD199),"",'Raw Data'!AD199)</f>
        <v/>
      </c>
      <c r="W199" s="52"/>
      <c r="AF199" s="90"/>
      <c r="AG199" s="91"/>
      <c r="AH199" s="90"/>
    </row>
    <row r="200" spans="1:34" x14ac:dyDescent="0.2">
      <c r="A200" s="82">
        <f>IF(ISBLANK('Raw Data'!A200),"",'Raw Data'!A200)</f>
        <v>42808</v>
      </c>
      <c r="B200" s="151">
        <f>IF(ISBLANK('Raw Data'!B200),"",'Raw Data'!B200)</f>
        <v>15</v>
      </c>
      <c r="C200" s="151" t="str">
        <f>IF(ISBLANK('Raw Data'!X200),"",'Raw Data'!X200)</f>
        <v>Tony Tank Pond</v>
      </c>
      <c r="D200" s="151" t="str">
        <f>IF(ISBLANK('Raw Data'!Y200),"",'Raw Data'!Y200)</f>
        <v>Bill Day</v>
      </c>
      <c r="E200" s="151">
        <f>IF(ISBLANK('Raw Data'!AB200),"",'Raw Data'!AB200)</f>
        <v>16.404199475065617</v>
      </c>
      <c r="F200" s="151">
        <f>IF(ISBLANK('Raw Data'!AC200),"",'Raw Data'!AC200)</f>
        <v>5</v>
      </c>
      <c r="G200" s="151">
        <f>IF(ISBLANK('Raw Data'!N200),"",'Raw Data'!N200)</f>
        <v>5</v>
      </c>
      <c r="H200" s="151">
        <f>IF(ISBLANK('Raw Data'!O200),"",'Raw Data'!O200)</f>
        <v>4</v>
      </c>
      <c r="I200" s="151">
        <f>IF(ISBLANK('Raw Data'!P200),"",'Raw Data'!P200)</f>
        <v>4</v>
      </c>
      <c r="J200" s="151">
        <f>IF(ISBLANK('Raw Data'!Q200),"",'Raw Data'!Q200)</f>
        <v>2</v>
      </c>
      <c r="K200" s="151">
        <f>IF(ISBLANK('Raw Data'!R200),"",'Raw Data'!R200)</f>
        <v>12</v>
      </c>
      <c r="L200" s="151">
        <f>IF(ISBLANK('Raw Data'!S200),"",'Raw Data'!S200)</f>
        <v>6</v>
      </c>
      <c r="M200" s="151">
        <f>IF(ISBLANK('Raw Data'!T200),"",'Raw Data'!T200)</f>
        <v>2.7777777777777777</v>
      </c>
      <c r="N200" s="151">
        <f>IF(ISBLANK('Raw Data'!U200),"",'Raw Data'!U200)</f>
        <v>6.666666666666667</v>
      </c>
      <c r="O200" s="151">
        <f>IF(ISBLANK('Raw Data'!V200),"",'Raw Data'!V200)</f>
        <v>1.1000000000000001</v>
      </c>
      <c r="P200" s="151">
        <f>IF(ISBLANK('Raw Data'!W200),"",'Raw Data'!W200)</f>
        <v>2</v>
      </c>
      <c r="Q200" s="151">
        <f>IF(ISBLANK('Raw Data'!C200),"",'Raw Data'!C200)</f>
        <v>7.0000000000000007E-2</v>
      </c>
      <c r="R200" s="151">
        <f>IF(ISBLANK('Raw Data'!D200),"",'Raw Data'!D200)</f>
        <v>6.69</v>
      </c>
      <c r="S200" s="151">
        <f>IF(ISBLANK('Raw Data'!E200),"",'Raw Data'!E200)</f>
        <v>4.8</v>
      </c>
      <c r="T200" s="151">
        <f>IF(ISBLANK('Raw Data'!F200),"",'Raw Data'!F200)</f>
        <v>8.9329999999999998</v>
      </c>
      <c r="U200" s="151">
        <f>IF(ISBLANK('Raw Data'!G200),"",'Raw Data'!G200)</f>
        <v>0.15</v>
      </c>
      <c r="V200" s="151" t="str">
        <f>IF(ISBLANK('Raw Data'!AD200),"",'Raw Data'!AD200)</f>
        <v/>
      </c>
      <c r="W200" s="52"/>
      <c r="Y200" s="52" t="s">
        <v>20</v>
      </c>
      <c r="Z200" s="63" t="s">
        <v>107</v>
      </c>
      <c r="AA200" s="51">
        <f>AVERAGE(R200:R201)</f>
        <v>6.91</v>
      </c>
      <c r="AB200" s="51">
        <f>AVERAGE(T200:T201)</f>
        <v>5.2015000000000002</v>
      </c>
      <c r="AC200" s="51">
        <f>AVERAGE(U200:U201)</f>
        <v>0.13150000000000001</v>
      </c>
      <c r="AD200" s="51">
        <f>AVERAGE(S200:S201)</f>
        <v>17.399999999999999</v>
      </c>
      <c r="AE200" s="51">
        <f>AVERAGE(O200:O201)</f>
        <v>1</v>
      </c>
      <c r="AF200" s="90">
        <f>TNTP!M180</f>
        <v>2.0240115000000003</v>
      </c>
      <c r="AG200" s="91">
        <f>TNTP!N180</f>
        <v>3.8093099999999998E-2</v>
      </c>
      <c r="AH200" s="90"/>
    </row>
    <row r="201" spans="1:34" x14ac:dyDescent="0.2">
      <c r="A201" s="82">
        <f>IF(ISBLANK('Raw Data'!A201),"",'Raw Data'!A201)</f>
        <v>42822</v>
      </c>
      <c r="B201" s="151">
        <f>IF(ISBLANK('Raw Data'!B201),"",'Raw Data'!B201)</f>
        <v>15</v>
      </c>
      <c r="C201" s="151" t="str">
        <f>IF(ISBLANK('Raw Data'!X201),"",'Raw Data'!X201)</f>
        <v/>
      </c>
      <c r="D201" s="151" t="str">
        <f>IF(ISBLANK('Raw Data'!Y201),"",'Raw Data'!Y201)</f>
        <v>Bill Day</v>
      </c>
      <c r="E201" s="151">
        <f>IF(ISBLANK('Raw Data'!AB201),"",'Raw Data'!AB201)</f>
        <v>2</v>
      </c>
      <c r="F201" s="151">
        <f>IF(ISBLANK('Raw Data'!AC201),"",'Raw Data'!AC201)</f>
        <v>0.60960000000000003</v>
      </c>
      <c r="G201" s="151">
        <f>IF(ISBLANK('Raw Data'!N201),"",'Raw Data'!N201)</f>
        <v>5</v>
      </c>
      <c r="H201" s="151">
        <f>IF(ISBLANK('Raw Data'!O201),"",'Raw Data'!O201)</f>
        <v>2</v>
      </c>
      <c r="I201" s="151">
        <f>IF(ISBLANK('Raw Data'!P201),"",'Raw Data'!P201)</f>
        <v>3</v>
      </c>
      <c r="J201" s="151">
        <f>IF(ISBLANK('Raw Data'!Q201),"",'Raw Data'!Q201)</f>
        <v>2</v>
      </c>
      <c r="K201" s="151">
        <f>IF(ISBLANK('Raw Data'!R201),"",'Raw Data'!R201)</f>
        <v>8</v>
      </c>
      <c r="L201" s="151">
        <f>IF(ISBLANK('Raw Data'!S201),"",'Raw Data'!S201)</f>
        <v>2</v>
      </c>
      <c r="M201" s="151">
        <f>IF(ISBLANK('Raw Data'!T201),"",'Raw Data'!T201)</f>
        <v>21.666666666666668</v>
      </c>
      <c r="N201" s="151">
        <f>IF(ISBLANK('Raw Data'!U201),"",'Raw Data'!U201)</f>
        <v>17.777777777777779</v>
      </c>
      <c r="O201" s="151">
        <f>IF(ISBLANK('Raw Data'!V201),"",'Raw Data'!V201)</f>
        <v>0.9</v>
      </c>
      <c r="P201" s="151">
        <f>IF(ISBLANK('Raw Data'!W201),"",'Raw Data'!W201)</f>
        <v>1</v>
      </c>
      <c r="Q201" s="151">
        <f>IF(ISBLANK('Raw Data'!C201),"",'Raw Data'!C201)</f>
        <v>7.0000000000000007E-2</v>
      </c>
      <c r="R201" s="151">
        <f>IF(ISBLANK('Raw Data'!D201),"",'Raw Data'!D201)</f>
        <v>7.13</v>
      </c>
      <c r="S201" s="151">
        <f>IF(ISBLANK('Raw Data'!E201),"",'Raw Data'!E201)</f>
        <v>30</v>
      </c>
      <c r="T201" s="151">
        <f>IF(ISBLANK('Raw Data'!F201),"",'Raw Data'!F201)</f>
        <v>1.47</v>
      </c>
      <c r="U201" s="151">
        <f>IF(ISBLANK('Raw Data'!G201),"",'Raw Data'!G201)</f>
        <v>0.113</v>
      </c>
      <c r="V201" s="151" t="str">
        <f>IF(ISBLANK('Raw Data'!AD201),"",'Raw Data'!AD201)</f>
        <v/>
      </c>
      <c r="W201" s="52"/>
      <c r="Y201" s="52" t="s">
        <v>22</v>
      </c>
      <c r="AA201" s="90">
        <f>AVERAGE(R202:R203)</f>
        <v>7.4</v>
      </c>
      <c r="AB201" s="90">
        <f>AVERAGE(T202:T203)</f>
        <v>1.7149999999999999</v>
      </c>
      <c r="AC201" s="90">
        <f>AVERAGE(U202:U203)</f>
        <v>8.7999999999999995E-2</v>
      </c>
      <c r="AD201" s="90">
        <f>AVERAGE(S202:S203)</f>
        <v>12</v>
      </c>
      <c r="AE201" s="90">
        <f>AVERAGE(O202:O203)</f>
        <v>0.97500000000000009</v>
      </c>
      <c r="AF201" s="90">
        <f>TNTP!M181</f>
        <v>1.6458225</v>
      </c>
      <c r="AG201" s="91">
        <f>TNTP!N181</f>
        <v>4.010615E-2</v>
      </c>
      <c r="AH201" s="90"/>
    </row>
    <row r="202" spans="1:34" x14ac:dyDescent="0.2">
      <c r="A202" s="82">
        <f>IF(ISBLANK('Raw Data'!A202),"",'Raw Data'!A202)</f>
        <v>42836</v>
      </c>
      <c r="B202" s="151">
        <f>IF(ISBLANK('Raw Data'!B202),"",'Raw Data'!B202)</f>
        <v>15</v>
      </c>
      <c r="C202" s="151" t="str">
        <f>IF(ISBLANK('Raw Data'!X202),"",'Raw Data'!X202)</f>
        <v/>
      </c>
      <c r="D202" s="151" t="str">
        <f>IF(ISBLANK('Raw Data'!Y202),"",'Raw Data'!Y202)</f>
        <v>Bill Day</v>
      </c>
      <c r="E202" s="151">
        <f>IF(ISBLANK('Raw Data'!AB202),"",'Raw Data'!AB202)</f>
        <v>3.28084</v>
      </c>
      <c r="F202" s="151">
        <f>IF(ISBLANK('Raw Data'!AC202),"",'Raw Data'!AC202)</f>
        <v>1.000000032</v>
      </c>
      <c r="G202" s="151">
        <f>IF(ISBLANK('Raw Data'!N202),"",'Raw Data'!N202)</f>
        <v>5</v>
      </c>
      <c r="H202" s="151">
        <f>IF(ISBLANK('Raw Data'!O202),"",'Raw Data'!O202)</f>
        <v>1</v>
      </c>
      <c r="I202" s="151">
        <f>IF(ISBLANK('Raw Data'!P202),"",'Raw Data'!P202)</f>
        <v>2</v>
      </c>
      <c r="J202" s="151">
        <f>IF(ISBLANK('Raw Data'!Q202),"",'Raw Data'!Q202)</f>
        <v>2</v>
      </c>
      <c r="K202" s="151">
        <f>IF(ISBLANK('Raw Data'!R202),"",'Raw Data'!R202)</f>
        <v>10</v>
      </c>
      <c r="L202" s="151">
        <f>IF(ISBLANK('Raw Data'!S202),"",'Raw Data'!S202)</f>
        <v>1</v>
      </c>
      <c r="M202" s="151">
        <f>IF(ISBLANK('Raw Data'!T202),"",'Raw Data'!T202)</f>
        <v>26.666666666666668</v>
      </c>
      <c r="N202" s="151">
        <f>IF(ISBLANK('Raw Data'!U202),"",'Raw Data'!U202)</f>
        <v>20</v>
      </c>
      <c r="O202" s="151">
        <f>IF(ISBLANK('Raw Data'!V202),"",'Raw Data'!V202)</f>
        <v>1.1000000000000001</v>
      </c>
      <c r="P202" s="151">
        <f>IF(ISBLANK('Raw Data'!W202),"",'Raw Data'!W202)</f>
        <v>2</v>
      </c>
      <c r="Q202" s="151">
        <f>IF(ISBLANK('Raw Data'!C202),"",'Raw Data'!C202)</f>
        <v>7.0000000000000007E-2</v>
      </c>
      <c r="R202" s="151">
        <f>IF(ISBLANK('Raw Data'!D202),"",'Raw Data'!D202)</f>
        <v>7.84</v>
      </c>
      <c r="S202" s="151">
        <f>IF(ISBLANK('Raw Data'!E202),"",'Raw Data'!E202)</f>
        <v>12.5</v>
      </c>
      <c r="T202" s="151">
        <f>IF(ISBLANK('Raw Data'!F202),"",'Raw Data'!F202)</f>
        <v>2.02</v>
      </c>
      <c r="U202" s="151">
        <f>IF(ISBLANK('Raw Data'!G202),"",'Raw Data'!G202)</f>
        <v>8.4000000000000005E-2</v>
      </c>
      <c r="V202" s="151" t="str">
        <f>IF(ISBLANK('Raw Data'!AD202),"",'Raw Data'!AD202)</f>
        <v/>
      </c>
      <c r="W202" s="52"/>
      <c r="Y202" s="52" t="s">
        <v>23</v>
      </c>
      <c r="AA202" s="90">
        <f>AVERAGE(R204:R205)</f>
        <v>6.7549999999999999</v>
      </c>
      <c r="AB202" s="90">
        <f>AVERAGE(T204:T205)</f>
        <v>1.345</v>
      </c>
      <c r="AC202" s="90">
        <f>AVERAGE(U204:U205)</f>
        <v>0.1615</v>
      </c>
      <c r="AD202" s="90">
        <f>AVERAGE(S204:S205)</f>
        <v>7.6</v>
      </c>
      <c r="AE202" s="90">
        <f>AVERAGE(O204:O205)</f>
        <v>0.92500000000000004</v>
      </c>
      <c r="AF202" s="90">
        <f>TNTP!M182</f>
        <v>1.14787365</v>
      </c>
      <c r="AG202" s="91">
        <f>TNTP!N182</f>
        <v>8.0986550000000004E-2</v>
      </c>
      <c r="AH202" s="90"/>
    </row>
    <row r="203" spans="1:34" x14ac:dyDescent="0.2">
      <c r="A203" s="82">
        <f>IF(ISBLANK('Raw Data'!A203),"",'Raw Data'!A203)</f>
        <v>42850</v>
      </c>
      <c r="B203" s="151">
        <f>IF(ISBLANK('Raw Data'!B203),"",'Raw Data'!B203)</f>
        <v>15</v>
      </c>
      <c r="C203" s="151" t="str">
        <f>IF(ISBLANK('Raw Data'!X203),"",'Raw Data'!X203)</f>
        <v/>
      </c>
      <c r="D203" s="151" t="str">
        <f>IF(ISBLANK('Raw Data'!Y203),"",'Raw Data'!Y203)</f>
        <v>Bill Day</v>
      </c>
      <c r="E203" s="151">
        <f>IF(ISBLANK('Raw Data'!AB203),"",'Raw Data'!AB203)</f>
        <v>3.28084</v>
      </c>
      <c r="F203" s="151">
        <f>IF(ISBLANK('Raw Data'!AC203),"",'Raw Data'!AC203)</f>
        <v>1.000000032</v>
      </c>
      <c r="G203" s="151">
        <f>IF(ISBLANK('Raw Data'!N203),"",'Raw Data'!N203)</f>
        <v>5</v>
      </c>
      <c r="H203" s="151">
        <f>IF(ISBLANK('Raw Data'!O203),"",'Raw Data'!O203)</f>
        <v>4</v>
      </c>
      <c r="I203" s="151">
        <f>IF(ISBLANK('Raw Data'!P203),"",'Raw Data'!P203)</f>
        <v>3</v>
      </c>
      <c r="J203" s="151">
        <f>IF(ISBLANK('Raw Data'!Q203),"",'Raw Data'!Q203)</f>
        <v>2</v>
      </c>
      <c r="K203" s="151">
        <f>IF(ISBLANK('Raw Data'!R203),"",'Raw Data'!R203)</f>
        <v>6</v>
      </c>
      <c r="L203" s="151">
        <f>IF(ISBLANK('Raw Data'!S203),"",'Raw Data'!S203)</f>
        <v>5</v>
      </c>
      <c r="M203" s="151">
        <f>IF(ISBLANK('Raw Data'!T203),"",'Raw Data'!T203)</f>
        <v>17.222222222222221</v>
      </c>
      <c r="N203" s="151">
        <f>IF(ISBLANK('Raw Data'!U203),"",'Raw Data'!U203)</f>
        <v>16.666666666666668</v>
      </c>
      <c r="O203" s="151">
        <f>IF(ISBLANK('Raw Data'!V203),"",'Raw Data'!V203)</f>
        <v>0.85</v>
      </c>
      <c r="P203" s="151">
        <f>IF(ISBLANK('Raw Data'!W203),"",'Raw Data'!W203)</f>
        <v>1</v>
      </c>
      <c r="Q203" s="151">
        <f>IF(ISBLANK('Raw Data'!C203),"",'Raw Data'!C203)</f>
        <v>0.08</v>
      </c>
      <c r="R203" s="151">
        <f>IF(ISBLANK('Raw Data'!D203),"",'Raw Data'!D203)</f>
        <v>6.96</v>
      </c>
      <c r="S203" s="151">
        <f>IF(ISBLANK('Raw Data'!E203),"",'Raw Data'!E203)</f>
        <v>11.5</v>
      </c>
      <c r="T203" s="151">
        <f>IF(ISBLANK('Raw Data'!F203),"",'Raw Data'!F203)</f>
        <v>1.41</v>
      </c>
      <c r="U203" s="151">
        <f>IF(ISBLANK('Raw Data'!G203),"",'Raw Data'!G203)</f>
        <v>9.1999999999999998E-2</v>
      </c>
      <c r="V203" s="151" t="str">
        <f>IF(ISBLANK('Raw Data'!AD203),"",'Raw Data'!AD203)</f>
        <v/>
      </c>
      <c r="W203" s="52"/>
      <c r="Y203" s="52" t="s">
        <v>24</v>
      </c>
      <c r="AA203" s="51">
        <f>AVERAGE(R206:R207)</f>
        <v>7.17</v>
      </c>
      <c r="AB203" s="51">
        <f>AVERAGE(T206:T207)</f>
        <v>3.07</v>
      </c>
      <c r="AC203" s="51">
        <f>AVERAGE(U206:U207)</f>
        <v>0.14449999999999999</v>
      </c>
      <c r="AD203" s="51">
        <f>AVERAGE(S206:S207)</f>
        <v>10.55</v>
      </c>
      <c r="AE203" s="51">
        <f>AVERAGE(O206:O207)</f>
        <v>0.9</v>
      </c>
      <c r="AF203" s="90">
        <f>TNTP!M183</f>
        <v>0.77878920000000007</v>
      </c>
      <c r="AG203" s="91">
        <f>TNTP!N183</f>
        <v>5.38878E-2</v>
      </c>
      <c r="AH203" s="90"/>
    </row>
    <row r="204" spans="1:34" x14ac:dyDescent="0.2">
      <c r="A204" s="82">
        <f>IF(ISBLANK('Raw Data'!A204),"",'Raw Data'!A204)</f>
        <v>42864</v>
      </c>
      <c r="B204" s="151">
        <f>IF(ISBLANK('Raw Data'!B204),"",'Raw Data'!B204)</f>
        <v>15</v>
      </c>
      <c r="C204" s="151" t="str">
        <f>IF(ISBLANK('Raw Data'!X204),"",'Raw Data'!X204)</f>
        <v/>
      </c>
      <c r="D204" s="151" t="str">
        <f>IF(ISBLANK('Raw Data'!Y204),"",'Raw Data'!Y204)</f>
        <v>Bill Day</v>
      </c>
      <c r="E204" s="151">
        <f>IF(ISBLANK('Raw Data'!AB204),"",'Raw Data'!AB204)</f>
        <v>3.28084</v>
      </c>
      <c r="F204" s="151">
        <f>IF(ISBLANK('Raw Data'!AC204),"",'Raw Data'!AC204)</f>
        <v>1</v>
      </c>
      <c r="G204" s="151">
        <f>IF(ISBLANK('Raw Data'!N204),"",'Raw Data'!N204)</f>
        <v>5</v>
      </c>
      <c r="H204" s="151">
        <f>IF(ISBLANK('Raw Data'!O204),"",'Raw Data'!O204)</f>
        <v>1</v>
      </c>
      <c r="I204" s="151">
        <f>IF(ISBLANK('Raw Data'!P204),"",'Raw Data'!P204)</f>
        <v>2</v>
      </c>
      <c r="J204" s="151">
        <f>IF(ISBLANK('Raw Data'!Q204),"",'Raw Data'!Q204)</f>
        <v>2</v>
      </c>
      <c r="K204" s="151">
        <f>IF(ISBLANK('Raw Data'!R204),"",'Raw Data'!R204)</f>
        <v>10</v>
      </c>
      <c r="L204" s="151">
        <f>IF(ISBLANK('Raw Data'!S204),"",'Raw Data'!S204)</f>
        <v>2</v>
      </c>
      <c r="M204" s="151">
        <f>IF(ISBLANK('Raw Data'!T204),"",'Raw Data'!T204)</f>
        <v>18.888888888888889</v>
      </c>
      <c r="N204" s="151">
        <f>IF(ISBLANK('Raw Data'!U204),"",'Raw Data'!U204)</f>
        <v>18.888888888888889</v>
      </c>
      <c r="O204" s="151">
        <f>IF(ISBLANK('Raw Data'!V204),"",'Raw Data'!V204)</f>
        <v>0.95</v>
      </c>
      <c r="P204" s="151">
        <f>IF(ISBLANK('Raw Data'!W204),"",'Raw Data'!W204)</f>
        <v>1</v>
      </c>
      <c r="Q204" s="151">
        <f>IF(ISBLANK('Raw Data'!C204),"",'Raw Data'!C204)</f>
        <v>7.0000000000000007E-2</v>
      </c>
      <c r="R204" s="151">
        <f>IF(ISBLANK('Raw Data'!D204),"",'Raw Data'!D204)</f>
        <v>6.76</v>
      </c>
      <c r="S204" s="151">
        <f>IF(ISBLANK('Raw Data'!E204),"",'Raw Data'!E204)</f>
        <v>8.1</v>
      </c>
      <c r="T204" s="151">
        <f>IF(ISBLANK('Raw Data'!F204),"",'Raw Data'!F204)</f>
        <v>1.49</v>
      </c>
      <c r="U204" s="151">
        <f>IF(ISBLANK('Raw Data'!G204),"",'Raw Data'!G204)</f>
        <v>0.23</v>
      </c>
      <c r="V204" s="151" t="str">
        <f>IF(ISBLANK('Raw Data'!AD204),"",'Raw Data'!AD204)</f>
        <v>water 6cm over spillway</v>
      </c>
      <c r="W204" s="52"/>
      <c r="Y204" s="52" t="s">
        <v>25</v>
      </c>
      <c r="AA204" s="51">
        <f>AVERAGE(R208:R209)</f>
        <v>8.1750000000000007</v>
      </c>
      <c r="AB204" s="51">
        <f>AVERAGE(T208:T209)</f>
        <v>0.81499999999999995</v>
      </c>
      <c r="AC204" s="51">
        <f>AVERAGE(U208:U209)</f>
        <v>0.1305</v>
      </c>
      <c r="AD204" s="51">
        <f>AVERAGE(S208:S209)</f>
        <v>11.7</v>
      </c>
      <c r="AE204" s="51">
        <f>AVERAGE(O208:O209)</f>
        <v>0.82499999999999996</v>
      </c>
      <c r="AF204" s="90">
        <f>TNTP!M184</f>
        <v>0.4930464</v>
      </c>
      <c r="AG204" s="91">
        <f>TNTP!N184</f>
        <v>3.5615499999999994E-2</v>
      </c>
      <c r="AH204" s="90"/>
    </row>
    <row r="205" spans="1:34" x14ac:dyDescent="0.2">
      <c r="A205" s="82">
        <f>IF(ISBLANK('Raw Data'!A205),"",'Raw Data'!A205)</f>
        <v>42878</v>
      </c>
      <c r="B205" s="151">
        <f>IF(ISBLANK('Raw Data'!B205),"",'Raw Data'!B205)</f>
        <v>15</v>
      </c>
      <c r="C205" s="151" t="str">
        <f>IF(ISBLANK('Raw Data'!X205),"",'Raw Data'!X205)</f>
        <v/>
      </c>
      <c r="D205" s="151" t="str">
        <f>IF(ISBLANK('Raw Data'!Y205),"",'Raw Data'!Y205)</f>
        <v>Deborah Finkbeenis</v>
      </c>
      <c r="E205" s="151">
        <f>IF(ISBLANK('Raw Data'!AB205),"",'Raw Data'!AB205)</f>
        <v>2</v>
      </c>
      <c r="F205" s="151">
        <f>IF(ISBLANK('Raw Data'!AC205),"",'Raw Data'!AC205)</f>
        <v>0.60960000000000003</v>
      </c>
      <c r="G205" s="151">
        <f>IF(ISBLANK('Raw Data'!N205),"",'Raw Data'!N205)</f>
        <v>5</v>
      </c>
      <c r="H205" s="151">
        <f>IF(ISBLANK('Raw Data'!O205),"",'Raw Data'!O205)</f>
        <v>4</v>
      </c>
      <c r="I205" s="151">
        <f>IF(ISBLANK('Raw Data'!P205),"",'Raw Data'!P205)</f>
        <v>2</v>
      </c>
      <c r="J205" s="151">
        <f>IF(ISBLANK('Raw Data'!Q205),"",'Raw Data'!Q205)</f>
        <v>2</v>
      </c>
      <c r="K205" s="151">
        <f>IF(ISBLANK('Raw Data'!R205),"",'Raw Data'!R205)</f>
        <v>11</v>
      </c>
      <c r="L205" s="151">
        <f>IF(ISBLANK('Raw Data'!S205),"",'Raw Data'!S205)</f>
        <v>5</v>
      </c>
      <c r="M205" s="151">
        <f>IF(ISBLANK('Raw Data'!T205),"",'Raw Data'!T205)</f>
        <v>17.777777777777779</v>
      </c>
      <c r="N205" s="151">
        <f>IF(ISBLANK('Raw Data'!U205),"",'Raw Data'!U205)</f>
        <v>21.111111111111111</v>
      </c>
      <c r="O205" s="151">
        <f>IF(ISBLANK('Raw Data'!V205),"",'Raw Data'!V205)</f>
        <v>0.9</v>
      </c>
      <c r="P205" s="151">
        <f>IF(ISBLANK('Raw Data'!W205),"",'Raw Data'!W205)</f>
        <v>2</v>
      </c>
      <c r="Q205" s="151">
        <f>IF(ISBLANK('Raw Data'!C205),"",'Raw Data'!C205)</f>
        <v>7.0000000000000007E-2</v>
      </c>
      <c r="R205" s="151">
        <f>IF(ISBLANK('Raw Data'!D205),"",'Raw Data'!D205)</f>
        <v>6.75</v>
      </c>
      <c r="S205" s="151">
        <f>IF(ISBLANK('Raw Data'!E205),"",'Raw Data'!E205)</f>
        <v>7.1</v>
      </c>
      <c r="T205" s="151">
        <f>IF(ISBLANK('Raw Data'!F205),"",'Raw Data'!F205)</f>
        <v>1.2</v>
      </c>
      <c r="U205" s="151">
        <f>IF(ISBLANK('Raw Data'!G205),"",'Raw Data'!G205)</f>
        <v>9.2999999999999999E-2</v>
      </c>
      <c r="V205" s="151" t="str">
        <f>IF(ISBLANK('Raw Data'!AD205),"",'Raw Data'!AD205)</f>
        <v>samples taken on non-tidal side of Tony Tank near dam</v>
      </c>
      <c r="W205" s="52"/>
      <c r="Y205" s="52" t="s">
        <v>26</v>
      </c>
      <c r="AA205" s="90">
        <f>AVERAGE(R210:R212)</f>
        <v>6.3033333333333337</v>
      </c>
      <c r="AB205" s="90">
        <f>AVERAGE(T210:T212)</f>
        <v>1.4666666666666668</v>
      </c>
      <c r="AC205" s="90">
        <f>AVERAGE(U210:U212)</f>
        <v>0.2503333333333333</v>
      </c>
      <c r="AD205" s="90">
        <f>AVERAGE(S210:S212)</f>
        <v>18.433333333333334</v>
      </c>
      <c r="AE205" s="90">
        <f>AVERAGE(O210:O212)</f>
        <v>0.6</v>
      </c>
      <c r="AF205" s="90">
        <f>TNTP!M185</f>
        <v>1.2774384000000001</v>
      </c>
      <c r="AG205" s="91">
        <f>TNTP!N185</f>
        <v>0.10395596666666666</v>
      </c>
      <c r="AH205" s="90"/>
    </row>
    <row r="206" spans="1:34" x14ac:dyDescent="0.2">
      <c r="A206" s="82">
        <f>IF(ISBLANK('Raw Data'!A206),"",'Raw Data'!A206)</f>
        <v>42892</v>
      </c>
      <c r="B206" s="151">
        <f>IF(ISBLANK('Raw Data'!B206),"",'Raw Data'!B206)</f>
        <v>15</v>
      </c>
      <c r="C206" s="151" t="str">
        <f>IF(ISBLANK('Raw Data'!X206),"",'Raw Data'!X206)</f>
        <v/>
      </c>
      <c r="D206" s="151" t="str">
        <f>IF(ISBLANK('Raw Data'!Y206),"",'Raw Data'!Y206)</f>
        <v>Bill Day</v>
      </c>
      <c r="E206" s="151">
        <f>IF(ISBLANK('Raw Data'!AB206),"",'Raw Data'!AB206)</f>
        <v>3</v>
      </c>
      <c r="F206" s="151">
        <f>IF(ISBLANK('Raw Data'!AC206),"",'Raw Data'!AC206)</f>
        <v>3.28084</v>
      </c>
      <c r="G206" s="151">
        <f>IF(ISBLANK('Raw Data'!N206),"",'Raw Data'!N206)</f>
        <v>5</v>
      </c>
      <c r="H206" s="151">
        <f>IF(ISBLANK('Raw Data'!O206),"",'Raw Data'!O206)</f>
        <v>2</v>
      </c>
      <c r="I206" s="151">
        <f>IF(ISBLANK('Raw Data'!P206),"",'Raw Data'!P206)</f>
        <v>3</v>
      </c>
      <c r="J206" s="151">
        <f>IF(ISBLANK('Raw Data'!Q206),"",'Raw Data'!Q206)</f>
        <v>2</v>
      </c>
      <c r="K206" s="151">
        <f>IF(ISBLANK('Raw Data'!R206),"",'Raw Data'!R206)</f>
        <v>10</v>
      </c>
      <c r="L206" s="151">
        <f>IF(ISBLANK('Raw Data'!S206),"",'Raw Data'!S206)</f>
        <v>5</v>
      </c>
      <c r="M206" s="151">
        <f>IF(ISBLANK('Raw Data'!T206),"",'Raw Data'!T206)</f>
        <v>27.222222222222221</v>
      </c>
      <c r="N206" s="151">
        <f>IF(ISBLANK('Raw Data'!U206),"",'Raw Data'!U206)</f>
        <v>24.444444444444443</v>
      </c>
      <c r="O206" s="151">
        <f>IF(ISBLANK('Raw Data'!V206),"",'Raw Data'!V206)</f>
        <v>1.05</v>
      </c>
      <c r="P206" s="151">
        <f>IF(ISBLANK('Raw Data'!W206),"",'Raw Data'!W206)</f>
        <v>2</v>
      </c>
      <c r="Q206" s="151">
        <f>IF(ISBLANK('Raw Data'!C206),"",'Raw Data'!C206)</f>
        <v>7.0000000000000007E-2</v>
      </c>
      <c r="R206" s="151">
        <f>IF(ISBLANK('Raw Data'!D206),"",'Raw Data'!D206)</f>
        <v>6.86</v>
      </c>
      <c r="S206" s="151">
        <f>IF(ISBLANK('Raw Data'!E206),"",'Raw Data'!E206)</f>
        <v>8</v>
      </c>
      <c r="T206" s="151">
        <f>IF(ISBLANK('Raw Data'!F206),"",'Raw Data'!F206)</f>
        <v>1.17</v>
      </c>
      <c r="U206" s="151">
        <f>IF(ISBLANK('Raw Data'!G206),"",'Raw Data'!G206)</f>
        <v>0.111</v>
      </c>
      <c r="V206" s="151" t="str">
        <f>IF(ISBLANK('Raw Data'!AD206),"",'Raw Data'!AD206)</f>
        <v>water depth over spillway = 8.5 cm</v>
      </c>
      <c r="W206" s="52"/>
      <c r="Y206" s="52" t="s">
        <v>27</v>
      </c>
      <c r="AA206" s="90">
        <f>AVERAGE(R213:R214)</f>
        <v>7.1449999999999996</v>
      </c>
      <c r="AB206" s="90">
        <f>AVERAGE(T213:T214)</f>
        <v>1.78</v>
      </c>
      <c r="AC206" s="90">
        <f>AVERAGE(U213:U214)</f>
        <v>6.9500000000000006E-2</v>
      </c>
      <c r="AD206" s="90">
        <f>AVERAGE(S213:S214)</f>
        <v>12.2</v>
      </c>
      <c r="AE206" s="90">
        <f>AVERAGE(O213:O214)</f>
        <v>0.92500000000000004</v>
      </c>
      <c r="AF206" s="90">
        <f>TNTP!M186</f>
        <v>1.6423207500000001</v>
      </c>
      <c r="AG206" s="91">
        <f>TNTP!N186</f>
        <v>4.8622899999999997E-2</v>
      </c>
      <c r="AH206" s="90"/>
    </row>
    <row r="207" spans="1:34" x14ac:dyDescent="0.2">
      <c r="A207" s="82">
        <f>IF(ISBLANK('Raw Data'!A207),"",'Raw Data'!A207)</f>
        <v>42906</v>
      </c>
      <c r="B207" s="151">
        <f>IF(ISBLANK('Raw Data'!B207),"",'Raw Data'!B207)</f>
        <v>15</v>
      </c>
      <c r="C207" s="151" t="str">
        <f>IF(ISBLANK('Raw Data'!X207),"",'Raw Data'!X207)</f>
        <v/>
      </c>
      <c r="D207" s="151" t="str">
        <f>IF(ISBLANK('Raw Data'!Y207),"",'Raw Data'!Y207)</f>
        <v>Bill Day</v>
      </c>
      <c r="E207" s="151">
        <f>IF(ISBLANK('Raw Data'!AB207),"",'Raw Data'!AB207)</f>
        <v>3.28</v>
      </c>
      <c r="F207" s="151">
        <f>IF(ISBLANK('Raw Data'!AC207),"",'Raw Data'!AC207)</f>
        <v>0.99974399999999997</v>
      </c>
      <c r="G207" s="151">
        <f>IF(ISBLANK('Raw Data'!N207),"",'Raw Data'!N207)</f>
        <v>5</v>
      </c>
      <c r="H207" s="151">
        <f>IF(ISBLANK('Raw Data'!O207),"",'Raw Data'!O207)</f>
        <v>3</v>
      </c>
      <c r="I207" s="151">
        <f>IF(ISBLANK('Raw Data'!P207),"",'Raw Data'!P207)</f>
        <v>2</v>
      </c>
      <c r="J207" s="151">
        <f>IF(ISBLANK('Raw Data'!Q207),"",'Raw Data'!Q207)</f>
        <v>2</v>
      </c>
      <c r="K207" s="151">
        <f>IF(ISBLANK('Raw Data'!R207),"",'Raw Data'!R207)</f>
        <v>8</v>
      </c>
      <c r="L207" s="151">
        <f>IF(ISBLANK('Raw Data'!S207),"",'Raw Data'!S207)</f>
        <v>5</v>
      </c>
      <c r="M207" s="151">
        <f>IF(ISBLANK('Raw Data'!T207),"",'Raw Data'!T207)</f>
        <v>27.777777777777779</v>
      </c>
      <c r="N207" s="151">
        <f>IF(ISBLANK('Raw Data'!U207),"",'Raw Data'!U207)</f>
        <v>27.222222222222221</v>
      </c>
      <c r="O207" s="151">
        <f>IF(ISBLANK('Raw Data'!V207),"",'Raw Data'!V207)</f>
        <v>0.75</v>
      </c>
      <c r="P207" s="151">
        <f>IF(ISBLANK('Raw Data'!W207),"",'Raw Data'!W207)</f>
        <v>1</v>
      </c>
      <c r="Q207" s="151">
        <f>IF(ISBLANK('Raw Data'!C207),"",'Raw Data'!C207)</f>
        <v>7.0000000000000007E-2</v>
      </c>
      <c r="R207" s="151">
        <f>IF(ISBLANK('Raw Data'!D207),"",'Raw Data'!D207)</f>
        <v>7.48</v>
      </c>
      <c r="S207" s="151">
        <f>IF(ISBLANK('Raw Data'!E207),"",'Raw Data'!E207)</f>
        <v>13.1</v>
      </c>
      <c r="T207" s="151">
        <f>IF(ISBLANK('Raw Data'!F207),"",'Raw Data'!F207)</f>
        <v>4.97</v>
      </c>
      <c r="U207" s="151">
        <f>IF(ISBLANK('Raw Data'!G207),"",'Raw Data'!G207)</f>
        <v>0.17799999999999999</v>
      </c>
      <c r="V207" s="151" t="str">
        <f>IF(ISBLANK('Raw Data'!AD207),"",'Raw Data'!AD207)</f>
        <v>Water level over spillway = 9cm pH= 8.71 t= 28.6°C</v>
      </c>
      <c r="W207" s="52"/>
      <c r="Y207" s="52" t="s">
        <v>28</v>
      </c>
      <c r="AA207" s="90">
        <f>AVERAGE(R215:R216)</f>
        <v>6.93</v>
      </c>
      <c r="AB207" s="90">
        <f>AVERAGE(T215:T216)</f>
        <v>1.6850000000000001</v>
      </c>
      <c r="AC207" s="90">
        <f>AVERAGE(U215:U216)</f>
        <v>4.8500000000000001E-2</v>
      </c>
      <c r="AD207" s="90">
        <f>AVERAGE(S215:S216)</f>
        <v>5.25</v>
      </c>
      <c r="AE207" s="90">
        <f>AVERAGE(O215:O216)</f>
        <v>1.0249999999999999</v>
      </c>
      <c r="AF207" s="90">
        <f>TNTP!M187</f>
        <v>1.8349169999999999</v>
      </c>
      <c r="AG207" s="91">
        <f>TNTP!N187</f>
        <v>3.1589400000000004E-2</v>
      </c>
      <c r="AH207" s="90"/>
    </row>
    <row r="208" spans="1:34" x14ac:dyDescent="0.2">
      <c r="A208" s="82">
        <f>IF(ISBLANK('Raw Data'!A208),"",'Raw Data'!A208)</f>
        <v>42921</v>
      </c>
      <c r="B208" s="151">
        <f>IF(ISBLANK('Raw Data'!B208),"",'Raw Data'!B208)</f>
        <v>15</v>
      </c>
      <c r="C208" s="151" t="str">
        <f>IF(ISBLANK('Raw Data'!X208),"",'Raw Data'!X208)</f>
        <v/>
      </c>
      <c r="D208" s="151" t="str">
        <f>IF(ISBLANK('Raw Data'!Y208),"",'Raw Data'!Y208)</f>
        <v>Bill Day</v>
      </c>
      <c r="E208" s="151">
        <f>IF(ISBLANK('Raw Data'!AB208),"",'Raw Data'!AB208)</f>
        <v>3.28</v>
      </c>
      <c r="F208" s="151">
        <f>IF(ISBLANK('Raw Data'!AC208),"",'Raw Data'!AC208)</f>
        <v>0.99974399999999997</v>
      </c>
      <c r="G208" s="151">
        <f>IF(ISBLANK('Raw Data'!N208),"",'Raw Data'!N208)</f>
        <v>5</v>
      </c>
      <c r="H208" s="151">
        <f>IF(ISBLANK('Raw Data'!O208),"",'Raw Data'!O208)</f>
        <v>2</v>
      </c>
      <c r="I208" s="151">
        <f>IF(ISBLANK('Raw Data'!P208),"",'Raw Data'!P208)</f>
        <v>3</v>
      </c>
      <c r="J208" s="151">
        <f>IF(ISBLANK('Raw Data'!Q208),"",'Raw Data'!Q208)</f>
        <v>2</v>
      </c>
      <c r="K208" s="151">
        <f>IF(ISBLANK('Raw Data'!R208),"",'Raw Data'!R208)</f>
        <v>10</v>
      </c>
      <c r="L208" s="151">
        <f>IF(ISBLANK('Raw Data'!S208),"",'Raw Data'!S208)</f>
        <v>1</v>
      </c>
      <c r="M208" s="151">
        <f>IF(ISBLANK('Raw Data'!T208),"",'Raw Data'!T208)</f>
        <v>30</v>
      </c>
      <c r="N208" s="151">
        <f>IF(ISBLANK('Raw Data'!U208),"",'Raw Data'!U208)</f>
        <v>30</v>
      </c>
      <c r="O208" s="151">
        <f>IF(ISBLANK('Raw Data'!V208),"",'Raw Data'!V208)</f>
        <v>0.75</v>
      </c>
      <c r="P208" s="151">
        <f>IF(ISBLANK('Raw Data'!W208),"",'Raw Data'!W208)</f>
        <v>1</v>
      </c>
      <c r="Q208" s="151">
        <f>IF(ISBLANK('Raw Data'!C208),"",'Raw Data'!C208)</f>
        <v>7.0000000000000007E-2</v>
      </c>
      <c r="R208" s="151">
        <f>IF(ISBLANK('Raw Data'!D208),"",'Raw Data'!D208)</f>
        <v>8.2799999999999994</v>
      </c>
      <c r="S208" s="151">
        <f>IF(ISBLANK('Raw Data'!E208),"",'Raw Data'!E208)</f>
        <v>14.4</v>
      </c>
      <c r="T208" s="151" t="str">
        <f>IF(ISBLANK('Raw Data'!F208),"",'Raw Data'!F208)</f>
        <v/>
      </c>
      <c r="U208" s="151">
        <f>IF(ISBLANK('Raw Data'!G208),"",'Raw Data'!G208)</f>
        <v>0.156</v>
      </c>
      <c r="V208" s="151" t="str">
        <f>IF(ISBLANK('Raw Data'!AD208),"",'Raw Data'!AD208)</f>
        <v>Water level over spillway = 6cm pH= 9.00 t=31.1°C</v>
      </c>
      <c r="W208" s="52"/>
      <c r="Y208" s="52" t="s">
        <v>29</v>
      </c>
      <c r="AA208" s="51">
        <f>AVERAGE(R217)</f>
        <v>6.3</v>
      </c>
      <c r="AB208" s="51">
        <f>AVERAGE(T217)</f>
        <v>1.53</v>
      </c>
      <c r="AC208" s="51">
        <f>AVERAGE(U217)</f>
        <v>3.5000000000000003E-2</v>
      </c>
      <c r="AD208" s="51">
        <f>AVERAGE(S217)</f>
        <v>20.7</v>
      </c>
      <c r="AE208" s="51">
        <f>AVERAGE(O217)</f>
        <v>0.9</v>
      </c>
      <c r="AF208" s="90">
        <f>TNTP!M188</f>
        <v>1.5757874999999999</v>
      </c>
      <c r="AG208" s="91">
        <f>TNTP!N188</f>
        <v>3.6544599999999997E-2</v>
      </c>
      <c r="AH208" s="90"/>
    </row>
    <row r="209" spans="1:34" x14ac:dyDescent="0.2">
      <c r="A209" s="82">
        <f>IF(ISBLANK('Raw Data'!A209),"",'Raw Data'!A209)</f>
        <v>42934</v>
      </c>
      <c r="B209" s="151">
        <f>IF(ISBLANK('Raw Data'!B209),"",'Raw Data'!B209)</f>
        <v>15</v>
      </c>
      <c r="C209" s="151" t="str">
        <f>IF(ISBLANK('Raw Data'!X209),"",'Raw Data'!X209)</f>
        <v/>
      </c>
      <c r="D209" s="151" t="str">
        <f>IF(ISBLANK('Raw Data'!Y209),"",'Raw Data'!Y209)</f>
        <v>Bill Day</v>
      </c>
      <c r="E209" s="151">
        <f>IF(ISBLANK('Raw Data'!AB209),"",'Raw Data'!AB209)</f>
        <v>3.28</v>
      </c>
      <c r="F209" s="151">
        <f>IF(ISBLANK('Raw Data'!AC209),"",'Raw Data'!AC209)</f>
        <v>0.99974399999999997</v>
      </c>
      <c r="G209" s="151">
        <f>IF(ISBLANK('Raw Data'!N209),"",'Raw Data'!N209)</f>
        <v>5</v>
      </c>
      <c r="H209" s="151">
        <f>IF(ISBLANK('Raw Data'!O209),"",'Raw Data'!O209)</f>
        <v>3</v>
      </c>
      <c r="I209" s="151">
        <f>IF(ISBLANK('Raw Data'!P209),"",'Raw Data'!P209)</f>
        <v>3</v>
      </c>
      <c r="J209" s="151">
        <f>IF(ISBLANK('Raw Data'!Q209),"",'Raw Data'!Q209)</f>
        <v>2</v>
      </c>
      <c r="K209" s="151">
        <f>IF(ISBLANK('Raw Data'!R209),"",'Raw Data'!R209)</f>
        <v>8</v>
      </c>
      <c r="L209" s="151">
        <f>IF(ISBLANK('Raw Data'!S209),"",'Raw Data'!S209)</f>
        <v>2</v>
      </c>
      <c r="M209" s="151">
        <f>IF(ISBLANK('Raw Data'!T209),"",'Raw Data'!T209)</f>
        <v>32.777777777777779</v>
      </c>
      <c r="N209" s="151">
        <f>IF(ISBLANK('Raw Data'!U209),"",'Raw Data'!U209)</f>
        <v>31.666666666666668</v>
      </c>
      <c r="O209" s="151">
        <f>IF(ISBLANK('Raw Data'!V209),"",'Raw Data'!V209)</f>
        <v>0.9</v>
      </c>
      <c r="P209" s="151">
        <f>IF(ISBLANK('Raw Data'!W209),"",'Raw Data'!W209)</f>
        <v>1</v>
      </c>
      <c r="Q209" s="151">
        <f>IF(ISBLANK('Raw Data'!C209),"",'Raw Data'!C209)</f>
        <v>0.06</v>
      </c>
      <c r="R209" s="151">
        <f>IF(ISBLANK('Raw Data'!D209),"",'Raw Data'!D209)</f>
        <v>8.07</v>
      </c>
      <c r="S209" s="151">
        <f>IF(ISBLANK('Raw Data'!E209),"",'Raw Data'!E209)</f>
        <v>9</v>
      </c>
      <c r="T209" s="151">
        <f>IF(ISBLANK('Raw Data'!F209),"",'Raw Data'!F209)</f>
        <v>0.81499999999999995</v>
      </c>
      <c r="U209" s="151">
        <f>IF(ISBLANK('Raw Data'!G209),"",'Raw Data'!G209)</f>
        <v>0.105</v>
      </c>
      <c r="V209" s="151" t="str">
        <f>IF(ISBLANK('Raw Data'!AD209),"",'Raw Data'!AD209)</f>
        <v>Water depth over sill= 7cm, pH= 8.81 t= 32.3°C. 2-3 cm of pond scum at waters edge</v>
      </c>
      <c r="W209" s="52"/>
      <c r="Y209" s="51" t="s">
        <v>134</v>
      </c>
      <c r="AA209" s="91">
        <f>AVERAGE(AA200:AA208)</f>
        <v>7.0098148148148143</v>
      </c>
      <c r="AB209" s="91">
        <f>AVERAGE(AB200:AB208)</f>
        <v>2.067574074074074</v>
      </c>
      <c r="AC209" s="91">
        <f>AVERAGE(AC200:AC208)</f>
        <v>0.1177037037037037</v>
      </c>
      <c r="AD209" s="91">
        <f t="shared" ref="AD209:AE209" si="18">AVERAGE(AD200:AD208)</f>
        <v>12.870370370370372</v>
      </c>
      <c r="AE209" s="91">
        <f t="shared" si="18"/>
        <v>0.89722222222222214</v>
      </c>
      <c r="AF209" s="90">
        <f t="shared" ref="AF209:AG209" si="19">AVERAGE(AF200:AF208)</f>
        <v>1.3800007666666667</v>
      </c>
      <c r="AG209" s="91">
        <f t="shared" si="19"/>
        <v>5.2155774074074068E-2</v>
      </c>
      <c r="AH209" s="90"/>
    </row>
    <row r="210" spans="1:34" x14ac:dyDescent="0.2">
      <c r="A210" s="82">
        <f>IF(ISBLANK('Raw Data'!A210),"",'Raw Data'!A210)</f>
        <v>42948</v>
      </c>
      <c r="B210" s="151">
        <f>IF(ISBLANK('Raw Data'!B210),"",'Raw Data'!B210)</f>
        <v>15</v>
      </c>
      <c r="C210" s="151" t="str">
        <f>IF(ISBLANK('Raw Data'!X210),"",'Raw Data'!X210)</f>
        <v/>
      </c>
      <c r="D210" s="151" t="str">
        <f>IF(ISBLANK('Raw Data'!Y210),"",'Raw Data'!Y210)</f>
        <v>Bill Day</v>
      </c>
      <c r="E210" s="151">
        <f>IF(ISBLANK('Raw Data'!AB210),"",'Raw Data'!AB210)</f>
        <v>1</v>
      </c>
      <c r="F210" s="151">
        <f>IF(ISBLANK('Raw Data'!AC210),"",'Raw Data'!AC210)</f>
        <v>0.30480000000000002</v>
      </c>
      <c r="G210" s="151">
        <f>IF(ISBLANK('Raw Data'!N210),"",'Raw Data'!N210)</f>
        <v>5</v>
      </c>
      <c r="H210" s="151">
        <f>IF(ISBLANK('Raw Data'!O210),"",'Raw Data'!O210)</f>
        <v>2</v>
      </c>
      <c r="I210" s="151">
        <f>IF(ISBLANK('Raw Data'!P210),"",'Raw Data'!P210)</f>
        <v>3</v>
      </c>
      <c r="J210" s="151">
        <f>IF(ISBLANK('Raw Data'!Q210),"",'Raw Data'!Q210)</f>
        <v>2</v>
      </c>
      <c r="K210" s="151">
        <f>IF(ISBLANK('Raw Data'!R210),"",'Raw Data'!R210)</f>
        <v>10</v>
      </c>
      <c r="L210" s="151">
        <f>IF(ISBLANK('Raw Data'!S210),"",'Raw Data'!S210)</f>
        <v>2</v>
      </c>
      <c r="M210" s="151">
        <f>IF(ISBLANK('Raw Data'!T210),"",'Raw Data'!T210)</f>
        <v>28.888888888888889</v>
      </c>
      <c r="N210" s="151">
        <f>IF(ISBLANK('Raw Data'!U210),"",'Raw Data'!U210)</f>
        <v>28.333333333333332</v>
      </c>
      <c r="O210" s="151">
        <f>IF(ISBLANK('Raw Data'!V210),"",'Raw Data'!V210)</f>
        <v>0.55000000000000004</v>
      </c>
      <c r="P210" s="151">
        <f>IF(ISBLANK('Raw Data'!W210),"",'Raw Data'!W210)</f>
        <v>1</v>
      </c>
      <c r="Q210" s="151">
        <f>IF(ISBLANK('Raw Data'!C210),"",'Raw Data'!C210)</f>
        <v>0.04</v>
      </c>
      <c r="R210" s="151">
        <f>IF(ISBLANK('Raw Data'!D210),"",'Raw Data'!D210)</f>
        <v>6.04</v>
      </c>
      <c r="S210" s="151">
        <f>IF(ISBLANK('Raw Data'!E210),"",'Raw Data'!E210)</f>
        <v>14.8</v>
      </c>
      <c r="T210" s="151">
        <f>IF(ISBLANK('Raw Data'!F210),"",'Raw Data'!F210)</f>
        <v>1.51</v>
      </c>
      <c r="U210" s="151">
        <f>IF(ISBLANK('Raw Data'!G210),"",'Raw Data'!G210)</f>
        <v>0.24</v>
      </c>
      <c r="V210" s="151" t="str">
        <f>IF(ISBLANK('Raw Data'!AD210),"",'Raw Data'!AD210)</f>
        <v>Water level over spillway = 8.5 cm</v>
      </c>
      <c r="W210" s="52"/>
      <c r="AF210" s="90"/>
      <c r="AG210" s="91"/>
      <c r="AH210" s="90"/>
    </row>
    <row r="211" spans="1:34" x14ac:dyDescent="0.2">
      <c r="A211" s="82">
        <f>IF(ISBLANK('Raw Data'!A211),"",'Raw Data'!A211)</f>
        <v>42962</v>
      </c>
      <c r="B211" s="151">
        <f>IF(ISBLANK('Raw Data'!B211),"",'Raw Data'!B211)</f>
        <v>15</v>
      </c>
      <c r="C211" s="151" t="str">
        <f>IF(ISBLANK('Raw Data'!X211),"",'Raw Data'!X211)</f>
        <v/>
      </c>
      <c r="D211" s="151" t="str">
        <f>IF(ISBLANK('Raw Data'!Y211),"",'Raw Data'!Y211)</f>
        <v>Bill Day</v>
      </c>
      <c r="E211" s="151">
        <f>IF(ISBLANK('Raw Data'!AB211),"",'Raw Data'!AB211)</f>
        <v>3.28</v>
      </c>
      <c r="F211" s="151">
        <f>IF(ISBLANK('Raw Data'!AC211),"",'Raw Data'!AC211)</f>
        <v>0.99974399999999997</v>
      </c>
      <c r="G211" s="151">
        <f>IF(ISBLANK('Raw Data'!N211),"",'Raw Data'!N211)</f>
        <v>5</v>
      </c>
      <c r="H211" s="151">
        <f>IF(ISBLANK('Raw Data'!O211),"",'Raw Data'!O211)</f>
        <v>3</v>
      </c>
      <c r="I211" s="151">
        <f>IF(ISBLANK('Raw Data'!P211),"",'Raw Data'!P211)</f>
        <v>2</v>
      </c>
      <c r="J211" s="151">
        <f>IF(ISBLANK('Raw Data'!Q211),"",'Raw Data'!Q211)</f>
        <v>2</v>
      </c>
      <c r="K211" s="151">
        <f>IF(ISBLANK('Raw Data'!R211),"",'Raw Data'!R211)</f>
        <v>8</v>
      </c>
      <c r="L211" s="151">
        <f>IF(ISBLANK('Raw Data'!S211),"",'Raw Data'!S211)</f>
        <v>5</v>
      </c>
      <c r="M211" s="151" t="e">
        <f>IF(ISBLANK('Raw Data'!T211),"",'Raw Data'!T211)</f>
        <v>#VALUE!</v>
      </c>
      <c r="N211" s="151" t="e">
        <f>IF(ISBLANK('Raw Data'!U211),"",'Raw Data'!U211)</f>
        <v>#VALUE!</v>
      </c>
      <c r="O211" s="151">
        <f>IF(ISBLANK('Raw Data'!V211),"",'Raw Data'!V211)</f>
        <v>0.45</v>
      </c>
      <c r="P211" s="151">
        <f>IF(ISBLANK('Raw Data'!W211),"",'Raw Data'!W211)</f>
        <v>1</v>
      </c>
      <c r="Q211" s="151">
        <f>IF(ISBLANK('Raw Data'!C211),"",'Raw Data'!C211)</f>
        <v>0.02</v>
      </c>
      <c r="R211" s="151">
        <f>IF(ISBLANK('Raw Data'!D211),"",'Raw Data'!D211)</f>
        <v>5.81</v>
      </c>
      <c r="S211" s="151">
        <f>IF(ISBLANK('Raw Data'!E211),"",'Raw Data'!E211)</f>
        <v>22.9</v>
      </c>
      <c r="T211" s="151">
        <f>IF(ISBLANK('Raw Data'!F211),"",'Raw Data'!F211)</f>
        <v>1.81</v>
      </c>
      <c r="U211" s="151">
        <f>IF(ISBLANK('Raw Data'!G211),"",'Raw Data'!G211)</f>
        <v>0.41399999999999998</v>
      </c>
      <c r="V211" s="151" t="str">
        <f>IF(ISBLANK('Raw Data'!AD211),"",'Raw Data'!AD211)</f>
        <v>13 cm over spillway</v>
      </c>
      <c r="W211" s="52"/>
      <c r="AF211" s="90"/>
      <c r="AG211" s="91"/>
      <c r="AH211" s="90"/>
    </row>
    <row r="212" spans="1:34" x14ac:dyDescent="0.2">
      <c r="A212" s="82">
        <f>IF(ISBLANK('Raw Data'!A212),"",'Raw Data'!A212)</f>
        <v>42976</v>
      </c>
      <c r="B212" s="151">
        <f>IF(ISBLANK('Raw Data'!B212),"",'Raw Data'!B212)</f>
        <v>15</v>
      </c>
      <c r="C212" s="151" t="str">
        <f>IF(ISBLANK('Raw Data'!X212),"",'Raw Data'!X212)</f>
        <v/>
      </c>
      <c r="D212" s="151" t="str">
        <f>IF(ISBLANK('Raw Data'!Y212),"",'Raw Data'!Y212)</f>
        <v>Bill Day</v>
      </c>
      <c r="E212" s="151">
        <f>IF(ISBLANK('Raw Data'!AB212),"",'Raw Data'!AB212)</f>
        <v>3.28</v>
      </c>
      <c r="F212" s="151">
        <f>IF(ISBLANK('Raw Data'!AC212),"",'Raw Data'!AC212)</f>
        <v>0.99974399999999997</v>
      </c>
      <c r="G212" s="151">
        <f>IF(ISBLANK('Raw Data'!N212),"",'Raw Data'!N212)</f>
        <v>5</v>
      </c>
      <c r="H212" s="151">
        <f>IF(ISBLANK('Raw Data'!O212),"",'Raw Data'!O212)</f>
        <v>6</v>
      </c>
      <c r="I212" s="151">
        <f>IF(ISBLANK('Raw Data'!P212),"",'Raw Data'!P212)</f>
        <v>3</v>
      </c>
      <c r="J212" s="151">
        <f>IF(ISBLANK('Raw Data'!Q212),"",'Raw Data'!Q212)</f>
        <v>2</v>
      </c>
      <c r="K212" s="151">
        <f>IF(ISBLANK('Raw Data'!R212),"",'Raw Data'!R212)</f>
        <v>8</v>
      </c>
      <c r="L212" s="151">
        <f>IF(ISBLANK('Raw Data'!S212),"",'Raw Data'!S212)</f>
        <v>5</v>
      </c>
      <c r="M212" s="151">
        <f>IF(ISBLANK('Raw Data'!T212),"",'Raw Data'!T212)</f>
        <v>19.444444444444443</v>
      </c>
      <c r="N212" s="151">
        <f>IF(ISBLANK('Raw Data'!U212),"",'Raw Data'!U212)</f>
        <v>21.666666666666668</v>
      </c>
      <c r="O212" s="151">
        <f>IF(ISBLANK('Raw Data'!V212),"",'Raw Data'!V212)</f>
        <v>0.8</v>
      </c>
      <c r="P212" s="151">
        <f>IF(ISBLANK('Raw Data'!W212),"",'Raw Data'!W212)</f>
        <v>1</v>
      </c>
      <c r="Q212" s="151">
        <f>IF(ISBLANK('Raw Data'!C212),"",'Raw Data'!C212)</f>
        <v>7.0000000000000007E-2</v>
      </c>
      <c r="R212" s="151">
        <f>IF(ISBLANK('Raw Data'!D212),"",'Raw Data'!D212)</f>
        <v>7.06</v>
      </c>
      <c r="S212" s="151">
        <f>IF(ISBLANK('Raw Data'!E212),"",'Raw Data'!E212)</f>
        <v>17.600000000000001</v>
      </c>
      <c r="T212" s="151">
        <f>IF(ISBLANK('Raw Data'!F212),"",'Raw Data'!F212)</f>
        <v>1.08</v>
      </c>
      <c r="U212" s="151">
        <f>IF(ISBLANK('Raw Data'!G212),"",'Raw Data'!G212)</f>
        <v>9.7000000000000003E-2</v>
      </c>
      <c r="V212" s="151" t="str">
        <f>IF(ISBLANK('Raw Data'!AD212),"",'Raw Data'!AD212)</f>
        <v>13 cm over spillway</v>
      </c>
      <c r="W212" s="52"/>
      <c r="AF212" s="90"/>
      <c r="AG212" s="91"/>
      <c r="AH212" s="90"/>
    </row>
    <row r="213" spans="1:34" x14ac:dyDescent="0.2">
      <c r="A213" s="82">
        <f>IF(ISBLANK('Raw Data'!A213),"",'Raw Data'!A213)</f>
        <v>42990</v>
      </c>
      <c r="B213" s="151">
        <f>IF(ISBLANK('Raw Data'!B213),"",'Raw Data'!B213)</f>
        <v>15</v>
      </c>
      <c r="C213" s="151" t="str">
        <f>IF(ISBLANK('Raw Data'!X213),"",'Raw Data'!X213)</f>
        <v/>
      </c>
      <c r="D213" s="151" t="str">
        <f>IF(ISBLANK('Raw Data'!Y213),"",'Raw Data'!Y213)</f>
        <v>S. Clark</v>
      </c>
      <c r="E213" s="151">
        <f>IF(ISBLANK('Raw Data'!AB213),"",'Raw Data'!AB213)</f>
        <v>3.28</v>
      </c>
      <c r="F213" s="151">
        <f>IF(ISBLANK('Raw Data'!AC213),"",'Raw Data'!AC213)</f>
        <v>0.99974399999999997</v>
      </c>
      <c r="G213" s="151">
        <f>IF(ISBLANK('Raw Data'!N213),"",'Raw Data'!N213)</f>
        <v>5</v>
      </c>
      <c r="H213" s="151">
        <f>IF(ISBLANK('Raw Data'!O213),"",'Raw Data'!O213)</f>
        <v>3</v>
      </c>
      <c r="I213" s="151">
        <f>IF(ISBLANK('Raw Data'!P213),"",'Raw Data'!P213)</f>
        <v>2</v>
      </c>
      <c r="J213" s="151">
        <f>IF(ISBLANK('Raw Data'!Q213),"",'Raw Data'!Q213)</f>
        <v>2</v>
      </c>
      <c r="K213" s="151">
        <f>IF(ISBLANK('Raw Data'!R213),"",'Raw Data'!R213)</f>
        <v>8</v>
      </c>
      <c r="L213" s="151">
        <f>IF(ISBLANK('Raw Data'!S213),"",'Raw Data'!S213)</f>
        <v>1</v>
      </c>
      <c r="M213" s="151">
        <f>IF(ISBLANK('Raw Data'!T213),"",'Raw Data'!T213)</f>
        <v>24.444444444444443</v>
      </c>
      <c r="N213" s="151">
        <f>IF(ISBLANK('Raw Data'!U213),"",'Raw Data'!U213)</f>
        <v>22.222222222222221</v>
      </c>
      <c r="O213" s="151">
        <f>IF(ISBLANK('Raw Data'!V213),"",'Raw Data'!V213)</f>
        <v>0.9</v>
      </c>
      <c r="P213" s="151">
        <f>IF(ISBLANK('Raw Data'!W213),"",'Raw Data'!W213)</f>
        <v>1</v>
      </c>
      <c r="Q213" s="151">
        <f>IF(ISBLANK('Raw Data'!C213),"",'Raw Data'!C213)</f>
        <v>7.0000000000000007E-2</v>
      </c>
      <c r="R213" s="151">
        <f>IF(ISBLANK('Raw Data'!D213),"",'Raw Data'!D213)</f>
        <v>6.87</v>
      </c>
      <c r="S213" s="151">
        <f>IF(ISBLANK('Raw Data'!E213),"",'Raw Data'!E213)</f>
        <v>12.2</v>
      </c>
      <c r="T213" s="151">
        <f>IF(ISBLANK('Raw Data'!F213),"",'Raw Data'!F213)</f>
        <v>1.57</v>
      </c>
      <c r="U213" s="151">
        <f>IF(ISBLANK('Raw Data'!G213),"",'Raw Data'!G213)</f>
        <v>0.106</v>
      </c>
      <c r="V213" s="151" t="str">
        <f>IF(ISBLANK('Raw Data'!AD213),"",'Raw Data'!AD213)</f>
        <v>8.5 cm over spillway, small amounts of pond scum decaying weed/ algae around banks of pond</v>
      </c>
      <c r="W213" s="52"/>
      <c r="AF213" s="90"/>
      <c r="AG213" s="91"/>
      <c r="AH213" s="90"/>
    </row>
    <row r="214" spans="1:34" x14ac:dyDescent="0.2">
      <c r="A214" s="82">
        <f>IF(ISBLANK('Raw Data'!A214),"",'Raw Data'!A214)</f>
        <v>43004</v>
      </c>
      <c r="B214" s="151">
        <f>IF(ISBLANK('Raw Data'!B214),"",'Raw Data'!B214)</f>
        <v>15</v>
      </c>
      <c r="C214" s="151" t="str">
        <f>IF(ISBLANK('Raw Data'!X214),"",'Raw Data'!X214)</f>
        <v/>
      </c>
      <c r="D214" s="151" t="str">
        <f>IF(ISBLANK('Raw Data'!Y214),"",'Raw Data'!Y214)</f>
        <v>S. Clark</v>
      </c>
      <c r="E214" s="151">
        <f>IF(ISBLANK('Raw Data'!AB214),"",'Raw Data'!AB214)</f>
        <v>3.28</v>
      </c>
      <c r="F214" s="151">
        <f>IF(ISBLANK('Raw Data'!AC214),"",'Raw Data'!AC214)</f>
        <v>0.99974399999999997</v>
      </c>
      <c r="G214" s="151">
        <f>IF(ISBLANK('Raw Data'!N214),"",'Raw Data'!N214)</f>
        <v>5</v>
      </c>
      <c r="H214" s="151">
        <f>IF(ISBLANK('Raw Data'!O214),"",'Raw Data'!O214)</f>
        <v>3</v>
      </c>
      <c r="I214" s="151">
        <f>IF(ISBLANK('Raw Data'!P214),"",'Raw Data'!P214)</f>
        <v>2</v>
      </c>
      <c r="J214" s="151">
        <f>IF(ISBLANK('Raw Data'!Q214),"",'Raw Data'!Q214)</f>
        <v>2</v>
      </c>
      <c r="K214" s="151">
        <f>IF(ISBLANK('Raw Data'!R214),"",'Raw Data'!R214)</f>
        <v>10</v>
      </c>
      <c r="L214" s="151">
        <f>IF(ISBLANK('Raw Data'!S214),"",'Raw Data'!S214)</f>
        <v>1</v>
      </c>
      <c r="M214" s="151">
        <f>IF(ISBLANK('Raw Data'!T214),"",'Raw Data'!T214)</f>
        <v>25.555555555555557</v>
      </c>
      <c r="N214" s="151">
        <f>IF(ISBLANK('Raw Data'!U214),"",'Raw Data'!U214)</f>
        <v>24.444444444444443</v>
      </c>
      <c r="O214" s="151">
        <f>IF(ISBLANK('Raw Data'!V214),"",'Raw Data'!V214)</f>
        <v>0.95</v>
      </c>
      <c r="P214" s="151">
        <f>IF(ISBLANK('Raw Data'!W214),"",'Raw Data'!W214)</f>
        <v>1</v>
      </c>
      <c r="Q214" s="151">
        <f>IF(ISBLANK('Raw Data'!C214),"",'Raw Data'!C214)</f>
        <v>0.08</v>
      </c>
      <c r="R214" s="151">
        <f>IF(ISBLANK('Raw Data'!D214),"",'Raw Data'!D214)</f>
        <v>7.42</v>
      </c>
      <c r="S214" s="151">
        <f>IF(ISBLANK('Raw Data'!E214),"",'Raw Data'!E214)</f>
        <v>12.2</v>
      </c>
      <c r="T214" s="151">
        <f>IF(ISBLANK('Raw Data'!F214),"",'Raw Data'!F214)</f>
        <v>1.99</v>
      </c>
      <c r="U214" s="151">
        <f>IF(ISBLANK('Raw Data'!G214),"",'Raw Data'!G214)</f>
        <v>3.3000000000000002E-2</v>
      </c>
      <c r="V214" s="151" t="str">
        <f>IF(ISBLANK('Raw Data'!AD214),"",'Raw Data'!AD214)</f>
        <v>8.5 cm over spillway, heavy pond scum decaying algae around banks of pond</v>
      </c>
      <c r="W214" s="52"/>
      <c r="AF214" s="90"/>
      <c r="AG214" s="91"/>
      <c r="AH214" s="90"/>
    </row>
    <row r="215" spans="1:34" x14ac:dyDescent="0.2">
      <c r="A215" s="82">
        <f>IF(ISBLANK('Raw Data'!A215),"",'Raw Data'!A215)</f>
        <v>43018</v>
      </c>
      <c r="B215" s="151">
        <f>IF(ISBLANK('Raw Data'!B215),"",'Raw Data'!B215)</f>
        <v>15</v>
      </c>
      <c r="C215" s="151" t="str">
        <f>IF(ISBLANK('Raw Data'!X215),"",'Raw Data'!X215)</f>
        <v/>
      </c>
      <c r="D215" s="151" t="str">
        <f>IF(ISBLANK('Raw Data'!Y215),"",'Raw Data'!Y215)</f>
        <v>Bill Day</v>
      </c>
      <c r="E215" s="151">
        <f>IF(ISBLANK('Raw Data'!AB215),"",'Raw Data'!AB215)</f>
        <v>3.28</v>
      </c>
      <c r="F215" s="151">
        <f>IF(ISBLANK('Raw Data'!AC215),"",'Raw Data'!AC215)</f>
        <v>0.99974399999999997</v>
      </c>
      <c r="G215" s="151">
        <f>IF(ISBLANK('Raw Data'!N215),"",'Raw Data'!N215)</f>
        <v>5</v>
      </c>
      <c r="H215" s="151">
        <f>IF(ISBLANK('Raw Data'!O215),"",'Raw Data'!O215)</f>
        <v>3</v>
      </c>
      <c r="I215" s="151">
        <f>IF(ISBLANK('Raw Data'!P215),"",'Raw Data'!P215)</f>
        <v>2</v>
      </c>
      <c r="J215" s="151">
        <f>IF(ISBLANK('Raw Data'!Q215),"",'Raw Data'!Q215)</f>
        <v>2</v>
      </c>
      <c r="K215" s="151">
        <f>IF(ISBLANK('Raw Data'!R215),"",'Raw Data'!R215)</f>
        <v>8</v>
      </c>
      <c r="L215" s="151">
        <f>IF(ISBLANK('Raw Data'!S215),"",'Raw Data'!S215)</f>
        <v>1</v>
      </c>
      <c r="M215" s="151">
        <f>IF(ISBLANK('Raw Data'!T215),"",'Raw Data'!T215)</f>
        <v>29.444444444444443</v>
      </c>
      <c r="N215" s="151">
        <f>IF(ISBLANK('Raw Data'!U215),"",'Raw Data'!U215)</f>
        <v>24.444444444444443</v>
      </c>
      <c r="O215" s="151">
        <f>IF(ISBLANK('Raw Data'!V215),"",'Raw Data'!V215)</f>
        <v>1</v>
      </c>
      <c r="P215" s="151">
        <f>IF(ISBLANK('Raw Data'!W215),"",'Raw Data'!W215)</f>
        <v>1</v>
      </c>
      <c r="Q215" s="151">
        <f>IF(ISBLANK('Raw Data'!C215),"",'Raw Data'!C215)</f>
        <v>0.08</v>
      </c>
      <c r="R215" s="151">
        <f>IF(ISBLANK('Raw Data'!D215),"",'Raw Data'!D215)</f>
        <v>7.11</v>
      </c>
      <c r="S215" s="151">
        <f>IF(ISBLANK('Raw Data'!E215),"",'Raw Data'!E215)</f>
        <v>4.8</v>
      </c>
      <c r="T215" s="151">
        <f>IF(ISBLANK('Raw Data'!F215),"",'Raw Data'!F215)</f>
        <v>2.0099999999999998</v>
      </c>
      <c r="U215" s="151">
        <f>IF(ISBLANK('Raw Data'!G215),"",'Raw Data'!G215)</f>
        <v>4.7E-2</v>
      </c>
      <c r="V215" s="151" t="str">
        <f>IF(ISBLANK('Raw Data'!AD215),"",'Raw Data'!AD215)</f>
        <v>water depth over spillway=9.5 cm ph=7.26 t=26.4 C. heavy pond scum around perimeter of pond</v>
      </c>
      <c r="W215" s="52"/>
      <c r="AF215" s="90"/>
      <c r="AG215" s="91"/>
      <c r="AH215" s="90"/>
    </row>
    <row r="216" spans="1:34" x14ac:dyDescent="0.2">
      <c r="A216" s="82">
        <f>IF(ISBLANK('Raw Data'!A216),"",'Raw Data'!A216)</f>
        <v>43032</v>
      </c>
      <c r="B216" s="151">
        <f>IF(ISBLANK('Raw Data'!B216),"",'Raw Data'!B216)</f>
        <v>15</v>
      </c>
      <c r="C216" s="151" t="str">
        <f>IF(ISBLANK('Raw Data'!X216),"",'Raw Data'!X216)</f>
        <v/>
      </c>
      <c r="D216" s="151" t="str">
        <f>IF(ISBLANK('Raw Data'!Y216),"",'Raw Data'!Y216)</f>
        <v>Bill Day</v>
      </c>
      <c r="E216" s="151">
        <f>IF(ISBLANK('Raw Data'!AB216),"",'Raw Data'!AB216)</f>
        <v>3.28</v>
      </c>
      <c r="F216" s="151">
        <f>IF(ISBLANK('Raw Data'!AC216),"",'Raw Data'!AC216)</f>
        <v>0.99974399999999997</v>
      </c>
      <c r="G216" s="151">
        <f>IF(ISBLANK('Raw Data'!N216),"",'Raw Data'!N216)</f>
        <v>5</v>
      </c>
      <c r="H216" s="151">
        <f>IF(ISBLANK('Raw Data'!O216),"",'Raw Data'!O216)</f>
        <v>2</v>
      </c>
      <c r="I216" s="151">
        <f>IF(ISBLANK('Raw Data'!P216),"",'Raw Data'!P216)</f>
        <v>3</v>
      </c>
      <c r="J216" s="151">
        <f>IF(ISBLANK('Raw Data'!Q216),"",'Raw Data'!Q216)</f>
        <v>2</v>
      </c>
      <c r="K216" s="151">
        <f>IF(ISBLANK('Raw Data'!R216),"",'Raw Data'!R216)</f>
        <v>10</v>
      </c>
      <c r="L216" s="151">
        <f>IF(ISBLANK('Raw Data'!S216),"",'Raw Data'!S216)</f>
        <v>4</v>
      </c>
      <c r="M216" s="151">
        <f>IF(ISBLANK('Raw Data'!T216),"",'Raw Data'!T216)</f>
        <v>23.333333333333332</v>
      </c>
      <c r="N216" s="151">
        <f>IF(ISBLANK('Raw Data'!U216),"",'Raw Data'!U216)</f>
        <v>20</v>
      </c>
      <c r="O216" s="151">
        <f>IF(ISBLANK('Raw Data'!V216),"",'Raw Data'!V216)</f>
        <v>1.05</v>
      </c>
      <c r="P216" s="151">
        <f>IF(ISBLANK('Raw Data'!W216),"",'Raw Data'!W216)</f>
        <v>2</v>
      </c>
      <c r="Q216" s="151">
        <f>IF(ISBLANK('Raw Data'!C216),"",'Raw Data'!C216)</f>
        <v>0.08</v>
      </c>
      <c r="R216" s="151">
        <f>IF(ISBLANK('Raw Data'!D216),"",'Raw Data'!D216)</f>
        <v>6.75</v>
      </c>
      <c r="S216" s="151">
        <f>IF(ISBLANK('Raw Data'!E216),"",'Raw Data'!E216)</f>
        <v>5.7</v>
      </c>
      <c r="T216" s="151">
        <f>IF(ISBLANK('Raw Data'!F216),"",'Raw Data'!F216)</f>
        <v>1.36</v>
      </c>
      <c r="U216" s="151">
        <f>IF(ISBLANK('Raw Data'!G216),"",'Raw Data'!G216)</f>
        <v>0.05</v>
      </c>
      <c r="V216" s="151" t="str">
        <f>IF(ISBLANK('Raw Data'!AD216),"",'Raw Data'!AD216)</f>
        <v>Water depth over spillway = 10.5 pH =7.98 t= 22.1 C</v>
      </c>
      <c r="W216" s="52"/>
      <c r="AF216" s="90"/>
      <c r="AG216" s="91"/>
      <c r="AH216" s="90"/>
    </row>
    <row r="217" spans="1:34" x14ac:dyDescent="0.2">
      <c r="A217" s="82">
        <f>IF(ISBLANK('Raw Data'!A217),"",'Raw Data'!A217)</f>
        <v>43046</v>
      </c>
      <c r="B217" s="151">
        <f>IF(ISBLANK('Raw Data'!B217),"",'Raw Data'!B217)</f>
        <v>15</v>
      </c>
      <c r="C217" s="151" t="str">
        <f>IF(ISBLANK('Raw Data'!X217),"",'Raw Data'!X217)</f>
        <v/>
      </c>
      <c r="D217" s="151" t="str">
        <f>IF(ISBLANK('Raw Data'!Y217),"",'Raw Data'!Y217)</f>
        <v>Bill Day</v>
      </c>
      <c r="E217" s="151">
        <f>IF(ISBLANK('Raw Data'!AB217),"",'Raw Data'!AB217)</f>
        <v>3.28</v>
      </c>
      <c r="F217" s="151">
        <f>IF(ISBLANK('Raw Data'!AC217),"",'Raw Data'!AC217)</f>
        <v>0.99974399999999997</v>
      </c>
      <c r="G217" s="151">
        <f>IF(ISBLANK('Raw Data'!N217),"",'Raw Data'!N217)</f>
        <v>5</v>
      </c>
      <c r="H217" s="151">
        <f>IF(ISBLANK('Raw Data'!O217),"",'Raw Data'!O217)</f>
        <v>5</v>
      </c>
      <c r="I217" s="151">
        <f>IF(ISBLANK('Raw Data'!P217),"",'Raw Data'!P217)</f>
        <v>3</v>
      </c>
      <c r="J217" s="151">
        <f>IF(ISBLANK('Raw Data'!Q217),"",'Raw Data'!Q217)</f>
        <v>2</v>
      </c>
      <c r="K217" s="151">
        <f>IF(ISBLANK('Raw Data'!R217),"",'Raw Data'!R217)</f>
        <v>8</v>
      </c>
      <c r="L217" s="151">
        <f>IF(ISBLANK('Raw Data'!S217),"",'Raw Data'!S217)</f>
        <v>4</v>
      </c>
      <c r="M217" s="151">
        <f>IF(ISBLANK('Raw Data'!T217),"",'Raw Data'!T217)</f>
        <v>8.3333333333333339</v>
      </c>
      <c r="N217" s="151">
        <f>IF(ISBLANK('Raw Data'!U217),"",'Raw Data'!U217)</f>
        <v>13.333333333333334</v>
      </c>
      <c r="O217" s="151">
        <f>IF(ISBLANK('Raw Data'!V217),"",'Raw Data'!V217)</f>
        <v>0.9</v>
      </c>
      <c r="P217" s="151">
        <f>IF(ISBLANK('Raw Data'!W217),"",'Raw Data'!W217)</f>
        <v>1</v>
      </c>
      <c r="Q217" s="151">
        <f>IF(ISBLANK('Raw Data'!C217),"",'Raw Data'!C217)</f>
        <v>0.08</v>
      </c>
      <c r="R217" s="151">
        <f>IF(ISBLANK('Raw Data'!D217),"",'Raw Data'!D217)</f>
        <v>6.3</v>
      </c>
      <c r="S217" s="151">
        <f>IF(ISBLANK('Raw Data'!E217),"",'Raw Data'!E217)</f>
        <v>20.7</v>
      </c>
      <c r="T217" s="151">
        <f>IF(ISBLANK('Raw Data'!F217),"",'Raw Data'!F217)</f>
        <v>1.53</v>
      </c>
      <c r="U217" s="151">
        <f>IF(ISBLANK('Raw Data'!G217),"",'Raw Data'!G217)</f>
        <v>3.5000000000000003E-2</v>
      </c>
      <c r="V217" s="151" t="str">
        <f>IF(ISBLANK('Raw Data'!AD217),"",'Raw Data'!AD217)</f>
        <v>Water depth over dam sill = 8cm pH = 6.76 t = 16.1 C</v>
      </c>
      <c r="W217" s="52"/>
      <c r="AF217" s="90"/>
      <c r="AG217" s="91"/>
      <c r="AH217" s="90"/>
    </row>
    <row r="218" spans="1:34" x14ac:dyDescent="0.2">
      <c r="A218" s="82" t="str">
        <f>IF(ISBLANK('Raw Data'!A218),"",'Raw Data'!A218)</f>
        <v/>
      </c>
      <c r="B218" s="151" t="str">
        <f>IF(ISBLANK('Raw Data'!B218),"",'Raw Data'!B218)</f>
        <v/>
      </c>
      <c r="C218" s="151" t="str">
        <f>IF(ISBLANK('Raw Data'!X218),"",'Raw Data'!X218)</f>
        <v/>
      </c>
      <c r="D218" s="151" t="str">
        <f>IF(ISBLANK('Raw Data'!Y218),"",'Raw Data'!Y218)</f>
        <v/>
      </c>
      <c r="E218" s="151" t="str">
        <f>IF(ISBLANK('Raw Data'!AB218),"",'Raw Data'!AB218)</f>
        <v/>
      </c>
      <c r="F218" s="151" t="str">
        <f>IF(ISBLANK('Raw Data'!AC218),"",'Raw Data'!AC218)</f>
        <v/>
      </c>
      <c r="G218" s="151" t="str">
        <f>IF(ISBLANK('Raw Data'!N218),"",'Raw Data'!N218)</f>
        <v/>
      </c>
      <c r="H218" s="151" t="str">
        <f>IF(ISBLANK('Raw Data'!O218),"",'Raw Data'!O218)</f>
        <v/>
      </c>
      <c r="I218" s="151" t="str">
        <f>IF(ISBLANK('Raw Data'!P218),"",'Raw Data'!P218)</f>
        <v/>
      </c>
      <c r="J218" s="151" t="str">
        <f>IF(ISBLANK('Raw Data'!Q218),"",'Raw Data'!Q218)</f>
        <v/>
      </c>
      <c r="K218" s="151" t="str">
        <f>IF(ISBLANK('Raw Data'!R218),"",'Raw Data'!R218)</f>
        <v/>
      </c>
      <c r="L218" s="151" t="str">
        <f>IF(ISBLANK('Raw Data'!S218),"",'Raw Data'!S218)</f>
        <v/>
      </c>
      <c r="M218" s="151" t="str">
        <f>IF(ISBLANK('Raw Data'!T218),"",'Raw Data'!T218)</f>
        <v xml:space="preserve"> </v>
      </c>
      <c r="N218" s="151" t="str">
        <f>IF(ISBLANK('Raw Data'!U218),"",'Raw Data'!U218)</f>
        <v xml:space="preserve"> </v>
      </c>
      <c r="O218" s="151" t="str">
        <f>IF(ISBLANK('Raw Data'!V218),"",'Raw Data'!V218)</f>
        <v/>
      </c>
      <c r="P218" s="151" t="str">
        <f>IF(ISBLANK('Raw Data'!W218),"",'Raw Data'!W218)</f>
        <v/>
      </c>
      <c r="Q218" s="151" t="str">
        <f>IF(ISBLANK('Raw Data'!C218),"",'Raw Data'!C218)</f>
        <v/>
      </c>
      <c r="R218" s="151" t="str">
        <f>IF(ISBLANK('Raw Data'!D218),"",'Raw Data'!D218)</f>
        <v/>
      </c>
      <c r="S218" s="151" t="str">
        <f>IF(ISBLANK('Raw Data'!E218),"",'Raw Data'!E218)</f>
        <v/>
      </c>
      <c r="T218" s="151" t="str">
        <f>IF(ISBLANK('Raw Data'!F218),"",'Raw Data'!F218)</f>
        <v/>
      </c>
      <c r="U218" s="151" t="str">
        <f>IF(ISBLANK('Raw Data'!G218),"",'Raw Data'!G218)</f>
        <v/>
      </c>
      <c r="V218" s="151" t="str">
        <f>IF(ISBLANK('Raw Data'!AD218),"",'Raw Data'!AD218)</f>
        <v/>
      </c>
      <c r="W218" s="52"/>
      <c r="AF218" s="90"/>
      <c r="AG218" s="91"/>
      <c r="AH218" s="90"/>
    </row>
    <row r="219" spans="1:34" x14ac:dyDescent="0.2">
      <c r="A219" s="82" t="str">
        <f>IF(ISBLANK('Raw Data'!A219),"",'Raw Data'!A219)</f>
        <v/>
      </c>
      <c r="B219" s="151" t="str">
        <f>IF(ISBLANK('Raw Data'!B219),"",'Raw Data'!B219)</f>
        <v/>
      </c>
      <c r="C219" s="151" t="str">
        <f>IF(ISBLANK('Raw Data'!X219),"",'Raw Data'!X219)</f>
        <v/>
      </c>
      <c r="D219" s="151" t="str">
        <f>IF(ISBLANK('Raw Data'!Y219),"",'Raw Data'!Y219)</f>
        <v/>
      </c>
      <c r="E219" s="151" t="str">
        <f>IF(ISBLANK('Raw Data'!AB219),"",'Raw Data'!AB219)</f>
        <v/>
      </c>
      <c r="F219" s="151" t="str">
        <f>IF(ISBLANK('Raw Data'!AC219),"",'Raw Data'!AC219)</f>
        <v/>
      </c>
      <c r="G219" s="151" t="str">
        <f>IF(ISBLANK('Raw Data'!N219),"",'Raw Data'!N219)</f>
        <v/>
      </c>
      <c r="H219" s="151" t="str">
        <f>IF(ISBLANK('Raw Data'!O219),"",'Raw Data'!O219)</f>
        <v/>
      </c>
      <c r="I219" s="151" t="str">
        <f>IF(ISBLANK('Raw Data'!P219),"",'Raw Data'!P219)</f>
        <v/>
      </c>
      <c r="J219" s="151" t="str">
        <f>IF(ISBLANK('Raw Data'!Q219),"",'Raw Data'!Q219)</f>
        <v/>
      </c>
      <c r="K219" s="151" t="str">
        <f>IF(ISBLANK('Raw Data'!R219),"",'Raw Data'!R219)</f>
        <v/>
      </c>
      <c r="L219" s="151" t="str">
        <f>IF(ISBLANK('Raw Data'!S219),"",'Raw Data'!S219)</f>
        <v/>
      </c>
      <c r="M219" s="151" t="str">
        <f>IF(ISBLANK('Raw Data'!T219),"",'Raw Data'!T219)</f>
        <v xml:space="preserve"> </v>
      </c>
      <c r="N219" s="151" t="str">
        <f>IF(ISBLANK('Raw Data'!U219),"",'Raw Data'!U219)</f>
        <v xml:space="preserve"> </v>
      </c>
      <c r="O219" s="151" t="str">
        <f>IF(ISBLANK('Raw Data'!V219),"",'Raw Data'!V219)</f>
        <v/>
      </c>
      <c r="P219" s="151" t="str">
        <f>IF(ISBLANK('Raw Data'!W219),"",'Raw Data'!W219)</f>
        <v/>
      </c>
      <c r="Q219" s="151" t="str">
        <f>IF(ISBLANK('Raw Data'!C219),"",'Raw Data'!C219)</f>
        <v/>
      </c>
      <c r="R219" s="151" t="str">
        <f>IF(ISBLANK('Raw Data'!D219),"",'Raw Data'!D219)</f>
        <v/>
      </c>
      <c r="S219" s="151" t="str">
        <f>IF(ISBLANK('Raw Data'!E219),"",'Raw Data'!E219)</f>
        <v/>
      </c>
      <c r="T219" s="151" t="str">
        <f>IF(ISBLANK('Raw Data'!F219),"",'Raw Data'!F219)</f>
        <v/>
      </c>
      <c r="U219" s="151" t="str">
        <f>IF(ISBLANK('Raw Data'!G219),"",'Raw Data'!G219)</f>
        <v/>
      </c>
      <c r="V219" s="151" t="str">
        <f>IF(ISBLANK('Raw Data'!AD219),"",'Raw Data'!AD219)</f>
        <v/>
      </c>
      <c r="W219" s="52"/>
      <c r="AF219" s="90"/>
      <c r="AG219" s="91"/>
      <c r="AH219" s="90"/>
    </row>
    <row r="220" spans="1:34" x14ac:dyDescent="0.2">
      <c r="A220" s="82" t="str">
        <f>IF(ISBLANK('Raw Data'!A220),"",'Raw Data'!A220)</f>
        <v/>
      </c>
      <c r="B220" s="151" t="str">
        <f>IF(ISBLANK('Raw Data'!B220),"",'Raw Data'!B220)</f>
        <v/>
      </c>
      <c r="C220" s="151" t="str">
        <f>IF(ISBLANK('Raw Data'!X220),"",'Raw Data'!X220)</f>
        <v/>
      </c>
      <c r="D220" s="151" t="str">
        <f>IF(ISBLANK('Raw Data'!Y220),"",'Raw Data'!Y220)</f>
        <v/>
      </c>
      <c r="E220" s="151" t="str">
        <f>IF(ISBLANK('Raw Data'!AB220),"",'Raw Data'!AB220)</f>
        <v/>
      </c>
      <c r="F220" s="151" t="str">
        <f>IF(ISBLANK('Raw Data'!AC220),"",'Raw Data'!AC220)</f>
        <v/>
      </c>
      <c r="G220" s="151" t="str">
        <f>IF(ISBLANK('Raw Data'!N220),"",'Raw Data'!N220)</f>
        <v/>
      </c>
      <c r="H220" s="151" t="str">
        <f>IF(ISBLANK('Raw Data'!O220),"",'Raw Data'!O220)</f>
        <v/>
      </c>
      <c r="I220" s="151" t="str">
        <f>IF(ISBLANK('Raw Data'!P220),"",'Raw Data'!P220)</f>
        <v/>
      </c>
      <c r="J220" s="151" t="str">
        <f>IF(ISBLANK('Raw Data'!Q220),"",'Raw Data'!Q220)</f>
        <v/>
      </c>
      <c r="K220" s="151" t="str">
        <f>IF(ISBLANK('Raw Data'!R220),"",'Raw Data'!R220)</f>
        <v/>
      </c>
      <c r="L220" s="151" t="str">
        <f>IF(ISBLANK('Raw Data'!S220),"",'Raw Data'!S220)</f>
        <v/>
      </c>
      <c r="M220" s="151" t="str">
        <f>IF(ISBLANK('Raw Data'!T220),"",'Raw Data'!T220)</f>
        <v xml:space="preserve"> </v>
      </c>
      <c r="N220" s="151" t="str">
        <f>IF(ISBLANK('Raw Data'!U220),"",'Raw Data'!U220)</f>
        <v xml:space="preserve"> </v>
      </c>
      <c r="O220" s="151" t="str">
        <f>IF(ISBLANK('Raw Data'!V220),"",'Raw Data'!V220)</f>
        <v/>
      </c>
      <c r="P220" s="151" t="str">
        <f>IF(ISBLANK('Raw Data'!W220),"",'Raw Data'!W220)</f>
        <v/>
      </c>
      <c r="Q220" s="151" t="str">
        <f>IF(ISBLANK('Raw Data'!C220),"",'Raw Data'!C220)</f>
        <v/>
      </c>
      <c r="R220" s="151" t="str">
        <f>IF(ISBLANK('Raw Data'!D220),"",'Raw Data'!D220)</f>
        <v/>
      </c>
      <c r="S220" s="151" t="str">
        <f>IF(ISBLANK('Raw Data'!E220),"",'Raw Data'!E220)</f>
        <v/>
      </c>
      <c r="T220" s="151" t="str">
        <f>IF(ISBLANK('Raw Data'!F220),"",'Raw Data'!F220)</f>
        <v/>
      </c>
      <c r="U220" s="151" t="str">
        <f>IF(ISBLANK('Raw Data'!G220),"",'Raw Data'!G220)</f>
        <v/>
      </c>
      <c r="V220" s="151" t="str">
        <f>IF(ISBLANK('Raw Data'!AD220),"",'Raw Data'!AD220)</f>
        <v/>
      </c>
      <c r="W220" s="52"/>
      <c r="Y220" s="52"/>
      <c r="Z220" s="63"/>
      <c r="AF220" s="90"/>
      <c r="AG220" s="91"/>
      <c r="AH220" s="90"/>
    </row>
    <row r="221" spans="1:34" x14ac:dyDescent="0.2">
      <c r="A221" s="82" t="str">
        <f>IF(ISBLANK('Raw Data'!A221),"",'Raw Data'!A221)</f>
        <v/>
      </c>
      <c r="B221" s="151" t="str">
        <f>IF(ISBLANK('Raw Data'!B221),"",'Raw Data'!B221)</f>
        <v/>
      </c>
      <c r="C221" s="151" t="str">
        <f>IF(ISBLANK('Raw Data'!X221),"",'Raw Data'!X221)</f>
        <v/>
      </c>
      <c r="D221" s="151" t="str">
        <f>IF(ISBLANK('Raw Data'!Y221),"",'Raw Data'!Y221)</f>
        <v/>
      </c>
      <c r="E221" s="151" t="str">
        <f>IF(ISBLANK('Raw Data'!AB221),"",'Raw Data'!AB221)</f>
        <v/>
      </c>
      <c r="F221" s="151" t="str">
        <f>IF(ISBLANK('Raw Data'!AC221),"",'Raw Data'!AC221)</f>
        <v/>
      </c>
      <c r="G221" s="151" t="str">
        <f>IF(ISBLANK('Raw Data'!N221),"",'Raw Data'!N221)</f>
        <v/>
      </c>
      <c r="H221" s="151" t="str">
        <f>IF(ISBLANK('Raw Data'!O221),"",'Raw Data'!O221)</f>
        <v/>
      </c>
      <c r="I221" s="151" t="str">
        <f>IF(ISBLANK('Raw Data'!P221),"",'Raw Data'!P221)</f>
        <v/>
      </c>
      <c r="J221" s="151" t="str">
        <f>IF(ISBLANK('Raw Data'!Q221),"",'Raw Data'!Q221)</f>
        <v/>
      </c>
      <c r="K221" s="151" t="str">
        <f>IF(ISBLANK('Raw Data'!R221),"",'Raw Data'!R221)</f>
        <v/>
      </c>
      <c r="L221" s="151" t="str">
        <f>IF(ISBLANK('Raw Data'!S221),"",'Raw Data'!S221)</f>
        <v/>
      </c>
      <c r="M221" s="151" t="str">
        <f>IF(ISBLANK('Raw Data'!T221),"",'Raw Data'!T221)</f>
        <v xml:space="preserve"> </v>
      </c>
      <c r="N221" s="151" t="str">
        <f>IF(ISBLANK('Raw Data'!U221),"",'Raw Data'!U221)</f>
        <v xml:space="preserve"> </v>
      </c>
      <c r="O221" s="151" t="str">
        <f>IF(ISBLANK('Raw Data'!V221),"",'Raw Data'!V221)</f>
        <v/>
      </c>
      <c r="P221" s="151" t="str">
        <f>IF(ISBLANK('Raw Data'!W221),"",'Raw Data'!W221)</f>
        <v/>
      </c>
      <c r="Q221" s="151" t="str">
        <f>IF(ISBLANK('Raw Data'!C221),"",'Raw Data'!C221)</f>
        <v/>
      </c>
      <c r="R221" s="151" t="str">
        <f>IF(ISBLANK('Raw Data'!D221),"",'Raw Data'!D221)</f>
        <v/>
      </c>
      <c r="S221" s="151" t="str">
        <f>IF(ISBLANK('Raw Data'!E221),"",'Raw Data'!E221)</f>
        <v/>
      </c>
      <c r="T221" s="151" t="str">
        <f>IF(ISBLANK('Raw Data'!F221),"",'Raw Data'!F221)</f>
        <v/>
      </c>
      <c r="U221" s="151" t="str">
        <f>IF(ISBLANK('Raw Data'!G221),"",'Raw Data'!G221)</f>
        <v/>
      </c>
      <c r="V221" s="151" t="str">
        <f>IF(ISBLANK('Raw Data'!AD221),"",'Raw Data'!AD221)</f>
        <v/>
      </c>
      <c r="W221" s="52"/>
      <c r="Y221" s="52"/>
      <c r="AF221" s="90"/>
      <c r="AG221" s="91"/>
      <c r="AH221" s="90"/>
    </row>
    <row r="222" spans="1:34" x14ac:dyDescent="0.2">
      <c r="A222" s="82">
        <f>IF(ISBLANK('Raw Data'!A222),"",'Raw Data'!A222)</f>
        <v>42808</v>
      </c>
      <c r="B222" s="151">
        <f>IF(ISBLANK('Raw Data'!B222),"",'Raw Data'!B222)</f>
        <v>16</v>
      </c>
      <c r="C222" s="151" t="str">
        <f>IF(ISBLANK('Raw Data'!X222),"",'Raw Data'!X222)</f>
        <v>Allen Pond</v>
      </c>
      <c r="D222" s="151" t="str">
        <f>IF(ISBLANK('Raw Data'!Y222),"",'Raw Data'!Y222)</f>
        <v>Linda Prestileo</v>
      </c>
      <c r="E222" s="151">
        <f>IF(ISBLANK('Raw Data'!AB222),"",'Raw Data'!AB222)</f>
        <v>6</v>
      </c>
      <c r="F222" s="151">
        <f>IF(ISBLANK('Raw Data'!AC222),"",'Raw Data'!AC222)</f>
        <v>1.8288000000000002</v>
      </c>
      <c r="G222" s="151">
        <f>IF(ISBLANK('Raw Data'!N222),"",'Raw Data'!N222)</f>
        <v>4</v>
      </c>
      <c r="H222" s="151">
        <f>IF(ISBLANK('Raw Data'!O222),"",'Raw Data'!O222)</f>
        <v>3</v>
      </c>
      <c r="I222" s="151">
        <f>IF(ISBLANK('Raw Data'!P222),"",'Raw Data'!P222)</f>
        <v>3</v>
      </c>
      <c r="J222" s="151">
        <f>IF(ISBLANK('Raw Data'!Q222),"",'Raw Data'!Q222)</f>
        <v>2</v>
      </c>
      <c r="K222" s="151">
        <f>IF(ISBLANK('Raw Data'!R222),"",'Raw Data'!R222)</f>
        <v>12</v>
      </c>
      <c r="L222" s="151">
        <f>IF(ISBLANK('Raw Data'!S222),"",'Raw Data'!S222)</f>
        <v>4</v>
      </c>
      <c r="M222" s="151">
        <f>IF(ISBLANK('Raw Data'!T222),"",'Raw Data'!T222)</f>
        <v>8.8888888888888893</v>
      </c>
      <c r="N222" s="151">
        <f>IF(ISBLANK('Raw Data'!U222),"",'Raw Data'!U222)</f>
        <v>5</v>
      </c>
      <c r="O222" s="151">
        <f>IF(ISBLANK('Raw Data'!V222),"",'Raw Data'!V222)</f>
        <v>0.23</v>
      </c>
      <c r="P222" s="151">
        <f>IF(ISBLANK('Raw Data'!W222),"",'Raw Data'!W222)</f>
        <v>1</v>
      </c>
      <c r="Q222" s="151">
        <f>IF(ISBLANK('Raw Data'!C222),"",'Raw Data'!C222)</f>
        <v>0.03</v>
      </c>
      <c r="R222" s="151">
        <f>IF(ISBLANK('Raw Data'!D222),"",'Raw Data'!D222)</f>
        <v>6.6</v>
      </c>
      <c r="S222" s="151">
        <f>IF(ISBLANK('Raw Data'!E222),"",'Raw Data'!E222)</f>
        <v>6.6</v>
      </c>
      <c r="T222" s="151">
        <f>IF(ISBLANK('Raw Data'!F222),"",'Raw Data'!F222)</f>
        <v>5.4589999999999996</v>
      </c>
      <c r="U222" s="151">
        <f>IF(ISBLANK('Raw Data'!G222),"",'Raw Data'!G222)</f>
        <v>0.154</v>
      </c>
      <c r="V222" s="151" t="str">
        <f>IF(ISBLANK('Raw Data'!AD222),"",'Raw Data'!AD222)</f>
        <v/>
      </c>
      <c r="W222" s="52"/>
      <c r="Y222" s="52" t="s">
        <v>20</v>
      </c>
      <c r="Z222" s="63" t="s">
        <v>130</v>
      </c>
      <c r="AA222" s="51">
        <f>AVERAGE(R222:R223)</f>
        <v>6.7799999999999994</v>
      </c>
      <c r="AB222" s="51">
        <f>AVERAGE(T222:T223)</f>
        <v>3.1469999999999998</v>
      </c>
      <c r="AC222" s="51">
        <f>AVERAGE(U222:U223)</f>
        <v>0.1095</v>
      </c>
      <c r="AD222" s="51">
        <f>AVERAGE(S222:S223)</f>
        <v>5.6999999999999993</v>
      </c>
      <c r="AE222" s="51">
        <f>AVERAGE(O222:O223)</f>
        <v>0.48499999999999999</v>
      </c>
      <c r="AF222" s="90">
        <f>TNTP!M199</f>
        <v>1.2459226499999998</v>
      </c>
      <c r="AG222" s="91">
        <f>TNTP!N199</f>
        <v>9.0742100000000006E-2</v>
      </c>
      <c r="AH222" s="90"/>
    </row>
    <row r="223" spans="1:34" x14ac:dyDescent="0.2">
      <c r="A223" s="82">
        <f>IF(ISBLANK('Raw Data'!A223),"",'Raw Data'!A223)</f>
        <v>42822</v>
      </c>
      <c r="B223" s="151">
        <f>IF(ISBLANK('Raw Data'!B223),"",'Raw Data'!B223)</f>
        <v>16</v>
      </c>
      <c r="C223" s="151" t="str">
        <f>IF(ISBLANK('Raw Data'!X223),"",'Raw Data'!X223)</f>
        <v/>
      </c>
      <c r="D223" s="151" t="str">
        <f>IF(ISBLANK('Raw Data'!Y223),"",'Raw Data'!Y223)</f>
        <v>Paul Mysak</v>
      </c>
      <c r="E223" s="151" t="str">
        <f>IF(ISBLANK('Raw Data'!AB223),"",'Raw Data'!AB223)</f>
        <v/>
      </c>
      <c r="F223" s="151">
        <f>IF(ISBLANK('Raw Data'!AC223),"",'Raw Data'!AC223)</f>
        <v>0</v>
      </c>
      <c r="G223" s="151">
        <f>IF(ISBLANK('Raw Data'!N223),"",'Raw Data'!N223)</f>
        <v>4</v>
      </c>
      <c r="H223" s="151">
        <f>IF(ISBLANK('Raw Data'!O223),"",'Raw Data'!O223)</f>
        <v>3</v>
      </c>
      <c r="I223" s="151">
        <f>IF(ISBLANK('Raw Data'!P223),"",'Raw Data'!P223)</f>
        <v>2</v>
      </c>
      <c r="J223" s="151">
        <f>IF(ISBLANK('Raw Data'!Q223),"",'Raw Data'!Q223)</f>
        <v>2</v>
      </c>
      <c r="K223" s="151">
        <f>IF(ISBLANK('Raw Data'!R223),"",'Raw Data'!R223)</f>
        <v>10</v>
      </c>
      <c r="L223" s="151">
        <f>IF(ISBLANK('Raw Data'!S223),"",'Raw Data'!S223)</f>
        <v>2</v>
      </c>
      <c r="M223" s="151">
        <f>IF(ISBLANK('Raw Data'!T223),"",'Raw Data'!T223)</f>
        <v>19.444444444444443</v>
      </c>
      <c r="N223" s="151">
        <f>IF(ISBLANK('Raw Data'!U223),"",'Raw Data'!U223)</f>
        <v>15</v>
      </c>
      <c r="O223" s="151">
        <f>IF(ISBLANK('Raw Data'!V223),"",'Raw Data'!V223)</f>
        <v>0.74</v>
      </c>
      <c r="P223" s="151">
        <f>IF(ISBLANK('Raw Data'!W223),"",'Raw Data'!W223)</f>
        <v>1</v>
      </c>
      <c r="Q223" s="151">
        <f>IF(ISBLANK('Raw Data'!C223),"",'Raw Data'!C223)</f>
        <v>0.06</v>
      </c>
      <c r="R223" s="151">
        <f>IF(ISBLANK('Raw Data'!D223),"",'Raw Data'!D223)</f>
        <v>6.96</v>
      </c>
      <c r="S223" s="151">
        <f>IF(ISBLANK('Raw Data'!E223),"",'Raw Data'!E223)</f>
        <v>4.8</v>
      </c>
      <c r="T223" s="151">
        <f>IF(ISBLANK('Raw Data'!F223),"",'Raw Data'!F223)</f>
        <v>0.83499999999999996</v>
      </c>
      <c r="U223" s="151">
        <f>IF(ISBLANK('Raw Data'!G223),"",'Raw Data'!G223)</f>
        <v>6.5000000000000002E-2</v>
      </c>
      <c r="V223" s="151" t="str">
        <f>IF(ISBLANK('Raw Data'!AD223),"",'Raw Data'!AD223)</f>
        <v/>
      </c>
      <c r="W223" s="52"/>
      <c r="Y223" s="52" t="s">
        <v>22</v>
      </c>
      <c r="AA223" s="90">
        <f>AVERAGE(R224:R225)</f>
        <v>7.1849999999999996</v>
      </c>
      <c r="AB223" s="90">
        <f>AVERAGE(T224:T225)</f>
        <v>1.0225</v>
      </c>
      <c r="AC223" s="90">
        <f>AVERAGE(U224:U225)</f>
        <v>0.14350000000000002</v>
      </c>
      <c r="AD223" s="90">
        <f>AVERAGE(S224:S225)</f>
        <v>3.2</v>
      </c>
      <c r="AE223" s="90">
        <f>AVERAGE(O224:O225)</f>
        <v>0.59</v>
      </c>
      <c r="AF223" s="90">
        <f>TNTP!M200</f>
        <v>1.0757376000000001</v>
      </c>
      <c r="AG223" s="91">
        <f>TNTP!N200</f>
        <v>5.5281449999999996E-2</v>
      </c>
      <c r="AH223" s="90"/>
    </row>
    <row r="224" spans="1:34" x14ac:dyDescent="0.2">
      <c r="A224" s="82">
        <f>IF(ISBLANK('Raw Data'!A224),"",'Raw Data'!A224)</f>
        <v>42836</v>
      </c>
      <c r="B224" s="151">
        <f>IF(ISBLANK('Raw Data'!B224),"",'Raw Data'!B224)</f>
        <v>16</v>
      </c>
      <c r="C224" s="151" t="str">
        <f>IF(ISBLANK('Raw Data'!X224),"",'Raw Data'!X224)</f>
        <v/>
      </c>
      <c r="D224" s="151" t="str">
        <f>IF(ISBLANK('Raw Data'!Y224),"",'Raw Data'!Y224)</f>
        <v>Linda Prestileo</v>
      </c>
      <c r="E224" s="151">
        <f>IF(ISBLANK('Raw Data'!AB224),"",'Raw Data'!AB224)</f>
        <v>5</v>
      </c>
      <c r="F224" s="151">
        <f>IF(ISBLANK('Raw Data'!AC224),"",'Raw Data'!AC224)</f>
        <v>1.524</v>
      </c>
      <c r="G224" s="151">
        <f>IF(ISBLANK('Raw Data'!N224),"",'Raw Data'!N224)</f>
        <v>4</v>
      </c>
      <c r="H224" s="151">
        <f>IF(ISBLANK('Raw Data'!O224),"",'Raw Data'!O224)</f>
        <v>1</v>
      </c>
      <c r="I224" s="151">
        <f>IF(ISBLANK('Raw Data'!P224),"",'Raw Data'!P224)</f>
        <v>3</v>
      </c>
      <c r="J224" s="151">
        <f>IF(ISBLANK('Raw Data'!Q224),"",'Raw Data'!Q224)</f>
        <v>2</v>
      </c>
      <c r="K224" s="151">
        <f>IF(ISBLANK('Raw Data'!R224),"",'Raw Data'!R224)</f>
        <v>10</v>
      </c>
      <c r="L224" s="151">
        <f>IF(ISBLANK('Raw Data'!S224),"",'Raw Data'!S224)</f>
        <v>1</v>
      </c>
      <c r="M224" s="151">
        <f>IF(ISBLANK('Raw Data'!T224),"",'Raw Data'!T224)</f>
        <v>27.777777777777779</v>
      </c>
      <c r="N224" s="151">
        <f>IF(ISBLANK('Raw Data'!U224),"",'Raw Data'!U224)</f>
        <v>18.888888888888889</v>
      </c>
      <c r="O224" s="151">
        <f>IF(ISBLANK('Raw Data'!V224),"",'Raw Data'!V224)</f>
        <v>0.75</v>
      </c>
      <c r="P224" s="151">
        <f>IF(ISBLANK('Raw Data'!W224),"",'Raw Data'!W224)</f>
        <v>1</v>
      </c>
      <c r="Q224" s="151">
        <f>IF(ISBLANK('Raw Data'!C224),"",'Raw Data'!C224)</f>
        <v>0.03</v>
      </c>
      <c r="R224" s="151">
        <f>IF(ISBLANK('Raw Data'!D224),"",'Raw Data'!D224)</f>
        <v>7.35</v>
      </c>
      <c r="S224" s="151">
        <f>IF(ISBLANK('Raw Data'!E224),"",'Raw Data'!E224)</f>
        <v>2.9</v>
      </c>
      <c r="T224" s="151">
        <f>IF(ISBLANK('Raw Data'!F224),"",'Raw Data'!F224)</f>
        <v>1.1299999999999999</v>
      </c>
      <c r="U224" s="151">
        <f>IF(ISBLANK('Raw Data'!G224),"",'Raw Data'!G224)</f>
        <v>0.13900000000000001</v>
      </c>
      <c r="V224" s="151" t="str">
        <f>IF(ISBLANK('Raw Data'!AD224),"",'Raw Data'!AD224)</f>
        <v/>
      </c>
      <c r="W224" s="52"/>
      <c r="Y224" s="52" t="s">
        <v>23</v>
      </c>
      <c r="AA224" s="90">
        <f>AVERAGE(R226:R227)</f>
        <v>6.7050000000000001</v>
      </c>
      <c r="AB224" s="90">
        <f>AVERAGE(T226:T227)</f>
        <v>1.0649999999999999</v>
      </c>
      <c r="AC224" s="90">
        <f>AVERAGE(U226:U227)</f>
        <v>0.20400000000000001</v>
      </c>
      <c r="AD224" s="90">
        <f>AVERAGE(S226:S227)</f>
        <v>2.85</v>
      </c>
      <c r="AE224" s="90">
        <f>AVERAGE(O226:O227)</f>
        <v>0.64300000000000002</v>
      </c>
      <c r="AF224" s="90">
        <f>TNTP!M201</f>
        <v>1.0884139349999999</v>
      </c>
      <c r="AG224" s="91">
        <f>TNTP!N201</f>
        <v>7.8663800000000006E-2</v>
      </c>
      <c r="AH224" s="90"/>
    </row>
    <row r="225" spans="1:34" x14ac:dyDescent="0.2">
      <c r="A225" s="82">
        <f>IF(ISBLANK('Raw Data'!A225),"",'Raw Data'!A225)</f>
        <v>42850</v>
      </c>
      <c r="B225" s="151">
        <f>IF(ISBLANK('Raw Data'!B225),"",'Raw Data'!B225)</f>
        <v>16</v>
      </c>
      <c r="C225" s="151" t="str">
        <f>IF(ISBLANK('Raw Data'!X225),"",'Raw Data'!X225)</f>
        <v/>
      </c>
      <c r="D225" s="151" t="str">
        <f>IF(ISBLANK('Raw Data'!Y225),"",'Raw Data'!Y225)</f>
        <v>Paul Mysak</v>
      </c>
      <c r="E225" s="151" t="str">
        <f>IF(ISBLANK('Raw Data'!AB225),"",'Raw Data'!AB225)</f>
        <v/>
      </c>
      <c r="F225" s="151">
        <f>IF(ISBLANK('Raw Data'!AC225),"",'Raw Data'!AC225)</f>
        <v>0</v>
      </c>
      <c r="G225" s="151" t="str">
        <f>IF(ISBLANK('Raw Data'!N225),"",'Raw Data'!N225)</f>
        <v/>
      </c>
      <c r="H225" s="151">
        <f>IF(ISBLANK('Raw Data'!O225),"",'Raw Data'!O225)</f>
        <v>5</v>
      </c>
      <c r="I225" s="151">
        <f>IF(ISBLANK('Raw Data'!P225),"",'Raw Data'!P225)</f>
        <v>2</v>
      </c>
      <c r="J225" s="151">
        <f>IF(ISBLANK('Raw Data'!Q225),"",'Raw Data'!Q225)</f>
        <v>2</v>
      </c>
      <c r="K225" s="151">
        <f>IF(ISBLANK('Raw Data'!R225),"",'Raw Data'!R225)</f>
        <v>8</v>
      </c>
      <c r="L225" s="151">
        <f>IF(ISBLANK('Raw Data'!S225),"",'Raw Data'!S225)</f>
        <v>4</v>
      </c>
      <c r="M225" s="151">
        <f>IF(ISBLANK('Raw Data'!T225),"",'Raw Data'!T225)</f>
        <v>17.222222222222221</v>
      </c>
      <c r="N225" s="151">
        <f>IF(ISBLANK('Raw Data'!U225),"",'Raw Data'!U225)</f>
        <v>15.555555555555555</v>
      </c>
      <c r="O225" s="151">
        <f>IF(ISBLANK('Raw Data'!V225),"",'Raw Data'!V225)</f>
        <v>0.43</v>
      </c>
      <c r="P225" s="151">
        <f>IF(ISBLANK('Raw Data'!W225),"",'Raw Data'!W225)</f>
        <v>1</v>
      </c>
      <c r="Q225" s="151">
        <f>IF(ISBLANK('Raw Data'!C225),"",'Raw Data'!C225)</f>
        <v>7.0000000000000007E-2</v>
      </c>
      <c r="R225" s="151">
        <f>IF(ISBLANK('Raw Data'!D225),"",'Raw Data'!D225)</f>
        <v>7.02</v>
      </c>
      <c r="S225" s="151">
        <f>IF(ISBLANK('Raw Data'!E225),"",'Raw Data'!E225)</f>
        <v>3.5</v>
      </c>
      <c r="T225" s="151">
        <f>IF(ISBLANK('Raw Data'!F225),"",'Raw Data'!F225)</f>
        <v>0.91500000000000004</v>
      </c>
      <c r="U225" s="151">
        <f>IF(ISBLANK('Raw Data'!G225),"",'Raw Data'!G225)</f>
        <v>0.14799999999999999</v>
      </c>
      <c r="V225" s="151" t="str">
        <f>IF(ISBLANK('Raw Data'!AD225),"",'Raw Data'!AD225)</f>
        <v/>
      </c>
      <c r="W225" s="52"/>
      <c r="Y225" s="52" t="s">
        <v>24</v>
      </c>
      <c r="AA225" s="51">
        <f>AVERAGE(R228:R229)</f>
        <v>6.88</v>
      </c>
      <c r="AB225" s="51">
        <f>AVERAGE(T228:T229)</f>
        <v>2.7685</v>
      </c>
      <c r="AC225" s="51">
        <f>AVERAGE(U228:U229)</f>
        <v>0.1295</v>
      </c>
      <c r="AD225" s="51">
        <f>AVERAGE(S228:S229)</f>
        <v>6.5</v>
      </c>
      <c r="AE225" s="51">
        <f>AVERAGE(O228:O229)</f>
        <v>0.6</v>
      </c>
      <c r="AF225" s="90">
        <f>TNTP!M202</f>
        <v>0.67303634999999995</v>
      </c>
      <c r="AG225" s="91">
        <f>TNTP!N202</f>
        <v>7.4947399999999997E-2</v>
      </c>
      <c r="AH225" s="90"/>
    </row>
    <row r="226" spans="1:34" x14ac:dyDescent="0.2">
      <c r="A226" s="82">
        <f>IF(ISBLANK('Raw Data'!A226),"",'Raw Data'!A226)</f>
        <v>42864</v>
      </c>
      <c r="B226" s="151">
        <f>IF(ISBLANK('Raw Data'!B226),"",'Raw Data'!B226)</f>
        <v>16</v>
      </c>
      <c r="C226" s="151" t="str">
        <f>IF(ISBLANK('Raw Data'!X226),"",'Raw Data'!X226)</f>
        <v/>
      </c>
      <c r="D226" s="151" t="str">
        <f>IF(ISBLANK('Raw Data'!Y226),"",'Raw Data'!Y226)</f>
        <v>Paul Mysak</v>
      </c>
      <c r="E226" s="151" t="str">
        <f>IF(ISBLANK('Raw Data'!AB226),"",'Raw Data'!AB226)</f>
        <v>N/A</v>
      </c>
      <c r="F226" s="151" t="str">
        <f>IF(ISBLANK('Raw Data'!AC226),"",'Raw Data'!AC226)</f>
        <v>N/A</v>
      </c>
      <c r="G226" s="151">
        <f>IF(ISBLANK('Raw Data'!N226),"",'Raw Data'!N226)</f>
        <v>4</v>
      </c>
      <c r="H226" s="151">
        <f>IF(ISBLANK('Raw Data'!O226),"",'Raw Data'!O226)</f>
        <v>1</v>
      </c>
      <c r="I226" s="151">
        <f>IF(ISBLANK('Raw Data'!P226),"",'Raw Data'!P226)</f>
        <v>2</v>
      </c>
      <c r="J226" s="151">
        <f>IF(ISBLANK('Raw Data'!Q226),"",'Raw Data'!Q226)</f>
        <v>11</v>
      </c>
      <c r="K226" s="151">
        <f>IF(ISBLANK('Raw Data'!R226),"",'Raw Data'!R226)</f>
        <v>1</v>
      </c>
      <c r="L226" s="151">
        <f>IF(ISBLANK('Raw Data'!S226),"",'Raw Data'!S226)</f>
        <v>1</v>
      </c>
      <c r="M226" s="151">
        <f>IF(ISBLANK('Raw Data'!T226),"",'Raw Data'!T226)</f>
        <v>22.222222222222221</v>
      </c>
      <c r="N226" s="151">
        <f>IF(ISBLANK('Raw Data'!U226),"",'Raw Data'!U226)</f>
        <v>17.777777777777779</v>
      </c>
      <c r="O226" s="151">
        <f>IF(ISBLANK('Raw Data'!V226),"",'Raw Data'!V226)</f>
        <v>0.53</v>
      </c>
      <c r="P226" s="151">
        <f>IF(ISBLANK('Raw Data'!W226),"",'Raw Data'!W226)</f>
        <v>1</v>
      </c>
      <c r="Q226" s="151">
        <f>IF(ISBLANK('Raw Data'!C226),"",'Raw Data'!C226)</f>
        <v>0.06</v>
      </c>
      <c r="R226" s="151">
        <f>IF(ISBLANK('Raw Data'!D226),"",'Raw Data'!D226)</f>
        <v>6.77</v>
      </c>
      <c r="S226" s="151">
        <f>IF(ISBLANK('Raw Data'!E226),"",'Raw Data'!E226)</f>
        <v>2.5</v>
      </c>
      <c r="T226" s="151">
        <f>IF(ISBLANK('Raw Data'!F226),"",'Raw Data'!F226)</f>
        <v>1.24</v>
      </c>
      <c r="U226" s="151">
        <f>IF(ISBLANK('Raw Data'!G226),"",'Raw Data'!G226)</f>
        <v>0.249</v>
      </c>
      <c r="V226" s="151" t="str">
        <f>IF(ISBLANK('Raw Data'!AD226),"",'Raw Data'!AD226)</f>
        <v/>
      </c>
      <c r="W226" s="52"/>
      <c r="Y226" s="52" t="s">
        <v>25</v>
      </c>
      <c r="AA226" s="51">
        <f>AVERAGE(R230:R231)</f>
        <v>7.46</v>
      </c>
      <c r="AB226" s="51">
        <f>AVERAGE(T230:T231)</f>
        <v>0.91500000000000004</v>
      </c>
      <c r="AC226" s="51">
        <f>AVERAGE(U230:U231)</f>
        <v>0.27150000000000002</v>
      </c>
      <c r="AD226" s="51">
        <f>AVERAGE(S230:S231)</f>
        <v>10.45</v>
      </c>
      <c r="AE226" s="51">
        <f>AVERAGE(O230:O231)</f>
        <v>0.57400000000000007</v>
      </c>
      <c r="AF226" s="90">
        <f>TNTP!M203</f>
        <v>0.71505734999999992</v>
      </c>
      <c r="AG226" s="91">
        <f>TNTP!N203</f>
        <v>8.2535049999999999E-2</v>
      </c>
      <c r="AH226" s="90"/>
    </row>
    <row r="227" spans="1:34" x14ac:dyDescent="0.2">
      <c r="A227" s="82">
        <f>IF(ISBLANK('Raw Data'!A227),"",'Raw Data'!A227)</f>
        <v>42878</v>
      </c>
      <c r="B227" s="151">
        <f>IF(ISBLANK('Raw Data'!B227),"",'Raw Data'!B227)</f>
        <v>16</v>
      </c>
      <c r="C227" s="151" t="str">
        <f>IF(ISBLANK('Raw Data'!X227),"",'Raw Data'!X227)</f>
        <v/>
      </c>
      <c r="D227" s="151" t="str">
        <f>IF(ISBLANK('Raw Data'!Y227),"",'Raw Data'!Y227)</f>
        <v>Linda Prestileo</v>
      </c>
      <c r="E227" s="151">
        <f>IF(ISBLANK('Raw Data'!AB227),"",'Raw Data'!AB227)</f>
        <v>4</v>
      </c>
      <c r="F227" s="151">
        <f>IF(ISBLANK('Raw Data'!AC227),"",'Raw Data'!AC227)</f>
        <v>1.2192000000000001</v>
      </c>
      <c r="G227" s="151">
        <f>IF(ISBLANK('Raw Data'!N227),"",'Raw Data'!N227)</f>
        <v>2</v>
      </c>
      <c r="H227" s="151">
        <f>IF(ISBLANK('Raw Data'!O227),"",'Raw Data'!O227)</f>
        <v>3</v>
      </c>
      <c r="I227" s="151">
        <f>IF(ISBLANK('Raw Data'!P227),"",'Raw Data'!P227)</f>
        <v>2</v>
      </c>
      <c r="J227" s="151">
        <f>IF(ISBLANK('Raw Data'!Q227),"",'Raw Data'!Q227)</f>
        <v>2</v>
      </c>
      <c r="K227" s="151">
        <f>IF(ISBLANK('Raw Data'!R227),"",'Raw Data'!R227)</f>
        <v>9</v>
      </c>
      <c r="L227" s="151">
        <f>IF(ISBLANK('Raw Data'!S227),"",'Raw Data'!S227)</f>
        <v>4</v>
      </c>
      <c r="M227" s="151">
        <f>IF(ISBLANK('Raw Data'!T227),"",'Raw Data'!T227)</f>
        <v>20</v>
      </c>
      <c r="N227" s="151">
        <f>IF(ISBLANK('Raw Data'!U227),"",'Raw Data'!U227)</f>
        <v>18.888888888888889</v>
      </c>
      <c r="O227" s="151">
        <f>IF(ISBLANK('Raw Data'!V227),"",'Raw Data'!V227)</f>
        <v>0.75600000000000001</v>
      </c>
      <c r="P227" s="151">
        <f>IF(ISBLANK('Raw Data'!W227),"",'Raw Data'!W227)</f>
        <v>1</v>
      </c>
      <c r="Q227" s="151">
        <f>IF(ISBLANK('Raw Data'!C227),"",'Raw Data'!C227)</f>
        <v>0.06</v>
      </c>
      <c r="R227" s="151">
        <f>IF(ISBLANK('Raw Data'!D227),"",'Raw Data'!D227)</f>
        <v>6.64</v>
      </c>
      <c r="S227" s="151">
        <f>IF(ISBLANK('Raw Data'!E227),"",'Raw Data'!E227)</f>
        <v>3.2</v>
      </c>
      <c r="T227" s="151">
        <f>IF(ISBLANK('Raw Data'!F227),"",'Raw Data'!F227)</f>
        <v>0.89</v>
      </c>
      <c r="U227" s="151">
        <f>IF(ISBLANK('Raw Data'!G227),"",'Raw Data'!G227)</f>
        <v>0.159</v>
      </c>
      <c r="V227" s="151" t="str">
        <f>IF(ISBLANK('Raw Data'!AD227),"",'Raw Data'!AD227)</f>
        <v/>
      </c>
      <c r="W227" s="52"/>
      <c r="Y227" s="52" t="s">
        <v>26</v>
      </c>
      <c r="AA227" s="90">
        <f>AVERAGE(R232:R234)</f>
        <v>5.87</v>
      </c>
      <c r="AB227" s="90">
        <f>AVERAGE(T232:T234)</f>
        <v>1.3716666666666668</v>
      </c>
      <c r="AC227" s="90">
        <f>AVERAGE(U232:U234)</f>
        <v>0.25433333333333336</v>
      </c>
      <c r="AD227" s="90">
        <f>AVERAGE(S232:S234)</f>
        <v>7</v>
      </c>
      <c r="AE227" s="90">
        <f>AVERAGE(O232:O234)</f>
        <v>0.6166666666666667</v>
      </c>
      <c r="AF227" s="90">
        <f>TNTP!M204</f>
        <v>1.2606299999999999</v>
      </c>
      <c r="AG227" s="91">
        <f>TNTP!N204</f>
        <v>9.1051800000000002E-2</v>
      </c>
      <c r="AH227" s="90"/>
    </row>
    <row r="228" spans="1:34" x14ac:dyDescent="0.2">
      <c r="A228" s="82">
        <f>IF(ISBLANK('Raw Data'!A228),"",'Raw Data'!A228)</f>
        <v>42892</v>
      </c>
      <c r="B228" s="151">
        <f>IF(ISBLANK('Raw Data'!B228),"",'Raw Data'!B228)</f>
        <v>16</v>
      </c>
      <c r="C228" s="151" t="str">
        <f>IF(ISBLANK('Raw Data'!X228),"",'Raw Data'!X228)</f>
        <v/>
      </c>
      <c r="D228" s="151" t="str">
        <f>IF(ISBLANK('Raw Data'!Y228),"",'Raw Data'!Y228)</f>
        <v>Linda Prestileo</v>
      </c>
      <c r="E228" s="151">
        <f>IF(ISBLANK('Raw Data'!AB228),"",'Raw Data'!AB228)</f>
        <v>5</v>
      </c>
      <c r="F228" s="151">
        <f>IF(ISBLANK('Raw Data'!AC228),"",'Raw Data'!AC228)</f>
        <v>1.524</v>
      </c>
      <c r="G228" s="151">
        <f>IF(ISBLANK('Raw Data'!N228),"",'Raw Data'!N228)</f>
        <v>2</v>
      </c>
      <c r="H228" s="151">
        <f>IF(ISBLANK('Raw Data'!O228),"",'Raw Data'!O228)</f>
        <v>2</v>
      </c>
      <c r="I228" s="151">
        <f>IF(ISBLANK('Raw Data'!P228),"",'Raw Data'!P228)</f>
        <v>2</v>
      </c>
      <c r="J228" s="151">
        <f>IF(ISBLANK('Raw Data'!Q228),"",'Raw Data'!Q228)</f>
        <v>2</v>
      </c>
      <c r="K228" s="151">
        <f>IF(ISBLANK('Raw Data'!R228),"",'Raw Data'!R228)</f>
        <v>12</v>
      </c>
      <c r="L228" s="151">
        <f>IF(ISBLANK('Raw Data'!S228),"",'Raw Data'!S228)</f>
        <v>4</v>
      </c>
      <c r="M228" s="151">
        <f>IF(ISBLANK('Raw Data'!T228),"",'Raw Data'!T228)</f>
        <v>25.555555555555557</v>
      </c>
      <c r="N228" s="151">
        <f>IF(ISBLANK('Raw Data'!U228),"",'Raw Data'!U228)</f>
        <v>23.333333333333332</v>
      </c>
      <c r="O228" s="151">
        <f>IF(ISBLANK('Raw Data'!V228),"",'Raw Data'!V228)</f>
        <v>0.62</v>
      </c>
      <c r="P228" s="151">
        <f>IF(ISBLANK('Raw Data'!W228),"",'Raw Data'!W228)</f>
        <v>1</v>
      </c>
      <c r="Q228" s="151">
        <f>IF(ISBLANK('Raw Data'!C228),"",'Raw Data'!C228)</f>
        <v>7.0000000000000007E-2</v>
      </c>
      <c r="R228" s="151">
        <f>IF(ISBLANK('Raw Data'!D228),"",'Raw Data'!D228)</f>
        <v>6.87</v>
      </c>
      <c r="S228" s="151">
        <f>IF(ISBLANK('Raw Data'!E228),"",'Raw Data'!E228)</f>
        <v>5.6</v>
      </c>
      <c r="T228" s="151">
        <f>IF(ISBLANK('Raw Data'!F228),"",'Raw Data'!F228)</f>
        <v>0.877</v>
      </c>
      <c r="U228" s="151">
        <f>IF(ISBLANK('Raw Data'!G228),"",'Raw Data'!G228)</f>
        <v>0.124</v>
      </c>
      <c r="V228" s="151" t="str">
        <f>IF(ISBLANK('Raw Data'!AD228),"",'Raw Data'!AD228)</f>
        <v/>
      </c>
      <c r="W228" s="52"/>
      <c r="Y228" s="52" t="s">
        <v>27</v>
      </c>
      <c r="AA228" s="90">
        <f>AVERAGE(R235:R236)</f>
        <v>7.3049999999999997</v>
      </c>
      <c r="AB228" s="90">
        <f>AVERAGE(T235:T236)</f>
        <v>0.45155000000000001</v>
      </c>
      <c r="AC228" s="90">
        <f>AVERAGE(U235:U236)</f>
        <v>7.0000000000000007E-2</v>
      </c>
      <c r="AD228" s="90">
        <f>AVERAGE(S235:S236)</f>
        <v>87.8</v>
      </c>
      <c r="AE228" s="90">
        <f>AVERAGE(O235:O236)</f>
        <v>0.7350000000000001</v>
      </c>
      <c r="AF228" s="90">
        <f>TNTP!M205</f>
        <v>0.83481720000000004</v>
      </c>
      <c r="AG228" s="91">
        <f>TNTP!N205</f>
        <v>6.9527649999999996E-2</v>
      </c>
      <c r="AH228" s="90"/>
    </row>
    <row r="229" spans="1:34" x14ac:dyDescent="0.2">
      <c r="A229" s="82">
        <f>IF(ISBLANK('Raw Data'!A229),"",'Raw Data'!A229)</f>
        <v>42906</v>
      </c>
      <c r="B229" s="151">
        <f>IF(ISBLANK('Raw Data'!B229),"",'Raw Data'!B229)</f>
        <v>16</v>
      </c>
      <c r="C229" s="151" t="str">
        <f>IF(ISBLANK('Raw Data'!X229),"",'Raw Data'!X229)</f>
        <v/>
      </c>
      <c r="D229" s="151" t="str">
        <f>IF(ISBLANK('Raw Data'!Y229),"",'Raw Data'!Y229)</f>
        <v>Paul Mysak</v>
      </c>
      <c r="E229" s="151" t="str">
        <f>IF(ISBLANK('Raw Data'!AB229),"",'Raw Data'!AB229)</f>
        <v/>
      </c>
      <c r="F229" s="151">
        <f>IF(ISBLANK('Raw Data'!AC229),"",'Raw Data'!AC229)</f>
        <v>0</v>
      </c>
      <c r="G229" s="151">
        <f>IF(ISBLANK('Raw Data'!N229),"",'Raw Data'!N229)</f>
        <v>1</v>
      </c>
      <c r="H229" s="151">
        <f>IF(ISBLANK('Raw Data'!O229),"",'Raw Data'!O229)</f>
        <v>3</v>
      </c>
      <c r="I229" s="151">
        <f>IF(ISBLANK('Raw Data'!P229),"",'Raw Data'!P229)</f>
        <v>2</v>
      </c>
      <c r="J229" s="151">
        <f>IF(ISBLANK('Raw Data'!Q229),"",'Raw Data'!Q229)</f>
        <v>1</v>
      </c>
      <c r="K229" s="151">
        <f>IF(ISBLANK('Raw Data'!R229),"",'Raw Data'!R229)</f>
        <v>10</v>
      </c>
      <c r="L229" s="151">
        <f>IF(ISBLANK('Raw Data'!S229),"",'Raw Data'!S229)</f>
        <v>4</v>
      </c>
      <c r="M229" s="151">
        <f>IF(ISBLANK('Raw Data'!T229),"",'Raw Data'!T229)</f>
        <v>28.333333333333332</v>
      </c>
      <c r="N229" s="151">
        <f>IF(ISBLANK('Raw Data'!U229),"",'Raw Data'!U229)</f>
        <v>26.111111111111111</v>
      </c>
      <c r="O229" s="151">
        <f>IF(ISBLANK('Raw Data'!V229),"",'Raw Data'!V229)</f>
        <v>0.57999999999999996</v>
      </c>
      <c r="P229" s="151">
        <f>IF(ISBLANK('Raw Data'!W229),"",'Raw Data'!W229)</f>
        <v>1</v>
      </c>
      <c r="Q229" s="151">
        <f>IF(ISBLANK('Raw Data'!C229),"",'Raw Data'!C229)</f>
        <v>0.08</v>
      </c>
      <c r="R229" s="151">
        <f>IF(ISBLANK('Raw Data'!D229),"",'Raw Data'!D229)</f>
        <v>6.89</v>
      </c>
      <c r="S229" s="151">
        <f>IF(ISBLANK('Raw Data'!E229),"",'Raw Data'!E229)</f>
        <v>7.4</v>
      </c>
      <c r="T229" s="151">
        <f>IF(ISBLANK('Raw Data'!F229),"",'Raw Data'!F229)</f>
        <v>4.66</v>
      </c>
      <c r="U229" s="151">
        <f>IF(ISBLANK('Raw Data'!G229),"",'Raw Data'!G229)</f>
        <v>0.13500000000000001</v>
      </c>
      <c r="V229" s="151" t="str">
        <f>IF(ISBLANK('Raw Data'!AD229),"",'Raw Data'!AD229)</f>
        <v/>
      </c>
      <c r="W229" s="52"/>
      <c r="Y229" s="52" t="s">
        <v>28</v>
      </c>
      <c r="AA229" s="90">
        <f>AVERAGE(R237:R238)</f>
        <v>6.4649999999999999</v>
      </c>
      <c r="AB229" s="90">
        <f>AVERAGE(T237:T238)</f>
        <v>0.67949999999999999</v>
      </c>
      <c r="AC229" s="90">
        <f>AVERAGE(U237:U238)</f>
        <v>0.16850000000000001</v>
      </c>
      <c r="AD229" s="90">
        <f>AVERAGE(S237:S238)</f>
        <v>59.8</v>
      </c>
      <c r="AE229" s="90">
        <f>AVERAGE(O237:O238)</f>
        <v>0.495</v>
      </c>
      <c r="AF229" s="90"/>
      <c r="AG229" s="91"/>
      <c r="AH229" s="90"/>
    </row>
    <row r="230" spans="1:34" x14ac:dyDescent="0.2">
      <c r="A230" s="82">
        <f>IF(ISBLANK('Raw Data'!A230),"",'Raw Data'!A230)</f>
        <v>42921</v>
      </c>
      <c r="B230" s="151">
        <f>IF(ISBLANK('Raw Data'!B230),"",'Raw Data'!B230)</f>
        <v>16</v>
      </c>
      <c r="C230" s="151" t="str">
        <f>IF(ISBLANK('Raw Data'!X230),"",'Raw Data'!X230)</f>
        <v/>
      </c>
      <c r="D230" s="151" t="str">
        <f>IF(ISBLANK('Raw Data'!Y230),"",'Raw Data'!Y230)</f>
        <v>Linda Prestileo</v>
      </c>
      <c r="E230" s="151">
        <f>IF(ISBLANK('Raw Data'!AB230),"",'Raw Data'!AB230)</f>
        <v>6</v>
      </c>
      <c r="F230" s="151">
        <f>IF(ISBLANK('Raw Data'!AC230),"",'Raw Data'!AC230)</f>
        <v>1.8288000000000002</v>
      </c>
      <c r="G230" s="151">
        <f>IF(ISBLANK('Raw Data'!N230),"",'Raw Data'!N230)</f>
        <v>2</v>
      </c>
      <c r="H230" s="151">
        <f>IF(ISBLANK('Raw Data'!O230),"",'Raw Data'!O230)</f>
        <v>2</v>
      </c>
      <c r="I230" s="151">
        <f>IF(ISBLANK('Raw Data'!P230),"",'Raw Data'!P230)</f>
        <v>2</v>
      </c>
      <c r="J230" s="151">
        <f>IF(ISBLANK('Raw Data'!Q230),"",'Raw Data'!Q230)</f>
        <v>2</v>
      </c>
      <c r="K230" s="151">
        <f>IF(ISBLANK('Raw Data'!R230),"",'Raw Data'!R230)</f>
        <v>10</v>
      </c>
      <c r="L230" s="151">
        <f>IF(ISBLANK('Raw Data'!S230),"",'Raw Data'!S230)</f>
        <v>2</v>
      </c>
      <c r="M230" s="151">
        <f>IF(ISBLANK('Raw Data'!T230),"",'Raw Data'!T230)</f>
        <v>27.777777777777779</v>
      </c>
      <c r="N230" s="151">
        <f>IF(ISBLANK('Raw Data'!U230),"",'Raw Data'!U230)</f>
        <v>28.888888888888889</v>
      </c>
      <c r="O230" s="151">
        <f>IF(ISBLANK('Raw Data'!V230),"",'Raw Data'!V230)</f>
        <v>0.61799999999999999</v>
      </c>
      <c r="P230" s="151">
        <f>IF(ISBLANK('Raw Data'!W230),"",'Raw Data'!W230)</f>
        <v>1</v>
      </c>
      <c r="Q230" s="151">
        <f>IF(ISBLANK('Raw Data'!C230),"",'Raw Data'!C230)</f>
        <v>0.66</v>
      </c>
      <c r="R230" s="151">
        <f>IF(ISBLANK('Raw Data'!D230),"",'Raw Data'!D230)</f>
        <v>7.22</v>
      </c>
      <c r="S230" s="151">
        <f>IF(ISBLANK('Raw Data'!E230),"",'Raw Data'!E230)</f>
        <v>12.1</v>
      </c>
      <c r="T230" s="151" t="str">
        <f>IF(ISBLANK('Raw Data'!F230),"",'Raw Data'!F230)</f>
        <v/>
      </c>
      <c r="U230" s="151">
        <f>IF(ISBLANK('Raw Data'!G230),"",'Raw Data'!G230)</f>
        <v>0.45400000000000001</v>
      </c>
      <c r="V230" s="151" t="str">
        <f>IF(ISBLANK('Raw Data'!AD230),"",'Raw Data'!AD230)</f>
        <v/>
      </c>
      <c r="W230" s="52"/>
      <c r="Y230" s="52" t="s">
        <v>29</v>
      </c>
      <c r="AA230" s="51">
        <f>AVERAGE(R239)</f>
        <v>6.21</v>
      </c>
      <c r="AB230" s="51">
        <f>AVERAGE(T239)</f>
        <v>0.79700000000000004</v>
      </c>
      <c r="AC230" s="51">
        <f>AVERAGE(U239)</f>
        <v>82</v>
      </c>
      <c r="AD230" s="51">
        <f>AVERAGE(S239)</f>
        <v>3.6</v>
      </c>
      <c r="AE230" s="51">
        <f>AVERAGE(O239)</f>
        <v>0.65</v>
      </c>
      <c r="AF230" s="90">
        <f>TNTP!M207</f>
        <v>1.0365180000000001</v>
      </c>
      <c r="AG230" s="91">
        <f>TNTP!N207</f>
        <v>5.9462399999999999E-2</v>
      </c>
      <c r="AH230" s="90"/>
    </row>
    <row r="231" spans="1:34" x14ac:dyDescent="0.2">
      <c r="A231" s="82">
        <f>IF(ISBLANK('Raw Data'!A231),"",'Raw Data'!A231)</f>
        <v>42934</v>
      </c>
      <c r="B231" s="151">
        <f>IF(ISBLANK('Raw Data'!B231),"",'Raw Data'!B231)</f>
        <v>16</v>
      </c>
      <c r="C231" s="151" t="str">
        <f>IF(ISBLANK('Raw Data'!X231),"",'Raw Data'!X231)</f>
        <v/>
      </c>
      <c r="D231" s="151" t="str">
        <f>IF(ISBLANK('Raw Data'!Y231),"",'Raw Data'!Y231)</f>
        <v>Paul Mysak</v>
      </c>
      <c r="E231" s="151" t="str">
        <f>IF(ISBLANK('Raw Data'!AB231),"",'Raw Data'!AB231)</f>
        <v>N/A</v>
      </c>
      <c r="F231" s="151" t="str">
        <f>IF(ISBLANK('Raw Data'!AC231),"",'Raw Data'!AC231)</f>
        <v>N/A</v>
      </c>
      <c r="G231" s="151">
        <f>IF(ISBLANK('Raw Data'!N231),"",'Raw Data'!N231)</f>
        <v>1</v>
      </c>
      <c r="H231" s="151">
        <f>IF(ISBLANK('Raw Data'!O231),"",'Raw Data'!O231)</f>
        <v>2</v>
      </c>
      <c r="I231" s="151">
        <f>IF(ISBLANK('Raw Data'!P231),"",'Raw Data'!P231)</f>
        <v>1</v>
      </c>
      <c r="J231" s="151">
        <f>IF(ISBLANK('Raw Data'!Q231),"",'Raw Data'!Q231)</f>
        <v>1</v>
      </c>
      <c r="K231" s="151">
        <f>IF(ISBLANK('Raw Data'!R231),"",'Raw Data'!R231)</f>
        <v>13</v>
      </c>
      <c r="L231" s="151">
        <f>IF(ISBLANK('Raw Data'!S231),"",'Raw Data'!S231)</f>
        <v>1</v>
      </c>
      <c r="M231" s="151" t="str">
        <f>IF(ISBLANK('Raw Data'!T231),"",'Raw Data'!T231)</f>
        <v xml:space="preserve"> </v>
      </c>
      <c r="N231" s="151" t="str">
        <f>IF(ISBLANK('Raw Data'!U231),"",'Raw Data'!U231)</f>
        <v xml:space="preserve"> </v>
      </c>
      <c r="O231" s="151">
        <f>IF(ISBLANK('Raw Data'!V231),"",'Raw Data'!V231)</f>
        <v>0.53</v>
      </c>
      <c r="P231" s="151">
        <f>IF(ISBLANK('Raw Data'!W231),"",'Raw Data'!W231)</f>
        <v>1</v>
      </c>
      <c r="Q231" s="151">
        <f>IF(ISBLANK('Raw Data'!C231),"",'Raw Data'!C231)</f>
        <v>0.11</v>
      </c>
      <c r="R231" s="151">
        <f>IF(ISBLANK('Raw Data'!D231),"",'Raw Data'!D231)</f>
        <v>7.7</v>
      </c>
      <c r="S231" s="151">
        <f>IF(ISBLANK('Raw Data'!E231),"",'Raw Data'!E231)</f>
        <v>8.8000000000000007</v>
      </c>
      <c r="T231" s="151">
        <f>IF(ISBLANK('Raw Data'!F231),"",'Raw Data'!F231)</f>
        <v>0.91500000000000004</v>
      </c>
      <c r="U231" s="151">
        <f>IF(ISBLANK('Raw Data'!G231),"",'Raw Data'!G231)</f>
        <v>8.8999999999999996E-2</v>
      </c>
      <c r="V231" s="151" t="str">
        <f>IF(ISBLANK('Raw Data'!AD231),"",'Raw Data'!AD231)</f>
        <v/>
      </c>
      <c r="W231" s="52"/>
      <c r="Y231" s="51" t="s">
        <v>134</v>
      </c>
      <c r="AA231" s="91">
        <f>AVERAGE(AA222:AA230)</f>
        <v>6.7622222222222215</v>
      </c>
      <c r="AB231" s="91">
        <f>AVERAGE(AB222:AB230)</f>
        <v>1.3575240740740737</v>
      </c>
      <c r="AC231" s="91">
        <f>AVERAGE(AC222:AC230)</f>
        <v>9.2612037037037034</v>
      </c>
      <c r="AD231" s="91">
        <f t="shared" ref="AD231:AE231" si="20">AVERAGE(AD222:AD230)</f>
        <v>20.766666666666666</v>
      </c>
      <c r="AE231" s="91">
        <f t="shared" si="20"/>
        <v>0.5987407407407408</v>
      </c>
      <c r="AF231" s="90">
        <f t="shared" ref="AF231:AG231" si="21">AVERAGE(AF222:AF230)</f>
        <v>0.99126663562499995</v>
      </c>
      <c r="AG231" s="91">
        <f t="shared" si="21"/>
        <v>7.5276456249999998E-2</v>
      </c>
      <c r="AH231" s="90"/>
    </row>
    <row r="232" spans="1:34" x14ac:dyDescent="0.2">
      <c r="A232" s="82">
        <f>IF(ISBLANK('Raw Data'!A232),"",'Raw Data'!A232)</f>
        <v>42948</v>
      </c>
      <c r="B232" s="151">
        <f>IF(ISBLANK('Raw Data'!B232),"",'Raw Data'!B232)</f>
        <v>16</v>
      </c>
      <c r="C232" s="151" t="str">
        <f>IF(ISBLANK('Raw Data'!X232),"",'Raw Data'!X232)</f>
        <v/>
      </c>
      <c r="D232" s="151" t="str">
        <f>IF(ISBLANK('Raw Data'!Y232),"",'Raw Data'!Y232)</f>
        <v>Linda Prestileo</v>
      </c>
      <c r="E232" s="151">
        <f>IF(ISBLANK('Raw Data'!AB232),"",'Raw Data'!AB232)</f>
        <v>4</v>
      </c>
      <c r="F232" s="151">
        <f>IF(ISBLANK('Raw Data'!AC232),"",'Raw Data'!AC232)</f>
        <v>1.2192000000000001</v>
      </c>
      <c r="G232" s="151">
        <f>IF(ISBLANK('Raw Data'!N232),"",'Raw Data'!N232)</f>
        <v>3</v>
      </c>
      <c r="H232" s="151">
        <f>IF(ISBLANK('Raw Data'!O232),"",'Raw Data'!O232)</f>
        <v>2</v>
      </c>
      <c r="I232" s="151">
        <f>IF(ISBLANK('Raw Data'!P232),"",'Raw Data'!P232)</f>
        <v>2</v>
      </c>
      <c r="J232" s="151">
        <f>IF(ISBLANK('Raw Data'!Q232),"",'Raw Data'!Q232)</f>
        <v>2</v>
      </c>
      <c r="K232" s="151" t="str">
        <f>IF(ISBLANK('Raw Data'!R232),"",'Raw Data'!R232)</f>
        <v/>
      </c>
      <c r="L232" s="151">
        <f>IF(ISBLANK('Raw Data'!S232),"",'Raw Data'!S232)</f>
        <v>1</v>
      </c>
      <c r="M232" s="151">
        <f>IF(ISBLANK('Raw Data'!T232),"",'Raw Data'!T232)</f>
        <v>25.555555555555557</v>
      </c>
      <c r="N232" s="151">
        <f>IF(ISBLANK('Raw Data'!U232),"",'Raw Data'!U232)</f>
        <v>24.444444444444443</v>
      </c>
      <c r="O232" s="151">
        <f>IF(ISBLANK('Raw Data'!V232),"",'Raw Data'!V232)</f>
        <v>0.75</v>
      </c>
      <c r="P232" s="151">
        <f>IF(ISBLANK('Raw Data'!W232),"",'Raw Data'!W232)</f>
        <v>1</v>
      </c>
      <c r="Q232" s="151">
        <f>IF(ISBLANK('Raw Data'!C232),"",'Raw Data'!C232)</f>
        <v>0.05</v>
      </c>
      <c r="R232" s="151">
        <f>IF(ISBLANK('Raw Data'!D232),"",'Raw Data'!D232)</f>
        <v>5.87</v>
      </c>
      <c r="S232" s="151">
        <f>IF(ISBLANK('Raw Data'!E232),"",'Raw Data'!E232)</f>
        <v>7</v>
      </c>
      <c r="T232" s="151">
        <f>IF(ISBLANK('Raw Data'!F232),"",'Raw Data'!F232)</f>
        <v>1.71</v>
      </c>
      <c r="U232" s="151">
        <f>IF(ISBLANK('Raw Data'!G232),"",'Raw Data'!G232)</f>
        <v>0.33800000000000002</v>
      </c>
      <c r="V232" s="151" t="str">
        <f>IF(ISBLANK('Raw Data'!AD232),"",'Raw Data'!AD232)</f>
        <v/>
      </c>
      <c r="W232" s="52"/>
      <c r="AF232" s="90"/>
      <c r="AG232" s="91"/>
      <c r="AH232" s="90"/>
    </row>
    <row r="233" spans="1:34" x14ac:dyDescent="0.2">
      <c r="A233" s="82">
        <f>IF(ISBLANK('Raw Data'!A233),"",'Raw Data'!A233)</f>
        <v>42962</v>
      </c>
      <c r="B233" s="151">
        <f>IF(ISBLANK('Raw Data'!B233),"",'Raw Data'!B233)</f>
        <v>16</v>
      </c>
      <c r="C233" s="151" t="str">
        <f>IF(ISBLANK('Raw Data'!X233),"",'Raw Data'!X233)</f>
        <v/>
      </c>
      <c r="D233" s="151" t="str">
        <f>IF(ISBLANK('Raw Data'!Y233),"",'Raw Data'!Y233)</f>
        <v>Linda Prestileo</v>
      </c>
      <c r="E233" s="151">
        <f>IF(ISBLANK('Raw Data'!AB233),"",'Raw Data'!AB233)</f>
        <v>3</v>
      </c>
      <c r="F233" s="151">
        <f>IF(ISBLANK('Raw Data'!AC233),"",'Raw Data'!AC233)</f>
        <v>0.9144000000000001</v>
      </c>
      <c r="G233" s="151">
        <f>IF(ISBLANK('Raw Data'!N233),"",'Raw Data'!N233)</f>
        <v>3</v>
      </c>
      <c r="H233" s="151">
        <f>IF(ISBLANK('Raw Data'!O233),"",'Raw Data'!O233)</f>
        <v>4</v>
      </c>
      <c r="I233" s="151">
        <f>IF(ISBLANK('Raw Data'!P233),"",'Raw Data'!P233)</f>
        <v>1</v>
      </c>
      <c r="J233" s="151">
        <f>IF(ISBLANK('Raw Data'!Q233),"",'Raw Data'!Q233)</f>
        <v>1</v>
      </c>
      <c r="K233" s="151">
        <f>IF(ISBLANK('Raw Data'!R233),"",'Raw Data'!R233)</f>
        <v>13</v>
      </c>
      <c r="L233" s="151">
        <f>IF(ISBLANK('Raw Data'!S233),"",'Raw Data'!S233)</f>
        <v>3</v>
      </c>
      <c r="M233" s="151">
        <f>IF(ISBLANK('Raw Data'!T233),"",'Raw Data'!T233)</f>
        <v>25.555555555555557</v>
      </c>
      <c r="N233" s="151">
        <f>IF(ISBLANK('Raw Data'!U233),"",'Raw Data'!U233)</f>
        <v>23.888888888888889</v>
      </c>
      <c r="O233" s="151">
        <f>IF(ISBLANK('Raw Data'!V233),"",'Raw Data'!V233)</f>
        <v>0.55000000000000004</v>
      </c>
      <c r="P233" s="151">
        <f>IF(ISBLANK('Raw Data'!W233),"",'Raw Data'!W233)</f>
        <v>1</v>
      </c>
      <c r="Q233" s="151" t="str">
        <f>IF(ISBLANK('Raw Data'!C233),"",'Raw Data'!C233)</f>
        <v/>
      </c>
      <c r="R233" s="151" t="str">
        <f>IF(ISBLANK('Raw Data'!D233),"",'Raw Data'!D233)</f>
        <v/>
      </c>
      <c r="S233" s="151" t="str">
        <f>IF(ISBLANK('Raw Data'!E233),"",'Raw Data'!E233)</f>
        <v/>
      </c>
      <c r="T233" s="151">
        <f>IF(ISBLANK('Raw Data'!F233),"",'Raw Data'!F233)</f>
        <v>1.86</v>
      </c>
      <c r="U233" s="151">
        <f>IF(ISBLANK('Raw Data'!G233),"",'Raw Data'!G233)</f>
        <v>0.246</v>
      </c>
      <c r="V233" s="151" t="str">
        <f>IF(ISBLANK('Raw Data'!AD233),"",'Raw Data'!AD233)</f>
        <v/>
      </c>
      <c r="W233" s="52"/>
      <c r="AF233" s="90"/>
      <c r="AG233" s="91"/>
      <c r="AH233" s="90"/>
    </row>
    <row r="234" spans="1:34" x14ac:dyDescent="0.2">
      <c r="A234" s="82">
        <f>IF(ISBLANK('Raw Data'!A234),"",'Raw Data'!A234)</f>
        <v>42976</v>
      </c>
      <c r="B234" s="151">
        <f>IF(ISBLANK('Raw Data'!B234),"",'Raw Data'!B234)</f>
        <v>16</v>
      </c>
      <c r="C234" s="151" t="str">
        <f>IF(ISBLANK('Raw Data'!X234),"",'Raw Data'!X234)</f>
        <v/>
      </c>
      <c r="D234" s="151" t="str">
        <f>IF(ISBLANK('Raw Data'!Y234),"",'Raw Data'!Y234)</f>
        <v>Linda Prestileo</v>
      </c>
      <c r="E234" s="151">
        <f>IF(ISBLANK('Raw Data'!AB234),"",'Raw Data'!AB234)</f>
        <v>4</v>
      </c>
      <c r="F234" s="151">
        <f>IF(ISBLANK('Raw Data'!AC234),"",'Raw Data'!AC234)</f>
        <v>1.2192000000000001</v>
      </c>
      <c r="G234" s="151">
        <f>IF(ISBLANK('Raw Data'!N234),"",'Raw Data'!N234)</f>
        <v>3</v>
      </c>
      <c r="H234" s="151">
        <f>IF(ISBLANK('Raw Data'!O234),"",'Raw Data'!O234)</f>
        <v>5</v>
      </c>
      <c r="I234" s="151">
        <f>IF(ISBLANK('Raw Data'!P234),"",'Raw Data'!P234)</f>
        <v>2</v>
      </c>
      <c r="J234" s="151">
        <f>IF(ISBLANK('Raw Data'!Q234),"",'Raw Data'!Q234)</f>
        <v>2</v>
      </c>
      <c r="K234" s="151">
        <f>IF(ISBLANK('Raw Data'!R234),"",'Raw Data'!R234)</f>
        <v>12</v>
      </c>
      <c r="L234" s="151">
        <f>IF(ISBLANK('Raw Data'!S234),"",'Raw Data'!S234)</f>
        <v>4</v>
      </c>
      <c r="M234" s="151">
        <f>IF(ISBLANK('Raw Data'!T234),"",'Raw Data'!T234)</f>
        <v>18.333333333333332</v>
      </c>
      <c r="N234" s="151">
        <f>IF(ISBLANK('Raw Data'!U234),"",'Raw Data'!U234)</f>
        <v>20.555555555555557</v>
      </c>
      <c r="O234" s="151">
        <f>IF(ISBLANK('Raw Data'!V234),"",'Raw Data'!V234)</f>
        <v>0.55000000000000004</v>
      </c>
      <c r="P234" s="151">
        <f>IF(ISBLANK('Raw Data'!W234),"",'Raw Data'!W234)</f>
        <v>1</v>
      </c>
      <c r="Q234" s="151" t="str">
        <f>IF(ISBLANK('Raw Data'!C234),"",'Raw Data'!C234)</f>
        <v/>
      </c>
      <c r="R234" s="151" t="str">
        <f>IF(ISBLANK('Raw Data'!D234),"",'Raw Data'!D234)</f>
        <v/>
      </c>
      <c r="S234" s="151" t="str">
        <f>IF(ISBLANK('Raw Data'!E234),"",'Raw Data'!E234)</f>
        <v/>
      </c>
      <c r="T234" s="151">
        <f>IF(ISBLANK('Raw Data'!F234),"",'Raw Data'!F234)</f>
        <v>0.54500000000000004</v>
      </c>
      <c r="U234" s="151">
        <f>IF(ISBLANK('Raw Data'!G234),"",'Raw Data'!G234)</f>
        <v>0.17899999999999999</v>
      </c>
      <c r="V234" s="151" t="str">
        <f>IF(ISBLANK('Raw Data'!AD234),"",'Raw Data'!AD234)</f>
        <v/>
      </c>
      <c r="W234" s="57"/>
      <c r="AF234" s="90"/>
      <c r="AG234" s="91"/>
      <c r="AH234" s="90"/>
    </row>
    <row r="235" spans="1:34" x14ac:dyDescent="0.2">
      <c r="A235" s="82">
        <f>IF(ISBLANK('Raw Data'!A235),"",'Raw Data'!A235)</f>
        <v>42990</v>
      </c>
      <c r="B235" s="151">
        <f>IF(ISBLANK('Raw Data'!B235),"",'Raw Data'!B235)</f>
        <v>16</v>
      </c>
      <c r="C235" s="151" t="str">
        <f>IF(ISBLANK('Raw Data'!X235),"",'Raw Data'!X235)</f>
        <v/>
      </c>
      <c r="D235" s="151" t="str">
        <f>IF(ISBLANK('Raw Data'!Y235),"",'Raw Data'!Y235)</f>
        <v>Paul Mysak</v>
      </c>
      <c r="E235" s="151">
        <f>IF(ISBLANK('Raw Data'!AB235),"",'Raw Data'!AB235)</f>
        <v>2</v>
      </c>
      <c r="F235" s="151">
        <f>IF(ISBLANK('Raw Data'!AC235),"",'Raw Data'!AC235)</f>
        <v>0.60960000000000003</v>
      </c>
      <c r="G235" s="151">
        <f>IF(ISBLANK('Raw Data'!N235),"",'Raw Data'!N235)</f>
        <v>2</v>
      </c>
      <c r="H235" s="151">
        <f>IF(ISBLANK('Raw Data'!O235),"",'Raw Data'!O235)</f>
        <v>2</v>
      </c>
      <c r="I235" s="151">
        <f>IF(ISBLANK('Raw Data'!P235),"",'Raw Data'!P235)</f>
        <v>1</v>
      </c>
      <c r="J235" s="151">
        <f>IF(ISBLANK('Raw Data'!Q235),"",'Raw Data'!Q235)</f>
        <v>2</v>
      </c>
      <c r="K235" s="151">
        <f>IF(ISBLANK('Raw Data'!R235),"",'Raw Data'!R235)</f>
        <v>13</v>
      </c>
      <c r="L235" s="151">
        <f>IF(ISBLANK('Raw Data'!S235),"",'Raw Data'!S235)</f>
        <v>1</v>
      </c>
      <c r="M235" s="151">
        <f>IF(ISBLANK('Raw Data'!T235),"",'Raw Data'!T235)</f>
        <v>22.222222222222221</v>
      </c>
      <c r="N235" s="151">
        <f>IF(ISBLANK('Raw Data'!U235),"",'Raw Data'!U235)</f>
        <v>21.111111111111111</v>
      </c>
      <c r="O235" s="151">
        <f>IF(ISBLANK('Raw Data'!V235),"",'Raw Data'!V235)</f>
        <v>0.8</v>
      </c>
      <c r="P235" s="151">
        <f>IF(ISBLANK('Raw Data'!W235),"",'Raw Data'!W235)</f>
        <v>1</v>
      </c>
      <c r="Q235" s="151">
        <f>IF(ISBLANK('Raw Data'!C235),"",'Raw Data'!C235)</f>
        <v>0.06</v>
      </c>
      <c r="R235" s="151">
        <f>IF(ISBLANK('Raw Data'!D235),"",'Raw Data'!D235)</f>
        <v>7.02</v>
      </c>
      <c r="S235" s="151">
        <f>IF(ISBLANK('Raw Data'!E235),"",'Raw Data'!E235)</f>
        <v>7.5</v>
      </c>
      <c r="T235" s="151">
        <f>IF(ISBLANK('Raw Data'!F235),"",'Raw Data'!F235)</f>
        <v>0.89300000000000002</v>
      </c>
      <c r="U235" s="151" t="str">
        <f>IF(ISBLANK('Raw Data'!G235),"",'Raw Data'!G235)</f>
        <v>n/a</v>
      </c>
      <c r="V235" s="151" t="str">
        <f>IF(ISBLANK('Raw Data'!AD235),"",'Raw Data'!AD235)</f>
        <v/>
      </c>
      <c r="W235" s="52"/>
      <c r="AF235" s="90"/>
      <c r="AG235" s="91"/>
      <c r="AH235" s="90"/>
    </row>
    <row r="236" spans="1:34" x14ac:dyDescent="0.2">
      <c r="A236" s="82">
        <f>IF(ISBLANK('Raw Data'!A236),"",'Raw Data'!A236)</f>
        <v>43004</v>
      </c>
      <c r="B236" s="151">
        <f>IF(ISBLANK('Raw Data'!B236),"",'Raw Data'!B236)</f>
        <v>16</v>
      </c>
      <c r="C236" s="151" t="str">
        <f>IF(ISBLANK('Raw Data'!X236),"",'Raw Data'!X236)</f>
        <v/>
      </c>
      <c r="D236" s="151" t="str">
        <f>IF(ISBLANK('Raw Data'!Y236),"",'Raw Data'!Y236)</f>
        <v>Paul Mysak</v>
      </c>
      <c r="E236" s="151">
        <f>IF(ISBLANK('Raw Data'!AB236),"",'Raw Data'!AB236)</f>
        <v>8</v>
      </c>
      <c r="F236" s="151">
        <f>IF(ISBLANK('Raw Data'!AC236),"",'Raw Data'!AC236)</f>
        <v>2.4384000000000001</v>
      </c>
      <c r="G236" s="151">
        <f>IF(ISBLANK('Raw Data'!N236),"",'Raw Data'!N236)</f>
        <v>4</v>
      </c>
      <c r="H236" s="151">
        <f>IF(ISBLANK('Raw Data'!O236),"",'Raw Data'!O236)</f>
        <v>3</v>
      </c>
      <c r="I236" s="151">
        <f>IF(ISBLANK('Raw Data'!P236),"",'Raw Data'!P236)</f>
        <v>2</v>
      </c>
      <c r="J236" s="151">
        <f>IF(ISBLANK('Raw Data'!Q236),"",'Raw Data'!Q236)</f>
        <v>2</v>
      </c>
      <c r="K236" s="151">
        <f>IF(ISBLANK('Raw Data'!R236),"",'Raw Data'!R236)</f>
        <v>6</v>
      </c>
      <c r="L236" s="151">
        <f>IF(ISBLANK('Raw Data'!S236),"",'Raw Data'!S236)</f>
        <v>1</v>
      </c>
      <c r="M236" s="151">
        <f>IF(ISBLANK('Raw Data'!T236),"",'Raw Data'!T236)</f>
        <v>23.888888888888889</v>
      </c>
      <c r="N236" s="151">
        <f>IF(ISBLANK('Raw Data'!U236),"",'Raw Data'!U236)</f>
        <v>24.444444444444443</v>
      </c>
      <c r="O236" s="151">
        <f>IF(ISBLANK('Raw Data'!V236),"",'Raw Data'!V236)</f>
        <v>0.67</v>
      </c>
      <c r="P236" s="151">
        <f>IF(ISBLANK('Raw Data'!W236),"",'Raw Data'!W236)</f>
        <v>1</v>
      </c>
      <c r="Q236" s="151">
        <f>IF(ISBLANK('Raw Data'!C236),"",'Raw Data'!C236)</f>
        <v>0.12</v>
      </c>
      <c r="R236" s="151">
        <f>IF(ISBLANK('Raw Data'!D236),"",'Raw Data'!D236)</f>
        <v>7.59</v>
      </c>
      <c r="S236" s="151">
        <f>IF(ISBLANK('Raw Data'!E236),"",'Raw Data'!E236)</f>
        <v>168.1</v>
      </c>
      <c r="T236" s="151">
        <f>IF(ISBLANK('Raw Data'!F236),"",'Raw Data'!F236)</f>
        <v>1.01E-2</v>
      </c>
      <c r="U236" s="151">
        <f>IF(ISBLANK('Raw Data'!G236),"",'Raw Data'!G236)</f>
        <v>7.0000000000000007E-2</v>
      </c>
      <c r="V236" s="151" t="str">
        <f>IF(ISBLANK('Raw Data'!AD236),"",'Raw Data'!AD236)</f>
        <v/>
      </c>
      <c r="W236" s="52"/>
      <c r="AF236" s="90"/>
      <c r="AG236" s="91"/>
      <c r="AH236" s="90"/>
    </row>
    <row r="237" spans="1:34" x14ac:dyDescent="0.2">
      <c r="A237" s="82">
        <f>IF(ISBLANK('Raw Data'!A237),"",'Raw Data'!A237)</f>
        <v>43018</v>
      </c>
      <c r="B237" s="151">
        <f>IF(ISBLANK('Raw Data'!B237),"",'Raw Data'!B237)</f>
        <v>16</v>
      </c>
      <c r="C237" s="151" t="str">
        <f>IF(ISBLANK('Raw Data'!X237),"",'Raw Data'!X237)</f>
        <v/>
      </c>
      <c r="D237" s="151" t="str">
        <f>IF(ISBLANK('Raw Data'!Y237),"",'Raw Data'!Y237)</f>
        <v>Paul Mysak</v>
      </c>
      <c r="E237" s="151">
        <f>IF(ISBLANK('Raw Data'!AB237),"",'Raw Data'!AB237)</f>
        <v>3</v>
      </c>
      <c r="F237" s="151">
        <f>IF(ISBLANK('Raw Data'!AC237),"",'Raw Data'!AC237)</f>
        <v>0.9144000000000001</v>
      </c>
      <c r="G237" s="151">
        <f>IF(ISBLANK('Raw Data'!N237),"",'Raw Data'!N237)</f>
        <v>3</v>
      </c>
      <c r="H237" s="151">
        <f>IF(ISBLANK('Raw Data'!O237),"",'Raw Data'!O237)</f>
        <v>2</v>
      </c>
      <c r="I237" s="151">
        <f>IF(ISBLANK('Raw Data'!P237),"",'Raw Data'!P237)</f>
        <v>1</v>
      </c>
      <c r="J237" s="151">
        <f>IF(ISBLANK('Raw Data'!Q237),"",'Raw Data'!Q237)</f>
        <v>1</v>
      </c>
      <c r="K237" s="151">
        <f>IF(ISBLANK('Raw Data'!R237),"",'Raw Data'!R237)</f>
        <v>13</v>
      </c>
      <c r="L237" s="151">
        <f>IF(ISBLANK('Raw Data'!S237),"",'Raw Data'!S237)</f>
        <v>2</v>
      </c>
      <c r="M237" s="151">
        <f>IF(ISBLANK('Raw Data'!T237),"",'Raw Data'!T237)</f>
        <v>25</v>
      </c>
      <c r="N237" s="151">
        <f>IF(ISBLANK('Raw Data'!U237),"",'Raw Data'!U237)</f>
        <v>20.555555555555557</v>
      </c>
      <c r="O237" s="151">
        <f>IF(ISBLANK('Raw Data'!V237),"",'Raw Data'!V237)</f>
        <v>0.52</v>
      </c>
      <c r="P237" s="151">
        <f>IF(ISBLANK('Raw Data'!W237),"",'Raw Data'!W237)</f>
        <v>1</v>
      </c>
      <c r="Q237" s="151">
        <f>IF(ISBLANK('Raw Data'!C237),"",'Raw Data'!C237)</f>
        <v>0.1</v>
      </c>
      <c r="R237" s="151">
        <f>IF(ISBLANK('Raw Data'!D237),"",'Raw Data'!D237)</f>
        <v>5.79</v>
      </c>
      <c r="S237" s="151">
        <f>IF(ISBLANK('Raw Data'!E237),"",'Raw Data'!E237)</f>
        <v>7.1</v>
      </c>
      <c r="T237" s="151">
        <f>IF(ISBLANK('Raw Data'!F237),"",'Raw Data'!F237)</f>
        <v>0.88300000000000001</v>
      </c>
      <c r="U237" s="151">
        <f>IF(ISBLANK('Raw Data'!G237),"",'Raw Data'!G237)</f>
        <v>0.27100000000000002</v>
      </c>
      <c r="V237" s="151" t="str">
        <f>IF(ISBLANK('Raw Data'!AD237),"",'Raw Data'!AD237)</f>
        <v/>
      </c>
      <c r="W237" s="52"/>
      <c r="AF237" s="90"/>
      <c r="AG237" s="91"/>
      <c r="AH237" s="90"/>
    </row>
    <row r="238" spans="1:34" x14ac:dyDescent="0.2">
      <c r="A238" s="82">
        <f>IF(ISBLANK('Raw Data'!A238),"",'Raw Data'!A238)</f>
        <v>43032</v>
      </c>
      <c r="B238" s="151">
        <f>IF(ISBLANK('Raw Data'!B238),"",'Raw Data'!B238)</f>
        <v>16</v>
      </c>
      <c r="C238" s="151" t="str">
        <f>IF(ISBLANK('Raw Data'!X238),"",'Raw Data'!X238)</f>
        <v/>
      </c>
      <c r="D238" s="151" t="str">
        <f>IF(ISBLANK('Raw Data'!Y238),"",'Raw Data'!Y238)</f>
        <v>Linda Prestileo</v>
      </c>
      <c r="E238" s="151">
        <f>IF(ISBLANK('Raw Data'!AB238),"",'Raw Data'!AB238)</f>
        <v>6</v>
      </c>
      <c r="F238" s="151">
        <f>IF(ISBLANK('Raw Data'!AC238),"",'Raw Data'!AC238)</f>
        <v>1.8288000000000002</v>
      </c>
      <c r="G238" s="151">
        <f>IF(ISBLANK('Raw Data'!N238),"",'Raw Data'!N238)</f>
        <v>4</v>
      </c>
      <c r="H238" s="151">
        <f>IF(ISBLANK('Raw Data'!O238),"",'Raw Data'!O238)</f>
        <v>2</v>
      </c>
      <c r="I238" s="151">
        <f>IF(ISBLANK('Raw Data'!P238),"",'Raw Data'!P238)</f>
        <v>2</v>
      </c>
      <c r="J238" s="151">
        <f>IF(ISBLANK('Raw Data'!Q238),"",'Raw Data'!Q238)</f>
        <v>2</v>
      </c>
      <c r="K238" s="151">
        <f>IF(ISBLANK('Raw Data'!R238),"",'Raw Data'!R238)</f>
        <v>12</v>
      </c>
      <c r="L238" s="151">
        <f>IF(ISBLANK('Raw Data'!S238),"",'Raw Data'!S238)</f>
        <v>4</v>
      </c>
      <c r="M238" s="151">
        <f>IF(ISBLANK('Raw Data'!T238),"",'Raw Data'!T238)</f>
        <v>24.444444444444443</v>
      </c>
      <c r="N238" s="151">
        <f>IF(ISBLANK('Raw Data'!U238),"",'Raw Data'!U238)</f>
        <v>12.222222222222221</v>
      </c>
      <c r="O238" s="151">
        <f>IF(ISBLANK('Raw Data'!V238),"",'Raw Data'!V238)</f>
        <v>0.47</v>
      </c>
      <c r="P238" s="151">
        <f>IF(ISBLANK('Raw Data'!W238),"",'Raw Data'!W238)</f>
        <v>1</v>
      </c>
      <c r="Q238" s="151">
        <f>IF(ISBLANK('Raw Data'!C238),"",'Raw Data'!C238)</f>
        <v>0.18</v>
      </c>
      <c r="R238" s="151">
        <f>IF(ISBLANK('Raw Data'!D238),"",'Raw Data'!D238)</f>
        <v>7.14</v>
      </c>
      <c r="S238" s="151">
        <f>IF(ISBLANK('Raw Data'!E238),"",'Raw Data'!E238)</f>
        <v>112.5</v>
      </c>
      <c r="T238" s="151">
        <f>IF(ISBLANK('Raw Data'!F238),"",'Raw Data'!F238)</f>
        <v>0.47599999999999998</v>
      </c>
      <c r="U238" s="151">
        <f>IF(ISBLANK('Raw Data'!G238),"",'Raw Data'!G238)</f>
        <v>6.6000000000000003E-2</v>
      </c>
      <c r="V238" s="151" t="str">
        <f>IF(ISBLANK('Raw Data'!AD238),"",'Raw Data'!AD238)</f>
        <v/>
      </c>
      <c r="W238" s="52"/>
      <c r="AF238" s="90"/>
      <c r="AG238" s="91"/>
      <c r="AH238" s="90"/>
    </row>
    <row r="239" spans="1:34" x14ac:dyDescent="0.2">
      <c r="A239" s="82">
        <f>IF(ISBLANK('Raw Data'!A239),"",'Raw Data'!A239)</f>
        <v>43046</v>
      </c>
      <c r="B239" s="151">
        <f>IF(ISBLANK('Raw Data'!B239),"",'Raw Data'!B239)</f>
        <v>16</v>
      </c>
      <c r="C239" s="151" t="str">
        <f>IF(ISBLANK('Raw Data'!X239),"",'Raw Data'!X239)</f>
        <v/>
      </c>
      <c r="D239" s="151" t="str">
        <f>IF(ISBLANK('Raw Data'!Y239),"",'Raw Data'!Y239)</f>
        <v>Linda Prestileo</v>
      </c>
      <c r="E239" s="151">
        <f>IF(ISBLANK('Raw Data'!AB239),"",'Raw Data'!AB239)</f>
        <v>6</v>
      </c>
      <c r="F239" s="151">
        <f>IF(ISBLANK('Raw Data'!AC239),"",'Raw Data'!AC239)</f>
        <v>1.8288000000000002</v>
      </c>
      <c r="G239" s="151">
        <f>IF(ISBLANK('Raw Data'!N239),"",'Raw Data'!N239)</f>
        <v>4</v>
      </c>
      <c r="H239" s="151">
        <f>IF(ISBLANK('Raw Data'!O239),"",'Raw Data'!O239)</f>
        <v>4</v>
      </c>
      <c r="I239" s="151">
        <f>IF(ISBLANK('Raw Data'!P239),"",'Raw Data'!P239)</f>
        <v>2</v>
      </c>
      <c r="J239" s="151">
        <f>IF(ISBLANK('Raw Data'!Q239),"",'Raw Data'!Q239)</f>
        <v>2</v>
      </c>
      <c r="K239" s="151">
        <f>IF(ISBLANK('Raw Data'!R239),"",'Raw Data'!R239)</f>
        <v>12</v>
      </c>
      <c r="L239" s="151">
        <f>IF(ISBLANK('Raw Data'!S239),"",'Raw Data'!S239)</f>
        <v>3</v>
      </c>
      <c r="M239" s="151">
        <f>IF(ISBLANK('Raw Data'!T239),"",'Raw Data'!T239)</f>
        <v>10</v>
      </c>
      <c r="N239" s="151">
        <f>IF(ISBLANK('Raw Data'!U239),"",'Raw Data'!U239)</f>
        <v>15.555555555555555</v>
      </c>
      <c r="O239" s="151">
        <f>IF(ISBLANK('Raw Data'!V239),"",'Raw Data'!V239)</f>
        <v>0.65</v>
      </c>
      <c r="P239" s="151">
        <f>IF(ISBLANK('Raw Data'!W239),"",'Raw Data'!W239)</f>
        <v>1</v>
      </c>
      <c r="Q239" s="151">
        <f>IF(ISBLANK('Raw Data'!C239),"",'Raw Data'!C239)</f>
        <v>0.12</v>
      </c>
      <c r="R239" s="151">
        <f>IF(ISBLANK('Raw Data'!D239),"",'Raw Data'!D239)</f>
        <v>6.21</v>
      </c>
      <c r="S239" s="151">
        <f>IF(ISBLANK('Raw Data'!E239),"",'Raw Data'!E239)</f>
        <v>3.6</v>
      </c>
      <c r="T239" s="151">
        <f>IF(ISBLANK('Raw Data'!F239),"",'Raw Data'!F239)</f>
        <v>0.79700000000000004</v>
      </c>
      <c r="U239" s="151">
        <f>IF(ISBLANK('Raw Data'!G239),"",'Raw Data'!G239)</f>
        <v>82</v>
      </c>
      <c r="V239" s="151" t="str">
        <f>IF(ISBLANK('Raw Data'!AD239),"",'Raw Data'!AD239)</f>
        <v/>
      </c>
      <c r="W239" s="52"/>
      <c r="AF239" s="90"/>
      <c r="AG239" s="91"/>
      <c r="AH239" s="90"/>
    </row>
    <row r="240" spans="1:34" x14ac:dyDescent="0.2">
      <c r="A240" s="82" t="str">
        <f>IF(ISBLANK('Raw Data'!A240),"",'Raw Data'!A240)</f>
        <v/>
      </c>
      <c r="B240" s="151" t="str">
        <f>IF(ISBLANK('Raw Data'!B240),"",'Raw Data'!B240)</f>
        <v/>
      </c>
      <c r="C240" s="151" t="str">
        <f>IF(ISBLANK('Raw Data'!X240),"",'Raw Data'!X240)</f>
        <v/>
      </c>
      <c r="D240" s="151" t="str">
        <f>IF(ISBLANK('Raw Data'!Y240),"",'Raw Data'!Y240)</f>
        <v/>
      </c>
      <c r="E240" s="151" t="str">
        <f>IF(ISBLANK('Raw Data'!AB240),"",'Raw Data'!AB240)</f>
        <v/>
      </c>
      <c r="F240" s="151" t="str">
        <f>IF(ISBLANK('Raw Data'!AC240),"",'Raw Data'!AC240)</f>
        <v/>
      </c>
      <c r="G240" s="151" t="str">
        <f>IF(ISBLANK('Raw Data'!N240),"",'Raw Data'!N240)</f>
        <v/>
      </c>
      <c r="H240" s="151" t="str">
        <f>IF(ISBLANK('Raw Data'!O240),"",'Raw Data'!O240)</f>
        <v/>
      </c>
      <c r="I240" s="151" t="str">
        <f>IF(ISBLANK('Raw Data'!P240),"",'Raw Data'!P240)</f>
        <v/>
      </c>
      <c r="J240" s="151" t="str">
        <f>IF(ISBLANK('Raw Data'!Q240),"",'Raw Data'!Q240)</f>
        <v/>
      </c>
      <c r="K240" s="151" t="str">
        <f>IF(ISBLANK('Raw Data'!R240),"",'Raw Data'!R240)</f>
        <v/>
      </c>
      <c r="L240" s="151" t="str">
        <f>IF(ISBLANK('Raw Data'!S240),"",'Raw Data'!S240)</f>
        <v/>
      </c>
      <c r="M240" s="151" t="str">
        <f>IF(ISBLANK('Raw Data'!T240),"",'Raw Data'!T240)</f>
        <v xml:space="preserve"> </v>
      </c>
      <c r="N240" s="151" t="str">
        <f>IF(ISBLANK('Raw Data'!U240),"",'Raw Data'!U240)</f>
        <v xml:space="preserve"> </v>
      </c>
      <c r="O240" s="151" t="str">
        <f>IF(ISBLANK('Raw Data'!V240),"",'Raw Data'!V240)</f>
        <v/>
      </c>
      <c r="P240" s="151" t="str">
        <f>IF(ISBLANK('Raw Data'!W240),"",'Raw Data'!W240)</f>
        <v/>
      </c>
      <c r="Q240" s="151" t="str">
        <f>IF(ISBLANK('Raw Data'!C240),"",'Raw Data'!C240)</f>
        <v/>
      </c>
      <c r="R240" s="151" t="str">
        <f>IF(ISBLANK('Raw Data'!D240),"",'Raw Data'!D240)</f>
        <v/>
      </c>
      <c r="S240" s="151" t="str">
        <f>IF(ISBLANK('Raw Data'!E240),"",'Raw Data'!E240)</f>
        <v/>
      </c>
      <c r="T240" s="151" t="str">
        <f>IF(ISBLANK('Raw Data'!F240),"",'Raw Data'!F240)</f>
        <v/>
      </c>
      <c r="U240" s="151" t="str">
        <f>IF(ISBLANK('Raw Data'!G240),"",'Raw Data'!G240)</f>
        <v/>
      </c>
      <c r="V240" s="151" t="str">
        <f>IF(ISBLANK('Raw Data'!AD240),"",'Raw Data'!AD240)</f>
        <v/>
      </c>
      <c r="W240" s="52"/>
      <c r="AF240" s="90"/>
      <c r="AG240" s="91"/>
      <c r="AH240" s="90"/>
    </row>
    <row r="241" spans="1:34" x14ac:dyDescent="0.2">
      <c r="A241" s="82" t="str">
        <f>IF(ISBLANK('Raw Data'!A241),"",'Raw Data'!A241)</f>
        <v/>
      </c>
      <c r="B241" s="151" t="str">
        <f>IF(ISBLANK('Raw Data'!B241),"",'Raw Data'!B241)</f>
        <v/>
      </c>
      <c r="C241" s="151" t="str">
        <f>IF(ISBLANK('Raw Data'!X241),"",'Raw Data'!X241)</f>
        <v/>
      </c>
      <c r="D241" s="151" t="str">
        <f>IF(ISBLANK('Raw Data'!Y241),"",'Raw Data'!Y241)</f>
        <v/>
      </c>
      <c r="E241" s="151" t="str">
        <f>IF(ISBLANK('Raw Data'!AB241),"",'Raw Data'!AB241)</f>
        <v/>
      </c>
      <c r="F241" s="151" t="str">
        <f>IF(ISBLANK('Raw Data'!AC241),"",'Raw Data'!AC241)</f>
        <v/>
      </c>
      <c r="G241" s="151" t="str">
        <f>IF(ISBLANK('Raw Data'!N241),"",'Raw Data'!N241)</f>
        <v/>
      </c>
      <c r="H241" s="151" t="str">
        <f>IF(ISBLANK('Raw Data'!O241),"",'Raw Data'!O241)</f>
        <v/>
      </c>
      <c r="I241" s="151" t="str">
        <f>IF(ISBLANK('Raw Data'!P241),"",'Raw Data'!P241)</f>
        <v/>
      </c>
      <c r="J241" s="151" t="str">
        <f>IF(ISBLANK('Raw Data'!Q241),"",'Raw Data'!Q241)</f>
        <v/>
      </c>
      <c r="K241" s="151" t="str">
        <f>IF(ISBLANK('Raw Data'!R241),"",'Raw Data'!R241)</f>
        <v/>
      </c>
      <c r="L241" s="151" t="str">
        <f>IF(ISBLANK('Raw Data'!S241),"",'Raw Data'!S241)</f>
        <v/>
      </c>
      <c r="M241" s="151" t="str">
        <f>IF(ISBLANK('Raw Data'!T241),"",'Raw Data'!T241)</f>
        <v xml:space="preserve"> </v>
      </c>
      <c r="N241" s="151" t="str">
        <f>IF(ISBLANK('Raw Data'!U241),"",'Raw Data'!U241)</f>
        <v xml:space="preserve"> </v>
      </c>
      <c r="O241" s="151" t="str">
        <f>IF(ISBLANK('Raw Data'!V241),"",'Raw Data'!V241)</f>
        <v/>
      </c>
      <c r="P241" s="151" t="str">
        <f>IF(ISBLANK('Raw Data'!W241),"",'Raw Data'!W241)</f>
        <v/>
      </c>
      <c r="Q241" s="151" t="str">
        <f>IF(ISBLANK('Raw Data'!C241),"",'Raw Data'!C241)</f>
        <v/>
      </c>
      <c r="R241" s="151" t="str">
        <f>IF(ISBLANK('Raw Data'!D241),"",'Raw Data'!D241)</f>
        <v/>
      </c>
      <c r="S241" s="151" t="str">
        <f>IF(ISBLANK('Raw Data'!E241),"",'Raw Data'!E241)</f>
        <v/>
      </c>
      <c r="T241" s="151" t="str">
        <f>IF(ISBLANK('Raw Data'!F241),"",'Raw Data'!F241)</f>
        <v/>
      </c>
      <c r="U241" s="151" t="str">
        <f>IF(ISBLANK('Raw Data'!G241),"",'Raw Data'!G241)</f>
        <v/>
      </c>
      <c r="V241" s="151" t="str">
        <f>IF(ISBLANK('Raw Data'!AD241),"",'Raw Data'!AD241)</f>
        <v/>
      </c>
      <c r="W241" s="52"/>
      <c r="AF241" s="90"/>
      <c r="AG241" s="91"/>
      <c r="AH241" s="90"/>
    </row>
    <row r="242" spans="1:34" x14ac:dyDescent="0.2">
      <c r="A242" s="82" t="str">
        <f>IF(ISBLANK('Raw Data'!A242),"",'Raw Data'!A242)</f>
        <v/>
      </c>
      <c r="B242" s="151" t="str">
        <f>IF(ISBLANK('Raw Data'!B242),"",'Raw Data'!B242)</f>
        <v/>
      </c>
      <c r="C242" s="151" t="str">
        <f>IF(ISBLANK('Raw Data'!X242),"",'Raw Data'!X242)</f>
        <v/>
      </c>
      <c r="D242" s="151" t="str">
        <f>IF(ISBLANK('Raw Data'!Y242),"",'Raw Data'!Y242)</f>
        <v/>
      </c>
      <c r="E242" s="151" t="str">
        <f>IF(ISBLANK('Raw Data'!AB242),"",'Raw Data'!AB242)</f>
        <v/>
      </c>
      <c r="F242" s="151" t="str">
        <f>IF(ISBLANK('Raw Data'!AC242),"",'Raw Data'!AC242)</f>
        <v/>
      </c>
      <c r="G242" s="151" t="str">
        <f>IF(ISBLANK('Raw Data'!N242),"",'Raw Data'!N242)</f>
        <v/>
      </c>
      <c r="H242" s="151" t="str">
        <f>IF(ISBLANK('Raw Data'!O242),"",'Raw Data'!O242)</f>
        <v/>
      </c>
      <c r="I242" s="151" t="str">
        <f>IF(ISBLANK('Raw Data'!P242),"",'Raw Data'!P242)</f>
        <v/>
      </c>
      <c r="J242" s="151" t="str">
        <f>IF(ISBLANK('Raw Data'!Q242),"",'Raw Data'!Q242)</f>
        <v/>
      </c>
      <c r="K242" s="151" t="str">
        <f>IF(ISBLANK('Raw Data'!R242),"",'Raw Data'!R242)</f>
        <v/>
      </c>
      <c r="L242" s="151" t="str">
        <f>IF(ISBLANK('Raw Data'!S242),"",'Raw Data'!S242)</f>
        <v/>
      </c>
      <c r="M242" s="151" t="str">
        <f>IF(ISBLANK('Raw Data'!T242),"",'Raw Data'!T242)</f>
        <v xml:space="preserve"> </v>
      </c>
      <c r="N242" s="151" t="str">
        <f>IF(ISBLANK('Raw Data'!U242),"",'Raw Data'!U242)</f>
        <v xml:space="preserve"> </v>
      </c>
      <c r="O242" s="151" t="str">
        <f>IF(ISBLANK('Raw Data'!V242),"",'Raw Data'!V242)</f>
        <v/>
      </c>
      <c r="P242" s="151" t="str">
        <f>IF(ISBLANK('Raw Data'!W242),"",'Raw Data'!W242)</f>
        <v/>
      </c>
      <c r="Q242" s="151" t="str">
        <f>IF(ISBLANK('Raw Data'!C242),"",'Raw Data'!C242)</f>
        <v/>
      </c>
      <c r="R242" s="151" t="str">
        <f>IF(ISBLANK('Raw Data'!D242),"",'Raw Data'!D242)</f>
        <v/>
      </c>
      <c r="S242" s="151" t="str">
        <f>IF(ISBLANK('Raw Data'!E242),"",'Raw Data'!E242)</f>
        <v/>
      </c>
      <c r="T242" s="151" t="str">
        <f>IF(ISBLANK('Raw Data'!F242),"",'Raw Data'!F242)</f>
        <v/>
      </c>
      <c r="U242" s="151" t="str">
        <f>IF(ISBLANK('Raw Data'!G242),"",'Raw Data'!G242)</f>
        <v/>
      </c>
      <c r="V242" s="151" t="str">
        <f>IF(ISBLANK('Raw Data'!AD242),"",'Raw Data'!AD242)</f>
        <v/>
      </c>
      <c r="W242" s="52"/>
      <c r="AF242" s="90"/>
      <c r="AG242" s="91"/>
      <c r="AH242" s="90"/>
    </row>
    <row r="243" spans="1:34" x14ac:dyDescent="0.2">
      <c r="A243" s="82" t="str">
        <f>IF(ISBLANK('Raw Data'!A243),"",'Raw Data'!A243)</f>
        <v/>
      </c>
      <c r="B243" s="151" t="str">
        <f>IF(ISBLANK('Raw Data'!B243),"",'Raw Data'!B243)</f>
        <v/>
      </c>
      <c r="C243" s="151" t="str">
        <f>IF(ISBLANK('Raw Data'!X243),"",'Raw Data'!X243)</f>
        <v/>
      </c>
      <c r="D243" s="151" t="str">
        <f>IF(ISBLANK('Raw Data'!Y243),"",'Raw Data'!Y243)</f>
        <v/>
      </c>
      <c r="E243" s="151" t="str">
        <f>IF(ISBLANK('Raw Data'!AB243),"",'Raw Data'!AB243)</f>
        <v/>
      </c>
      <c r="F243" s="151" t="str">
        <f>IF(ISBLANK('Raw Data'!AC243),"",'Raw Data'!AC243)</f>
        <v/>
      </c>
      <c r="G243" s="151" t="str">
        <f>IF(ISBLANK('Raw Data'!N243),"",'Raw Data'!N243)</f>
        <v/>
      </c>
      <c r="H243" s="151" t="str">
        <f>IF(ISBLANK('Raw Data'!O243),"",'Raw Data'!O243)</f>
        <v/>
      </c>
      <c r="I243" s="151" t="str">
        <f>IF(ISBLANK('Raw Data'!P243),"",'Raw Data'!P243)</f>
        <v/>
      </c>
      <c r="J243" s="151" t="str">
        <f>IF(ISBLANK('Raw Data'!Q243),"",'Raw Data'!Q243)</f>
        <v/>
      </c>
      <c r="K243" s="151" t="str">
        <f>IF(ISBLANK('Raw Data'!R243),"",'Raw Data'!R243)</f>
        <v/>
      </c>
      <c r="L243" s="151" t="str">
        <f>IF(ISBLANK('Raw Data'!S243),"",'Raw Data'!S243)</f>
        <v/>
      </c>
      <c r="M243" s="151" t="str">
        <f>IF(ISBLANK('Raw Data'!T243),"",'Raw Data'!T243)</f>
        <v xml:space="preserve"> </v>
      </c>
      <c r="N243" s="151" t="str">
        <f>IF(ISBLANK('Raw Data'!U243),"",'Raw Data'!U243)</f>
        <v xml:space="preserve"> </v>
      </c>
      <c r="O243" s="151" t="str">
        <f>IF(ISBLANK('Raw Data'!V243),"",'Raw Data'!V243)</f>
        <v/>
      </c>
      <c r="P243" s="151" t="str">
        <f>IF(ISBLANK('Raw Data'!W243),"",'Raw Data'!W243)</f>
        <v/>
      </c>
      <c r="Q243" s="151" t="str">
        <f>IF(ISBLANK('Raw Data'!C243),"",'Raw Data'!C243)</f>
        <v/>
      </c>
      <c r="R243" s="151" t="str">
        <f>IF(ISBLANK('Raw Data'!D243),"",'Raw Data'!D243)</f>
        <v/>
      </c>
      <c r="S243" s="151" t="str">
        <f>IF(ISBLANK('Raw Data'!E243),"",'Raw Data'!E243)</f>
        <v/>
      </c>
      <c r="T243" s="151" t="str">
        <f>IF(ISBLANK('Raw Data'!F243),"",'Raw Data'!F243)</f>
        <v/>
      </c>
      <c r="U243" s="151" t="str">
        <f>IF(ISBLANK('Raw Data'!G243),"",'Raw Data'!G243)</f>
        <v/>
      </c>
      <c r="V243" s="151" t="str">
        <f>IF(ISBLANK('Raw Data'!AD243),"",'Raw Data'!AD243)</f>
        <v/>
      </c>
      <c r="W243" s="52"/>
      <c r="AF243" s="90"/>
      <c r="AG243" s="91"/>
      <c r="AH243" s="90"/>
    </row>
    <row r="244" spans="1:34" x14ac:dyDescent="0.2">
      <c r="A244" s="82">
        <f>IF(ISBLANK('Raw Data'!A244),"",'Raw Data'!A244)</f>
        <v>42808</v>
      </c>
      <c r="B244" s="151">
        <f>IF(ISBLANK('Raw Data'!B244),"",'Raw Data'!B244)</f>
        <v>17</v>
      </c>
      <c r="C244" s="151" t="str">
        <f>IF(ISBLANK('Raw Data'!X244),"",'Raw Data'!X244)</f>
        <v>Wikander</v>
      </c>
      <c r="D244" s="151" t="str">
        <f>IF(ISBLANK('Raw Data'!Y244),"",'Raw Data'!Y244)</f>
        <v>Kathy Cordrey</v>
      </c>
      <c r="E244" s="151" t="str">
        <f>IF(ISBLANK('Raw Data'!AB244),"",'Raw Data'!AB244)</f>
        <v/>
      </c>
      <c r="F244" s="151">
        <f>IF(ISBLANK('Raw Data'!AC244),"",'Raw Data'!AC244)</f>
        <v>0</v>
      </c>
      <c r="G244" s="151">
        <f>IF(ISBLANK('Raw Data'!N244),"",'Raw Data'!N244)</f>
        <v>3</v>
      </c>
      <c r="H244" s="151">
        <f>IF(ISBLANK('Raw Data'!O244),"",'Raw Data'!O244)</f>
        <v>6</v>
      </c>
      <c r="I244" s="151">
        <f>IF(ISBLANK('Raw Data'!P244),"",'Raw Data'!P244)</f>
        <v>2</v>
      </c>
      <c r="J244" s="151">
        <f>IF(ISBLANK('Raw Data'!Q244),"",'Raw Data'!Q244)</f>
        <v>2</v>
      </c>
      <c r="K244" s="151">
        <f>IF(ISBLANK('Raw Data'!R244),"",'Raw Data'!R244)</f>
        <v>8</v>
      </c>
      <c r="L244" s="151">
        <f>IF(ISBLANK('Raw Data'!S244),"",'Raw Data'!S244)</f>
        <v>5</v>
      </c>
      <c r="M244" s="151">
        <f>IF(ISBLANK('Raw Data'!T244),"",'Raw Data'!T244)</f>
        <v>7.7777777777777777</v>
      </c>
      <c r="N244" s="151">
        <f>IF(ISBLANK('Raw Data'!U244),"",'Raw Data'!U244)</f>
        <v>1.6666666666666667</v>
      </c>
      <c r="O244" s="151">
        <f>IF(ISBLANK('Raw Data'!V244),"",'Raw Data'!V244)</f>
        <v>0.35</v>
      </c>
      <c r="P244" s="151">
        <f>IF(ISBLANK('Raw Data'!W244),"",'Raw Data'!W244)</f>
        <v>1</v>
      </c>
      <c r="Q244" s="151">
        <f>IF(ISBLANK('Raw Data'!C244),"",'Raw Data'!C244)</f>
        <v>3.66</v>
      </c>
      <c r="R244" s="151">
        <f>IF(ISBLANK('Raw Data'!D244),"",'Raw Data'!D244)</f>
        <v>6.56</v>
      </c>
      <c r="S244" s="151">
        <f>IF(ISBLANK('Raw Data'!E244),"",'Raw Data'!E244)</f>
        <v>33.5</v>
      </c>
      <c r="T244" s="151">
        <f>IF(ISBLANK('Raw Data'!F244),"",'Raw Data'!F244)</f>
        <v>7.01</v>
      </c>
      <c r="U244" s="151">
        <f>IF(ISBLANK('Raw Data'!G244),"",'Raw Data'!G244)</f>
        <v>0.17399999999999999</v>
      </c>
      <c r="V244" s="151" t="str">
        <f>IF(ISBLANK('Raw Data'!AD244),"",'Raw Data'!AD244)</f>
        <v/>
      </c>
      <c r="W244" s="52"/>
      <c r="Y244" s="52" t="s">
        <v>20</v>
      </c>
      <c r="Z244" s="63" t="s">
        <v>52</v>
      </c>
      <c r="AA244" s="51">
        <f>AVERAGE(R244:R245)</f>
        <v>6.48</v>
      </c>
      <c r="AB244" s="51">
        <f>AVERAGE(T244:T245)</f>
        <v>5.1549999999999994</v>
      </c>
      <c r="AC244" s="51">
        <f>AVERAGE(U244:U245)</f>
        <v>0.14399999999999999</v>
      </c>
      <c r="AD244" s="51">
        <f>AVERAGE(S244:S245)</f>
        <v>27.45</v>
      </c>
      <c r="AE244" s="51">
        <f>AVERAGE(O244:O245)</f>
        <v>0.32499999999999996</v>
      </c>
      <c r="AF244" s="90">
        <f>TNTP!M218</f>
        <v>1.5617805</v>
      </c>
      <c r="AG244" s="91">
        <f>TNTP!N218</f>
        <v>5.5436299999999994E-2</v>
      </c>
      <c r="AH244" s="90"/>
    </row>
    <row r="245" spans="1:34" x14ac:dyDescent="0.2">
      <c r="A245" s="82">
        <f>IF(ISBLANK('Raw Data'!A245),"",'Raw Data'!A245)</f>
        <v>42822</v>
      </c>
      <c r="B245" s="151">
        <f>IF(ISBLANK('Raw Data'!B245),"",'Raw Data'!B245)</f>
        <v>17</v>
      </c>
      <c r="C245" s="151" t="str">
        <f>IF(ISBLANK('Raw Data'!X245),"",'Raw Data'!X245)</f>
        <v/>
      </c>
      <c r="D245" s="151" t="str">
        <f>IF(ISBLANK('Raw Data'!Y245),"",'Raw Data'!Y245)</f>
        <v>Kathy Cordrey</v>
      </c>
      <c r="E245" s="151">
        <f>IF(ISBLANK('Raw Data'!AB245),"",'Raw Data'!AB245)</f>
        <v>40</v>
      </c>
      <c r="F245" s="151">
        <f>IF(ISBLANK('Raw Data'!AC245),"",'Raw Data'!AC245)</f>
        <v>12.192</v>
      </c>
      <c r="G245" s="151">
        <f>IF(ISBLANK('Raw Data'!N245),"",'Raw Data'!N245)</f>
        <v>3</v>
      </c>
      <c r="H245" s="151">
        <f>IF(ISBLANK('Raw Data'!O245),"",'Raw Data'!O245)</f>
        <v>3</v>
      </c>
      <c r="I245" s="151">
        <f>IF(ISBLANK('Raw Data'!P245),"",'Raw Data'!P245)</f>
        <v>3</v>
      </c>
      <c r="J245" s="151">
        <f>IF(ISBLANK('Raw Data'!Q245),"",'Raw Data'!Q245)</f>
        <v>2</v>
      </c>
      <c r="K245" s="151">
        <f>IF(ISBLANK('Raw Data'!R245),"",'Raw Data'!R245)</f>
        <v>10</v>
      </c>
      <c r="L245" s="151">
        <f>IF(ISBLANK('Raw Data'!S245),"",'Raw Data'!S245)</f>
        <v>2</v>
      </c>
      <c r="M245" s="151">
        <f>IF(ISBLANK('Raw Data'!T245),"",'Raw Data'!T245)</f>
        <v>16.111111111111111</v>
      </c>
      <c r="N245" s="151">
        <f>IF(ISBLANK('Raw Data'!U245),"",'Raw Data'!U245)</f>
        <v>9.0000000000000018</v>
      </c>
      <c r="O245" s="151">
        <f>IF(ISBLANK('Raw Data'!V245),"",'Raw Data'!V245)</f>
        <v>0.3</v>
      </c>
      <c r="P245" s="151">
        <f>IF(ISBLANK('Raw Data'!W245),"",'Raw Data'!W245)</f>
        <v>1</v>
      </c>
      <c r="Q245" s="151">
        <f>IF(ISBLANK('Raw Data'!C245),"",'Raw Data'!C245)</f>
        <v>1.95</v>
      </c>
      <c r="R245" s="151">
        <f>IF(ISBLANK('Raw Data'!D245),"",'Raw Data'!D245)</f>
        <v>6.4</v>
      </c>
      <c r="S245" s="151">
        <f>IF(ISBLANK('Raw Data'!E245),"",'Raw Data'!E245)</f>
        <v>21.4</v>
      </c>
      <c r="T245" s="151">
        <f>IF(ISBLANK('Raw Data'!F245),"",'Raw Data'!F245)</f>
        <v>3.3</v>
      </c>
      <c r="U245" s="151">
        <f>IF(ISBLANK('Raw Data'!G245),"",'Raw Data'!G245)</f>
        <v>0.114</v>
      </c>
      <c r="V245" s="151" t="str">
        <f>IF(ISBLANK('Raw Data'!AD245),"",'Raw Data'!AD245)</f>
        <v/>
      </c>
      <c r="W245" s="52"/>
      <c r="Y245" s="52" t="s">
        <v>22</v>
      </c>
      <c r="AA245" s="90">
        <f>AVERAGE(R246:R247)</f>
        <v>6.6649999999999991</v>
      </c>
      <c r="AB245" s="90">
        <f>AVERAGE(T246:T247)</f>
        <v>5.74</v>
      </c>
      <c r="AC245" s="90">
        <f>AVERAGE(U246:U247)</f>
        <v>9.9000000000000005E-2</v>
      </c>
      <c r="AD245" s="90">
        <f>AVERAGE(S246:S247)</f>
        <v>35.549999999999997</v>
      </c>
      <c r="AE245" s="90">
        <f>AVERAGE(O246:O247)</f>
        <v>0.36</v>
      </c>
      <c r="AF245" s="90">
        <f>TNTP!M219</f>
        <v>0.9426711000000001</v>
      </c>
      <c r="AG245" s="91">
        <f>TNTP!N219</f>
        <v>5.6055699999999993E-2</v>
      </c>
      <c r="AH245" s="90"/>
    </row>
    <row r="246" spans="1:34" x14ac:dyDescent="0.2">
      <c r="A246" s="82">
        <f>IF(ISBLANK('Raw Data'!A246),"",'Raw Data'!A246)</f>
        <v>42836</v>
      </c>
      <c r="B246" s="151">
        <f>IF(ISBLANK('Raw Data'!B246),"",'Raw Data'!B246)</f>
        <v>17</v>
      </c>
      <c r="C246" s="151" t="str">
        <f>IF(ISBLANK('Raw Data'!X246),"",'Raw Data'!X246)</f>
        <v/>
      </c>
      <c r="D246" s="151" t="str">
        <f>IF(ISBLANK('Raw Data'!Y246),"",'Raw Data'!Y246)</f>
        <v>Kathy Cordrey</v>
      </c>
      <c r="E246" s="151">
        <f>IF(ISBLANK('Raw Data'!AB246),"",'Raw Data'!AB246)</f>
        <v>45</v>
      </c>
      <c r="F246" s="151">
        <f>IF(ISBLANK('Raw Data'!AC246),"",'Raw Data'!AC246)</f>
        <v>13.716000000000001</v>
      </c>
      <c r="G246" s="151">
        <f>IF(ISBLANK('Raw Data'!N246),"",'Raw Data'!N246)</f>
        <v>3</v>
      </c>
      <c r="H246" s="151">
        <f>IF(ISBLANK('Raw Data'!O246),"",'Raw Data'!O246)</f>
        <v>2</v>
      </c>
      <c r="I246" s="151">
        <f>IF(ISBLANK('Raw Data'!P246),"",'Raw Data'!P246)</f>
        <v>3</v>
      </c>
      <c r="J246" s="151">
        <f>IF(ISBLANK('Raw Data'!Q246),"",'Raw Data'!Q246)</f>
        <v>2</v>
      </c>
      <c r="K246" s="151">
        <f>IF(ISBLANK('Raw Data'!R246),"",'Raw Data'!R246)</f>
        <v>10</v>
      </c>
      <c r="L246" s="151">
        <f>IF(ISBLANK('Raw Data'!S246),"",'Raw Data'!S246)</f>
        <v>1</v>
      </c>
      <c r="M246" s="151">
        <f>IF(ISBLANK('Raw Data'!T246),"",'Raw Data'!T246)</f>
        <v>14.444444444444445</v>
      </c>
      <c r="N246" s="151">
        <f>IF(ISBLANK('Raw Data'!U246),"",'Raw Data'!U246)</f>
        <v>10</v>
      </c>
      <c r="O246" s="151">
        <f>IF(ISBLANK('Raw Data'!V246),"",'Raw Data'!V246)</f>
        <v>0.4</v>
      </c>
      <c r="P246" s="151">
        <f>IF(ISBLANK('Raw Data'!W246),"",'Raw Data'!W246)</f>
        <v>1</v>
      </c>
      <c r="Q246" s="151">
        <f>IF(ISBLANK('Raw Data'!C246),"",'Raw Data'!C246)</f>
        <v>1.63</v>
      </c>
      <c r="R246" s="151">
        <f>IF(ISBLANK('Raw Data'!D246),"",'Raw Data'!D246)</f>
        <v>6.77</v>
      </c>
      <c r="S246" s="151">
        <f>IF(ISBLANK('Raw Data'!E246),"",'Raw Data'!E246)</f>
        <v>35.700000000000003</v>
      </c>
      <c r="T246" s="151">
        <f>IF(ISBLANK('Raw Data'!F246),"",'Raw Data'!F246)</f>
        <v>6.15</v>
      </c>
      <c r="U246" s="151">
        <f>IF(ISBLANK('Raw Data'!G246),"",'Raw Data'!G246)</f>
        <v>9.7000000000000003E-2</v>
      </c>
      <c r="V246" s="151" t="str">
        <f>IF(ISBLANK('Raw Data'!AD246),"",'Raw Data'!AD246)</f>
        <v/>
      </c>
      <c r="W246" s="52"/>
      <c r="Y246" s="52" t="s">
        <v>23</v>
      </c>
      <c r="AA246" s="90">
        <f>AVERAGE(R248:R249)</f>
        <v>6.4349999999999996</v>
      </c>
      <c r="AB246" s="90">
        <f>AVERAGE(T248:T249)</f>
        <v>5.5150000000000006</v>
      </c>
      <c r="AC246" s="90">
        <f>AVERAGE(U248:U249)</f>
        <v>0.108</v>
      </c>
      <c r="AD246" s="90">
        <f>AVERAGE(S248:S249)</f>
        <v>23.4</v>
      </c>
      <c r="AE246" s="90">
        <f>AVERAGE(O248:O249)</f>
        <v>0.05</v>
      </c>
      <c r="AF246" s="90">
        <f>TNTP!M220</f>
        <v>0.89644800000000002</v>
      </c>
      <c r="AG246" s="91">
        <f>TNTP!N220</f>
        <v>6.1940000000000002E-2</v>
      </c>
      <c r="AH246" s="90"/>
    </row>
    <row r="247" spans="1:34" x14ac:dyDescent="0.2">
      <c r="A247" s="82">
        <f>IF(ISBLANK('Raw Data'!A247),"",'Raw Data'!A247)</f>
        <v>42850</v>
      </c>
      <c r="B247" s="151">
        <f>IF(ISBLANK('Raw Data'!B247),"",'Raw Data'!B247)</f>
        <v>17</v>
      </c>
      <c r="C247" s="151" t="str">
        <f>IF(ISBLANK('Raw Data'!X247),"",'Raw Data'!X247)</f>
        <v/>
      </c>
      <c r="D247" s="151" t="str">
        <f>IF(ISBLANK('Raw Data'!Y247),"",'Raw Data'!Y247)</f>
        <v>Kathy Cordrey</v>
      </c>
      <c r="E247" s="151">
        <f>IF(ISBLANK('Raw Data'!AB247),"",'Raw Data'!AB247)</f>
        <v>45</v>
      </c>
      <c r="F247" s="151">
        <f>IF(ISBLANK('Raw Data'!AC247),"",'Raw Data'!AC247)</f>
        <v>13.716000000000001</v>
      </c>
      <c r="G247" s="151">
        <f>IF(ISBLANK('Raw Data'!N247),"",'Raw Data'!N247)</f>
        <v>3</v>
      </c>
      <c r="H247" s="151">
        <f>IF(ISBLANK('Raw Data'!O247),"",'Raw Data'!O247)</f>
        <v>3</v>
      </c>
      <c r="I247" s="151">
        <f>IF(ISBLANK('Raw Data'!P247),"",'Raw Data'!P247)</f>
        <v>3</v>
      </c>
      <c r="J247" s="151">
        <f>IF(ISBLANK('Raw Data'!Q247),"",'Raw Data'!Q247)</f>
        <v>2</v>
      </c>
      <c r="K247" s="151">
        <f>IF(ISBLANK('Raw Data'!R247),"",'Raw Data'!R247)</f>
        <v>6</v>
      </c>
      <c r="L247" s="151">
        <f>IF(ISBLANK('Raw Data'!S247),"",'Raw Data'!S247)</f>
        <v>4</v>
      </c>
      <c r="M247" s="151">
        <f>IF(ISBLANK('Raw Data'!T247),"",'Raw Data'!T247)</f>
        <v>13.333333333333334</v>
      </c>
      <c r="N247" s="151">
        <f>IF(ISBLANK('Raw Data'!U247),"",'Raw Data'!U247)</f>
        <v>12.222222222222221</v>
      </c>
      <c r="O247" s="151">
        <f>IF(ISBLANK('Raw Data'!V247),"",'Raw Data'!V247)</f>
        <v>0.32</v>
      </c>
      <c r="P247" s="151">
        <f>IF(ISBLANK('Raw Data'!W247),"",'Raw Data'!W247)</f>
        <v>1</v>
      </c>
      <c r="Q247" s="151">
        <f>IF(ISBLANK('Raw Data'!C247),"",'Raw Data'!C247)</f>
        <v>3.36</v>
      </c>
      <c r="R247" s="151">
        <f>IF(ISBLANK('Raw Data'!D247),"",'Raw Data'!D247)</f>
        <v>6.56</v>
      </c>
      <c r="S247" s="151">
        <f>IF(ISBLANK('Raw Data'!E247),"",'Raw Data'!E247)</f>
        <v>35.4</v>
      </c>
      <c r="T247" s="151">
        <f>IF(ISBLANK('Raw Data'!F247),"",'Raw Data'!F247)</f>
        <v>5.33</v>
      </c>
      <c r="U247" s="151">
        <f>IF(ISBLANK('Raw Data'!G247),"",'Raw Data'!G247)</f>
        <v>0.10100000000000001</v>
      </c>
      <c r="V247" s="151" t="str">
        <f>IF(ISBLANK('Raw Data'!AD247),"",'Raw Data'!AD247)</f>
        <v/>
      </c>
      <c r="W247" s="52"/>
      <c r="Y247" s="52" t="s">
        <v>24</v>
      </c>
      <c r="AA247" s="51">
        <f>AVERAGE(R250:R251)</f>
        <v>6.6349999999999998</v>
      </c>
      <c r="AB247" s="51">
        <f>AVERAGE(T250:T251)</f>
        <v>11.145000000000001</v>
      </c>
      <c r="AC247" s="51">
        <f>AVERAGE(U250:U251)</f>
        <v>0.128</v>
      </c>
      <c r="AD247" s="51">
        <f>AVERAGE(S250:S251)</f>
        <v>14.7</v>
      </c>
      <c r="AE247" s="51">
        <f>AVERAGE(O250:O251)</f>
        <v>4.4999999999999998E-2</v>
      </c>
      <c r="AF247" s="90">
        <f>TNTP!M221</f>
        <v>1.0519257</v>
      </c>
      <c r="AG247" s="91">
        <f>TNTP!N221</f>
        <v>7.0301900000000001E-2</v>
      </c>
      <c r="AH247" s="90"/>
    </row>
    <row r="248" spans="1:34" x14ac:dyDescent="0.2">
      <c r="A248" s="82">
        <f>IF(ISBLANK('Raw Data'!A248),"",'Raw Data'!A248)</f>
        <v>42864</v>
      </c>
      <c r="B248" s="151">
        <f>IF(ISBLANK('Raw Data'!B248),"",'Raw Data'!B248)</f>
        <v>17</v>
      </c>
      <c r="C248" s="151" t="str">
        <f>IF(ISBLANK('Raw Data'!X248),"",'Raw Data'!X248)</f>
        <v/>
      </c>
      <c r="D248" s="151" t="str">
        <f>IF(ISBLANK('Raw Data'!Y248),"",'Raw Data'!Y248)</f>
        <v/>
      </c>
      <c r="E248" s="151" t="str">
        <f>IF(ISBLANK('Raw Data'!AB248),"",'Raw Data'!AB248)</f>
        <v/>
      </c>
      <c r="F248" s="151" t="str">
        <f>IF(ISBLANK('Raw Data'!AC248),"",'Raw Data'!AC248)</f>
        <v/>
      </c>
      <c r="G248" s="151" t="str">
        <f>IF(ISBLANK('Raw Data'!N248),"",'Raw Data'!N248)</f>
        <v/>
      </c>
      <c r="H248" s="151" t="str">
        <f>IF(ISBLANK('Raw Data'!O248),"",'Raw Data'!O248)</f>
        <v/>
      </c>
      <c r="I248" s="151" t="str">
        <f>IF(ISBLANK('Raw Data'!P248),"",'Raw Data'!P248)</f>
        <v/>
      </c>
      <c r="J248" s="151" t="str">
        <f>IF(ISBLANK('Raw Data'!Q248),"",'Raw Data'!Q248)</f>
        <v/>
      </c>
      <c r="K248" s="151" t="str">
        <f>IF(ISBLANK('Raw Data'!R248),"",'Raw Data'!R248)</f>
        <v/>
      </c>
      <c r="L248" s="151" t="str">
        <f>IF(ISBLANK('Raw Data'!S248),"",'Raw Data'!S248)</f>
        <v/>
      </c>
      <c r="M248" s="151" t="str">
        <f>IF(ISBLANK('Raw Data'!T248),"",'Raw Data'!T248)</f>
        <v xml:space="preserve"> </v>
      </c>
      <c r="N248" s="151" t="str">
        <f>IF(ISBLANK('Raw Data'!U248),"",'Raw Data'!U248)</f>
        <v xml:space="preserve"> </v>
      </c>
      <c r="O248" s="151" t="str">
        <f>IF(ISBLANK('Raw Data'!V248),"",'Raw Data'!V248)</f>
        <v/>
      </c>
      <c r="P248" s="151" t="str">
        <f>IF(ISBLANK('Raw Data'!W248),"",'Raw Data'!W248)</f>
        <v/>
      </c>
      <c r="Q248" s="151">
        <f>IF(ISBLANK('Raw Data'!C248),"",'Raw Data'!C248)</f>
        <v>3.7</v>
      </c>
      <c r="R248" s="151">
        <f>IF(ISBLANK('Raw Data'!D248),"",'Raw Data'!D248)</f>
        <v>6.31</v>
      </c>
      <c r="S248" s="151">
        <f>IF(ISBLANK('Raw Data'!E248),"",'Raw Data'!E248)</f>
        <v>29.8</v>
      </c>
      <c r="T248" s="151">
        <f>IF(ISBLANK('Raw Data'!F248),"",'Raw Data'!F248)</f>
        <v>5.8</v>
      </c>
      <c r="U248" s="151">
        <f>IF(ISBLANK('Raw Data'!G248),"",'Raw Data'!G248)</f>
        <v>0.122</v>
      </c>
      <c r="V248" s="151" t="str">
        <f>IF(ISBLANK('Raw Data'!AD248),"",'Raw Data'!AD248)</f>
        <v/>
      </c>
      <c r="W248" s="52"/>
      <c r="Y248" s="52" t="s">
        <v>25</v>
      </c>
      <c r="AA248" s="51">
        <f>AVERAGE(R252:R253)</f>
        <v>6.7</v>
      </c>
      <c r="AB248" s="51">
        <f>AVERAGE(T252:T253)</f>
        <v>6.38</v>
      </c>
      <c r="AC248" s="51">
        <f>AVERAGE(U252:U253)</f>
        <v>9.4500000000000001E-2</v>
      </c>
      <c r="AD248" s="51">
        <f>AVERAGE(S252:S253)</f>
        <v>17.399999999999999</v>
      </c>
      <c r="AE248" s="51">
        <f>AVERAGE(O252:O253)</f>
        <v>0.32499999999999996</v>
      </c>
      <c r="AF248" s="90">
        <f>TNTP!M222</f>
        <v>0.73186574999999998</v>
      </c>
      <c r="AG248" s="91">
        <f>TNTP!N222</f>
        <v>8.4702949999999999E-2</v>
      </c>
      <c r="AH248" s="90"/>
    </row>
    <row r="249" spans="1:34" x14ac:dyDescent="0.2">
      <c r="A249" s="82">
        <f>IF(ISBLANK('Raw Data'!A249),"",'Raw Data'!A249)</f>
        <v>42878</v>
      </c>
      <c r="B249" s="151">
        <f>IF(ISBLANK('Raw Data'!B249),"",'Raw Data'!B249)</f>
        <v>17</v>
      </c>
      <c r="C249" s="151" t="str">
        <f>IF(ISBLANK('Raw Data'!X249),"",'Raw Data'!X249)</f>
        <v/>
      </c>
      <c r="D249" s="151" t="str">
        <f>IF(ISBLANK('Raw Data'!Y249),"",'Raw Data'!Y249)</f>
        <v>Stuart Wikander</v>
      </c>
      <c r="E249" s="151" t="str">
        <f>IF(ISBLANK('Raw Data'!AB249),"",'Raw Data'!AB249)</f>
        <v/>
      </c>
      <c r="F249" s="151" t="str">
        <f>IF(ISBLANK('Raw Data'!AC249),"",'Raw Data'!AC249)</f>
        <v/>
      </c>
      <c r="G249" s="151">
        <f>IF(ISBLANK('Raw Data'!N249),"",'Raw Data'!N249)</f>
        <v>1</v>
      </c>
      <c r="H249" s="151">
        <f>IF(ISBLANK('Raw Data'!O249),"",'Raw Data'!O249)</f>
        <v>3</v>
      </c>
      <c r="I249" s="151">
        <f>IF(ISBLANK('Raw Data'!P249),"",'Raw Data'!P249)</f>
        <v>2</v>
      </c>
      <c r="J249" s="151">
        <f>IF(ISBLANK('Raw Data'!Q249),"",'Raw Data'!Q249)</f>
        <v>2</v>
      </c>
      <c r="K249" s="151">
        <f>IF(ISBLANK('Raw Data'!R249),"",'Raw Data'!R249)</f>
        <v>8</v>
      </c>
      <c r="L249" s="151">
        <f>IF(ISBLANK('Raw Data'!S249),"",'Raw Data'!S249)</f>
        <v>4</v>
      </c>
      <c r="M249" s="151">
        <f>IF(ISBLANK('Raw Data'!T249),"",'Raw Data'!T249)</f>
        <v>14.000000000000002</v>
      </c>
      <c r="N249" s="151">
        <f>IF(ISBLANK('Raw Data'!U249),"",'Raw Data'!U249)</f>
        <v>16</v>
      </c>
      <c r="O249" s="151">
        <f>IF(ISBLANK('Raw Data'!V249),"",'Raw Data'!V249)</f>
        <v>0.05</v>
      </c>
      <c r="P249" s="151">
        <f>IF(ISBLANK('Raw Data'!W249),"",'Raw Data'!W249)</f>
        <v>1</v>
      </c>
      <c r="Q249" s="151">
        <f>IF(ISBLANK('Raw Data'!C249),"",'Raw Data'!C249)</f>
        <v>4.13</v>
      </c>
      <c r="R249" s="151">
        <f>IF(ISBLANK('Raw Data'!D249),"",'Raw Data'!D249)</f>
        <v>6.56</v>
      </c>
      <c r="S249" s="151">
        <f>IF(ISBLANK('Raw Data'!E249),"",'Raw Data'!E249)</f>
        <v>17</v>
      </c>
      <c r="T249" s="151">
        <f>IF(ISBLANK('Raw Data'!F249),"",'Raw Data'!F249)</f>
        <v>5.23</v>
      </c>
      <c r="U249" s="151">
        <f>IF(ISBLANK('Raw Data'!G249),"",'Raw Data'!G249)</f>
        <v>9.4E-2</v>
      </c>
      <c r="V249" s="151" t="str">
        <f>IF(ISBLANK('Raw Data'!AD249),"",'Raw Data'!AD249)</f>
        <v/>
      </c>
      <c r="W249" s="52"/>
      <c r="Y249" s="52" t="s">
        <v>26</v>
      </c>
      <c r="AA249" s="90">
        <f>AVERAGE(R254:R256)</f>
        <v>6.09</v>
      </c>
      <c r="AB249" s="90">
        <f>AVERAGE(T254:T256)</f>
        <v>2.4700000000000002</v>
      </c>
      <c r="AC249" s="90">
        <f>AVERAGE(U254:U256)</f>
        <v>0.19766666666666666</v>
      </c>
      <c r="AD249" s="90">
        <f>AVERAGE(S254:S256)</f>
        <v>18.3</v>
      </c>
      <c r="AE249" s="90">
        <f>AVERAGE(O254:O256)</f>
        <v>0.33333333333333331</v>
      </c>
      <c r="AF249" s="90">
        <f>TNTP!M223</f>
        <v>0.91395674999999998</v>
      </c>
      <c r="AG249" s="91">
        <f>TNTP!N223</f>
        <v>9.1051800000000016E-2</v>
      </c>
      <c r="AH249" s="90"/>
    </row>
    <row r="250" spans="1:34" x14ac:dyDescent="0.2">
      <c r="A250" s="82">
        <f>IF(ISBLANK('Raw Data'!A250),"",'Raw Data'!A250)</f>
        <v>42892</v>
      </c>
      <c r="B250" s="151">
        <f>IF(ISBLANK('Raw Data'!B250),"",'Raw Data'!B250)</f>
        <v>17</v>
      </c>
      <c r="C250" s="151" t="str">
        <f>IF(ISBLANK('Raw Data'!X250),"",'Raw Data'!X250)</f>
        <v/>
      </c>
      <c r="D250" s="151" t="str">
        <f>IF(ISBLANK('Raw Data'!Y250),"",'Raw Data'!Y250)</f>
        <v>Stuart Wikander</v>
      </c>
      <c r="E250" s="151" t="str">
        <f>IF(ISBLANK('Raw Data'!AB250),"",'Raw Data'!AB250)</f>
        <v/>
      </c>
      <c r="F250" s="151" t="str">
        <f>IF(ISBLANK('Raw Data'!AC250),"",'Raw Data'!AC250)</f>
        <v/>
      </c>
      <c r="G250" s="151">
        <f>IF(ISBLANK('Raw Data'!N250),"",'Raw Data'!N250)</f>
        <v>1</v>
      </c>
      <c r="H250" s="151">
        <f>IF(ISBLANK('Raw Data'!O250),"",'Raw Data'!O250)</f>
        <v>2</v>
      </c>
      <c r="I250" s="151">
        <f>IF(ISBLANK('Raw Data'!P250),"",'Raw Data'!P250)</f>
        <v>3</v>
      </c>
      <c r="J250" s="151">
        <f>IF(ISBLANK('Raw Data'!Q250),"",'Raw Data'!Q250)</f>
        <v>2</v>
      </c>
      <c r="K250" s="151">
        <f>IF(ISBLANK('Raw Data'!R250),"",'Raw Data'!R250)</f>
        <v>10</v>
      </c>
      <c r="L250" s="151">
        <f>IF(ISBLANK('Raw Data'!S250),"",'Raw Data'!S250)</f>
        <v>3</v>
      </c>
      <c r="M250" s="151">
        <f>IF(ISBLANK('Raw Data'!T250),"",'Raw Data'!T250)</f>
        <v>23.000000000000004</v>
      </c>
      <c r="N250" s="151">
        <f>IF(ISBLANK('Raw Data'!U250),"",'Raw Data'!U250)</f>
        <v>19</v>
      </c>
      <c r="O250" s="151">
        <f>IF(ISBLANK('Raw Data'!V250),"",'Raw Data'!V250)</f>
        <v>0.06</v>
      </c>
      <c r="P250" s="151">
        <f>IF(ISBLANK('Raw Data'!W250),"",'Raw Data'!W250)</f>
        <v>1</v>
      </c>
      <c r="Q250" s="151">
        <f>IF(ISBLANK('Raw Data'!C250),"",'Raw Data'!C250)</f>
        <v>4.32</v>
      </c>
      <c r="R250" s="151">
        <f>IF(ISBLANK('Raw Data'!D250),"",'Raw Data'!D250)</f>
        <v>6.64</v>
      </c>
      <c r="S250" s="151">
        <f>IF(ISBLANK('Raw Data'!E250),"",'Raw Data'!E250)</f>
        <v>9.9</v>
      </c>
      <c r="T250" s="151">
        <f>IF(ISBLANK('Raw Data'!F250),"",'Raw Data'!F250)</f>
        <v>4.6900000000000004</v>
      </c>
      <c r="U250" s="151">
        <f>IF(ISBLANK('Raw Data'!G250),"",'Raw Data'!G250)</f>
        <v>6.8000000000000005E-2</v>
      </c>
      <c r="V250" s="151" t="str">
        <f>IF(ISBLANK('Raw Data'!AD250),"",'Raw Data'!AD250)</f>
        <v/>
      </c>
      <c r="W250" s="52"/>
      <c r="Y250" s="52" t="s">
        <v>27</v>
      </c>
      <c r="AA250" s="90">
        <f>AVERAGE(R257:R258)</f>
        <v>6.5994999999999999</v>
      </c>
      <c r="AB250" s="90">
        <f>AVERAGE(T257:T258)</f>
        <v>2.34</v>
      </c>
      <c r="AC250" s="90">
        <f>AVERAGE(U257:U258)</f>
        <v>2.3E-2</v>
      </c>
      <c r="AD250" s="90">
        <f>AVERAGE(S257:S258)</f>
        <v>23.95</v>
      </c>
      <c r="AE250" s="90">
        <f>AVERAGE(O257:O258)</f>
        <v>0.22</v>
      </c>
      <c r="AF250" s="90">
        <f>TNTP!M224</f>
        <v>1.4966479499999998</v>
      </c>
      <c r="AG250" s="91">
        <f>TNTP!N224</f>
        <v>6.9992200000000004E-2</v>
      </c>
      <c r="AH250" s="90"/>
    </row>
    <row r="251" spans="1:34" x14ac:dyDescent="0.2">
      <c r="A251" s="82">
        <f>IF(ISBLANK('Raw Data'!A251),"",'Raw Data'!A251)</f>
        <v>42906</v>
      </c>
      <c r="B251" s="151">
        <f>IF(ISBLANK('Raw Data'!B251),"",'Raw Data'!B251)</f>
        <v>17</v>
      </c>
      <c r="C251" s="151" t="str">
        <f>IF(ISBLANK('Raw Data'!X251),"",'Raw Data'!X251)</f>
        <v/>
      </c>
      <c r="D251" s="151" t="str">
        <f>IF(ISBLANK('Raw Data'!Y251),"",'Raw Data'!Y251)</f>
        <v>Stuart Wikander</v>
      </c>
      <c r="E251" s="151" t="str">
        <f>IF(ISBLANK('Raw Data'!AB251),"",'Raw Data'!AB251)</f>
        <v/>
      </c>
      <c r="F251" s="151">
        <f>IF(ISBLANK('Raw Data'!AC251),"",'Raw Data'!AC251)</f>
        <v>0</v>
      </c>
      <c r="G251" s="151">
        <f>IF(ISBLANK('Raw Data'!N251),"",'Raw Data'!N251)</f>
        <v>3</v>
      </c>
      <c r="H251" s="151">
        <f>IF(ISBLANK('Raw Data'!O251),"",'Raw Data'!O251)</f>
        <v>3</v>
      </c>
      <c r="I251" s="151">
        <f>IF(ISBLANK('Raw Data'!P251),"",'Raw Data'!P251)</f>
        <v>2</v>
      </c>
      <c r="J251" s="151">
        <f>IF(ISBLANK('Raw Data'!Q251),"",'Raw Data'!Q251)</f>
        <v>2</v>
      </c>
      <c r="K251" s="151">
        <f>IF(ISBLANK('Raw Data'!R251),"",'Raw Data'!R251)</f>
        <v>10</v>
      </c>
      <c r="L251" s="151">
        <f>IF(ISBLANK('Raw Data'!S251),"",'Raw Data'!S251)</f>
        <v>5</v>
      </c>
      <c r="M251" s="151">
        <f>IF(ISBLANK('Raw Data'!T251),"",'Raw Data'!T251)</f>
        <v>24</v>
      </c>
      <c r="N251" s="151">
        <f>IF(ISBLANK('Raw Data'!U251),"",'Raw Data'!U251)</f>
        <v>23.000000000000004</v>
      </c>
      <c r="O251" s="151">
        <f>IF(ISBLANK('Raw Data'!V251),"",'Raw Data'!V251)</f>
        <v>0.03</v>
      </c>
      <c r="P251" s="151">
        <f>IF(ISBLANK('Raw Data'!W251),"",'Raw Data'!W251)</f>
        <v>1</v>
      </c>
      <c r="Q251" s="151">
        <f>IF(ISBLANK('Raw Data'!C251),"",'Raw Data'!C251)</f>
        <v>0.02</v>
      </c>
      <c r="R251" s="151">
        <f>IF(ISBLANK('Raw Data'!D251),"",'Raw Data'!D251)</f>
        <v>6.63</v>
      </c>
      <c r="S251" s="151">
        <f>IF(ISBLANK('Raw Data'!E251),"",'Raw Data'!E251)</f>
        <v>19.5</v>
      </c>
      <c r="T251" s="151">
        <f>IF(ISBLANK('Raw Data'!F251),"",'Raw Data'!F251)</f>
        <v>17.600000000000001</v>
      </c>
      <c r="U251" s="151">
        <f>IF(ISBLANK('Raw Data'!G251),"",'Raw Data'!G251)</f>
        <v>0.188</v>
      </c>
      <c r="V251" s="151" t="str">
        <f>IF(ISBLANK('Raw Data'!AD251),"",'Raw Data'!AD251)</f>
        <v/>
      </c>
      <c r="W251" s="52"/>
      <c r="Y251" s="52" t="s">
        <v>28</v>
      </c>
      <c r="AA251" s="90">
        <f>AVERAGE(R259:R260)</f>
        <v>6.5549999999999997</v>
      </c>
      <c r="AB251" s="90">
        <f>AVERAGE(T259:T260)</f>
        <v>4.7300000000000004</v>
      </c>
      <c r="AC251" s="90">
        <f>AVERAGE(U259:U260)</f>
        <v>3.6000000000000004E-2</v>
      </c>
      <c r="AD251" s="90">
        <f>AVERAGE(S259:S260)</f>
        <v>103.6</v>
      </c>
      <c r="AE251" s="90">
        <f>AVERAGE(O259:O260)</f>
        <v>0.04</v>
      </c>
      <c r="AF251" s="90">
        <f>TNTP!M225</f>
        <v>1.2144069</v>
      </c>
      <c r="AG251" s="91">
        <f>TNTP!N225</f>
        <v>6.4107899999999995E-2</v>
      </c>
      <c r="AH251" s="90"/>
    </row>
    <row r="252" spans="1:34" x14ac:dyDescent="0.2">
      <c r="A252" s="82">
        <f>IF(ISBLANK('Raw Data'!A252),"",'Raw Data'!A252)</f>
        <v>42921</v>
      </c>
      <c r="B252" s="151">
        <f>IF(ISBLANK('Raw Data'!B252),"",'Raw Data'!B252)</f>
        <v>17</v>
      </c>
      <c r="C252" s="151" t="str">
        <f>IF(ISBLANK('Raw Data'!X252),"",'Raw Data'!X252)</f>
        <v/>
      </c>
      <c r="D252" s="151" t="str">
        <f>IF(ISBLANK('Raw Data'!Y252),"",'Raw Data'!Y252)</f>
        <v>Kathy Cordrey</v>
      </c>
      <c r="E252" s="151" t="str">
        <f>IF(ISBLANK('Raw Data'!AB252),"",'Raw Data'!AB252)</f>
        <v/>
      </c>
      <c r="F252" s="151">
        <f>IF(ISBLANK('Raw Data'!AC252),"",'Raw Data'!AC252)</f>
        <v>0</v>
      </c>
      <c r="G252" s="151">
        <f>IF(ISBLANK('Raw Data'!N252),"",'Raw Data'!N252)</f>
        <v>3</v>
      </c>
      <c r="H252" s="151">
        <f>IF(ISBLANK('Raw Data'!O252),"",'Raw Data'!O252)</f>
        <v>3</v>
      </c>
      <c r="I252" s="151">
        <f>IF(ISBLANK('Raw Data'!P252),"",'Raw Data'!P252)</f>
        <v>1</v>
      </c>
      <c r="J252" s="151">
        <f>IF(ISBLANK('Raw Data'!Q252),"",'Raw Data'!Q252)</f>
        <v>2</v>
      </c>
      <c r="K252" s="151" t="str">
        <f>IF(ISBLANK('Raw Data'!R252),"",'Raw Data'!R252)</f>
        <v/>
      </c>
      <c r="L252" s="151" t="str">
        <f>IF(ISBLANK('Raw Data'!S252),"",'Raw Data'!S252)</f>
        <v/>
      </c>
      <c r="M252" s="151">
        <f>IF(ISBLANK('Raw Data'!T252),"",'Raw Data'!T252)</f>
        <v>25.555555555555557</v>
      </c>
      <c r="N252" s="151">
        <f>IF(ISBLANK('Raw Data'!U252),"",'Raw Data'!U252)</f>
        <v>25</v>
      </c>
      <c r="O252" s="151">
        <f>IF(ISBLANK('Raw Data'!V252),"",'Raw Data'!V252)</f>
        <v>0.3</v>
      </c>
      <c r="P252" s="151">
        <f>IF(ISBLANK('Raw Data'!W252),"",'Raw Data'!W252)</f>
        <v>1</v>
      </c>
      <c r="Q252" s="151">
        <f>IF(ISBLANK('Raw Data'!C252),"",'Raw Data'!C252)</f>
        <v>4.45</v>
      </c>
      <c r="R252" s="151">
        <f>IF(ISBLANK('Raw Data'!D252),"",'Raw Data'!D252)</f>
        <v>6.69</v>
      </c>
      <c r="S252" s="151">
        <f>IF(ISBLANK('Raw Data'!E252),"",'Raw Data'!E252)</f>
        <v>17</v>
      </c>
      <c r="T252" s="151" t="str">
        <f>IF(ISBLANK('Raw Data'!F252),"",'Raw Data'!F252)</f>
        <v/>
      </c>
      <c r="U252" s="151">
        <f>IF(ISBLANK('Raw Data'!G252),"",'Raw Data'!G252)</f>
        <v>0.14499999999999999</v>
      </c>
      <c r="V252" s="151" t="str">
        <f>IF(ISBLANK('Raw Data'!AD252),"",'Raw Data'!AD252)</f>
        <v/>
      </c>
      <c r="W252" s="52"/>
      <c r="Y252" s="52" t="s">
        <v>29</v>
      </c>
      <c r="AA252" s="51">
        <f>AVERAGE(R261)</f>
        <v>5.89</v>
      </c>
      <c r="AB252" s="51">
        <f>AVERAGE(T261)</f>
        <v>7.21</v>
      </c>
      <c r="AC252" s="51">
        <f>AVERAGE(U261)</f>
        <v>2.5999999999999999E-2</v>
      </c>
      <c r="AD252" s="51">
        <f>AVERAGE(S261)</f>
        <v>35</v>
      </c>
      <c r="AE252" s="51">
        <f>AVERAGE(O261)</f>
        <v>0.06</v>
      </c>
      <c r="AF252" s="90"/>
      <c r="AG252" s="91"/>
      <c r="AH252" s="90"/>
    </row>
    <row r="253" spans="1:34" x14ac:dyDescent="0.2">
      <c r="A253" s="82">
        <f>IF(ISBLANK('Raw Data'!A253),"",'Raw Data'!A253)</f>
        <v>42934</v>
      </c>
      <c r="B253" s="151">
        <f>IF(ISBLANK('Raw Data'!B253),"",'Raw Data'!B253)</f>
        <v>17</v>
      </c>
      <c r="C253" s="151" t="str">
        <f>IF(ISBLANK('Raw Data'!X253),"",'Raw Data'!X253)</f>
        <v/>
      </c>
      <c r="D253" s="151" t="str">
        <f>IF(ISBLANK('Raw Data'!Y253),"",'Raw Data'!Y253)</f>
        <v>Kathy Cordrey</v>
      </c>
      <c r="E253" s="151" t="str">
        <f>IF(ISBLANK('Raw Data'!AB253),"",'Raw Data'!AB253)</f>
        <v/>
      </c>
      <c r="F253" s="151" t="str">
        <f>IF(ISBLANK('Raw Data'!AC253),"",'Raw Data'!AC253)</f>
        <v/>
      </c>
      <c r="G253" s="151">
        <f>IF(ISBLANK('Raw Data'!N253),"",'Raw Data'!N253)</f>
        <v>3</v>
      </c>
      <c r="H253" s="151">
        <f>IF(ISBLANK('Raw Data'!O253),"",'Raw Data'!O253)</f>
        <v>2</v>
      </c>
      <c r="I253" s="151">
        <f>IF(ISBLANK('Raw Data'!P253),"",'Raw Data'!P253)</f>
        <v>1</v>
      </c>
      <c r="J253" s="151">
        <f>IF(ISBLANK('Raw Data'!Q253),"",'Raw Data'!Q253)</f>
        <v>2</v>
      </c>
      <c r="K253" s="151">
        <f>IF(ISBLANK('Raw Data'!R253),"",'Raw Data'!R253)</f>
        <v>13</v>
      </c>
      <c r="L253" s="151">
        <f>IF(ISBLANK('Raw Data'!S253),"",'Raw Data'!S253)</f>
        <v>1</v>
      </c>
      <c r="M253" s="151">
        <f>IF(ISBLANK('Raw Data'!T253),"",'Raw Data'!T253)</f>
        <v>21.111111111111111</v>
      </c>
      <c r="N253" s="151">
        <f>IF(ISBLANK('Raw Data'!U253),"",'Raw Data'!U253)</f>
        <v>25</v>
      </c>
      <c r="O253" s="151">
        <f>IF(ISBLANK('Raw Data'!V253),"",'Raw Data'!V253)</f>
        <v>0.35</v>
      </c>
      <c r="P253" s="151">
        <f>IF(ISBLANK('Raw Data'!W253),"",'Raw Data'!W253)</f>
        <v>1</v>
      </c>
      <c r="Q253" s="151">
        <f>IF(ISBLANK('Raw Data'!C253),"",'Raw Data'!C253)</f>
        <v>4.7</v>
      </c>
      <c r="R253" s="151">
        <f>IF(ISBLANK('Raw Data'!D253),"",'Raw Data'!D253)</f>
        <v>6.71</v>
      </c>
      <c r="S253" s="151">
        <f>IF(ISBLANK('Raw Data'!E253),"",'Raw Data'!E253)</f>
        <v>17.8</v>
      </c>
      <c r="T253" s="151">
        <f>IF(ISBLANK('Raw Data'!F253),"",'Raw Data'!F253)</f>
        <v>6.38</v>
      </c>
      <c r="U253" s="151">
        <f>IF(ISBLANK('Raw Data'!G253),"",'Raw Data'!G253)</f>
        <v>4.3999999999999997E-2</v>
      </c>
      <c r="V253" s="151" t="str">
        <f>IF(ISBLANK('Raw Data'!AD253),"",'Raw Data'!AD253)</f>
        <v/>
      </c>
      <c r="W253" s="52"/>
      <c r="Y253" s="51" t="s">
        <v>134</v>
      </c>
      <c r="AA253" s="91">
        <f>AVERAGE(AA244:AA252)</f>
        <v>6.4499444444444443</v>
      </c>
      <c r="AB253" s="91">
        <f>AVERAGE(AB244:AB252)</f>
        <v>5.6316666666666677</v>
      </c>
      <c r="AC253" s="91">
        <f t="shared" ref="AC253:AE253" si="22">AVERAGE(AC244:AC252)</f>
        <v>9.5129629629629633E-2</v>
      </c>
      <c r="AD253" s="91">
        <f t="shared" si="22"/>
        <v>33.261111111111113</v>
      </c>
      <c r="AE253" s="91">
        <f t="shared" si="22"/>
        <v>0.19537037037037036</v>
      </c>
      <c r="AF253" s="90">
        <f t="shared" ref="AF253:AG253" si="23">AVERAGE(AF244:AF252)</f>
        <v>1.10121283125</v>
      </c>
      <c r="AG253" s="91">
        <f t="shared" si="23"/>
        <v>6.9198593750000009E-2</v>
      </c>
      <c r="AH253" s="90"/>
    </row>
    <row r="254" spans="1:34" x14ac:dyDescent="0.2">
      <c r="A254" s="82">
        <f>IF(ISBLANK('Raw Data'!A254),"",'Raw Data'!A254)</f>
        <v>42948</v>
      </c>
      <c r="B254" s="151">
        <f>IF(ISBLANK('Raw Data'!B254),"",'Raw Data'!B254)</f>
        <v>17</v>
      </c>
      <c r="C254" s="151" t="str">
        <f>IF(ISBLANK('Raw Data'!X254),"",'Raw Data'!X254)</f>
        <v/>
      </c>
      <c r="D254" s="151" t="str">
        <f>IF(ISBLANK('Raw Data'!Y254),"",'Raw Data'!Y254)</f>
        <v>Kathy Cordrey</v>
      </c>
      <c r="E254" s="151" t="str">
        <f>IF(ISBLANK('Raw Data'!AB254),"",'Raw Data'!AB254)</f>
        <v/>
      </c>
      <c r="F254" s="151">
        <f>IF(ISBLANK('Raw Data'!AC254),"",'Raw Data'!AC254)</f>
        <v>0</v>
      </c>
      <c r="G254" s="151">
        <f>IF(ISBLANK('Raw Data'!N254),"",'Raw Data'!N254)</f>
        <v>3</v>
      </c>
      <c r="H254" s="151">
        <f>IF(ISBLANK('Raw Data'!O254),"",'Raw Data'!O254)</f>
        <v>1</v>
      </c>
      <c r="I254" s="151">
        <f>IF(ISBLANK('Raw Data'!P254),"",'Raw Data'!P254)</f>
        <v>1</v>
      </c>
      <c r="J254" s="151">
        <f>IF(ISBLANK('Raw Data'!Q254),"",'Raw Data'!Q254)</f>
        <v>2</v>
      </c>
      <c r="K254" s="151">
        <f>IF(ISBLANK('Raw Data'!R254),"",'Raw Data'!R254)</f>
        <v>13</v>
      </c>
      <c r="L254" s="151">
        <f>IF(ISBLANK('Raw Data'!S254),"",'Raw Data'!S254)</f>
        <v>5</v>
      </c>
      <c r="M254" s="151">
        <f>IF(ISBLANK('Raw Data'!T254),"",'Raw Data'!T254)</f>
        <v>22.222222222222221</v>
      </c>
      <c r="N254" s="151">
        <f>IF(ISBLANK('Raw Data'!U254),"",'Raw Data'!U254)</f>
        <v>21</v>
      </c>
      <c r="O254" s="151">
        <f>IF(ISBLANK('Raw Data'!V254),"",'Raw Data'!V254)</f>
        <v>0.3</v>
      </c>
      <c r="P254" s="151">
        <f>IF(ISBLANK('Raw Data'!W254),"",'Raw Data'!W254)</f>
        <v>1</v>
      </c>
      <c r="Q254" s="151">
        <f>IF(ISBLANK('Raw Data'!C254),"",'Raw Data'!C254)</f>
        <v>1.62</v>
      </c>
      <c r="R254" s="151">
        <f>IF(ISBLANK('Raw Data'!D254),"",'Raw Data'!D254)</f>
        <v>6.05</v>
      </c>
      <c r="S254" s="151">
        <f>IF(ISBLANK('Raw Data'!E254),"",'Raw Data'!E254)</f>
        <v>27.2</v>
      </c>
      <c r="T254" s="151">
        <f>IF(ISBLANK('Raw Data'!F254),"",'Raw Data'!F254)</f>
        <v>3.42</v>
      </c>
      <c r="U254" s="151">
        <f>IF(ISBLANK('Raw Data'!G254),"",'Raw Data'!G254)</f>
        <v>0.20200000000000001</v>
      </c>
      <c r="V254" s="151" t="str">
        <f>IF(ISBLANK('Raw Data'!AD254),"",'Raw Data'!AD254)</f>
        <v/>
      </c>
      <c r="W254" s="52"/>
      <c r="AF254" s="90"/>
      <c r="AG254" s="91"/>
      <c r="AH254" s="90"/>
    </row>
    <row r="255" spans="1:34" x14ac:dyDescent="0.2">
      <c r="A255" s="82">
        <f>IF(ISBLANK('Raw Data'!A255),"",'Raw Data'!A255)</f>
        <v>42962</v>
      </c>
      <c r="B255" s="151">
        <f>IF(ISBLANK('Raw Data'!B255),"",'Raw Data'!B255)</f>
        <v>17</v>
      </c>
      <c r="C255" s="151" t="str">
        <f>IF(ISBLANK('Raw Data'!X255),"",'Raw Data'!X255)</f>
        <v/>
      </c>
      <c r="D255" s="151" t="str">
        <f>IF(ISBLANK('Raw Data'!Y255),"",'Raw Data'!Y255)</f>
        <v>Kathy Cordrey</v>
      </c>
      <c r="E255" s="151" t="str">
        <f>IF(ISBLANK('Raw Data'!AB255),"",'Raw Data'!AB255)</f>
        <v/>
      </c>
      <c r="F255" s="151">
        <f>IF(ISBLANK('Raw Data'!AC255),"",'Raw Data'!AC255)</f>
        <v>0</v>
      </c>
      <c r="G255" s="151">
        <f>IF(ISBLANK('Raw Data'!N255),"",'Raw Data'!N255)</f>
        <v>2</v>
      </c>
      <c r="H255" s="151">
        <f>IF(ISBLANK('Raw Data'!O255),"",'Raw Data'!O255)</f>
        <v>3</v>
      </c>
      <c r="I255" s="151">
        <f>IF(ISBLANK('Raw Data'!P255),"",'Raw Data'!P255)</f>
        <v>1</v>
      </c>
      <c r="J255" s="151">
        <f>IF(ISBLANK('Raw Data'!Q255),"",'Raw Data'!Q255)</f>
        <v>2</v>
      </c>
      <c r="K255" s="151">
        <f>IF(ISBLANK('Raw Data'!R255),"",'Raw Data'!R255)</f>
        <v>13</v>
      </c>
      <c r="L255" s="151">
        <f>IF(ISBLANK('Raw Data'!S255),"",'Raw Data'!S255)</f>
        <v>5</v>
      </c>
      <c r="M255" s="151">
        <f>IF(ISBLANK('Raw Data'!T255),"",'Raw Data'!T255)</f>
        <v>25.555555555555557</v>
      </c>
      <c r="N255" s="151">
        <f>IF(ISBLANK('Raw Data'!U255),"",'Raw Data'!U255)</f>
        <v>20</v>
      </c>
      <c r="O255" s="151">
        <f>IF(ISBLANK('Raw Data'!V255),"",'Raw Data'!V255)</f>
        <v>0.35</v>
      </c>
      <c r="P255" s="151">
        <f>IF(ISBLANK('Raw Data'!W255),"",'Raw Data'!W255)</f>
        <v>1</v>
      </c>
      <c r="Q255" s="151">
        <f>IF(ISBLANK('Raw Data'!C255),"",'Raw Data'!C255)</f>
        <v>0.17</v>
      </c>
      <c r="R255" s="151">
        <f>IF(ISBLANK('Raw Data'!D255),"",'Raw Data'!D255)</f>
        <v>5.85</v>
      </c>
      <c r="S255" s="151">
        <f>IF(ISBLANK('Raw Data'!E255),"",'Raw Data'!E255)</f>
        <v>14</v>
      </c>
      <c r="T255" s="151">
        <f>IF(ISBLANK('Raw Data'!F255),"",'Raw Data'!F255)</f>
        <v>1.78</v>
      </c>
      <c r="U255" s="151">
        <f>IF(ISBLANK('Raw Data'!G255),"",'Raw Data'!G255)</f>
        <v>0.20399999999999999</v>
      </c>
      <c r="V255" s="151" t="str">
        <f>IF(ISBLANK('Raw Data'!AD255),"",'Raw Data'!AD255)</f>
        <v>flooding</v>
      </c>
      <c r="W255" s="52"/>
      <c r="AF255" s="90"/>
      <c r="AG255" s="91"/>
      <c r="AH255" s="90"/>
    </row>
    <row r="256" spans="1:34" x14ac:dyDescent="0.2">
      <c r="A256" s="82">
        <f>IF(ISBLANK('Raw Data'!A256),"",'Raw Data'!A256)</f>
        <v>42976</v>
      </c>
      <c r="B256" s="151">
        <f>IF(ISBLANK('Raw Data'!B256),"",'Raw Data'!B256)</f>
        <v>17</v>
      </c>
      <c r="C256" s="151" t="str">
        <f>IF(ISBLANK('Raw Data'!X256),"",'Raw Data'!X256)</f>
        <v/>
      </c>
      <c r="D256" s="151" t="str">
        <f>IF(ISBLANK('Raw Data'!Y256),"",'Raw Data'!Y256)</f>
        <v>Kathy Cordrey</v>
      </c>
      <c r="E256" s="151" t="str">
        <f>IF(ISBLANK('Raw Data'!AB256),"",'Raw Data'!AB256)</f>
        <v/>
      </c>
      <c r="F256" s="151">
        <f>IF(ISBLANK('Raw Data'!AC256),"",'Raw Data'!AC256)</f>
        <v>0</v>
      </c>
      <c r="G256" s="151">
        <f>IF(ISBLANK('Raw Data'!N256),"",'Raw Data'!N256)</f>
        <v>1</v>
      </c>
      <c r="H256" s="151">
        <f>IF(ISBLANK('Raw Data'!O256),"",'Raw Data'!O256)</f>
        <v>4</v>
      </c>
      <c r="I256" s="151">
        <f>IF(ISBLANK('Raw Data'!P256),"",'Raw Data'!P256)</f>
        <v>1</v>
      </c>
      <c r="J256" s="151">
        <f>IF(ISBLANK('Raw Data'!Q256),"",'Raw Data'!Q256)</f>
        <v>2</v>
      </c>
      <c r="K256" s="151">
        <f>IF(ISBLANK('Raw Data'!R256),"",'Raw Data'!R256)</f>
        <v>13</v>
      </c>
      <c r="L256" s="151">
        <f>IF(ISBLANK('Raw Data'!S256),"",'Raw Data'!S256)</f>
        <v>3</v>
      </c>
      <c r="M256" s="151">
        <f>IF(ISBLANK('Raw Data'!T256),"",'Raw Data'!T256)</f>
        <v>18.333333333333332</v>
      </c>
      <c r="N256" s="151">
        <f>IF(ISBLANK('Raw Data'!U256),"",'Raw Data'!U256)</f>
        <v>20</v>
      </c>
      <c r="O256" s="151">
        <f>IF(ISBLANK('Raw Data'!V256),"",'Raw Data'!V256)</f>
        <v>0.35</v>
      </c>
      <c r="P256" s="151">
        <f>IF(ISBLANK('Raw Data'!W256),"",'Raw Data'!W256)</f>
        <v>1</v>
      </c>
      <c r="Q256" s="151">
        <f>IF(ISBLANK('Raw Data'!C256),"",'Raw Data'!C256)</f>
        <v>1.56</v>
      </c>
      <c r="R256" s="151">
        <f>IF(ISBLANK('Raw Data'!D256),"",'Raw Data'!D256)</f>
        <v>6.37</v>
      </c>
      <c r="S256" s="151">
        <f>IF(ISBLANK('Raw Data'!E256),"",'Raw Data'!E256)</f>
        <v>13.7</v>
      </c>
      <c r="T256" s="151">
        <f>IF(ISBLANK('Raw Data'!F256),"",'Raw Data'!F256)</f>
        <v>2.21</v>
      </c>
      <c r="U256" s="151">
        <f>IF(ISBLANK('Raw Data'!G256),"",'Raw Data'!G256)</f>
        <v>0.187</v>
      </c>
      <c r="V256" s="151" t="str">
        <f>IF(ISBLANK('Raw Data'!AD256),"",'Raw Data'!AD256)</f>
        <v/>
      </c>
      <c r="W256" s="57"/>
      <c r="AF256" s="90"/>
      <c r="AG256" s="91"/>
      <c r="AH256" s="90"/>
    </row>
    <row r="257" spans="1:34" x14ac:dyDescent="0.2">
      <c r="A257" s="82">
        <f>IF(ISBLANK('Raw Data'!A257),"",'Raw Data'!A257)</f>
        <v>42990</v>
      </c>
      <c r="B257" s="151">
        <f>IF(ISBLANK('Raw Data'!B257),"",'Raw Data'!B257)</f>
        <v>17</v>
      </c>
      <c r="C257" s="151" t="str">
        <f>IF(ISBLANK('Raw Data'!X257),"",'Raw Data'!X257)</f>
        <v/>
      </c>
      <c r="D257" s="151" t="str">
        <f>IF(ISBLANK('Raw Data'!Y257),"",'Raw Data'!Y257)</f>
        <v>Kathy Cordrey</v>
      </c>
      <c r="E257" s="151" t="str">
        <f>IF(ISBLANK('Raw Data'!AB257),"",'Raw Data'!AB257)</f>
        <v/>
      </c>
      <c r="F257" s="151">
        <f>IF(ISBLANK('Raw Data'!AC257),"",'Raw Data'!AC257)</f>
        <v>0</v>
      </c>
      <c r="G257" s="151">
        <f>IF(ISBLANK('Raw Data'!N257),"",'Raw Data'!N257)</f>
        <v>1</v>
      </c>
      <c r="H257" s="151">
        <f>IF(ISBLANK('Raw Data'!O257),"",'Raw Data'!O257)</f>
        <v>2</v>
      </c>
      <c r="I257" s="151">
        <f>IF(ISBLANK('Raw Data'!P257),"",'Raw Data'!P257)</f>
        <v>3</v>
      </c>
      <c r="J257" s="151">
        <f>IF(ISBLANK('Raw Data'!Q257),"",'Raw Data'!Q257)</f>
        <v>2</v>
      </c>
      <c r="K257" s="151">
        <f>IF(ISBLANK('Raw Data'!R257),"",'Raw Data'!R257)</f>
        <v>8</v>
      </c>
      <c r="L257" s="151">
        <f>IF(ISBLANK('Raw Data'!S257),"",'Raw Data'!S257)</f>
        <v>2</v>
      </c>
      <c r="M257" s="151">
        <f>IF(ISBLANK('Raw Data'!T257),"",'Raw Data'!T257)</f>
        <v>21.999999999999996</v>
      </c>
      <c r="N257" s="151">
        <f>IF(ISBLANK('Raw Data'!U257),"",'Raw Data'!U257)</f>
        <v>16.111111111111111</v>
      </c>
      <c r="O257" s="151">
        <f>IF(ISBLANK('Raw Data'!V257),"",'Raw Data'!V257)</f>
        <v>0.4</v>
      </c>
      <c r="P257" s="151">
        <f>IF(ISBLANK('Raw Data'!W257),"",'Raw Data'!W257)</f>
        <v>1</v>
      </c>
      <c r="Q257" s="151">
        <f>IF(ISBLANK('Raw Data'!C257),"",'Raw Data'!C257)</f>
        <v>1.1399999999999999</v>
      </c>
      <c r="R257" s="151">
        <f>IF(ISBLANK('Raw Data'!D257),"",'Raw Data'!D257)</f>
        <v>6.81</v>
      </c>
      <c r="S257" s="151">
        <f>IF(ISBLANK('Raw Data'!E257),"",'Raw Data'!E257)</f>
        <v>17</v>
      </c>
      <c r="T257" s="151">
        <f>IF(ISBLANK('Raw Data'!F257),"",'Raw Data'!F257)</f>
        <v>2.62</v>
      </c>
      <c r="U257" s="151" t="str">
        <f>IF(ISBLANK('Raw Data'!G257),"",'Raw Data'!G257)</f>
        <v>n/a</v>
      </c>
      <c r="V257" s="151" t="str">
        <f>IF(ISBLANK('Raw Data'!AD257),"",'Raw Data'!AD257)</f>
        <v/>
      </c>
      <c r="W257" s="52"/>
      <c r="AF257" s="90"/>
      <c r="AG257" s="91"/>
      <c r="AH257" s="90"/>
    </row>
    <row r="258" spans="1:34" x14ac:dyDescent="0.2">
      <c r="A258" s="82">
        <f>IF(ISBLANK('Raw Data'!A258),"",'Raw Data'!A258)</f>
        <v>43004</v>
      </c>
      <c r="B258" s="151">
        <f>IF(ISBLANK('Raw Data'!B258),"",'Raw Data'!B258)</f>
        <v>17</v>
      </c>
      <c r="C258" s="151" t="str">
        <f>IF(ISBLANK('Raw Data'!X258),"",'Raw Data'!X258)</f>
        <v/>
      </c>
      <c r="D258" s="151" t="str">
        <f>IF(ISBLANK('Raw Data'!Y258),"",'Raw Data'!Y258)</f>
        <v>Kathy Cordrey</v>
      </c>
      <c r="E258" s="151" t="str">
        <f>IF(ISBLANK('Raw Data'!AB258),"",'Raw Data'!AB258)</f>
        <v/>
      </c>
      <c r="F258" s="151">
        <f>IF(ISBLANK('Raw Data'!AC258),"",'Raw Data'!AC258)</f>
        <v>0</v>
      </c>
      <c r="G258" s="151">
        <f>IF(ISBLANK('Raw Data'!N258),"",'Raw Data'!N258)</f>
        <v>2</v>
      </c>
      <c r="H258" s="151">
        <f>IF(ISBLANK('Raw Data'!O258),"",'Raw Data'!O258)</f>
        <v>1</v>
      </c>
      <c r="I258" s="151">
        <f>IF(ISBLANK('Raw Data'!P258),"",'Raw Data'!P258)</f>
        <v>1</v>
      </c>
      <c r="J258" s="151">
        <f>IF(ISBLANK('Raw Data'!Q258),"",'Raw Data'!Q258)</f>
        <v>1</v>
      </c>
      <c r="K258" s="151">
        <f>IF(ISBLANK('Raw Data'!R258),"",'Raw Data'!R258)</f>
        <v>13</v>
      </c>
      <c r="L258" s="151">
        <f>IF(ISBLANK('Raw Data'!S258),"",'Raw Data'!S258)</f>
        <v>2</v>
      </c>
      <c r="M258" s="151">
        <f>IF(ISBLANK('Raw Data'!T258),"",'Raw Data'!T258)</f>
        <v>22.222222222222221</v>
      </c>
      <c r="N258" s="151">
        <f>IF(ISBLANK('Raw Data'!U258),"",'Raw Data'!U258)</f>
        <v>20</v>
      </c>
      <c r="O258" s="151">
        <f>IF(ISBLANK('Raw Data'!V258),"",'Raw Data'!V258)</f>
        <v>0.04</v>
      </c>
      <c r="P258" s="151">
        <f>IF(ISBLANK('Raw Data'!W258),"",'Raw Data'!W258)</f>
        <v>1</v>
      </c>
      <c r="Q258" s="151">
        <f>IF(ISBLANK('Raw Data'!C258),"",'Raw Data'!C258)</f>
        <v>2.65</v>
      </c>
      <c r="R258" s="151">
        <f>IF(ISBLANK('Raw Data'!D258),"",'Raw Data'!D258)</f>
        <v>6.3890000000000002</v>
      </c>
      <c r="S258" s="151">
        <f>IF(ISBLANK('Raw Data'!E258),"",'Raw Data'!E258)</f>
        <v>30.9</v>
      </c>
      <c r="T258" s="151">
        <f>IF(ISBLANK('Raw Data'!F258),"",'Raw Data'!F258)</f>
        <v>2.06</v>
      </c>
      <c r="U258" s="151">
        <f>IF(ISBLANK('Raw Data'!G258),"",'Raw Data'!G258)</f>
        <v>2.3E-2</v>
      </c>
      <c r="V258" s="151" t="str">
        <f>IF(ISBLANK('Raw Data'!AD258),"",'Raw Data'!AD258)</f>
        <v/>
      </c>
      <c r="W258" s="52"/>
      <c r="AF258" s="90"/>
      <c r="AG258" s="91"/>
      <c r="AH258" s="90"/>
    </row>
    <row r="259" spans="1:34" x14ac:dyDescent="0.2">
      <c r="A259" s="82">
        <f>IF(ISBLANK('Raw Data'!A259),"",'Raw Data'!A259)</f>
        <v>43018</v>
      </c>
      <c r="B259" s="151">
        <f>IF(ISBLANK('Raw Data'!B259),"",'Raw Data'!B259)</f>
        <v>17</v>
      </c>
      <c r="C259" s="151" t="str">
        <f>IF(ISBLANK('Raw Data'!X259),"",'Raw Data'!X259)</f>
        <v/>
      </c>
      <c r="D259" s="151" t="str">
        <f>IF(ISBLANK('Raw Data'!Y259),"",'Raw Data'!Y259)</f>
        <v>Stuart Wikander</v>
      </c>
      <c r="E259" s="151" t="str">
        <f>IF(ISBLANK('Raw Data'!AB259),"",'Raw Data'!AB259)</f>
        <v/>
      </c>
      <c r="F259" s="151">
        <f>IF(ISBLANK('Raw Data'!AC259),"",'Raw Data'!AC259)</f>
        <v>0</v>
      </c>
      <c r="G259" s="151">
        <f>IF(ISBLANK('Raw Data'!N259),"",'Raw Data'!N259)</f>
        <v>4</v>
      </c>
      <c r="H259" s="151">
        <f>IF(ISBLANK('Raw Data'!O259),"",'Raw Data'!O259)</f>
        <v>2</v>
      </c>
      <c r="I259" s="151">
        <f>IF(ISBLANK('Raw Data'!P259),"",'Raw Data'!P259)</f>
        <v>3</v>
      </c>
      <c r="J259" s="151">
        <f>IF(ISBLANK('Raw Data'!Q259),"",'Raw Data'!Q259)</f>
        <v>2</v>
      </c>
      <c r="K259" s="151">
        <f>IF(ISBLANK('Raw Data'!R259),"",'Raw Data'!R259)</f>
        <v>5</v>
      </c>
      <c r="L259" s="151">
        <f>IF(ISBLANK('Raw Data'!S259),"",'Raw Data'!S259)</f>
        <v>2</v>
      </c>
      <c r="M259" s="151">
        <f>IF(ISBLANK('Raw Data'!T259),"",'Raw Data'!T259)</f>
        <v>21</v>
      </c>
      <c r="N259" s="151">
        <f>IF(ISBLANK('Raw Data'!U259),"",'Raw Data'!U259)</f>
        <v>19</v>
      </c>
      <c r="O259" s="151">
        <f>IF(ISBLANK('Raw Data'!V259),"",'Raw Data'!V259)</f>
        <v>0.05</v>
      </c>
      <c r="P259" s="151">
        <f>IF(ISBLANK('Raw Data'!W259),"",'Raw Data'!W259)</f>
        <v>1</v>
      </c>
      <c r="Q259" s="151">
        <f>IF(ISBLANK('Raw Data'!C259),"",'Raw Data'!C259)</f>
        <v>3.65</v>
      </c>
      <c r="R259" s="151">
        <f>IF(ISBLANK('Raw Data'!D259),"",'Raw Data'!D259)</f>
        <v>6.58</v>
      </c>
      <c r="S259" s="151">
        <f>IF(ISBLANK('Raw Data'!E259),"",'Raw Data'!E259)</f>
        <v>37.1</v>
      </c>
      <c r="T259" s="151">
        <f>IF(ISBLANK('Raw Data'!F259),"",'Raw Data'!F259)</f>
        <v>4.7300000000000004</v>
      </c>
      <c r="U259" s="151">
        <f>IF(ISBLANK('Raw Data'!G259),"",'Raw Data'!G259)</f>
        <v>0.03</v>
      </c>
      <c r="V259" s="151" t="str">
        <f>IF(ISBLANK('Raw Data'!AD259),"",'Raw Data'!AD259)</f>
        <v/>
      </c>
      <c r="W259" s="52"/>
      <c r="AF259" s="90"/>
      <c r="AG259" s="91"/>
      <c r="AH259" s="90"/>
    </row>
    <row r="260" spans="1:34" x14ac:dyDescent="0.2">
      <c r="A260" s="82">
        <f>IF(ISBLANK('Raw Data'!A260),"",'Raw Data'!A260)</f>
        <v>43032</v>
      </c>
      <c r="B260" s="151">
        <f>IF(ISBLANK('Raw Data'!B260),"",'Raw Data'!B260)</f>
        <v>17</v>
      </c>
      <c r="C260" s="151" t="str">
        <f>IF(ISBLANK('Raw Data'!X260),"",'Raw Data'!X260)</f>
        <v/>
      </c>
      <c r="D260" s="151" t="str">
        <f>IF(ISBLANK('Raw Data'!Y260),"",'Raw Data'!Y260)</f>
        <v>Stuart Wikander</v>
      </c>
      <c r="E260" s="151" t="str">
        <f>IF(ISBLANK('Raw Data'!AB260),"",'Raw Data'!AB260)</f>
        <v/>
      </c>
      <c r="F260" s="151">
        <f>IF(ISBLANK('Raw Data'!AC260),"",'Raw Data'!AC260)</f>
        <v>0</v>
      </c>
      <c r="G260" s="151">
        <f>IF(ISBLANK('Raw Data'!N260),"",'Raw Data'!N260)</f>
        <v>4</v>
      </c>
      <c r="H260" s="151">
        <f>IF(ISBLANK('Raw Data'!O260),"",'Raw Data'!O260)</f>
        <v>2</v>
      </c>
      <c r="I260" s="151">
        <f>IF(ISBLANK('Raw Data'!P260),"",'Raw Data'!P260)</f>
        <v>3</v>
      </c>
      <c r="J260" s="151">
        <f>IF(ISBLANK('Raw Data'!Q260),"",'Raw Data'!Q260)</f>
        <v>2</v>
      </c>
      <c r="K260" s="151">
        <f>IF(ISBLANK('Raw Data'!R260),"",'Raw Data'!R260)</f>
        <v>5</v>
      </c>
      <c r="L260" s="151">
        <f>IF(ISBLANK('Raw Data'!S260),"",'Raw Data'!S260)</f>
        <v>3</v>
      </c>
      <c r="M260" s="151">
        <f>IF(ISBLANK('Raw Data'!T260),"",'Raw Data'!T260)</f>
        <v>18.000000000000004</v>
      </c>
      <c r="N260" s="151">
        <f>IF(ISBLANK('Raw Data'!U260),"",'Raw Data'!U260)</f>
        <v>14.000000000000002</v>
      </c>
      <c r="O260" s="151">
        <f>IF(ISBLANK('Raw Data'!V260),"",'Raw Data'!V260)</f>
        <v>0.03</v>
      </c>
      <c r="P260" s="151">
        <f>IF(ISBLANK('Raw Data'!W260),"",'Raw Data'!W260)</f>
        <v>1</v>
      </c>
      <c r="Q260" s="151">
        <f>IF(ISBLANK('Raw Data'!C260),"",'Raw Data'!C260)</f>
        <v>5.44</v>
      </c>
      <c r="R260" s="151">
        <f>IF(ISBLANK('Raw Data'!D260),"",'Raw Data'!D260)</f>
        <v>6.53</v>
      </c>
      <c r="S260" s="151">
        <f>IF(ISBLANK('Raw Data'!E260),"",'Raw Data'!E260)</f>
        <v>170.1</v>
      </c>
      <c r="T260" s="151" t="str">
        <f>IF(ISBLANK('Raw Data'!F260),"",'Raw Data'!F260)</f>
        <v/>
      </c>
      <c r="U260" s="151">
        <f>IF(ISBLANK('Raw Data'!G260),"",'Raw Data'!G260)</f>
        <v>4.2000000000000003E-2</v>
      </c>
      <c r="V260" s="151" t="str">
        <f>IF(ISBLANK('Raw Data'!AD260),"",'Raw Data'!AD260)</f>
        <v/>
      </c>
      <c r="W260" s="52"/>
      <c r="AF260" s="90"/>
      <c r="AG260" s="91"/>
      <c r="AH260" s="90"/>
    </row>
    <row r="261" spans="1:34" x14ac:dyDescent="0.2">
      <c r="A261" s="82">
        <f>IF(ISBLANK('Raw Data'!A261),"",'Raw Data'!A261)</f>
        <v>43046</v>
      </c>
      <c r="B261" s="151">
        <f>IF(ISBLANK('Raw Data'!B261),"",'Raw Data'!B261)</f>
        <v>17</v>
      </c>
      <c r="C261" s="151" t="str">
        <f>IF(ISBLANK('Raw Data'!X261),"",'Raw Data'!X261)</f>
        <v/>
      </c>
      <c r="D261" s="151" t="str">
        <f>IF(ISBLANK('Raw Data'!Y261),"",'Raw Data'!Y261)</f>
        <v>Stuart Wikander</v>
      </c>
      <c r="E261" s="151" t="str">
        <f>IF(ISBLANK('Raw Data'!AB261),"",'Raw Data'!AB261)</f>
        <v/>
      </c>
      <c r="F261" s="151">
        <f>IF(ISBLANK('Raw Data'!AC261),"",'Raw Data'!AC261)</f>
        <v>0</v>
      </c>
      <c r="G261" s="151">
        <f>IF(ISBLANK('Raw Data'!N261),"",'Raw Data'!N261)</f>
        <v>4</v>
      </c>
      <c r="H261" s="151">
        <f>IF(ISBLANK('Raw Data'!O261),"",'Raw Data'!O261)</f>
        <v>4</v>
      </c>
      <c r="I261" s="151">
        <f>IF(ISBLANK('Raw Data'!P261),"",'Raw Data'!P261)</f>
        <v>1</v>
      </c>
      <c r="J261" s="151">
        <f>IF(ISBLANK('Raw Data'!Q261),"",'Raw Data'!Q261)</f>
        <v>1</v>
      </c>
      <c r="K261" s="151">
        <f>IF(ISBLANK('Raw Data'!R261),"",'Raw Data'!R261)</f>
        <v>13</v>
      </c>
      <c r="L261" s="151">
        <f>IF(ISBLANK('Raw Data'!S261),"",'Raw Data'!S261)</f>
        <v>3</v>
      </c>
      <c r="M261" s="151">
        <f>IF(ISBLANK('Raw Data'!T261),"",'Raw Data'!T261)</f>
        <v>2.9999999999999991</v>
      </c>
      <c r="N261" s="151">
        <f>IF(ISBLANK('Raw Data'!U261),"",'Raw Data'!U261)</f>
        <v>10</v>
      </c>
      <c r="O261" s="151">
        <f>IF(ISBLANK('Raw Data'!V261),"",'Raw Data'!V261)</f>
        <v>0.06</v>
      </c>
      <c r="P261" s="151">
        <f>IF(ISBLANK('Raw Data'!W261),"",'Raw Data'!W261)</f>
        <v>1</v>
      </c>
      <c r="Q261" s="151">
        <f>IF(ISBLANK('Raw Data'!C261),"",'Raw Data'!C261)</f>
        <v>3.41</v>
      </c>
      <c r="R261" s="151">
        <f>IF(ISBLANK('Raw Data'!D261),"",'Raw Data'!D261)</f>
        <v>5.89</v>
      </c>
      <c r="S261" s="151">
        <f>IF(ISBLANK('Raw Data'!E261),"",'Raw Data'!E261)</f>
        <v>35</v>
      </c>
      <c r="T261" s="151">
        <f>IF(ISBLANK('Raw Data'!F261),"",'Raw Data'!F261)</f>
        <v>7.21</v>
      </c>
      <c r="U261" s="151">
        <f>IF(ISBLANK('Raw Data'!G261),"",'Raw Data'!G261)</f>
        <v>2.5999999999999999E-2</v>
      </c>
      <c r="V261" s="151" t="str">
        <f>IF(ISBLANK('Raw Data'!AD261),"",'Raw Data'!AD261)</f>
        <v/>
      </c>
      <c r="W261" s="52"/>
      <c r="AF261" s="90"/>
      <c r="AG261" s="91"/>
      <c r="AH261" s="90"/>
    </row>
    <row r="262" spans="1:34" x14ac:dyDescent="0.2">
      <c r="A262" s="82" t="str">
        <f>IF(ISBLANK('Raw Data'!A262),"",'Raw Data'!A262)</f>
        <v/>
      </c>
      <c r="B262" s="151" t="str">
        <f>IF(ISBLANK('Raw Data'!B262),"",'Raw Data'!B262)</f>
        <v/>
      </c>
      <c r="C262" s="151" t="str">
        <f>IF(ISBLANK('Raw Data'!X262),"",'Raw Data'!X262)</f>
        <v/>
      </c>
      <c r="D262" s="151" t="str">
        <f>IF(ISBLANK('Raw Data'!Y262),"",'Raw Data'!Y262)</f>
        <v/>
      </c>
      <c r="E262" s="151" t="str">
        <f>IF(ISBLANK('Raw Data'!AB262),"",'Raw Data'!AB262)</f>
        <v/>
      </c>
      <c r="F262" s="151" t="str">
        <f>IF(ISBLANK('Raw Data'!AC262),"",'Raw Data'!AC262)</f>
        <v/>
      </c>
      <c r="G262" s="151" t="str">
        <f>IF(ISBLANK('Raw Data'!N262),"",'Raw Data'!N262)</f>
        <v/>
      </c>
      <c r="H262" s="151" t="str">
        <f>IF(ISBLANK('Raw Data'!O262),"",'Raw Data'!O262)</f>
        <v/>
      </c>
      <c r="I262" s="151" t="str">
        <f>IF(ISBLANK('Raw Data'!P262),"",'Raw Data'!P262)</f>
        <v/>
      </c>
      <c r="J262" s="151" t="str">
        <f>IF(ISBLANK('Raw Data'!Q262),"",'Raw Data'!Q262)</f>
        <v/>
      </c>
      <c r="K262" s="151" t="str">
        <f>IF(ISBLANK('Raw Data'!R262),"",'Raw Data'!R262)</f>
        <v/>
      </c>
      <c r="L262" s="151" t="str">
        <f>IF(ISBLANK('Raw Data'!S262),"",'Raw Data'!S262)</f>
        <v/>
      </c>
      <c r="M262" s="151" t="str">
        <f>IF(ISBLANK('Raw Data'!T262),"",'Raw Data'!T262)</f>
        <v xml:space="preserve"> </v>
      </c>
      <c r="N262" s="151" t="str">
        <f>IF(ISBLANK('Raw Data'!U262),"",'Raw Data'!U262)</f>
        <v xml:space="preserve"> </v>
      </c>
      <c r="O262" s="151" t="str">
        <f>IF(ISBLANK('Raw Data'!V262),"",'Raw Data'!V262)</f>
        <v/>
      </c>
      <c r="P262" s="151" t="str">
        <f>IF(ISBLANK('Raw Data'!W262),"",'Raw Data'!W262)</f>
        <v/>
      </c>
      <c r="Q262" s="151" t="str">
        <f>IF(ISBLANK('Raw Data'!C262),"",'Raw Data'!C262)</f>
        <v/>
      </c>
      <c r="R262" s="151" t="str">
        <f>IF(ISBLANK('Raw Data'!D262),"",'Raw Data'!D262)</f>
        <v/>
      </c>
      <c r="S262" s="151" t="str">
        <f>IF(ISBLANK('Raw Data'!E262),"",'Raw Data'!E262)</f>
        <v/>
      </c>
      <c r="T262" s="151" t="str">
        <f>IF(ISBLANK('Raw Data'!F262),"",'Raw Data'!F262)</f>
        <v/>
      </c>
      <c r="U262" s="151" t="str">
        <f>IF(ISBLANK('Raw Data'!G262),"",'Raw Data'!G262)</f>
        <v/>
      </c>
      <c r="V262" s="151" t="str">
        <f>IF(ISBLANK('Raw Data'!AD262),"",'Raw Data'!AD262)</f>
        <v/>
      </c>
      <c r="W262" s="52"/>
      <c r="AF262" s="90"/>
      <c r="AG262" s="91"/>
      <c r="AH262" s="90"/>
    </row>
    <row r="263" spans="1:34" x14ac:dyDescent="0.2">
      <c r="A263" s="82" t="str">
        <f>IF(ISBLANK('Raw Data'!A263),"",'Raw Data'!A263)</f>
        <v/>
      </c>
      <c r="B263" s="151" t="str">
        <f>IF(ISBLANK('Raw Data'!B263),"",'Raw Data'!B263)</f>
        <v/>
      </c>
      <c r="C263" s="151" t="str">
        <f>IF(ISBLANK('Raw Data'!X263),"",'Raw Data'!X263)</f>
        <v/>
      </c>
      <c r="D263" s="151" t="str">
        <f>IF(ISBLANK('Raw Data'!Y263),"",'Raw Data'!Y263)</f>
        <v/>
      </c>
      <c r="E263" s="151" t="str">
        <f>IF(ISBLANK('Raw Data'!AB263),"",'Raw Data'!AB263)</f>
        <v/>
      </c>
      <c r="F263" s="151" t="str">
        <f>IF(ISBLANK('Raw Data'!AC263),"",'Raw Data'!AC263)</f>
        <v/>
      </c>
      <c r="G263" s="151" t="str">
        <f>IF(ISBLANK('Raw Data'!N263),"",'Raw Data'!N263)</f>
        <v/>
      </c>
      <c r="H263" s="151" t="str">
        <f>IF(ISBLANK('Raw Data'!O263),"",'Raw Data'!O263)</f>
        <v/>
      </c>
      <c r="I263" s="151" t="str">
        <f>IF(ISBLANK('Raw Data'!P263),"",'Raw Data'!P263)</f>
        <v/>
      </c>
      <c r="J263" s="151" t="str">
        <f>IF(ISBLANK('Raw Data'!Q263),"",'Raw Data'!Q263)</f>
        <v/>
      </c>
      <c r="K263" s="151" t="str">
        <f>IF(ISBLANK('Raw Data'!R263),"",'Raw Data'!R263)</f>
        <v/>
      </c>
      <c r="L263" s="151" t="str">
        <f>IF(ISBLANK('Raw Data'!S263),"",'Raw Data'!S263)</f>
        <v/>
      </c>
      <c r="M263" s="151" t="str">
        <f>IF(ISBLANK('Raw Data'!T263),"",'Raw Data'!T263)</f>
        <v xml:space="preserve"> </v>
      </c>
      <c r="N263" s="151" t="str">
        <f>IF(ISBLANK('Raw Data'!U263),"",'Raw Data'!U263)</f>
        <v xml:space="preserve"> </v>
      </c>
      <c r="O263" s="151" t="str">
        <f>IF(ISBLANK('Raw Data'!V263),"",'Raw Data'!V263)</f>
        <v/>
      </c>
      <c r="P263" s="151" t="str">
        <f>IF(ISBLANK('Raw Data'!W263),"",'Raw Data'!W263)</f>
        <v/>
      </c>
      <c r="Q263" s="151" t="str">
        <f>IF(ISBLANK('Raw Data'!C263),"",'Raw Data'!C263)</f>
        <v/>
      </c>
      <c r="R263" s="151" t="str">
        <f>IF(ISBLANK('Raw Data'!D263),"",'Raw Data'!D263)</f>
        <v/>
      </c>
      <c r="S263" s="151" t="str">
        <f>IF(ISBLANK('Raw Data'!E263),"",'Raw Data'!E263)</f>
        <v/>
      </c>
      <c r="T263" s="151" t="str">
        <f>IF(ISBLANK('Raw Data'!F263),"",'Raw Data'!F263)</f>
        <v/>
      </c>
      <c r="U263" s="151" t="str">
        <f>IF(ISBLANK('Raw Data'!G263),"",'Raw Data'!G263)</f>
        <v/>
      </c>
      <c r="V263" s="151" t="str">
        <f>IF(ISBLANK('Raw Data'!AD263),"",'Raw Data'!AD263)</f>
        <v/>
      </c>
      <c r="W263" s="52"/>
      <c r="AF263" s="90"/>
      <c r="AG263" s="91"/>
      <c r="AH263" s="90"/>
    </row>
    <row r="264" spans="1:34" x14ac:dyDescent="0.2">
      <c r="A264" s="82" t="str">
        <f>IF(ISBLANK('Raw Data'!A264),"",'Raw Data'!A264)</f>
        <v/>
      </c>
      <c r="B264" s="151" t="str">
        <f>IF(ISBLANK('Raw Data'!B264),"",'Raw Data'!B264)</f>
        <v/>
      </c>
      <c r="C264" s="151" t="str">
        <f>IF(ISBLANK('Raw Data'!X264),"",'Raw Data'!X264)</f>
        <v/>
      </c>
      <c r="D264" s="151" t="str">
        <f>IF(ISBLANK('Raw Data'!Y264),"",'Raw Data'!Y264)</f>
        <v/>
      </c>
      <c r="E264" s="151" t="str">
        <f>IF(ISBLANK('Raw Data'!AB264),"",'Raw Data'!AB264)</f>
        <v/>
      </c>
      <c r="F264" s="151" t="str">
        <f>IF(ISBLANK('Raw Data'!AC264),"",'Raw Data'!AC264)</f>
        <v/>
      </c>
      <c r="G264" s="151" t="str">
        <f>IF(ISBLANK('Raw Data'!N264),"",'Raw Data'!N264)</f>
        <v/>
      </c>
      <c r="H264" s="151" t="str">
        <f>IF(ISBLANK('Raw Data'!O264),"",'Raw Data'!O264)</f>
        <v/>
      </c>
      <c r="I264" s="151" t="str">
        <f>IF(ISBLANK('Raw Data'!P264),"",'Raw Data'!P264)</f>
        <v/>
      </c>
      <c r="J264" s="151" t="str">
        <f>IF(ISBLANK('Raw Data'!Q264),"",'Raw Data'!Q264)</f>
        <v/>
      </c>
      <c r="K264" s="151" t="str">
        <f>IF(ISBLANK('Raw Data'!R264),"",'Raw Data'!R264)</f>
        <v/>
      </c>
      <c r="L264" s="151" t="str">
        <f>IF(ISBLANK('Raw Data'!S264),"",'Raw Data'!S264)</f>
        <v/>
      </c>
      <c r="M264" s="151" t="str">
        <f>IF(ISBLANK('Raw Data'!T264),"",'Raw Data'!T264)</f>
        <v xml:space="preserve"> </v>
      </c>
      <c r="N264" s="151" t="str">
        <f>IF(ISBLANK('Raw Data'!U264),"",'Raw Data'!U264)</f>
        <v xml:space="preserve"> </v>
      </c>
      <c r="O264" s="151" t="str">
        <f>IF(ISBLANK('Raw Data'!V264),"",'Raw Data'!V264)</f>
        <v/>
      </c>
      <c r="P264" s="151" t="str">
        <f>IF(ISBLANK('Raw Data'!W264),"",'Raw Data'!W264)</f>
        <v/>
      </c>
      <c r="Q264" s="151" t="str">
        <f>IF(ISBLANK('Raw Data'!C264),"",'Raw Data'!C264)</f>
        <v/>
      </c>
      <c r="R264" s="151" t="str">
        <f>IF(ISBLANK('Raw Data'!D264),"",'Raw Data'!D264)</f>
        <v/>
      </c>
      <c r="S264" s="151" t="str">
        <f>IF(ISBLANK('Raw Data'!E264),"",'Raw Data'!E264)</f>
        <v/>
      </c>
      <c r="T264" s="151" t="str">
        <f>IF(ISBLANK('Raw Data'!F264),"",'Raw Data'!F264)</f>
        <v/>
      </c>
      <c r="U264" s="151" t="str">
        <f>IF(ISBLANK('Raw Data'!G264),"",'Raw Data'!G264)</f>
        <v/>
      </c>
      <c r="V264" s="151" t="str">
        <f>IF(ISBLANK('Raw Data'!AD264),"",'Raw Data'!AD264)</f>
        <v/>
      </c>
      <c r="W264" s="52"/>
      <c r="AF264" s="90"/>
      <c r="AG264" s="91"/>
      <c r="AH264" s="90"/>
    </row>
    <row r="265" spans="1:34" x14ac:dyDescent="0.2">
      <c r="A265" s="82" t="str">
        <f>IF(ISBLANK('Raw Data'!A265),"",'Raw Data'!A265)</f>
        <v/>
      </c>
      <c r="B265" s="151" t="str">
        <f>IF(ISBLANK('Raw Data'!B265),"",'Raw Data'!B265)</f>
        <v/>
      </c>
      <c r="C265" s="151" t="str">
        <f>IF(ISBLANK('Raw Data'!X265),"",'Raw Data'!X265)</f>
        <v/>
      </c>
      <c r="D265" s="151" t="str">
        <f>IF(ISBLANK('Raw Data'!Y265),"",'Raw Data'!Y265)</f>
        <v/>
      </c>
      <c r="E265" s="151" t="str">
        <f>IF(ISBLANK('Raw Data'!AB265),"",'Raw Data'!AB265)</f>
        <v/>
      </c>
      <c r="F265" s="151" t="str">
        <f>IF(ISBLANK('Raw Data'!AC265),"",'Raw Data'!AC265)</f>
        <v/>
      </c>
      <c r="G265" s="151" t="str">
        <f>IF(ISBLANK('Raw Data'!N265),"",'Raw Data'!N265)</f>
        <v/>
      </c>
      <c r="H265" s="151" t="str">
        <f>IF(ISBLANK('Raw Data'!O265),"",'Raw Data'!O265)</f>
        <v/>
      </c>
      <c r="I265" s="151" t="str">
        <f>IF(ISBLANK('Raw Data'!P265),"",'Raw Data'!P265)</f>
        <v/>
      </c>
      <c r="J265" s="151" t="str">
        <f>IF(ISBLANK('Raw Data'!Q265),"",'Raw Data'!Q265)</f>
        <v/>
      </c>
      <c r="K265" s="151" t="str">
        <f>IF(ISBLANK('Raw Data'!R265),"",'Raw Data'!R265)</f>
        <v/>
      </c>
      <c r="L265" s="151" t="str">
        <f>IF(ISBLANK('Raw Data'!S265),"",'Raw Data'!S265)</f>
        <v/>
      </c>
      <c r="M265" s="151" t="str">
        <f>IF(ISBLANK('Raw Data'!T265),"",'Raw Data'!T265)</f>
        <v xml:space="preserve"> </v>
      </c>
      <c r="N265" s="151" t="str">
        <f>IF(ISBLANK('Raw Data'!U265),"",'Raw Data'!U265)</f>
        <v xml:space="preserve"> </v>
      </c>
      <c r="O265" s="151" t="str">
        <f>IF(ISBLANK('Raw Data'!V265),"",'Raw Data'!V265)</f>
        <v/>
      </c>
      <c r="P265" s="151" t="str">
        <f>IF(ISBLANK('Raw Data'!W265),"",'Raw Data'!W265)</f>
        <v/>
      </c>
      <c r="Q265" s="151" t="str">
        <f>IF(ISBLANK('Raw Data'!C265),"",'Raw Data'!C265)</f>
        <v/>
      </c>
      <c r="R265" s="151" t="str">
        <f>IF(ISBLANK('Raw Data'!D265),"",'Raw Data'!D265)</f>
        <v/>
      </c>
      <c r="S265" s="151" t="str">
        <f>IF(ISBLANK('Raw Data'!E265),"",'Raw Data'!E265)</f>
        <v/>
      </c>
      <c r="T265" s="151" t="str">
        <f>IF(ISBLANK('Raw Data'!F265),"",'Raw Data'!F265)</f>
        <v/>
      </c>
      <c r="U265" s="151" t="str">
        <f>IF(ISBLANK('Raw Data'!G265),"",'Raw Data'!G265)</f>
        <v/>
      </c>
      <c r="V265" s="151" t="str">
        <f>IF(ISBLANK('Raw Data'!AD265),"",'Raw Data'!AD265)</f>
        <v/>
      </c>
      <c r="W265" s="52"/>
      <c r="AF265" s="90"/>
      <c r="AG265" s="91"/>
      <c r="AH265" s="90"/>
    </row>
    <row r="266" spans="1:34" x14ac:dyDescent="0.2">
      <c r="A266" s="82">
        <f>IF(ISBLANK('Raw Data'!A266),"",'Raw Data'!A266)</f>
        <v>42808</v>
      </c>
      <c r="B266" s="151">
        <f>IF(ISBLANK('Raw Data'!B266),"",'Raw Data'!B266)</f>
        <v>18</v>
      </c>
      <c r="C266" s="151" t="str">
        <f>IF(ISBLANK('Raw Data'!X266),"",'Raw Data'!X266)</f>
        <v>Yacht Club</v>
      </c>
      <c r="D266" s="151" t="str">
        <f>IF(ISBLANK('Raw Data'!Y266),"",'Raw Data'!Y266)</f>
        <v>John Haffner</v>
      </c>
      <c r="E266" s="151">
        <f>IF(ISBLANK('Raw Data'!AB266),"",'Raw Data'!AB266)</f>
        <v>30</v>
      </c>
      <c r="F266" s="151">
        <f>IF(ISBLANK('Raw Data'!AC266),"",'Raw Data'!AC266)</f>
        <v>9.1440000000000001</v>
      </c>
      <c r="G266" s="151">
        <f>IF(ISBLANK('Raw Data'!N266),"",'Raw Data'!N266)</f>
        <v>4</v>
      </c>
      <c r="H266" s="151">
        <f>IF(ISBLANK('Raw Data'!O266),"",'Raw Data'!O266)</f>
        <v>3</v>
      </c>
      <c r="I266" s="151">
        <f>IF(ISBLANK('Raw Data'!P266),"",'Raw Data'!P266)</f>
        <v>4</v>
      </c>
      <c r="J266" s="151">
        <f>IF(ISBLANK('Raw Data'!Q266),"",'Raw Data'!Q266)</f>
        <v>3</v>
      </c>
      <c r="K266" s="151">
        <f>IF(ISBLANK('Raw Data'!R266),"",'Raw Data'!R266)</f>
        <v>12</v>
      </c>
      <c r="L266" s="151">
        <f>IF(ISBLANK('Raw Data'!S266),"",'Raw Data'!S266)</f>
        <v>5</v>
      </c>
      <c r="M266" s="151">
        <f>IF(ISBLANK('Raw Data'!T266),"",'Raw Data'!T266)</f>
        <v>1.1111111111111112</v>
      </c>
      <c r="N266" s="151">
        <f>IF(ISBLANK('Raw Data'!U266),"",'Raw Data'!U266)</f>
        <v>7.7777777777777777</v>
      </c>
      <c r="O266" s="151">
        <f>IF(ISBLANK('Raw Data'!V266),"",'Raw Data'!V266)</f>
        <v>0.2</v>
      </c>
      <c r="P266" s="151">
        <f>IF(ISBLANK('Raw Data'!W266),"",'Raw Data'!W266)</f>
        <v>1</v>
      </c>
      <c r="Q266" s="151">
        <f>IF(ISBLANK('Raw Data'!C266),"",'Raw Data'!C266)</f>
        <v>4.34</v>
      </c>
      <c r="R266" s="151">
        <f>IF(ISBLANK('Raw Data'!D266),"",'Raw Data'!D266)</f>
        <v>6.83</v>
      </c>
      <c r="S266" s="151">
        <f>IF(ISBLANK('Raw Data'!E266),"",'Raw Data'!E266)</f>
        <v>11.6</v>
      </c>
      <c r="T266" s="151">
        <f>IF(ISBLANK('Raw Data'!F266),"",'Raw Data'!F266)</f>
        <v>10.297000000000001</v>
      </c>
      <c r="U266" s="151">
        <f>IF(ISBLANK('Raw Data'!G266),"",'Raw Data'!G266)</f>
        <v>0.13200000000000001</v>
      </c>
      <c r="V266" s="151" t="str">
        <f>IF(ISBLANK('Raw Data'!AD266),"",'Raw Data'!AD266)</f>
        <v/>
      </c>
      <c r="W266" s="52"/>
      <c r="Y266" s="52" t="s">
        <v>20</v>
      </c>
      <c r="Z266" s="63" t="s">
        <v>108</v>
      </c>
      <c r="AA266" s="51">
        <f>AVERAGE(R266:R267)</f>
        <v>6.6950000000000003</v>
      </c>
      <c r="AB266" s="51">
        <f>AVERAGE(T266:T267)</f>
        <v>49.598500000000001</v>
      </c>
      <c r="AC266" s="51">
        <f>AVERAGE(U266:U267)</f>
        <v>0.13650000000000001</v>
      </c>
      <c r="AD266" s="51">
        <f>AVERAGE(S266:S267)</f>
        <v>12.2</v>
      </c>
      <c r="AE266" s="51">
        <f>AVERAGE(O266:O267)</f>
        <v>0.25</v>
      </c>
      <c r="AF266" s="90">
        <f>TNTP!M237</f>
        <v>2.1500744999999997</v>
      </c>
      <c r="AG266" s="91">
        <f>TNTP!N237</f>
        <v>7.8508949999999994E-2</v>
      </c>
      <c r="AH266" s="90"/>
    </row>
    <row r="267" spans="1:34" x14ac:dyDescent="0.2">
      <c r="A267" s="82">
        <f>IF(ISBLANK('Raw Data'!A267),"",'Raw Data'!A267)</f>
        <v>42822</v>
      </c>
      <c r="B267" s="151">
        <f>IF(ISBLANK('Raw Data'!B267),"",'Raw Data'!B267)</f>
        <v>18</v>
      </c>
      <c r="C267" s="151" t="str">
        <f>IF(ISBLANK('Raw Data'!X267),"",'Raw Data'!X267)</f>
        <v/>
      </c>
      <c r="D267" s="151" t="str">
        <f>IF(ISBLANK('Raw Data'!Y267),"",'Raw Data'!Y267)</f>
        <v>John Haffner</v>
      </c>
      <c r="E267" s="151">
        <f>IF(ISBLANK('Raw Data'!AB267),"",'Raw Data'!AB267)</f>
        <v>25</v>
      </c>
      <c r="F267" s="151">
        <f>IF(ISBLANK('Raw Data'!AC267),"",'Raw Data'!AC267)</f>
        <v>7.62</v>
      </c>
      <c r="G267" s="151">
        <f>IF(ISBLANK('Raw Data'!N267),"",'Raw Data'!N267)</f>
        <v>4</v>
      </c>
      <c r="H267" s="151">
        <f>IF(ISBLANK('Raw Data'!O267),"",'Raw Data'!O267)</f>
        <v>3</v>
      </c>
      <c r="I267" s="151">
        <f>IF(ISBLANK('Raw Data'!P267),"",'Raw Data'!P267)</f>
        <v>3</v>
      </c>
      <c r="J267" s="151">
        <f>IF(ISBLANK('Raw Data'!Q267),"",'Raw Data'!Q267)</f>
        <v>2</v>
      </c>
      <c r="K267" s="151">
        <f>IF(ISBLANK('Raw Data'!R267),"",'Raw Data'!R267)</f>
        <v>9</v>
      </c>
      <c r="L267" s="151">
        <f>IF(ISBLANK('Raw Data'!S267),"",'Raw Data'!S267)</f>
        <v>2</v>
      </c>
      <c r="M267" s="151">
        <f>IF(ISBLANK('Raw Data'!T267),"",'Raw Data'!T267)</f>
        <v>16.666666666666668</v>
      </c>
      <c r="N267" s="151">
        <f>IF(ISBLANK('Raw Data'!U267),"",'Raw Data'!U267)</f>
        <v>12.777777777777779</v>
      </c>
      <c r="O267" s="151">
        <f>IF(ISBLANK('Raw Data'!V267),"",'Raw Data'!V267)</f>
        <v>0.3</v>
      </c>
      <c r="P267" s="151">
        <f>IF(ISBLANK('Raw Data'!W267),"",'Raw Data'!W267)</f>
        <v>1</v>
      </c>
      <c r="Q267" s="151">
        <f>IF(ISBLANK('Raw Data'!C267),"",'Raw Data'!C267)</f>
        <v>5.72</v>
      </c>
      <c r="R267" s="151">
        <f>IF(ISBLANK('Raw Data'!D267),"",'Raw Data'!D267)</f>
        <v>6.56</v>
      </c>
      <c r="S267" s="151">
        <f>IF(ISBLANK('Raw Data'!E267),"",'Raw Data'!E267)</f>
        <v>12.8</v>
      </c>
      <c r="T267" s="151">
        <f>IF(ISBLANK('Raw Data'!F267),"",'Raw Data'!F267)</f>
        <v>88.9</v>
      </c>
      <c r="U267" s="151">
        <f>IF(ISBLANK('Raw Data'!G267),"",'Raw Data'!G267)</f>
        <v>0.14099999999999999</v>
      </c>
      <c r="V267" s="151" t="str">
        <f>IF(ISBLANK('Raw Data'!AD267),"",'Raw Data'!AD267)</f>
        <v/>
      </c>
      <c r="W267" s="52"/>
      <c r="Y267" s="52" t="s">
        <v>22</v>
      </c>
      <c r="AA267" s="90">
        <f>AVERAGE(R268:R269)</f>
        <v>6.8699999999999992</v>
      </c>
      <c r="AB267" s="90">
        <f>AVERAGE(T268:T269)</f>
        <v>13.649999999999999</v>
      </c>
      <c r="AC267" s="90">
        <f>AVERAGE(U268:U269)</f>
        <v>0.10050000000000001</v>
      </c>
      <c r="AD267" s="90">
        <f>AVERAGE(S268:S269)</f>
        <v>15.799999999999999</v>
      </c>
      <c r="AE267" s="90">
        <f>AVERAGE(O268:O269)</f>
        <v>0.375</v>
      </c>
      <c r="AF267" s="90">
        <f>TNTP!M238</f>
        <v>0.97278615000000002</v>
      </c>
      <c r="AG267" s="91">
        <f>TNTP!N238</f>
        <v>3.8093099999999991E-2</v>
      </c>
      <c r="AH267" s="90"/>
    </row>
    <row r="268" spans="1:34" x14ac:dyDescent="0.2">
      <c r="A268" s="82">
        <f>IF(ISBLANK('Raw Data'!A268),"",'Raw Data'!A268)</f>
        <v>42836</v>
      </c>
      <c r="B268" s="151">
        <f>IF(ISBLANK('Raw Data'!B268),"",'Raw Data'!B268)</f>
        <v>18</v>
      </c>
      <c r="C268" s="151" t="str">
        <f>IF(ISBLANK('Raw Data'!X268),"",'Raw Data'!X268)</f>
        <v/>
      </c>
      <c r="D268" s="151" t="str">
        <f>IF(ISBLANK('Raw Data'!Y268),"",'Raw Data'!Y268)</f>
        <v>John Haffner</v>
      </c>
      <c r="E268" s="151">
        <f>IF(ISBLANK('Raw Data'!AB268),"",'Raw Data'!AB268)</f>
        <v>30</v>
      </c>
      <c r="F268" s="151">
        <f>IF(ISBLANK('Raw Data'!AC268),"",'Raw Data'!AC268)</f>
        <v>9.1440000000000001</v>
      </c>
      <c r="G268" s="151">
        <f>IF(ISBLANK('Raw Data'!N268),"",'Raw Data'!N268)</f>
        <v>4</v>
      </c>
      <c r="H268" s="151">
        <f>IF(ISBLANK('Raw Data'!O268),"",'Raw Data'!O268)</f>
        <v>1</v>
      </c>
      <c r="I268" s="151">
        <f>IF(ISBLANK('Raw Data'!P268),"",'Raw Data'!P268)</f>
        <v>3</v>
      </c>
      <c r="J268" s="151">
        <f>IF(ISBLANK('Raw Data'!Q268),"",'Raw Data'!Q268)</f>
        <v>2</v>
      </c>
      <c r="K268" s="151">
        <f>IF(ISBLANK('Raw Data'!R268),"",'Raw Data'!R268)</f>
        <v>10</v>
      </c>
      <c r="L268" s="151">
        <f>IF(ISBLANK('Raw Data'!S268),"",'Raw Data'!S268)</f>
        <v>1</v>
      </c>
      <c r="M268" s="151">
        <f>IF(ISBLANK('Raw Data'!T268),"",'Raw Data'!T268)</f>
        <v>25.555555555555557</v>
      </c>
      <c r="N268" s="151">
        <f>IF(ISBLANK('Raw Data'!U268),"",'Raw Data'!U268)</f>
        <v>17.222222222222221</v>
      </c>
      <c r="O268" s="151">
        <f>IF(ISBLANK('Raw Data'!V268),"",'Raw Data'!V268)</f>
        <v>0.35</v>
      </c>
      <c r="P268" s="151">
        <f>IF(ISBLANK('Raw Data'!W268),"",'Raw Data'!W268)</f>
        <v>1</v>
      </c>
      <c r="Q268" s="151">
        <f>IF(ISBLANK('Raw Data'!C268),"",'Raw Data'!C268)</f>
        <v>4.8099999999999996</v>
      </c>
      <c r="R268" s="151">
        <f>IF(ISBLANK('Raw Data'!D268),"",'Raw Data'!D268)</f>
        <v>6.97</v>
      </c>
      <c r="S268" s="151">
        <f>IF(ISBLANK('Raw Data'!E268),"",'Raw Data'!E268)</f>
        <v>18.899999999999999</v>
      </c>
      <c r="T268" s="151">
        <f>IF(ISBLANK('Raw Data'!F268),"",'Raw Data'!F268)</f>
        <v>7.9</v>
      </c>
      <c r="U268" s="151">
        <f>IF(ISBLANK('Raw Data'!G268),"",'Raw Data'!G268)</f>
        <v>9.4E-2</v>
      </c>
      <c r="V268" s="151" t="str">
        <f>IF(ISBLANK('Raw Data'!AD268),"",'Raw Data'!AD268)</f>
        <v/>
      </c>
      <c r="W268" s="52"/>
      <c r="Y268" s="52" t="s">
        <v>23</v>
      </c>
      <c r="AA268" s="90">
        <f>AVERAGE(R270:R271)</f>
        <v>6.6550000000000002</v>
      </c>
      <c r="AB268" s="90">
        <f>AVERAGE(T270:T271)</f>
        <v>1.923</v>
      </c>
      <c r="AC268" s="90">
        <f>AVERAGE(U270:U271)</f>
        <v>6.8500000000000005E-2</v>
      </c>
      <c r="AD268" s="90">
        <f>AVERAGE(S270:S271)</f>
        <v>14.649999999999999</v>
      </c>
      <c r="AE268" s="90">
        <f>AVERAGE(O270:O271)</f>
        <v>0.4</v>
      </c>
      <c r="AF268" s="90">
        <f>TNTP!M239</f>
        <v>0.9146571</v>
      </c>
      <c r="AG268" s="91">
        <f>TNTP!N239</f>
        <v>4.8468049999999999E-2</v>
      </c>
      <c r="AH268" s="90"/>
    </row>
    <row r="269" spans="1:34" x14ac:dyDescent="0.2">
      <c r="A269" s="82">
        <f>IF(ISBLANK('Raw Data'!A269),"",'Raw Data'!A269)</f>
        <v>42850</v>
      </c>
      <c r="B269" s="151">
        <f>IF(ISBLANK('Raw Data'!B269),"",'Raw Data'!B269)</f>
        <v>18</v>
      </c>
      <c r="C269" s="151" t="str">
        <f>IF(ISBLANK('Raw Data'!X269),"",'Raw Data'!X269)</f>
        <v/>
      </c>
      <c r="D269" s="151" t="str">
        <f>IF(ISBLANK('Raw Data'!Y269),"",'Raw Data'!Y269)</f>
        <v>John Haffner</v>
      </c>
      <c r="E269" s="151">
        <f>IF(ISBLANK('Raw Data'!AB269),"",'Raw Data'!AB269)</f>
        <v>25</v>
      </c>
      <c r="F269" s="151">
        <f>IF(ISBLANK('Raw Data'!AC269),"",'Raw Data'!AC269)</f>
        <v>7.62</v>
      </c>
      <c r="G269" s="151">
        <f>IF(ISBLANK('Raw Data'!N269),"",'Raw Data'!N269)</f>
        <v>1</v>
      </c>
      <c r="H269" s="151">
        <f>IF(ISBLANK('Raw Data'!O269),"",'Raw Data'!O269)</f>
        <v>4</v>
      </c>
      <c r="I269" s="151">
        <f>IF(ISBLANK('Raw Data'!P269),"",'Raw Data'!P269)</f>
        <v>3</v>
      </c>
      <c r="J269" s="151">
        <f>IF(ISBLANK('Raw Data'!Q269),"",'Raw Data'!Q269)</f>
        <v>2</v>
      </c>
      <c r="K269" s="151">
        <f>IF(ISBLANK('Raw Data'!R269),"",'Raw Data'!R269)</f>
        <v>6</v>
      </c>
      <c r="L269" s="151">
        <f>IF(ISBLANK('Raw Data'!S269),"",'Raw Data'!S269)</f>
        <v>4</v>
      </c>
      <c r="M269" s="151">
        <f>IF(ISBLANK('Raw Data'!T269),"",'Raw Data'!T269)</f>
        <v>18.333333333333332</v>
      </c>
      <c r="N269" s="151">
        <f>IF(ISBLANK('Raw Data'!U269),"",'Raw Data'!U269)</f>
        <v>17.777777777777779</v>
      </c>
      <c r="O269" s="151">
        <f>IF(ISBLANK('Raw Data'!V269),"",'Raw Data'!V269)</f>
        <v>0.4</v>
      </c>
      <c r="P269" s="151">
        <f>IF(ISBLANK('Raw Data'!W269),"",'Raw Data'!W269)</f>
        <v>1</v>
      </c>
      <c r="Q269" s="151">
        <f>IF(ISBLANK('Raw Data'!C269),"",'Raw Data'!C269)</f>
        <v>8.49</v>
      </c>
      <c r="R269" s="151">
        <f>IF(ISBLANK('Raw Data'!D269),"",'Raw Data'!D269)</f>
        <v>6.77</v>
      </c>
      <c r="S269" s="151">
        <f>IF(ISBLANK('Raw Data'!E269),"",'Raw Data'!E269)</f>
        <v>12.7</v>
      </c>
      <c r="T269" s="151">
        <f>IF(ISBLANK('Raw Data'!F269),"",'Raw Data'!F269)</f>
        <v>19.399999999999999</v>
      </c>
      <c r="U269" s="151">
        <f>IF(ISBLANK('Raw Data'!G269),"",'Raw Data'!G269)</f>
        <v>0.107</v>
      </c>
      <c r="V269" s="151" t="str">
        <f>IF(ISBLANK('Raw Data'!AD269),"",'Raw Data'!AD269)</f>
        <v/>
      </c>
      <c r="W269" s="52"/>
      <c r="Y269" s="52" t="s">
        <v>24</v>
      </c>
      <c r="AA269" s="51">
        <f>AVERAGE(R272:R273)</f>
        <v>6.7450000000000001</v>
      </c>
      <c r="AB269" s="51">
        <f>AVERAGE(T272:T273)</f>
        <v>10.346</v>
      </c>
      <c r="AC269" s="51">
        <f>AVERAGE(U272:U273)</f>
        <v>0.21199999999999999</v>
      </c>
      <c r="AD269" s="51">
        <f>AVERAGE(S272:S273)</f>
        <v>7.15</v>
      </c>
      <c r="AE269" s="51">
        <f>AVERAGE(O272:O273)</f>
        <v>0.42499999999999999</v>
      </c>
      <c r="AF269" s="90">
        <f>TNTP!M240</f>
        <v>0.81380669999999999</v>
      </c>
      <c r="AG269" s="91">
        <f>TNTP!N240</f>
        <v>4.7538950000000003E-2</v>
      </c>
      <c r="AH269" s="90"/>
    </row>
    <row r="270" spans="1:34" x14ac:dyDescent="0.2">
      <c r="A270" s="82">
        <f>IF(ISBLANK('Raw Data'!A270),"",'Raw Data'!A270)</f>
        <v>42864</v>
      </c>
      <c r="B270" s="151">
        <f>IF(ISBLANK('Raw Data'!B270),"",'Raw Data'!B270)</f>
        <v>18</v>
      </c>
      <c r="C270" s="151" t="str">
        <f>IF(ISBLANK('Raw Data'!X270),"",'Raw Data'!X270)</f>
        <v/>
      </c>
      <c r="D270" s="151" t="str">
        <f>IF(ISBLANK('Raw Data'!Y270),"",'Raw Data'!Y270)</f>
        <v>John Haffner</v>
      </c>
      <c r="E270" s="151">
        <f>IF(ISBLANK('Raw Data'!AB270),"",'Raw Data'!AB270)</f>
        <v>25</v>
      </c>
      <c r="F270" s="151">
        <f>IF(ISBLANK('Raw Data'!AC270),"",'Raw Data'!AC270)</f>
        <v>7.62</v>
      </c>
      <c r="G270" s="151">
        <f>IF(ISBLANK('Raw Data'!N270),"",'Raw Data'!N270)</f>
        <v>4</v>
      </c>
      <c r="H270" s="151">
        <f>IF(ISBLANK('Raw Data'!O270),"",'Raw Data'!O270)</f>
        <v>1</v>
      </c>
      <c r="I270" s="151">
        <f>IF(ISBLANK('Raw Data'!P270),"",'Raw Data'!P270)</f>
        <v>3</v>
      </c>
      <c r="J270" s="151">
        <f>IF(ISBLANK('Raw Data'!Q270),"",'Raw Data'!Q270)</f>
        <v>2</v>
      </c>
      <c r="K270" s="151">
        <f>IF(ISBLANK('Raw Data'!R270),"",'Raw Data'!R270)</f>
        <v>12</v>
      </c>
      <c r="L270" s="151">
        <f>IF(ISBLANK('Raw Data'!S270),"",'Raw Data'!S270)</f>
        <v>2</v>
      </c>
      <c r="M270" s="151">
        <f>IF(ISBLANK('Raw Data'!T270),"",'Raw Data'!T270)</f>
        <v>17.222222222222221</v>
      </c>
      <c r="N270" s="151">
        <f>IF(ISBLANK('Raw Data'!U270),"",'Raw Data'!U270)</f>
        <v>20</v>
      </c>
      <c r="O270" s="151">
        <f>IF(ISBLANK('Raw Data'!V270),"",'Raw Data'!V270)</f>
        <v>0.4</v>
      </c>
      <c r="P270" s="151">
        <f>IF(ISBLANK('Raw Data'!W270),"",'Raw Data'!W270)</f>
        <v>1</v>
      </c>
      <c r="Q270" s="151">
        <f>IF(ISBLANK('Raw Data'!C270),"",'Raw Data'!C270)</f>
        <v>5.29</v>
      </c>
      <c r="R270" s="151">
        <f>IF(ISBLANK('Raw Data'!D270),"",'Raw Data'!D270)</f>
        <v>6.66</v>
      </c>
      <c r="S270" s="151">
        <f>IF(ISBLANK('Raw Data'!E270),"",'Raw Data'!E270)</f>
        <v>13.7</v>
      </c>
      <c r="T270" s="151">
        <f>IF(ISBLANK('Raw Data'!F270),"",'Raw Data'!F270)</f>
        <v>2.2770000000000001</v>
      </c>
      <c r="U270" s="151">
        <f>IF(ISBLANK('Raw Data'!G270),"",'Raw Data'!G270)</f>
        <v>0.107</v>
      </c>
      <c r="V270" s="151" t="str">
        <f>IF(ISBLANK('Raw Data'!AD270),"",'Raw Data'!AD270)</f>
        <v/>
      </c>
      <c r="W270" s="52"/>
      <c r="Y270" s="52" t="s">
        <v>25</v>
      </c>
      <c r="AA270" s="51">
        <f>AVERAGE(R274:R275)</f>
        <v>6.71</v>
      </c>
      <c r="AB270" s="51">
        <f>AVERAGE(T274:T275)</f>
        <v>5.98</v>
      </c>
      <c r="AC270" s="51">
        <f>AVERAGE(U274:U275)</f>
        <v>0.13150000000000001</v>
      </c>
      <c r="AD270" s="51">
        <f>AVERAGE(S274:S275)</f>
        <v>15</v>
      </c>
      <c r="AE270" s="51">
        <f>AVERAGE(O274:O275)</f>
        <v>0.45</v>
      </c>
      <c r="AF270" s="90">
        <f>TNTP!M241</f>
        <v>0.56238104999999994</v>
      </c>
      <c r="AG270" s="91">
        <f>TNTP!N241</f>
        <v>6.1010900000000007E-2</v>
      </c>
      <c r="AH270" s="90"/>
    </row>
    <row r="271" spans="1:34" x14ac:dyDescent="0.2">
      <c r="A271" s="82">
        <f>IF(ISBLANK('Raw Data'!A271),"",'Raw Data'!A271)</f>
        <v>42878</v>
      </c>
      <c r="B271" s="151">
        <f>IF(ISBLANK('Raw Data'!B271),"",'Raw Data'!B271)</f>
        <v>18</v>
      </c>
      <c r="C271" s="151" t="str">
        <f>IF(ISBLANK('Raw Data'!X271),"",'Raw Data'!X271)</f>
        <v/>
      </c>
      <c r="D271" s="151" t="str">
        <f>IF(ISBLANK('Raw Data'!Y271),"",'Raw Data'!Y271)</f>
        <v>John Haffner</v>
      </c>
      <c r="E271" s="151">
        <f>IF(ISBLANK('Raw Data'!AB271),"",'Raw Data'!AB271)</f>
        <v>20</v>
      </c>
      <c r="F271" s="151">
        <f>IF(ISBLANK('Raw Data'!AC271),"",'Raw Data'!AC271)</f>
        <v>6.0960000000000001</v>
      </c>
      <c r="G271" s="151">
        <f>IF(ISBLANK('Raw Data'!N271),"",'Raw Data'!N271)</f>
        <v>2</v>
      </c>
      <c r="H271" s="151">
        <f>IF(ISBLANK('Raw Data'!O271),"",'Raw Data'!O271)</f>
        <v>3</v>
      </c>
      <c r="I271" s="151">
        <f>IF(ISBLANK('Raw Data'!P271),"",'Raw Data'!P271)</f>
        <v>3</v>
      </c>
      <c r="J271" s="151">
        <f>IF(ISBLANK('Raw Data'!Q271),"",'Raw Data'!Q271)</f>
        <v>2</v>
      </c>
      <c r="K271" s="151">
        <f>IF(ISBLANK('Raw Data'!R271),"",'Raw Data'!R271)</f>
        <v>6</v>
      </c>
      <c r="L271" s="151">
        <f>IF(ISBLANK('Raw Data'!S271),"",'Raw Data'!S271)</f>
        <v>4</v>
      </c>
      <c r="M271" s="151">
        <f>IF(ISBLANK('Raw Data'!T271),"",'Raw Data'!T271)</f>
        <v>17.777777777777779</v>
      </c>
      <c r="N271" s="151">
        <f>IF(ISBLANK('Raw Data'!U271),"",'Raw Data'!U271)</f>
        <v>21.666666666666668</v>
      </c>
      <c r="O271" s="151">
        <f>IF(ISBLANK('Raw Data'!V271),"",'Raw Data'!V271)</f>
        <v>0.4</v>
      </c>
      <c r="P271" s="151">
        <f>IF(ISBLANK('Raw Data'!W271),"",'Raw Data'!W271)</f>
        <v>1</v>
      </c>
      <c r="Q271" s="151">
        <f>IF(ISBLANK('Raw Data'!C271),"",'Raw Data'!C271)</f>
        <v>5.97</v>
      </c>
      <c r="R271" s="151">
        <f>IF(ISBLANK('Raw Data'!D271),"",'Raw Data'!D271)</f>
        <v>6.65</v>
      </c>
      <c r="S271" s="151">
        <f>IF(ISBLANK('Raw Data'!E271),"",'Raw Data'!E271)</f>
        <v>15.6</v>
      </c>
      <c r="T271" s="151">
        <f>IF(ISBLANK('Raw Data'!F271),"",'Raw Data'!F271)</f>
        <v>1.569</v>
      </c>
      <c r="U271" s="151">
        <f>IF(ISBLANK('Raw Data'!G271),"",'Raw Data'!G271)</f>
        <v>0.03</v>
      </c>
      <c r="V271" s="151" t="str">
        <f>IF(ISBLANK('Raw Data'!AD271),"",'Raw Data'!AD271)</f>
        <v/>
      </c>
      <c r="W271" s="52"/>
      <c r="Y271" s="52" t="s">
        <v>26</v>
      </c>
      <c r="AA271" s="90">
        <f>AVERAGE(R276:R278)</f>
        <v>6.1466666666666674</v>
      </c>
      <c r="AB271" s="90">
        <f>AVERAGE(T276:T278)</f>
        <v>3.2566666666666664</v>
      </c>
      <c r="AC271" s="90">
        <f>AVERAGE(U276:U278)</f>
        <v>0.21266666666666667</v>
      </c>
      <c r="AD271" s="90">
        <f>AVERAGE(S276:S278)</f>
        <v>15.966666666666667</v>
      </c>
      <c r="AE271" s="90">
        <f>AVERAGE(O276:O278)</f>
        <v>0.375</v>
      </c>
      <c r="AF271" s="90">
        <f>TNTP!M242</f>
        <v>0.94874079999999983</v>
      </c>
      <c r="AG271" s="91">
        <f>TNTP!N242</f>
        <v>9.146473333333334E-2</v>
      </c>
      <c r="AH271" s="90"/>
    </row>
    <row r="272" spans="1:34" x14ac:dyDescent="0.2">
      <c r="A272" s="82">
        <f>IF(ISBLANK('Raw Data'!A272),"",'Raw Data'!A272)</f>
        <v>42892</v>
      </c>
      <c r="B272" s="151">
        <f>IF(ISBLANK('Raw Data'!B272),"",'Raw Data'!B272)</f>
        <v>18</v>
      </c>
      <c r="C272" s="151" t="str">
        <f>IF(ISBLANK('Raw Data'!X272),"",'Raw Data'!X272)</f>
        <v/>
      </c>
      <c r="D272" s="151" t="str">
        <f>IF(ISBLANK('Raw Data'!Y272),"",'Raw Data'!Y272)</f>
        <v>John Haffner</v>
      </c>
      <c r="E272" s="151">
        <f>IF(ISBLANK('Raw Data'!AB272),"",'Raw Data'!AB272)</f>
        <v>50</v>
      </c>
      <c r="F272" s="151">
        <f>IF(ISBLANK('Raw Data'!AC272),"",'Raw Data'!AC272)</f>
        <v>15.24</v>
      </c>
      <c r="G272" s="151">
        <f>IF(ISBLANK('Raw Data'!N272),"",'Raw Data'!N272)</f>
        <v>1</v>
      </c>
      <c r="H272" s="151">
        <f>IF(ISBLANK('Raw Data'!O272),"",'Raw Data'!O272)</f>
        <v>2</v>
      </c>
      <c r="I272" s="151">
        <f>IF(ISBLANK('Raw Data'!P272),"",'Raw Data'!P272)</f>
        <v>3</v>
      </c>
      <c r="J272" s="151">
        <f>IF(ISBLANK('Raw Data'!Q272),"",'Raw Data'!Q272)</f>
        <v>3</v>
      </c>
      <c r="K272" s="151">
        <f>IF(ISBLANK('Raw Data'!R272),"",'Raw Data'!R272)</f>
        <v>12</v>
      </c>
      <c r="L272" s="151">
        <f>IF(ISBLANK('Raw Data'!S272),"",'Raw Data'!S272)</f>
        <v>4</v>
      </c>
      <c r="M272" s="151">
        <f>IF(ISBLANK('Raw Data'!T272),"",'Raw Data'!T272)</f>
        <v>23.888888888888889</v>
      </c>
      <c r="N272" s="151">
        <f>IF(ISBLANK('Raw Data'!U272),"",'Raw Data'!U272)</f>
        <v>24.444444444444443</v>
      </c>
      <c r="O272" s="151">
        <f>IF(ISBLANK('Raw Data'!V272),"",'Raw Data'!V272)</f>
        <v>0.5</v>
      </c>
      <c r="P272" s="151">
        <f>IF(ISBLANK('Raw Data'!W272),"",'Raw Data'!W272)</f>
        <v>1</v>
      </c>
      <c r="Q272" s="151">
        <f>IF(ISBLANK('Raw Data'!C272),"",'Raw Data'!C272)</f>
        <v>6.96</v>
      </c>
      <c r="R272" s="151">
        <f>IF(ISBLANK('Raw Data'!D272),"",'Raw Data'!D272)</f>
        <v>6.74</v>
      </c>
      <c r="S272" s="151">
        <f>IF(ISBLANK('Raw Data'!E272),"",'Raw Data'!E272)</f>
        <v>6.4</v>
      </c>
      <c r="T272" s="151">
        <f>IF(ISBLANK('Raw Data'!F272),"",'Raw Data'!F272)</f>
        <v>1.0920000000000001</v>
      </c>
      <c r="U272" s="151">
        <f>IF(ISBLANK('Raw Data'!G272),"",'Raw Data'!G272)</f>
        <v>0.129</v>
      </c>
      <c r="V272" s="151" t="str">
        <f>IF(ISBLANK('Raw Data'!AD272),"",'Raw Data'!AD272)</f>
        <v/>
      </c>
      <c r="W272" s="52"/>
      <c r="Y272" s="52" t="s">
        <v>27</v>
      </c>
      <c r="AA272" s="90">
        <f>AVERAGE(R279:R280)</f>
        <v>6.665</v>
      </c>
      <c r="AB272" s="90">
        <f>AVERAGE(T279:T280)</f>
        <v>4.8599999999999994</v>
      </c>
      <c r="AC272" s="90">
        <f>AVERAGE(U279:U280)</f>
        <v>0.109</v>
      </c>
      <c r="AD272" s="90">
        <f>AVERAGE(S279:S280)</f>
        <v>13.6</v>
      </c>
      <c r="AE272" s="90">
        <f>AVERAGE(O279:O280)</f>
        <v>0.5</v>
      </c>
      <c r="AF272" s="90">
        <f>TNTP!M243</f>
        <v>1.0477236000000001</v>
      </c>
      <c r="AG272" s="91">
        <f>TNTP!N243</f>
        <v>5.8533300000000003E-2</v>
      </c>
      <c r="AH272" s="90"/>
    </row>
    <row r="273" spans="1:34" x14ac:dyDescent="0.2">
      <c r="A273" s="82">
        <f>IF(ISBLANK('Raw Data'!A273),"",'Raw Data'!A273)</f>
        <v>42906</v>
      </c>
      <c r="B273" s="151">
        <f>IF(ISBLANK('Raw Data'!B273),"",'Raw Data'!B273)</f>
        <v>18</v>
      </c>
      <c r="C273" s="151" t="str">
        <f>IF(ISBLANK('Raw Data'!X273),"",'Raw Data'!X273)</f>
        <v/>
      </c>
      <c r="D273" s="151" t="str">
        <f>IF(ISBLANK('Raw Data'!Y273),"",'Raw Data'!Y273)</f>
        <v>John Haffner</v>
      </c>
      <c r="E273" s="151">
        <f>IF(ISBLANK('Raw Data'!AB273),"",'Raw Data'!AB273)</f>
        <v>63</v>
      </c>
      <c r="F273" s="151">
        <f>IF(ISBLANK('Raw Data'!AC273),"",'Raw Data'!AC273)</f>
        <v>19.202400000000001</v>
      </c>
      <c r="G273" s="151">
        <f>IF(ISBLANK('Raw Data'!N273),"",'Raw Data'!N273)</f>
        <v>1</v>
      </c>
      <c r="H273" s="151">
        <f>IF(ISBLANK('Raw Data'!O273),"",'Raw Data'!O273)</f>
        <v>2</v>
      </c>
      <c r="I273" s="151">
        <f>IF(ISBLANK('Raw Data'!P273),"",'Raw Data'!P273)</f>
        <v>2</v>
      </c>
      <c r="J273" s="151">
        <f>IF(ISBLANK('Raw Data'!Q273),"",'Raw Data'!Q273)</f>
        <v>2</v>
      </c>
      <c r="K273" s="151">
        <f>IF(ISBLANK('Raw Data'!R273),"",'Raw Data'!R273)</f>
        <v>11</v>
      </c>
      <c r="L273" s="151">
        <f>IF(ISBLANK('Raw Data'!S273),"",'Raw Data'!S273)</f>
        <v>4</v>
      </c>
      <c r="M273" s="151">
        <f>IF(ISBLANK('Raw Data'!T273),"",'Raw Data'!T273)</f>
        <v>22.777777777777779</v>
      </c>
      <c r="N273" s="151">
        <f>IF(ISBLANK('Raw Data'!U273),"",'Raw Data'!U273)</f>
        <v>26.666666666666668</v>
      </c>
      <c r="O273" s="151">
        <f>IF(ISBLANK('Raw Data'!V273),"",'Raw Data'!V273)</f>
        <v>0.35</v>
      </c>
      <c r="P273" s="151">
        <f>IF(ISBLANK('Raw Data'!W273),"",'Raw Data'!W273)</f>
        <v>1</v>
      </c>
      <c r="Q273" s="151">
        <f>IF(ISBLANK('Raw Data'!C273),"",'Raw Data'!C273)</f>
        <v>0</v>
      </c>
      <c r="R273" s="151">
        <f>IF(ISBLANK('Raw Data'!D273),"",'Raw Data'!D273)</f>
        <v>6.75</v>
      </c>
      <c r="S273" s="151">
        <f>IF(ISBLANK('Raw Data'!E273),"",'Raw Data'!E273)</f>
        <v>7.9</v>
      </c>
      <c r="T273" s="151">
        <f>IF(ISBLANK('Raw Data'!F273),"",'Raw Data'!F273)</f>
        <v>19.600000000000001</v>
      </c>
      <c r="U273" s="151">
        <f>IF(ISBLANK('Raw Data'!G273),"",'Raw Data'!G273)</f>
        <v>0.29499999999999998</v>
      </c>
      <c r="V273" s="151" t="str">
        <f>IF(ISBLANK('Raw Data'!AD273),"",'Raw Data'!AD273)</f>
        <v/>
      </c>
      <c r="W273" s="52"/>
      <c r="Y273" s="52" t="s">
        <v>28</v>
      </c>
      <c r="AA273" s="90">
        <f>AVERAGE(R281:R282)</f>
        <v>6.6449999999999996</v>
      </c>
      <c r="AB273" s="90">
        <f>AVERAGE(T281:T282)</f>
        <v>1.3460000000000001</v>
      </c>
      <c r="AC273" s="90">
        <f>AVERAGE(U281:U282)</f>
        <v>4.9000000000000002E-2</v>
      </c>
      <c r="AD273" s="90">
        <f>AVERAGE(S281:S282)</f>
        <v>88.050000000000011</v>
      </c>
      <c r="AE273" s="90">
        <f>AVERAGE(O281:O282)</f>
        <v>0.6</v>
      </c>
      <c r="AF273" s="90">
        <f>TNTP!M244</f>
        <v>0.90905429999999998</v>
      </c>
      <c r="AG273" s="91">
        <f>TNTP!N244</f>
        <v>4.6454999999999996E-2</v>
      </c>
      <c r="AH273" s="90"/>
    </row>
    <row r="274" spans="1:34" x14ac:dyDescent="0.2">
      <c r="A274" s="82">
        <f>IF(ISBLANK('Raw Data'!A274),"",'Raw Data'!A274)</f>
        <v>42921</v>
      </c>
      <c r="B274" s="151">
        <f>IF(ISBLANK('Raw Data'!B274),"",'Raw Data'!B274)</f>
        <v>18</v>
      </c>
      <c r="C274" s="151" t="str">
        <f>IF(ISBLANK('Raw Data'!X274),"",'Raw Data'!X274)</f>
        <v/>
      </c>
      <c r="D274" s="151" t="str">
        <f>IF(ISBLANK('Raw Data'!Y274),"",'Raw Data'!Y274)</f>
        <v>John Groutt</v>
      </c>
      <c r="E274" s="151">
        <f>IF(ISBLANK('Raw Data'!AB274),"",'Raw Data'!AB274)</f>
        <v>36</v>
      </c>
      <c r="F274" s="151">
        <f>IF(ISBLANK('Raw Data'!AC274),"",'Raw Data'!AC274)</f>
        <v>10.972800000000001</v>
      </c>
      <c r="G274" s="151">
        <f>IF(ISBLANK('Raw Data'!N274),"",'Raw Data'!N274)</f>
        <v>2</v>
      </c>
      <c r="H274" s="151">
        <f>IF(ISBLANK('Raw Data'!O274),"",'Raw Data'!O274)</f>
        <v>3</v>
      </c>
      <c r="I274" s="151">
        <f>IF(ISBLANK('Raw Data'!P274),"",'Raw Data'!P274)</f>
        <v>2</v>
      </c>
      <c r="J274" s="151">
        <f>IF(ISBLANK('Raw Data'!Q274),"",'Raw Data'!Q274)</f>
        <v>1</v>
      </c>
      <c r="K274" s="151">
        <f>IF(ISBLANK('Raw Data'!R274),"",'Raw Data'!R274)</f>
        <v>6</v>
      </c>
      <c r="L274" s="151">
        <f>IF(ISBLANK('Raw Data'!S274),"",'Raw Data'!S274)</f>
        <v>1</v>
      </c>
      <c r="M274" s="151">
        <f>IF(ISBLANK('Raw Data'!T274),"",'Raw Data'!T274)</f>
        <v>23.333333333333332</v>
      </c>
      <c r="N274" s="151">
        <f>IF(ISBLANK('Raw Data'!U274),"",'Raw Data'!U274)</f>
        <v>28.333333333333332</v>
      </c>
      <c r="O274" s="151">
        <f>IF(ISBLANK('Raw Data'!V274),"",'Raw Data'!V274)</f>
        <v>0.5</v>
      </c>
      <c r="P274" s="151">
        <f>IF(ISBLANK('Raw Data'!W274),"",'Raw Data'!W274)</f>
        <v>1</v>
      </c>
      <c r="Q274" s="151">
        <f>IF(ISBLANK('Raw Data'!C274),"",'Raw Data'!C274)</f>
        <v>5.43</v>
      </c>
      <c r="R274" s="151">
        <f>IF(ISBLANK('Raw Data'!D274),"",'Raw Data'!D274)</f>
        <v>6.66</v>
      </c>
      <c r="S274" s="151">
        <f>IF(ISBLANK('Raw Data'!E274),"",'Raw Data'!E274)</f>
        <v>14.2</v>
      </c>
      <c r="T274" s="151" t="str">
        <f>IF(ISBLANK('Raw Data'!F274),"",'Raw Data'!F274)</f>
        <v/>
      </c>
      <c r="U274" s="151">
        <f>IF(ISBLANK('Raw Data'!G274),"",'Raw Data'!G274)</f>
        <v>0.13900000000000001</v>
      </c>
      <c r="V274" s="151" t="str">
        <f>IF(ISBLANK('Raw Data'!AD274),"",'Raw Data'!AD274)</f>
        <v/>
      </c>
      <c r="W274" s="52"/>
      <c r="Y274" s="52" t="s">
        <v>29</v>
      </c>
      <c r="AA274" s="51">
        <f>AVERAGE(R283)</f>
        <v>6.3</v>
      </c>
      <c r="AB274" s="51">
        <f>AVERAGE(T283)</f>
        <v>2.2269999999999999</v>
      </c>
      <c r="AC274" s="51">
        <f>AVERAGE(U283)</f>
        <v>3.5000000000000003E-2</v>
      </c>
      <c r="AD274" s="51">
        <f>AVERAGE(S283)</f>
        <v>20.7</v>
      </c>
      <c r="AE274" s="51">
        <f>AVERAGE(O283)</f>
        <v>0.75</v>
      </c>
      <c r="AF274" s="90">
        <f>TNTP!M245</f>
        <v>1.1723859000000001</v>
      </c>
      <c r="AG274" s="91">
        <f>TNTP!N245</f>
        <v>4.5835599999999997E-2</v>
      </c>
      <c r="AH274" s="90"/>
    </row>
    <row r="275" spans="1:34" x14ac:dyDescent="0.2">
      <c r="A275" s="82">
        <f>IF(ISBLANK('Raw Data'!A275),"",'Raw Data'!A275)</f>
        <v>42934</v>
      </c>
      <c r="B275" s="151">
        <f>IF(ISBLANK('Raw Data'!B275),"",'Raw Data'!B275)</f>
        <v>18</v>
      </c>
      <c r="C275" s="151" t="str">
        <f>IF(ISBLANK('Raw Data'!X275),"",'Raw Data'!X275)</f>
        <v/>
      </c>
      <c r="D275" s="151" t="str">
        <f>IF(ISBLANK('Raw Data'!Y275),"",'Raw Data'!Y275)</f>
        <v>John Haffner</v>
      </c>
      <c r="E275" s="151">
        <f>IF(ISBLANK('Raw Data'!AB275),"",'Raw Data'!AB275)</f>
        <v>25</v>
      </c>
      <c r="F275" s="151">
        <f>IF(ISBLANK('Raw Data'!AC275),"",'Raw Data'!AC275)</f>
        <v>7.62</v>
      </c>
      <c r="G275" s="151">
        <f>IF(ISBLANK('Raw Data'!N275),"",'Raw Data'!N275)</f>
        <v>3</v>
      </c>
      <c r="H275" s="151">
        <f>IF(ISBLANK('Raw Data'!O275),"",'Raw Data'!O275)</f>
        <v>2</v>
      </c>
      <c r="I275" s="151">
        <f>IF(ISBLANK('Raw Data'!P275),"",'Raw Data'!P275)</f>
        <v>3</v>
      </c>
      <c r="J275" s="151">
        <f>IF(ISBLANK('Raw Data'!Q275),"",'Raw Data'!Q275)</f>
        <v>2</v>
      </c>
      <c r="K275" s="151">
        <f>IF(ISBLANK('Raw Data'!R275),"",'Raw Data'!R275)</f>
        <v>8</v>
      </c>
      <c r="L275" s="151">
        <f>IF(ISBLANK('Raw Data'!S275),"",'Raw Data'!S275)</f>
        <v>1</v>
      </c>
      <c r="M275" s="151">
        <f>IF(ISBLANK('Raw Data'!T275),"",'Raw Data'!T275)</f>
        <v>28.888888888888889</v>
      </c>
      <c r="N275" s="151">
        <f>IF(ISBLANK('Raw Data'!U275),"",'Raw Data'!U275)</f>
        <v>30.555555555555557</v>
      </c>
      <c r="O275" s="151">
        <f>IF(ISBLANK('Raw Data'!V275),"",'Raw Data'!V275)</f>
        <v>0.4</v>
      </c>
      <c r="P275" s="151">
        <f>IF(ISBLANK('Raw Data'!W275),"",'Raw Data'!W275)</f>
        <v>1</v>
      </c>
      <c r="Q275" s="151">
        <f>IF(ISBLANK('Raw Data'!C275),"",'Raw Data'!C275)</f>
        <v>4.88</v>
      </c>
      <c r="R275" s="151">
        <f>IF(ISBLANK('Raw Data'!D275),"",'Raw Data'!D275)</f>
        <v>6.76</v>
      </c>
      <c r="S275" s="151">
        <f>IF(ISBLANK('Raw Data'!E275),"",'Raw Data'!E275)</f>
        <v>15.8</v>
      </c>
      <c r="T275" s="151">
        <f>IF(ISBLANK('Raw Data'!F275),"",'Raw Data'!F275)</f>
        <v>5.98</v>
      </c>
      <c r="U275" s="151">
        <f>IF(ISBLANK('Raw Data'!G275),"",'Raw Data'!G275)</f>
        <v>0.124</v>
      </c>
      <c r="V275" s="151" t="str">
        <f>IF(ISBLANK('Raw Data'!AD275),"",'Raw Data'!AD275)</f>
        <v/>
      </c>
      <c r="W275" s="52"/>
      <c r="Y275" s="51" t="s">
        <v>134</v>
      </c>
      <c r="AA275" s="91">
        <f t="shared" ref="AA275:AG275" si="24">AVERAGE(AA266:AA274)</f>
        <v>6.6035185185185172</v>
      </c>
      <c r="AB275" s="91">
        <f t="shared" si="24"/>
        <v>10.354129629629631</v>
      </c>
      <c r="AC275" s="91">
        <f t="shared" si="24"/>
        <v>0.11718518518518518</v>
      </c>
      <c r="AD275" s="91">
        <f t="shared" si="24"/>
        <v>22.56851851851852</v>
      </c>
      <c r="AE275" s="91">
        <f t="shared" si="24"/>
        <v>0.45833333333333331</v>
      </c>
      <c r="AF275" s="90">
        <f t="shared" si="24"/>
        <v>1.0546233444444444</v>
      </c>
      <c r="AG275" s="91">
        <f t="shared" si="24"/>
        <v>5.7323175925925923E-2</v>
      </c>
      <c r="AH275" s="90"/>
    </row>
    <row r="276" spans="1:34" x14ac:dyDescent="0.2">
      <c r="A276" s="82">
        <f>IF(ISBLANK('Raw Data'!A276),"",'Raw Data'!A276)</f>
        <v>42948</v>
      </c>
      <c r="B276" s="151">
        <f>IF(ISBLANK('Raw Data'!B276),"",'Raw Data'!B276)</f>
        <v>18</v>
      </c>
      <c r="C276" s="151" t="str">
        <f>IF(ISBLANK('Raw Data'!X276),"",'Raw Data'!X276)</f>
        <v/>
      </c>
      <c r="D276" s="151" t="str">
        <f>IF(ISBLANK('Raw Data'!Y276),"",'Raw Data'!Y276)</f>
        <v>John Haffner</v>
      </c>
      <c r="E276" s="151">
        <f>IF(ISBLANK('Raw Data'!AB276),"",'Raw Data'!AB276)</f>
        <v>25</v>
      </c>
      <c r="F276" s="151">
        <f>IF(ISBLANK('Raw Data'!AC276),"",'Raw Data'!AC276)</f>
        <v>7.62</v>
      </c>
      <c r="G276" s="151">
        <f>IF(ISBLANK('Raw Data'!N276),"",'Raw Data'!N276)</f>
        <v>2</v>
      </c>
      <c r="H276" s="151">
        <f>IF(ISBLANK('Raw Data'!O276),"",'Raw Data'!O276)</f>
        <v>2</v>
      </c>
      <c r="I276" s="151">
        <f>IF(ISBLANK('Raw Data'!P276),"",'Raw Data'!P276)</f>
        <v>2</v>
      </c>
      <c r="J276" s="151">
        <f>IF(ISBLANK('Raw Data'!Q276),"",'Raw Data'!Q276)</f>
        <v>2</v>
      </c>
      <c r="K276" s="151">
        <f>IF(ISBLANK('Raw Data'!R276),"",'Raw Data'!R276)</f>
        <v>11</v>
      </c>
      <c r="L276" s="151">
        <f>IF(ISBLANK('Raw Data'!S276),"",'Raw Data'!S276)</f>
        <v>1</v>
      </c>
      <c r="M276" s="151">
        <f>IF(ISBLANK('Raw Data'!T276),"",'Raw Data'!T276)</f>
        <v>31.111111111111111</v>
      </c>
      <c r="N276" s="151">
        <f>IF(ISBLANK('Raw Data'!U276),"",'Raw Data'!U276)</f>
        <v>27.777777777777779</v>
      </c>
      <c r="O276" s="151">
        <f>IF(ISBLANK('Raw Data'!V276),"",'Raw Data'!V276)</f>
        <v>0.4</v>
      </c>
      <c r="P276" s="151">
        <f>IF(ISBLANK('Raw Data'!W276),"",'Raw Data'!W276)</f>
        <v>1</v>
      </c>
      <c r="Q276" s="151">
        <f>IF(ISBLANK('Raw Data'!C276),"",'Raw Data'!C276)</f>
        <v>1.85</v>
      </c>
      <c r="R276" s="151">
        <f>IF(ISBLANK('Raw Data'!D276),"",'Raw Data'!D276)</f>
        <v>6.26</v>
      </c>
      <c r="S276" s="151">
        <f>IF(ISBLANK('Raw Data'!E276),"",'Raw Data'!E276)</f>
        <v>26.7</v>
      </c>
      <c r="T276" s="151">
        <f>IF(ISBLANK('Raw Data'!F276),"",'Raw Data'!F276)</f>
        <v>3.8</v>
      </c>
      <c r="U276" s="151">
        <f>IF(ISBLANK('Raw Data'!G276),"",'Raw Data'!G276)</f>
        <v>0.122</v>
      </c>
      <c r="V276" s="151" t="str">
        <f>IF(ISBLANK('Raw Data'!AD276),"",'Raw Data'!AD276)</f>
        <v/>
      </c>
      <c r="W276" s="52"/>
      <c r="AF276" s="90"/>
      <c r="AG276" s="91"/>
      <c r="AH276" s="90"/>
    </row>
    <row r="277" spans="1:34" x14ac:dyDescent="0.2">
      <c r="A277" s="82">
        <f>IF(ISBLANK('Raw Data'!A277),"",'Raw Data'!A277)</f>
        <v>42962</v>
      </c>
      <c r="B277" s="151">
        <f>IF(ISBLANK('Raw Data'!B277),"",'Raw Data'!B277)</f>
        <v>18</v>
      </c>
      <c r="C277" s="151" t="str">
        <f>IF(ISBLANK('Raw Data'!X277),"",'Raw Data'!X277)</f>
        <v/>
      </c>
      <c r="D277" s="151" t="str">
        <f>IF(ISBLANK('Raw Data'!Y277),"",'Raw Data'!Y277)</f>
        <v>John Haffner</v>
      </c>
      <c r="E277" s="151">
        <f>IF(ISBLANK('Raw Data'!AB277),"",'Raw Data'!AB277)</f>
        <v>25</v>
      </c>
      <c r="F277" s="151">
        <f>IF(ISBLANK('Raw Data'!AC277),"",'Raw Data'!AC277)</f>
        <v>7.62</v>
      </c>
      <c r="G277" s="151">
        <f>IF(ISBLANK('Raw Data'!N277),"",'Raw Data'!N277)</f>
        <v>2</v>
      </c>
      <c r="H277" s="151">
        <f>IF(ISBLANK('Raw Data'!O277),"",'Raw Data'!O277)</f>
        <v>3</v>
      </c>
      <c r="I277" s="151">
        <f>IF(ISBLANK('Raw Data'!P277),"",'Raw Data'!P277)</f>
        <v>2</v>
      </c>
      <c r="J277" s="151">
        <f>IF(ISBLANK('Raw Data'!Q277),"",'Raw Data'!Q277)</f>
        <v>1</v>
      </c>
      <c r="K277" s="151">
        <f>IF(ISBLANK('Raw Data'!R277),"",'Raw Data'!R277)</f>
        <v>9</v>
      </c>
      <c r="L277" s="151">
        <f>IF(ISBLANK('Raw Data'!S277),"",'Raw Data'!S277)</f>
        <v>3</v>
      </c>
      <c r="M277" s="151">
        <f>IF(ISBLANK('Raw Data'!T277),"",'Raw Data'!T277)</f>
        <v>27.222222222222221</v>
      </c>
      <c r="N277" s="151">
        <f>IF(ISBLANK('Raw Data'!U277),"",'Raw Data'!U277)</f>
        <v>26.111111111111111</v>
      </c>
      <c r="O277" s="151">
        <f>IF(ISBLANK('Raw Data'!V277),"",'Raw Data'!V277)</f>
        <v>0.35</v>
      </c>
      <c r="P277" s="151">
        <f>IF(ISBLANK('Raw Data'!W277),"",'Raw Data'!W277)</f>
        <v>1</v>
      </c>
      <c r="Q277" s="151">
        <f>IF(ISBLANK('Raw Data'!C277),"",'Raw Data'!C277)</f>
        <v>0.04</v>
      </c>
      <c r="R277" s="151">
        <f>IF(ISBLANK('Raw Data'!D277),"",'Raw Data'!D277)</f>
        <v>5.72</v>
      </c>
      <c r="S277" s="151">
        <f>IF(ISBLANK('Raw Data'!E277),"",'Raw Data'!E277)</f>
        <v>10.3</v>
      </c>
      <c r="T277" s="151">
        <f>IF(ISBLANK('Raw Data'!F277),"",'Raw Data'!F277)</f>
        <v>2.33</v>
      </c>
      <c r="U277" s="151">
        <f>IF(ISBLANK('Raw Data'!G277),"",'Raw Data'!G277)</f>
        <v>0.32200000000000001</v>
      </c>
      <c r="V277" s="151" t="str">
        <f>IF(ISBLANK('Raw Data'!AD277),"",'Raw Data'!AD277)</f>
        <v/>
      </c>
      <c r="W277" s="52"/>
      <c r="AF277" s="90"/>
      <c r="AG277" s="91"/>
      <c r="AH277" s="90"/>
    </row>
    <row r="278" spans="1:34" x14ac:dyDescent="0.2">
      <c r="A278" s="82">
        <f>IF(ISBLANK('Raw Data'!A278),"",'Raw Data'!A278)</f>
        <v>42976</v>
      </c>
      <c r="B278" s="151">
        <f>IF(ISBLANK('Raw Data'!B278),"",'Raw Data'!B278)</f>
        <v>18</v>
      </c>
      <c r="C278" s="151" t="str">
        <f>IF(ISBLANK('Raw Data'!X278),"",'Raw Data'!X278)</f>
        <v/>
      </c>
      <c r="D278" s="151" t="str">
        <f>IF(ISBLANK('Raw Data'!Y278),"",'Raw Data'!Y278)</f>
        <v>John Haffner</v>
      </c>
      <c r="E278" s="151">
        <f>IF(ISBLANK('Raw Data'!AB278),"",'Raw Data'!AB278)</f>
        <v>25</v>
      </c>
      <c r="F278" s="151">
        <f>IF(ISBLANK('Raw Data'!AC278),"",'Raw Data'!AC278)</f>
        <v>2</v>
      </c>
      <c r="G278" s="151">
        <f>IF(ISBLANK('Raw Data'!N278),"",'Raw Data'!N278)</f>
        <v>5</v>
      </c>
      <c r="H278" s="151">
        <f>IF(ISBLANK('Raw Data'!O278),"",'Raw Data'!O278)</f>
        <v>4</v>
      </c>
      <c r="I278" s="151">
        <f>IF(ISBLANK('Raw Data'!P278),"",'Raw Data'!P278)</f>
        <v>2</v>
      </c>
      <c r="J278" s="151">
        <f>IF(ISBLANK('Raw Data'!Q278),"",'Raw Data'!Q278)</f>
        <v>6</v>
      </c>
      <c r="K278" s="151">
        <f>IF(ISBLANK('Raw Data'!R278),"",'Raw Data'!R278)</f>
        <v>4</v>
      </c>
      <c r="L278" s="151">
        <f>IF(ISBLANK('Raw Data'!S278),"",'Raw Data'!S278)</f>
        <v>4</v>
      </c>
      <c r="M278" s="151">
        <f>IF(ISBLANK('Raw Data'!T278),"",'Raw Data'!T278)</f>
        <v>20</v>
      </c>
      <c r="N278" s="151" t="str">
        <f>IF(ISBLANK('Raw Data'!U278),"",'Raw Data'!U278)</f>
        <v xml:space="preserve"> </v>
      </c>
      <c r="O278" s="151" t="str">
        <f>IF(ISBLANK('Raw Data'!V278),"",'Raw Data'!V278)</f>
        <v/>
      </c>
      <c r="P278" s="151">
        <f>IF(ISBLANK('Raw Data'!W278),"",'Raw Data'!W278)</f>
        <v>1</v>
      </c>
      <c r="Q278" s="151">
        <f>IF(ISBLANK('Raw Data'!C278),"",'Raw Data'!C278)</f>
        <v>2.02</v>
      </c>
      <c r="R278" s="151">
        <f>IF(ISBLANK('Raw Data'!D278),"",'Raw Data'!D278)</f>
        <v>6.46</v>
      </c>
      <c r="S278" s="151">
        <f>IF(ISBLANK('Raw Data'!E278),"",'Raw Data'!E278)</f>
        <v>10.9</v>
      </c>
      <c r="T278" s="151">
        <f>IF(ISBLANK('Raw Data'!F278),"",'Raw Data'!F278)</f>
        <v>3.64</v>
      </c>
      <c r="U278" s="151">
        <f>IF(ISBLANK('Raw Data'!G278),"",'Raw Data'!G278)</f>
        <v>0.19400000000000001</v>
      </c>
      <c r="V278" s="151" t="str">
        <f>IF(ISBLANK('Raw Data'!AD278),"",'Raw Data'!AD278)</f>
        <v/>
      </c>
      <c r="W278" s="52"/>
      <c r="AF278" s="90"/>
      <c r="AG278" s="91"/>
      <c r="AH278" s="90"/>
    </row>
    <row r="279" spans="1:34" x14ac:dyDescent="0.2">
      <c r="A279" s="82">
        <f>IF(ISBLANK('Raw Data'!A279),"",'Raw Data'!A279)</f>
        <v>42990</v>
      </c>
      <c r="B279" s="151">
        <f>IF(ISBLANK('Raw Data'!B279),"",'Raw Data'!B279)</f>
        <v>18</v>
      </c>
      <c r="C279" s="151" t="str">
        <f>IF(ISBLANK('Raw Data'!X279),"",'Raw Data'!X279)</f>
        <v/>
      </c>
      <c r="D279" s="151" t="str">
        <f>IF(ISBLANK('Raw Data'!Y279),"",'Raw Data'!Y279)</f>
        <v>John Haffner</v>
      </c>
      <c r="E279" s="151">
        <f>IF(ISBLANK('Raw Data'!AB279),"",'Raw Data'!AB279)</f>
        <v>25</v>
      </c>
      <c r="F279" s="151">
        <f>IF(ISBLANK('Raw Data'!AC279),"",'Raw Data'!AC279)</f>
        <v>7.62</v>
      </c>
      <c r="G279" s="151">
        <f>IF(ISBLANK('Raw Data'!N279),"",'Raw Data'!N279)</f>
        <v>2</v>
      </c>
      <c r="H279" s="151">
        <f>IF(ISBLANK('Raw Data'!O279),"",'Raw Data'!O279)</f>
        <v>1</v>
      </c>
      <c r="I279" s="151">
        <f>IF(ISBLANK('Raw Data'!P279),"",'Raw Data'!P279)</f>
        <v>2</v>
      </c>
      <c r="J279" s="151">
        <f>IF(ISBLANK('Raw Data'!Q279),"",'Raw Data'!Q279)</f>
        <v>1</v>
      </c>
      <c r="K279" s="151">
        <f>IF(ISBLANK('Raw Data'!R279),"",'Raw Data'!R279)</f>
        <v>3</v>
      </c>
      <c r="L279" s="151">
        <f>IF(ISBLANK('Raw Data'!S279),"",'Raw Data'!S279)</f>
        <v>3</v>
      </c>
      <c r="M279" s="151">
        <f>IF(ISBLANK('Raw Data'!T279),"",'Raw Data'!T279)</f>
        <v>22.777777777777779</v>
      </c>
      <c r="N279" s="151">
        <f>IF(ISBLANK('Raw Data'!U279),"",'Raw Data'!U279)</f>
        <v>22.777777777777779</v>
      </c>
      <c r="O279" s="151">
        <f>IF(ISBLANK('Raw Data'!V279),"",'Raw Data'!V279)</f>
        <v>0.4</v>
      </c>
      <c r="P279" s="151">
        <f>IF(ISBLANK('Raw Data'!W279),"",'Raw Data'!W279)</f>
        <v>1</v>
      </c>
      <c r="Q279" s="151">
        <f>IF(ISBLANK('Raw Data'!C279),"",'Raw Data'!C279)</f>
        <v>2.02</v>
      </c>
      <c r="R279" s="151">
        <f>IF(ISBLANK('Raw Data'!D279),"",'Raw Data'!D279)</f>
        <v>6.58</v>
      </c>
      <c r="S279" s="151">
        <f>IF(ISBLANK('Raw Data'!E279),"",'Raw Data'!E279)</f>
        <v>10.5</v>
      </c>
      <c r="T279" s="151">
        <f>IF(ISBLANK('Raw Data'!F279),"",'Raw Data'!F279)</f>
        <v>4.37</v>
      </c>
      <c r="U279" s="151">
        <f>IF(ISBLANK('Raw Data'!G279),"",'Raw Data'!G279)</f>
        <v>0.11799999999999999</v>
      </c>
      <c r="V279" s="151" t="str">
        <f>IF(ISBLANK('Raw Data'!AD279),"",'Raw Data'!AD279)</f>
        <v/>
      </c>
      <c r="W279" s="52"/>
      <c r="AF279" s="90"/>
      <c r="AG279" s="91"/>
      <c r="AH279" s="90"/>
    </row>
    <row r="280" spans="1:34" x14ac:dyDescent="0.2">
      <c r="A280" s="82">
        <f>IF(ISBLANK('Raw Data'!A280),"",'Raw Data'!A280)</f>
        <v>43004</v>
      </c>
      <c r="B280" s="151">
        <f>IF(ISBLANK('Raw Data'!B280),"",'Raw Data'!B280)</f>
        <v>18</v>
      </c>
      <c r="C280" s="151" t="str">
        <f>IF(ISBLANK('Raw Data'!X280),"",'Raw Data'!X280)</f>
        <v/>
      </c>
      <c r="D280" s="151" t="str">
        <f>IF(ISBLANK('Raw Data'!Y280),"",'Raw Data'!Y280)</f>
        <v>John Haffner</v>
      </c>
      <c r="E280" s="151">
        <f>IF(ISBLANK('Raw Data'!AB280),"",'Raw Data'!AB280)</f>
        <v>25</v>
      </c>
      <c r="F280" s="151">
        <f>IF(ISBLANK('Raw Data'!AC280),"",'Raw Data'!AC280)</f>
        <v>7.62</v>
      </c>
      <c r="G280" s="151">
        <f>IF(ISBLANK('Raw Data'!N280),"",'Raw Data'!N280)</f>
        <v>3</v>
      </c>
      <c r="H280" s="151">
        <f>IF(ISBLANK('Raw Data'!O280),"",'Raw Data'!O280)</f>
        <v>3</v>
      </c>
      <c r="I280" s="151">
        <f>IF(ISBLANK('Raw Data'!P280),"",'Raw Data'!P280)</f>
        <v>3</v>
      </c>
      <c r="J280" s="151">
        <f>IF(ISBLANK('Raw Data'!Q280),"",'Raw Data'!Q280)</f>
        <v>2</v>
      </c>
      <c r="K280" s="151">
        <f>IF(ISBLANK('Raw Data'!R280),"",'Raw Data'!R280)</f>
        <v>12</v>
      </c>
      <c r="L280" s="151">
        <f>IF(ISBLANK('Raw Data'!S280),"",'Raw Data'!S280)</f>
        <v>1</v>
      </c>
      <c r="M280" s="151">
        <f>IF(ISBLANK('Raw Data'!T280),"",'Raw Data'!T280)</f>
        <v>23.888888888888889</v>
      </c>
      <c r="N280" s="151">
        <f>IF(ISBLANK('Raw Data'!U280),"",'Raw Data'!U280)</f>
        <v>25.555555555555557</v>
      </c>
      <c r="O280" s="151">
        <f>IF(ISBLANK('Raw Data'!V280),"",'Raw Data'!V280)</f>
        <v>0.6</v>
      </c>
      <c r="P280" s="151">
        <f>IF(ISBLANK('Raw Data'!W280),"",'Raw Data'!W280)</f>
        <v>1</v>
      </c>
      <c r="Q280" s="151">
        <f>IF(ISBLANK('Raw Data'!C280),"",'Raw Data'!C280)</f>
        <v>3.93</v>
      </c>
      <c r="R280" s="151">
        <f>IF(ISBLANK('Raw Data'!D280),"",'Raw Data'!D280)</f>
        <v>6.75</v>
      </c>
      <c r="S280" s="151">
        <f>IF(ISBLANK('Raw Data'!E280),"",'Raw Data'!E280)</f>
        <v>16.7</v>
      </c>
      <c r="T280" s="151">
        <f>IF(ISBLANK('Raw Data'!F280),"",'Raw Data'!F280)</f>
        <v>5.35</v>
      </c>
      <c r="U280" s="151">
        <f>IF(ISBLANK('Raw Data'!G280),"",'Raw Data'!G280)</f>
        <v>0.1</v>
      </c>
      <c r="V280" s="151" t="str">
        <f>IF(ISBLANK('Raw Data'!AD280),"",'Raw Data'!AD280)</f>
        <v/>
      </c>
      <c r="W280" s="52"/>
      <c r="AF280" s="90"/>
      <c r="AG280" s="91"/>
      <c r="AH280" s="90"/>
    </row>
    <row r="281" spans="1:34" x14ac:dyDescent="0.2">
      <c r="A281" s="82">
        <f>IF(ISBLANK('Raw Data'!A281),"",'Raw Data'!A281)</f>
        <v>43018</v>
      </c>
      <c r="B281" s="151">
        <f>IF(ISBLANK('Raw Data'!B281),"",'Raw Data'!B281)</f>
        <v>18</v>
      </c>
      <c r="C281" s="151" t="str">
        <f>IF(ISBLANK('Raw Data'!X281),"",'Raw Data'!X281)</f>
        <v/>
      </c>
      <c r="D281" s="151" t="str">
        <f>IF(ISBLANK('Raw Data'!Y281),"",'Raw Data'!Y281)</f>
        <v>John Haffner</v>
      </c>
      <c r="E281" s="151">
        <f>IF(ISBLANK('Raw Data'!AB281),"",'Raw Data'!AB281)</f>
        <v>25</v>
      </c>
      <c r="F281" s="151">
        <f>IF(ISBLANK('Raw Data'!AC281),"",'Raw Data'!AC281)</f>
        <v>7.62</v>
      </c>
      <c r="G281" s="151">
        <f>IF(ISBLANK('Raw Data'!N281),"",'Raw Data'!N281)</f>
        <v>3</v>
      </c>
      <c r="H281" s="151">
        <f>IF(ISBLANK('Raw Data'!O281),"",'Raw Data'!O281)</f>
        <v>2</v>
      </c>
      <c r="I281" s="151">
        <f>IF(ISBLANK('Raw Data'!P281),"",'Raw Data'!P281)</f>
        <v>2</v>
      </c>
      <c r="J281" s="151">
        <f>IF(ISBLANK('Raw Data'!Q281),"",'Raw Data'!Q281)</f>
        <v>2</v>
      </c>
      <c r="K281" s="151">
        <f>IF(ISBLANK('Raw Data'!R281),"",'Raw Data'!R281)</f>
        <v>5</v>
      </c>
      <c r="L281" s="151">
        <f>IF(ISBLANK('Raw Data'!S281),"",'Raw Data'!S281)</f>
        <v>2</v>
      </c>
      <c r="M281" s="151">
        <f>IF(ISBLANK('Raw Data'!T281),"",'Raw Data'!T281)</f>
        <v>28.888888888888889</v>
      </c>
      <c r="N281" s="151">
        <f>IF(ISBLANK('Raw Data'!U281),"",'Raw Data'!U281)</f>
        <v>25</v>
      </c>
      <c r="O281" s="151">
        <f>IF(ISBLANK('Raw Data'!V281),"",'Raw Data'!V281)</f>
        <v>0.6</v>
      </c>
      <c r="P281" s="151">
        <f>IF(ISBLANK('Raw Data'!W281),"",'Raw Data'!W281)</f>
        <v>1</v>
      </c>
      <c r="Q281" s="151">
        <f>IF(ISBLANK('Raw Data'!C281),"",'Raw Data'!C281)</f>
        <v>5.3</v>
      </c>
      <c r="R281" s="151">
        <f>IF(ISBLANK('Raw Data'!D281),"",'Raw Data'!D281)</f>
        <v>6.6</v>
      </c>
      <c r="S281" s="151">
        <f>IF(ISBLANK('Raw Data'!E281),"",'Raw Data'!E281)</f>
        <v>14.3</v>
      </c>
      <c r="T281" s="151">
        <f>IF(ISBLANK('Raw Data'!F281),"",'Raw Data'!F281)</f>
        <v>0.67600000000000005</v>
      </c>
      <c r="U281" s="151">
        <f>IF(ISBLANK('Raw Data'!G281),"",'Raw Data'!G281)</f>
        <v>3.5000000000000003E-2</v>
      </c>
      <c r="V281" s="151" t="str">
        <f>IF(ISBLANK('Raw Data'!AD281),"",'Raw Data'!AD281)</f>
        <v/>
      </c>
      <c r="W281" s="52"/>
      <c r="AF281" s="90"/>
      <c r="AG281" s="91"/>
      <c r="AH281" s="90"/>
    </row>
    <row r="282" spans="1:34" x14ac:dyDescent="0.2">
      <c r="A282" s="82">
        <f>IF(ISBLANK('Raw Data'!A282),"",'Raw Data'!A282)</f>
        <v>43032</v>
      </c>
      <c r="B282" s="151">
        <f>IF(ISBLANK('Raw Data'!B282),"",'Raw Data'!B282)</f>
        <v>18</v>
      </c>
      <c r="C282" s="151" t="str">
        <f>IF(ISBLANK('Raw Data'!X282),"",'Raw Data'!X282)</f>
        <v/>
      </c>
      <c r="D282" s="151" t="str">
        <f>IF(ISBLANK('Raw Data'!Y282),"",'Raw Data'!Y282)</f>
        <v>John Haffner</v>
      </c>
      <c r="E282" s="151">
        <f>IF(ISBLANK('Raw Data'!AB282),"",'Raw Data'!AB282)</f>
        <v>25</v>
      </c>
      <c r="F282" s="151">
        <f>IF(ISBLANK('Raw Data'!AC282),"",'Raw Data'!AC282)</f>
        <v>7.62</v>
      </c>
      <c r="G282" s="151">
        <f>IF(ISBLANK('Raw Data'!N282),"",'Raw Data'!N282)</f>
        <v>2</v>
      </c>
      <c r="H282" s="151">
        <f>IF(ISBLANK('Raw Data'!O282),"",'Raw Data'!O282)</f>
        <v>2</v>
      </c>
      <c r="I282" s="151">
        <f>IF(ISBLANK('Raw Data'!P282),"",'Raw Data'!P282)</f>
        <v>3</v>
      </c>
      <c r="J282" s="151">
        <f>IF(ISBLANK('Raw Data'!Q282),"",'Raw Data'!Q282)</f>
        <v>2</v>
      </c>
      <c r="K282" s="151">
        <f>IF(ISBLANK('Raw Data'!R282),"",'Raw Data'!R282)</f>
        <v>9</v>
      </c>
      <c r="L282" s="151">
        <f>IF(ISBLANK('Raw Data'!S282),"",'Raw Data'!S282)</f>
        <v>4</v>
      </c>
      <c r="M282" s="151">
        <f>IF(ISBLANK('Raw Data'!T282),"",'Raw Data'!T282)</f>
        <v>22.222222222222221</v>
      </c>
      <c r="N282" s="151">
        <f>IF(ISBLANK('Raw Data'!U282),"",'Raw Data'!U282)</f>
        <v>21.111111111111111</v>
      </c>
      <c r="O282" s="151">
        <f>IF(ISBLANK('Raw Data'!V282),"",'Raw Data'!V282)</f>
        <v>0.6</v>
      </c>
      <c r="P282" s="151">
        <f>IF(ISBLANK('Raw Data'!W282),"",'Raw Data'!W282)</f>
        <v>1</v>
      </c>
      <c r="Q282" s="151">
        <f>IF(ISBLANK('Raw Data'!C282),"",'Raw Data'!C282)</f>
        <v>7.86</v>
      </c>
      <c r="R282" s="151">
        <f>IF(ISBLANK('Raw Data'!D282),"",'Raw Data'!D282)</f>
        <v>6.69</v>
      </c>
      <c r="S282" s="151">
        <f>IF(ISBLANK('Raw Data'!E282),"",'Raw Data'!E282)</f>
        <v>161.80000000000001</v>
      </c>
      <c r="T282" s="151">
        <f>IF(ISBLANK('Raw Data'!F282),"",'Raw Data'!F282)</f>
        <v>2.016</v>
      </c>
      <c r="U282" s="151">
        <f>IF(ISBLANK('Raw Data'!G282),"",'Raw Data'!G282)</f>
        <v>6.3E-2</v>
      </c>
      <c r="V282" s="151" t="str">
        <f>IF(ISBLANK('Raw Data'!AD282),"",'Raw Data'!AD282)</f>
        <v xml:space="preserve">   </v>
      </c>
      <c r="W282" s="52"/>
      <c r="AF282" s="90"/>
      <c r="AG282" s="91"/>
      <c r="AH282" s="90"/>
    </row>
    <row r="283" spans="1:34" x14ac:dyDescent="0.2">
      <c r="A283" s="82">
        <f>IF(ISBLANK('Raw Data'!A283),"",'Raw Data'!A283)</f>
        <v>43046</v>
      </c>
      <c r="B283" s="151">
        <f>IF(ISBLANK('Raw Data'!B283),"",'Raw Data'!B283)</f>
        <v>18</v>
      </c>
      <c r="C283" s="151" t="str">
        <f>IF(ISBLANK('Raw Data'!X283),"",'Raw Data'!X283)</f>
        <v/>
      </c>
      <c r="D283" s="151" t="str">
        <f>IF(ISBLANK('Raw Data'!Y283),"",'Raw Data'!Y283)</f>
        <v>John Haffner</v>
      </c>
      <c r="E283" s="151">
        <f>IF(ISBLANK('Raw Data'!AB283),"",'Raw Data'!AB283)</f>
        <v>25</v>
      </c>
      <c r="F283" s="151">
        <f>IF(ISBLANK('Raw Data'!AC283),"",'Raw Data'!AC283)</f>
        <v>7.62</v>
      </c>
      <c r="G283" s="151">
        <f>IF(ISBLANK('Raw Data'!N283),"",'Raw Data'!N283)</f>
        <v>3</v>
      </c>
      <c r="H283" s="151">
        <f>IF(ISBLANK('Raw Data'!O283),"",'Raw Data'!O283)</f>
        <v>4</v>
      </c>
      <c r="I283" s="151">
        <f>IF(ISBLANK('Raw Data'!P283),"",'Raw Data'!P283)</f>
        <v>3</v>
      </c>
      <c r="J283" s="151">
        <f>IF(ISBLANK('Raw Data'!Q283),"",'Raw Data'!Q283)</f>
        <v>2</v>
      </c>
      <c r="K283" s="151">
        <f>IF(ISBLANK('Raw Data'!R283),"",'Raw Data'!R283)</f>
        <v>5</v>
      </c>
      <c r="L283" s="151">
        <f>IF(ISBLANK('Raw Data'!S283),"",'Raw Data'!S283)</f>
        <v>3</v>
      </c>
      <c r="M283" s="151">
        <f>IF(ISBLANK('Raw Data'!T283),"",'Raw Data'!T283)</f>
        <v>8.3333333333333339</v>
      </c>
      <c r="N283" s="151">
        <f>IF(ISBLANK('Raw Data'!U283),"",'Raw Data'!U283)</f>
        <v>16.666666666666668</v>
      </c>
      <c r="O283" s="151">
        <f>IF(ISBLANK('Raw Data'!V283),"",'Raw Data'!V283)</f>
        <v>0.75</v>
      </c>
      <c r="P283" s="151">
        <f>IF(ISBLANK('Raw Data'!W283),"",'Raw Data'!W283)</f>
        <v>1</v>
      </c>
      <c r="Q283" s="151">
        <f>IF(ISBLANK('Raw Data'!C283),"",'Raw Data'!C283)</f>
        <v>5.37</v>
      </c>
      <c r="R283" s="151">
        <f>IF(ISBLANK('Raw Data'!D283),"",'Raw Data'!D283)</f>
        <v>6.3</v>
      </c>
      <c r="S283" s="151">
        <f>IF(ISBLANK('Raw Data'!E283),"",'Raw Data'!E283)</f>
        <v>20.7</v>
      </c>
      <c r="T283" s="151">
        <f>IF(ISBLANK('Raw Data'!F283),"",'Raw Data'!F283)</f>
        <v>2.2269999999999999</v>
      </c>
      <c r="U283" s="151">
        <f>IF(ISBLANK('Raw Data'!G283),"",'Raw Data'!G283)</f>
        <v>3.5000000000000003E-2</v>
      </c>
      <c r="V283" s="151" t="str">
        <f>IF(ISBLANK('Raw Data'!AD283),"",'Raw Data'!AD283)</f>
        <v/>
      </c>
      <c r="W283" s="52"/>
      <c r="AF283" s="90"/>
      <c r="AG283" s="91"/>
      <c r="AH283" s="90"/>
    </row>
    <row r="284" spans="1:34" x14ac:dyDescent="0.2">
      <c r="A284" s="82" t="str">
        <f>IF(ISBLANK('Raw Data'!A284),"",'Raw Data'!A284)</f>
        <v/>
      </c>
      <c r="B284" s="151" t="str">
        <f>IF(ISBLANK('Raw Data'!B284),"",'Raw Data'!B284)</f>
        <v/>
      </c>
      <c r="C284" s="151" t="str">
        <f>IF(ISBLANK('Raw Data'!X284),"",'Raw Data'!X284)</f>
        <v/>
      </c>
      <c r="D284" s="151" t="str">
        <f>IF(ISBLANK('Raw Data'!Y284),"",'Raw Data'!Y284)</f>
        <v/>
      </c>
      <c r="E284" s="151" t="str">
        <f>IF(ISBLANK('Raw Data'!AB284),"",'Raw Data'!AB284)</f>
        <v/>
      </c>
      <c r="F284" s="151" t="str">
        <f>IF(ISBLANK('Raw Data'!AC284),"",'Raw Data'!AC284)</f>
        <v/>
      </c>
      <c r="G284" s="151" t="str">
        <f>IF(ISBLANK('Raw Data'!N284),"",'Raw Data'!N284)</f>
        <v/>
      </c>
      <c r="H284" s="151" t="str">
        <f>IF(ISBLANK('Raw Data'!O284),"",'Raw Data'!O284)</f>
        <v/>
      </c>
      <c r="I284" s="151" t="str">
        <f>IF(ISBLANK('Raw Data'!P284),"",'Raw Data'!P284)</f>
        <v/>
      </c>
      <c r="J284" s="151" t="str">
        <f>IF(ISBLANK('Raw Data'!Q284),"",'Raw Data'!Q284)</f>
        <v/>
      </c>
      <c r="K284" s="151" t="str">
        <f>IF(ISBLANK('Raw Data'!R284),"",'Raw Data'!R284)</f>
        <v/>
      </c>
      <c r="L284" s="151" t="str">
        <f>IF(ISBLANK('Raw Data'!S284),"",'Raw Data'!S284)</f>
        <v/>
      </c>
      <c r="M284" s="151" t="str">
        <f>IF(ISBLANK('Raw Data'!T284),"",'Raw Data'!T284)</f>
        <v xml:space="preserve"> </v>
      </c>
      <c r="N284" s="151" t="str">
        <f>IF(ISBLANK('Raw Data'!U284),"",'Raw Data'!U284)</f>
        <v xml:space="preserve"> </v>
      </c>
      <c r="O284" s="151" t="str">
        <f>IF(ISBLANK('Raw Data'!V284),"",'Raw Data'!V284)</f>
        <v/>
      </c>
      <c r="P284" s="151" t="str">
        <f>IF(ISBLANK('Raw Data'!W284),"",'Raw Data'!W284)</f>
        <v/>
      </c>
      <c r="Q284" s="151" t="str">
        <f>IF(ISBLANK('Raw Data'!C284),"",'Raw Data'!C284)</f>
        <v/>
      </c>
      <c r="R284" s="151" t="str">
        <f>IF(ISBLANK('Raw Data'!D284),"",'Raw Data'!D284)</f>
        <v/>
      </c>
      <c r="S284" s="151" t="str">
        <f>IF(ISBLANK('Raw Data'!E284),"",'Raw Data'!E284)</f>
        <v/>
      </c>
      <c r="T284" s="151" t="str">
        <f>IF(ISBLANK('Raw Data'!F284),"",'Raw Data'!F284)</f>
        <v/>
      </c>
      <c r="U284" s="151" t="str">
        <f>IF(ISBLANK('Raw Data'!G284),"",'Raw Data'!G284)</f>
        <v/>
      </c>
      <c r="V284" s="151" t="str">
        <f>IF(ISBLANK('Raw Data'!AD284),"",'Raw Data'!AD284)</f>
        <v/>
      </c>
      <c r="W284" s="52"/>
      <c r="AF284" s="90"/>
      <c r="AG284" s="91"/>
      <c r="AH284" s="90"/>
    </row>
    <row r="285" spans="1:34" x14ac:dyDescent="0.2">
      <c r="A285" s="82" t="str">
        <f>IF(ISBLANK('Raw Data'!A285),"",'Raw Data'!A285)</f>
        <v/>
      </c>
      <c r="B285" s="151" t="str">
        <f>IF(ISBLANK('Raw Data'!B285),"",'Raw Data'!B285)</f>
        <v/>
      </c>
      <c r="C285" s="151" t="str">
        <f>IF(ISBLANK('Raw Data'!X285),"",'Raw Data'!X285)</f>
        <v/>
      </c>
      <c r="D285" s="151" t="str">
        <f>IF(ISBLANK('Raw Data'!Y285),"",'Raw Data'!Y285)</f>
        <v/>
      </c>
      <c r="E285" s="151" t="str">
        <f>IF(ISBLANK('Raw Data'!AB285),"",'Raw Data'!AB285)</f>
        <v/>
      </c>
      <c r="F285" s="151" t="str">
        <f>IF(ISBLANK('Raw Data'!AC285),"",'Raw Data'!AC285)</f>
        <v/>
      </c>
      <c r="G285" s="151" t="str">
        <f>IF(ISBLANK('Raw Data'!N285),"",'Raw Data'!N285)</f>
        <v/>
      </c>
      <c r="H285" s="151" t="str">
        <f>IF(ISBLANK('Raw Data'!O285),"",'Raw Data'!O285)</f>
        <v/>
      </c>
      <c r="I285" s="151" t="str">
        <f>IF(ISBLANK('Raw Data'!P285),"",'Raw Data'!P285)</f>
        <v/>
      </c>
      <c r="J285" s="151" t="str">
        <f>IF(ISBLANK('Raw Data'!Q285),"",'Raw Data'!Q285)</f>
        <v/>
      </c>
      <c r="K285" s="151" t="str">
        <f>IF(ISBLANK('Raw Data'!R285),"",'Raw Data'!R285)</f>
        <v/>
      </c>
      <c r="L285" s="151" t="str">
        <f>IF(ISBLANK('Raw Data'!S285),"",'Raw Data'!S285)</f>
        <v/>
      </c>
      <c r="M285" s="151" t="str">
        <f>IF(ISBLANK('Raw Data'!T285),"",'Raw Data'!T285)</f>
        <v xml:space="preserve"> </v>
      </c>
      <c r="N285" s="151" t="str">
        <f>IF(ISBLANK('Raw Data'!U285),"",'Raw Data'!U285)</f>
        <v xml:space="preserve"> </v>
      </c>
      <c r="O285" s="151" t="str">
        <f>IF(ISBLANK('Raw Data'!V285),"",'Raw Data'!V285)</f>
        <v/>
      </c>
      <c r="P285" s="151" t="str">
        <f>IF(ISBLANK('Raw Data'!W285),"",'Raw Data'!W285)</f>
        <v/>
      </c>
      <c r="Q285" s="151" t="str">
        <f>IF(ISBLANK('Raw Data'!C285),"",'Raw Data'!C285)</f>
        <v/>
      </c>
      <c r="R285" s="151" t="str">
        <f>IF(ISBLANK('Raw Data'!D285),"",'Raw Data'!D285)</f>
        <v/>
      </c>
      <c r="S285" s="151" t="str">
        <f>IF(ISBLANK('Raw Data'!E285),"",'Raw Data'!E285)</f>
        <v/>
      </c>
      <c r="T285" s="151" t="str">
        <f>IF(ISBLANK('Raw Data'!F285),"",'Raw Data'!F285)</f>
        <v/>
      </c>
      <c r="U285" s="151" t="str">
        <f>IF(ISBLANK('Raw Data'!G285),"",'Raw Data'!G285)</f>
        <v/>
      </c>
      <c r="V285" s="151" t="str">
        <f>IF(ISBLANK('Raw Data'!AD285),"",'Raw Data'!AD285)</f>
        <v/>
      </c>
      <c r="W285" s="52"/>
      <c r="AF285" s="90"/>
      <c r="AG285" s="91"/>
      <c r="AH285" s="90"/>
    </row>
    <row r="286" spans="1:34" x14ac:dyDescent="0.2">
      <c r="A286" s="82" t="str">
        <f>IF(ISBLANK('Raw Data'!A286),"",'Raw Data'!A286)</f>
        <v/>
      </c>
      <c r="B286" s="151" t="str">
        <f>IF(ISBLANK('Raw Data'!B286),"",'Raw Data'!B286)</f>
        <v/>
      </c>
      <c r="C286" s="151" t="str">
        <f>IF(ISBLANK('Raw Data'!X286),"",'Raw Data'!X286)</f>
        <v/>
      </c>
      <c r="D286" s="151" t="str">
        <f>IF(ISBLANK('Raw Data'!Y286),"",'Raw Data'!Y286)</f>
        <v/>
      </c>
      <c r="E286" s="151" t="str">
        <f>IF(ISBLANK('Raw Data'!AB286),"",'Raw Data'!AB286)</f>
        <v/>
      </c>
      <c r="F286" s="151" t="str">
        <f>IF(ISBLANK('Raw Data'!AC286),"",'Raw Data'!AC286)</f>
        <v/>
      </c>
      <c r="G286" s="151" t="str">
        <f>IF(ISBLANK('Raw Data'!N286),"",'Raw Data'!N286)</f>
        <v/>
      </c>
      <c r="H286" s="151" t="str">
        <f>IF(ISBLANK('Raw Data'!O286),"",'Raw Data'!O286)</f>
        <v/>
      </c>
      <c r="I286" s="151" t="str">
        <f>IF(ISBLANK('Raw Data'!P286),"",'Raw Data'!P286)</f>
        <v/>
      </c>
      <c r="J286" s="151" t="str">
        <f>IF(ISBLANK('Raw Data'!Q286),"",'Raw Data'!Q286)</f>
        <v/>
      </c>
      <c r="K286" s="151" t="str">
        <f>IF(ISBLANK('Raw Data'!R286),"",'Raw Data'!R286)</f>
        <v/>
      </c>
      <c r="L286" s="151" t="str">
        <f>IF(ISBLANK('Raw Data'!S286),"",'Raw Data'!S286)</f>
        <v/>
      </c>
      <c r="M286" s="151" t="str">
        <f>IF(ISBLANK('Raw Data'!T286),"",'Raw Data'!T286)</f>
        <v xml:space="preserve"> </v>
      </c>
      <c r="N286" s="151" t="str">
        <f>IF(ISBLANK('Raw Data'!U286),"",'Raw Data'!U286)</f>
        <v xml:space="preserve"> </v>
      </c>
      <c r="O286" s="151" t="str">
        <f>IF(ISBLANK('Raw Data'!V286),"",'Raw Data'!V286)</f>
        <v/>
      </c>
      <c r="P286" s="151" t="str">
        <f>IF(ISBLANK('Raw Data'!W286),"",'Raw Data'!W286)</f>
        <v/>
      </c>
      <c r="Q286" s="151" t="str">
        <f>IF(ISBLANK('Raw Data'!C286),"",'Raw Data'!C286)</f>
        <v/>
      </c>
      <c r="R286" s="151" t="str">
        <f>IF(ISBLANK('Raw Data'!D286),"",'Raw Data'!D286)</f>
        <v/>
      </c>
      <c r="S286" s="151" t="str">
        <f>IF(ISBLANK('Raw Data'!E286),"",'Raw Data'!E286)</f>
        <v/>
      </c>
      <c r="T286" s="151" t="str">
        <f>IF(ISBLANK('Raw Data'!F286),"",'Raw Data'!F286)</f>
        <v/>
      </c>
      <c r="U286" s="151" t="str">
        <f>IF(ISBLANK('Raw Data'!G286),"",'Raw Data'!G286)</f>
        <v/>
      </c>
      <c r="V286" s="151" t="str">
        <f>IF(ISBLANK('Raw Data'!AD286),"",'Raw Data'!AD286)</f>
        <v/>
      </c>
      <c r="W286" s="52"/>
      <c r="AF286" s="90"/>
      <c r="AG286" s="91"/>
      <c r="AH286" s="90"/>
    </row>
    <row r="287" spans="1:34" x14ac:dyDescent="0.2">
      <c r="A287" s="82" t="str">
        <f>IF(ISBLANK('Raw Data'!A287),"",'Raw Data'!A287)</f>
        <v/>
      </c>
      <c r="B287" s="151" t="str">
        <f>IF(ISBLANK('Raw Data'!B287),"",'Raw Data'!B287)</f>
        <v/>
      </c>
      <c r="C287" s="151" t="str">
        <f>IF(ISBLANK('Raw Data'!X287),"",'Raw Data'!X287)</f>
        <v/>
      </c>
      <c r="D287" s="151" t="str">
        <f>IF(ISBLANK('Raw Data'!Y287),"",'Raw Data'!Y287)</f>
        <v/>
      </c>
      <c r="E287" s="151" t="str">
        <f>IF(ISBLANK('Raw Data'!AB287),"",'Raw Data'!AB287)</f>
        <v/>
      </c>
      <c r="F287" s="151" t="str">
        <f>IF(ISBLANK('Raw Data'!AC287),"",'Raw Data'!AC287)</f>
        <v/>
      </c>
      <c r="G287" s="151" t="str">
        <f>IF(ISBLANK('Raw Data'!N287),"",'Raw Data'!N287)</f>
        <v/>
      </c>
      <c r="H287" s="151" t="str">
        <f>IF(ISBLANK('Raw Data'!O287),"",'Raw Data'!O287)</f>
        <v/>
      </c>
      <c r="I287" s="151" t="str">
        <f>IF(ISBLANK('Raw Data'!P287),"",'Raw Data'!P287)</f>
        <v/>
      </c>
      <c r="J287" s="151" t="str">
        <f>IF(ISBLANK('Raw Data'!Q287),"",'Raw Data'!Q287)</f>
        <v/>
      </c>
      <c r="K287" s="151" t="str">
        <f>IF(ISBLANK('Raw Data'!R287),"",'Raw Data'!R287)</f>
        <v/>
      </c>
      <c r="L287" s="151" t="str">
        <f>IF(ISBLANK('Raw Data'!S287),"",'Raw Data'!S287)</f>
        <v/>
      </c>
      <c r="M287" s="151" t="str">
        <f>IF(ISBLANK('Raw Data'!T287),"",'Raw Data'!T287)</f>
        <v xml:space="preserve"> </v>
      </c>
      <c r="N287" s="151" t="str">
        <f>IF(ISBLANK('Raw Data'!U287),"",'Raw Data'!U287)</f>
        <v xml:space="preserve"> </v>
      </c>
      <c r="O287" s="151" t="str">
        <f>IF(ISBLANK('Raw Data'!V287),"",'Raw Data'!V287)</f>
        <v/>
      </c>
      <c r="P287" s="151" t="str">
        <f>IF(ISBLANK('Raw Data'!W287),"",'Raw Data'!W287)</f>
        <v/>
      </c>
      <c r="Q287" s="151" t="str">
        <f>IF(ISBLANK('Raw Data'!C287),"",'Raw Data'!C287)</f>
        <v/>
      </c>
      <c r="R287" s="151" t="str">
        <f>IF(ISBLANK('Raw Data'!D287),"",'Raw Data'!D287)</f>
        <v/>
      </c>
      <c r="S287" s="151" t="str">
        <f>IF(ISBLANK('Raw Data'!E287),"",'Raw Data'!E287)</f>
        <v/>
      </c>
      <c r="T287" s="151" t="str">
        <f>IF(ISBLANK('Raw Data'!F287),"",'Raw Data'!F287)</f>
        <v/>
      </c>
      <c r="U287" s="151" t="str">
        <f>IF(ISBLANK('Raw Data'!G287),"",'Raw Data'!G287)</f>
        <v/>
      </c>
      <c r="V287" s="151" t="str">
        <f>IF(ISBLANK('Raw Data'!AD287),"",'Raw Data'!AD287)</f>
        <v/>
      </c>
      <c r="W287" s="52"/>
      <c r="AF287" s="90"/>
      <c r="AG287" s="91"/>
      <c r="AH287" s="90"/>
    </row>
    <row r="288" spans="1:34" x14ac:dyDescent="0.2">
      <c r="A288" s="82">
        <f>IF(ISBLANK('Raw Data'!A288),"",'Raw Data'!A288)</f>
        <v>42808</v>
      </c>
      <c r="B288" s="151">
        <f>IF(ISBLANK('Raw Data'!B288),"",'Raw Data'!B288)</f>
        <v>19</v>
      </c>
      <c r="C288" s="151" t="str">
        <f>IF(ISBLANK('Raw Data'!X288),"",'Raw Data'!X288)</f>
        <v>City East Side</v>
      </c>
      <c r="D288" s="151" t="str">
        <f>IF(ISBLANK('Raw Data'!Y288),"",'Raw Data'!Y288)</f>
        <v>Linda Peverly</v>
      </c>
      <c r="E288" s="151" t="str">
        <f>IF(ISBLANK('Raw Data'!AB288),"",'Raw Data'!AB288)</f>
        <v/>
      </c>
      <c r="F288" s="151">
        <f>IF(ISBLANK('Raw Data'!AC288),"",'Raw Data'!AC288)</f>
        <v>0</v>
      </c>
      <c r="G288" s="151">
        <f>IF(ISBLANK('Raw Data'!N288),"",'Raw Data'!N288)</f>
        <v>4</v>
      </c>
      <c r="H288" s="151">
        <f>IF(ISBLANK('Raw Data'!O288),"",'Raw Data'!O288)</f>
        <v>3</v>
      </c>
      <c r="I288" s="151">
        <f>IF(ISBLANK('Raw Data'!P288),"",'Raw Data'!P288)</f>
        <v>4</v>
      </c>
      <c r="J288" s="151">
        <f>IF(ISBLANK('Raw Data'!Q288),"",'Raw Data'!Q288)</f>
        <v>3</v>
      </c>
      <c r="K288" s="151">
        <f>IF(ISBLANK('Raw Data'!R288),"",'Raw Data'!R288)</f>
        <v>12</v>
      </c>
      <c r="L288" s="151">
        <f>IF(ISBLANK('Raw Data'!S288),"",'Raw Data'!S288)</f>
        <v>6</v>
      </c>
      <c r="M288" s="151">
        <f>IF(ISBLANK('Raw Data'!T288),"",'Raw Data'!T288)</f>
        <v>3.3333333333333335</v>
      </c>
      <c r="N288" s="151">
        <f>IF(ISBLANK('Raw Data'!U288),"",'Raw Data'!U288)</f>
        <v>5.5555555555555554</v>
      </c>
      <c r="O288" s="151">
        <f>IF(ISBLANK('Raw Data'!V288),"",'Raw Data'!V288)</f>
        <v>0.75</v>
      </c>
      <c r="P288" s="151">
        <f>IF(ISBLANK('Raw Data'!W288),"",'Raw Data'!W288)</f>
        <v>1</v>
      </c>
      <c r="Q288" s="151">
        <f>IF(ISBLANK('Raw Data'!C288),"",'Raw Data'!C288)</f>
        <v>0.2</v>
      </c>
      <c r="R288" s="151">
        <f>IF(ISBLANK('Raw Data'!D288),"",'Raw Data'!D288)</f>
        <v>7.63</v>
      </c>
      <c r="S288" s="151">
        <f>IF(ISBLANK('Raw Data'!E288),"",'Raw Data'!E288)</f>
        <v>7.5</v>
      </c>
      <c r="T288" s="151">
        <f>IF(ISBLANK('Raw Data'!F288),"",'Raw Data'!F288)</f>
        <v>20.347000000000001</v>
      </c>
      <c r="U288" s="151">
        <f>IF(ISBLANK('Raw Data'!G288),"",'Raw Data'!G288)</f>
        <v>0.13100000000000001</v>
      </c>
      <c r="V288" s="151" t="str">
        <f>IF(ISBLANK('Raw Data'!AD288),"",'Raw Data'!AD288)</f>
        <v>Storm last night</v>
      </c>
      <c r="W288" s="52"/>
      <c r="Y288" s="52" t="s">
        <v>20</v>
      </c>
      <c r="Z288" s="64" t="s">
        <v>57</v>
      </c>
      <c r="AA288" s="51">
        <f>AVERAGE(R288:R289)</f>
        <v>7.7349999999999994</v>
      </c>
      <c r="AB288" s="51">
        <f>AVERAGE(T288:T289)</f>
        <v>11.653500000000001</v>
      </c>
      <c r="AC288" s="51">
        <f>AVERAGE(U288:U289)</f>
        <v>0.16350000000000001</v>
      </c>
      <c r="AD288" s="51">
        <f>AVERAGE(S288:S289)</f>
        <v>10.85</v>
      </c>
      <c r="AE288" s="51">
        <f>AVERAGE(O288:O289)</f>
        <v>0.41299999999999998</v>
      </c>
      <c r="AF288" s="90">
        <f>TNTP!M256</f>
        <v>4.5452715000000001</v>
      </c>
      <c r="AG288" s="91">
        <f>TNTP!N256</f>
        <v>7.6031349999999998E-2</v>
      </c>
      <c r="AH288" s="90"/>
    </row>
    <row r="289" spans="1:34" x14ac:dyDescent="0.2">
      <c r="A289" s="82">
        <f>IF(ISBLANK('Raw Data'!A289),"",'Raw Data'!A289)</f>
        <v>42822</v>
      </c>
      <c r="B289" s="151">
        <f>IF(ISBLANK('Raw Data'!B289),"",'Raw Data'!B289)</f>
        <v>19</v>
      </c>
      <c r="C289" s="151" t="str">
        <f>IF(ISBLANK('Raw Data'!X289),"",'Raw Data'!X289)</f>
        <v/>
      </c>
      <c r="D289" s="151" t="str">
        <f>IF(ISBLANK('Raw Data'!Y289),"",'Raw Data'!Y289)</f>
        <v>Richard Reddish</v>
      </c>
      <c r="E289" s="151" t="str">
        <f>IF(ISBLANK('Raw Data'!AB289),"",'Raw Data'!AB289)</f>
        <v/>
      </c>
      <c r="F289" s="151">
        <f>IF(ISBLANK('Raw Data'!AC289),"",'Raw Data'!AC289)</f>
        <v>0</v>
      </c>
      <c r="G289" s="151">
        <f>IF(ISBLANK('Raw Data'!N289),"",'Raw Data'!N289)</f>
        <v>3</v>
      </c>
      <c r="H289" s="151">
        <f>IF(ISBLANK('Raw Data'!O289),"",'Raw Data'!O289)</f>
        <v>4</v>
      </c>
      <c r="I289" s="151">
        <f>IF(ISBLANK('Raw Data'!P289),"",'Raw Data'!P289)</f>
        <v>2</v>
      </c>
      <c r="J289" s="151">
        <f>IF(ISBLANK('Raw Data'!Q289),"",'Raw Data'!Q289)</f>
        <v>2</v>
      </c>
      <c r="K289" s="151">
        <f>IF(ISBLANK('Raw Data'!R289),"",'Raw Data'!R289)</f>
        <v>10</v>
      </c>
      <c r="L289" s="151">
        <f>IF(ISBLANK('Raw Data'!S289),"",'Raw Data'!S289)</f>
        <v>3</v>
      </c>
      <c r="M289" s="151">
        <f>IF(ISBLANK('Raw Data'!T289),"",'Raw Data'!T289)</f>
        <v>17.777777777777779</v>
      </c>
      <c r="N289" s="151">
        <f>IF(ISBLANK('Raw Data'!U289),"",'Raw Data'!U289)</f>
        <v>12.222222222222221</v>
      </c>
      <c r="O289" s="151">
        <f>IF(ISBLANK('Raw Data'!V289),"",'Raw Data'!V289)</f>
        <v>7.5999999999999998E-2</v>
      </c>
      <c r="P289" s="151">
        <f>IF(ISBLANK('Raw Data'!W289),"",'Raw Data'!W289)</f>
        <v>1</v>
      </c>
      <c r="Q289" s="151">
        <f>IF(ISBLANK('Raw Data'!C289),"",'Raw Data'!C289)</f>
        <v>0.27</v>
      </c>
      <c r="R289" s="151">
        <f>IF(ISBLANK('Raw Data'!D289),"",'Raw Data'!D289)</f>
        <v>7.84</v>
      </c>
      <c r="S289" s="151">
        <f>IF(ISBLANK('Raw Data'!E289),"",'Raw Data'!E289)</f>
        <v>14.2</v>
      </c>
      <c r="T289" s="151">
        <f>IF(ISBLANK('Raw Data'!F289),"",'Raw Data'!F289)</f>
        <v>2.96</v>
      </c>
      <c r="U289" s="151">
        <f>IF(ISBLANK('Raw Data'!G289),"",'Raw Data'!G289)</f>
        <v>0.19600000000000001</v>
      </c>
      <c r="V289" s="151" t="str">
        <f>IF(ISBLANK('Raw Data'!AD289),"",'Raw Data'!AD289)</f>
        <v/>
      </c>
      <c r="W289" s="52"/>
      <c r="Y289" s="52" t="s">
        <v>22</v>
      </c>
      <c r="AA289" s="90">
        <f>AVERAGE(R290:R291)</f>
        <v>7.91</v>
      </c>
      <c r="AB289" s="90">
        <f>AVERAGE(T290:T291)</f>
        <v>4.0999999999999996</v>
      </c>
      <c r="AC289" s="90">
        <f>AVERAGE(U290:U291)</f>
        <v>0.105</v>
      </c>
      <c r="AD289" s="90">
        <f>AVERAGE(S290:S291)</f>
        <v>18.2</v>
      </c>
      <c r="AE289" s="90">
        <f>AVERAGE(O290:O291)</f>
        <v>0.2</v>
      </c>
      <c r="AF289" s="90">
        <f>TNTP!M257</f>
        <v>4.2721350000000005</v>
      </c>
      <c r="AG289" s="91">
        <f>TNTP!N257</f>
        <v>9.260030000000001E-2</v>
      </c>
      <c r="AH289" s="90"/>
    </row>
    <row r="290" spans="1:34" x14ac:dyDescent="0.2">
      <c r="A290" s="82">
        <f>IF(ISBLANK('Raw Data'!A290),"",'Raw Data'!A290)</f>
        <v>42836</v>
      </c>
      <c r="B290" s="151">
        <f>IF(ISBLANK('Raw Data'!B290),"",'Raw Data'!B290)</f>
        <v>19</v>
      </c>
      <c r="C290" s="151" t="str">
        <f>IF(ISBLANK('Raw Data'!X290),"",'Raw Data'!X290)</f>
        <v/>
      </c>
      <c r="D290" s="151" t="str">
        <f>IF(ISBLANK('Raw Data'!Y290),"",'Raw Data'!Y290)</f>
        <v>NO SAMPLE</v>
      </c>
      <c r="E290" s="151" t="str">
        <f>IF(ISBLANK('Raw Data'!AB290),"",'Raw Data'!AB290)</f>
        <v/>
      </c>
      <c r="F290" s="151" t="str">
        <f>IF(ISBLANK('Raw Data'!AC290),"",'Raw Data'!AC290)</f>
        <v/>
      </c>
      <c r="G290" s="151" t="str">
        <f>IF(ISBLANK('Raw Data'!N290),"",'Raw Data'!N290)</f>
        <v/>
      </c>
      <c r="H290" s="151" t="str">
        <f>IF(ISBLANK('Raw Data'!O290),"",'Raw Data'!O290)</f>
        <v/>
      </c>
      <c r="I290" s="151" t="str">
        <f>IF(ISBLANK('Raw Data'!P290),"",'Raw Data'!P290)</f>
        <v/>
      </c>
      <c r="J290" s="151" t="str">
        <f>IF(ISBLANK('Raw Data'!Q290),"",'Raw Data'!Q290)</f>
        <v/>
      </c>
      <c r="K290" s="151" t="str">
        <f>IF(ISBLANK('Raw Data'!R290),"",'Raw Data'!R290)</f>
        <v/>
      </c>
      <c r="L290" s="151" t="str">
        <f>IF(ISBLANK('Raw Data'!S290),"",'Raw Data'!S290)</f>
        <v/>
      </c>
      <c r="M290" s="151" t="str">
        <f>IF(ISBLANK('Raw Data'!T290),"",'Raw Data'!T290)</f>
        <v xml:space="preserve"> </v>
      </c>
      <c r="N290" s="151" t="str">
        <f>IF(ISBLANK('Raw Data'!U290),"",'Raw Data'!U290)</f>
        <v xml:space="preserve"> </v>
      </c>
      <c r="O290" s="151" t="str">
        <f>IF(ISBLANK('Raw Data'!V290),"",'Raw Data'!V290)</f>
        <v/>
      </c>
      <c r="P290" s="151" t="str">
        <f>IF(ISBLANK('Raw Data'!W290),"",'Raw Data'!W290)</f>
        <v/>
      </c>
      <c r="Q290" s="151" t="str">
        <f>IF(ISBLANK('Raw Data'!C290),"",'Raw Data'!C290)</f>
        <v/>
      </c>
      <c r="R290" s="151" t="str">
        <f>IF(ISBLANK('Raw Data'!D290),"",'Raw Data'!D290)</f>
        <v/>
      </c>
      <c r="S290" s="151" t="str">
        <f>IF(ISBLANK('Raw Data'!E290),"",'Raw Data'!E290)</f>
        <v/>
      </c>
      <c r="T290" s="151" t="str">
        <f>IF(ISBLANK('Raw Data'!F290),"",'Raw Data'!F290)</f>
        <v/>
      </c>
      <c r="U290" s="151" t="str">
        <f>IF(ISBLANK('Raw Data'!G290),"",'Raw Data'!G290)</f>
        <v/>
      </c>
      <c r="V290" s="151" t="str">
        <f>IF(ISBLANK('Raw Data'!AD290),"",'Raw Data'!AD290)</f>
        <v/>
      </c>
      <c r="W290" s="52"/>
      <c r="Y290" s="52" t="s">
        <v>23</v>
      </c>
      <c r="AA290" s="90">
        <f>AVERAGE(R292:R293)</f>
        <v>7.9399999999999995</v>
      </c>
      <c r="AB290" s="90">
        <f>AVERAGE(T292:T293)</f>
        <v>3.41</v>
      </c>
      <c r="AC290" s="90">
        <f>AVERAGE(U292:U293)</f>
        <v>0.13500000000000001</v>
      </c>
      <c r="AD290" s="90">
        <f>AVERAGE(S292:S293)</f>
        <v>25.9</v>
      </c>
      <c r="AE290" s="90">
        <f>AVERAGE(O292:O293)</f>
        <v>0.5</v>
      </c>
      <c r="AF290" s="90">
        <f>TNTP!M258</f>
        <v>3.6208095</v>
      </c>
      <c r="AG290" s="91">
        <f>TNTP!N258</f>
        <v>8.2070500000000005E-2</v>
      </c>
      <c r="AH290" s="90"/>
    </row>
    <row r="291" spans="1:34" x14ac:dyDescent="0.2">
      <c r="A291" s="82">
        <f>IF(ISBLANK('Raw Data'!A291),"",'Raw Data'!A291)</f>
        <v>42850</v>
      </c>
      <c r="B291" s="151">
        <f>IF(ISBLANK('Raw Data'!B291),"",'Raw Data'!B291)</f>
        <v>19</v>
      </c>
      <c r="C291" s="151" t="str">
        <f>IF(ISBLANK('Raw Data'!X291),"",'Raw Data'!X291)</f>
        <v/>
      </c>
      <c r="D291" s="151" t="str">
        <f>IF(ISBLANK('Raw Data'!Y291),"",'Raw Data'!Y291)</f>
        <v>Nyquist</v>
      </c>
      <c r="E291" s="151">
        <f>IF(ISBLANK('Raw Data'!AB291),"",'Raw Data'!AB291)</f>
        <v>40</v>
      </c>
      <c r="F291" s="151">
        <f>IF(ISBLANK('Raw Data'!AC291),"",'Raw Data'!AC291)</f>
        <v>12.192</v>
      </c>
      <c r="G291" s="151" t="str">
        <f>IF(ISBLANK('Raw Data'!N291),"",'Raw Data'!N291)</f>
        <v/>
      </c>
      <c r="H291" s="151">
        <f>IF(ISBLANK('Raw Data'!O291),"",'Raw Data'!O291)</f>
        <v>4</v>
      </c>
      <c r="I291" s="151">
        <f>IF(ISBLANK('Raw Data'!P291),"",'Raw Data'!P291)</f>
        <v>3</v>
      </c>
      <c r="J291" s="151">
        <f>IF(ISBLANK('Raw Data'!Q291),"",'Raw Data'!Q291)</f>
        <v>2</v>
      </c>
      <c r="K291" s="151">
        <f>IF(ISBLANK('Raw Data'!R291),"",'Raw Data'!R291)</f>
        <v>9</v>
      </c>
      <c r="L291" s="151">
        <f>IF(ISBLANK('Raw Data'!S291),"",'Raw Data'!S291)</f>
        <v>4</v>
      </c>
      <c r="M291" s="151">
        <f>IF(ISBLANK('Raw Data'!T291),"",'Raw Data'!T291)</f>
        <v>13.888888888888889</v>
      </c>
      <c r="N291" s="151">
        <f>IF(ISBLANK('Raw Data'!U291),"",'Raw Data'!U291)</f>
        <v>16.666666666666668</v>
      </c>
      <c r="O291" s="151">
        <f>IF(ISBLANK('Raw Data'!V291),"",'Raw Data'!V291)</f>
        <v>0.2</v>
      </c>
      <c r="P291" s="151">
        <f>IF(ISBLANK('Raw Data'!W291),"",'Raw Data'!W291)</f>
        <v>2</v>
      </c>
      <c r="Q291" s="151">
        <f>IF(ISBLANK('Raw Data'!C291),"",'Raw Data'!C291)</f>
        <v>0.37</v>
      </c>
      <c r="R291" s="151">
        <f>IF(ISBLANK('Raw Data'!D291),"",'Raw Data'!D291)</f>
        <v>7.91</v>
      </c>
      <c r="S291" s="151">
        <f>IF(ISBLANK('Raw Data'!E291),"",'Raw Data'!E291)</f>
        <v>18.2</v>
      </c>
      <c r="T291" s="151">
        <f>IF(ISBLANK('Raw Data'!F291),"",'Raw Data'!F291)</f>
        <v>4.0999999999999996</v>
      </c>
      <c r="U291" s="151">
        <f>IF(ISBLANK('Raw Data'!G291),"",'Raw Data'!G291)</f>
        <v>0.105</v>
      </c>
      <c r="V291" s="151" t="str">
        <f>IF(ISBLANK('Raw Data'!AD291),"",'Raw Data'!AD291)</f>
        <v/>
      </c>
      <c r="W291" s="52"/>
      <c r="Y291" s="52" t="s">
        <v>24</v>
      </c>
      <c r="AA291" s="51">
        <f>AVERAGE(R294:R295)</f>
        <v>7.59</v>
      </c>
      <c r="AB291" s="51">
        <f>AVERAGE(T294:T295)</f>
        <v>2.89</v>
      </c>
      <c r="AC291" s="51">
        <f>AVERAGE(U294:U295)</f>
        <v>9.4E-2</v>
      </c>
      <c r="AD291" s="51">
        <f>AVERAGE(S294:S295)</f>
        <v>30.3</v>
      </c>
      <c r="AE291" s="51">
        <f>AVERAGE(O294:O295)</f>
        <v>0.6</v>
      </c>
      <c r="AF291" s="90">
        <f>TNTP!M259</f>
        <v>3.8379180000000002</v>
      </c>
      <c r="AG291" s="91">
        <f>TNTP!N259</f>
        <v>8.1141400000000002E-2</v>
      </c>
      <c r="AH291" s="90"/>
    </row>
    <row r="292" spans="1:34" x14ac:dyDescent="0.2">
      <c r="A292" s="82">
        <f>IF(ISBLANK('Raw Data'!A292),"",'Raw Data'!A292)</f>
        <v>42864</v>
      </c>
      <c r="B292" s="151">
        <f>IF(ISBLANK('Raw Data'!B292),"",'Raw Data'!B292)</f>
        <v>19</v>
      </c>
      <c r="C292" s="151" t="str">
        <f>IF(ISBLANK('Raw Data'!X292),"",'Raw Data'!X292)</f>
        <v/>
      </c>
      <c r="D292" s="151" t="str">
        <f>IF(ISBLANK('Raw Data'!Y292),"",'Raw Data'!Y292)</f>
        <v>L. Peverly</v>
      </c>
      <c r="E292" s="151">
        <f>IF(ISBLANK('Raw Data'!AB292),"",'Raw Data'!AB292)</f>
        <v>200</v>
      </c>
      <c r="F292" s="151">
        <f>IF(ISBLANK('Raw Data'!AC292),"",'Raw Data'!AC292)</f>
        <v>60.96</v>
      </c>
      <c r="G292" s="151">
        <f>IF(ISBLANK('Raw Data'!N292),"",'Raw Data'!N292)</f>
        <v>4</v>
      </c>
      <c r="H292" s="151">
        <f>IF(ISBLANK('Raw Data'!O292),"",'Raw Data'!O292)</f>
        <v>1</v>
      </c>
      <c r="I292" s="151">
        <f>IF(ISBLANK('Raw Data'!P292),"",'Raw Data'!P292)</f>
        <v>2</v>
      </c>
      <c r="J292" s="151">
        <f>IF(ISBLANK('Raw Data'!Q292),"",'Raw Data'!Q292)</f>
        <v>2</v>
      </c>
      <c r="K292" s="151">
        <f>IF(ISBLANK('Raw Data'!R292),"",'Raw Data'!R292)</f>
        <v>12</v>
      </c>
      <c r="L292" s="151">
        <f>IF(ISBLANK('Raw Data'!S292),"",'Raw Data'!S292)</f>
        <v>1</v>
      </c>
      <c r="M292" s="151">
        <f>IF(ISBLANK('Raw Data'!T292),"",'Raw Data'!T292)</f>
        <v>15.555555555555555</v>
      </c>
      <c r="N292" s="151">
        <f>IF(ISBLANK('Raw Data'!U292),"",'Raw Data'!U292)</f>
        <v>18.888888888888889</v>
      </c>
      <c r="O292" s="151">
        <f>IF(ISBLANK('Raw Data'!V292),"",'Raw Data'!V292)</f>
        <v>0.5</v>
      </c>
      <c r="P292" s="151">
        <f>IF(ISBLANK('Raw Data'!W292),"",'Raw Data'!W292)</f>
        <v>1</v>
      </c>
      <c r="Q292" s="151">
        <f>IF(ISBLANK('Raw Data'!C292),"",'Raw Data'!C292)</f>
        <v>0.24</v>
      </c>
      <c r="R292" s="151">
        <f>IF(ISBLANK('Raw Data'!D292),"",'Raw Data'!D292)</f>
        <v>8.0299999999999994</v>
      </c>
      <c r="S292" s="151">
        <f>IF(ISBLANK('Raw Data'!E292),"",'Raw Data'!E292)</f>
        <v>28.7</v>
      </c>
      <c r="T292" s="151">
        <f>IF(ISBLANK('Raw Data'!F292),"",'Raw Data'!F292)</f>
        <v>3.38</v>
      </c>
      <c r="U292" s="151">
        <f>IF(ISBLANK('Raw Data'!G292),"",'Raw Data'!G292)</f>
        <v>0.13200000000000001</v>
      </c>
      <c r="V292" s="151" t="str">
        <f>IF(ISBLANK('Raw Data'!AD292),"",'Raw Data'!AD292)</f>
        <v/>
      </c>
      <c r="W292" s="52"/>
      <c r="Y292" s="52" t="s">
        <v>25</v>
      </c>
      <c r="AA292" s="51">
        <f>AVERAGE(R296:R297)</f>
        <v>7.6400000000000006</v>
      </c>
      <c r="AB292" s="51">
        <f>AVERAGE(T296:T297)</f>
        <v>2.16</v>
      </c>
      <c r="AC292" s="51">
        <f>AVERAGE(U296:U297)</f>
        <v>0.11249999999999999</v>
      </c>
      <c r="AD292" s="51">
        <f>AVERAGE(S296:S297)</f>
        <v>18.55</v>
      </c>
      <c r="AE292" s="51">
        <f>AVERAGE(O296:O297)</f>
        <v>0.70720000000000005</v>
      </c>
      <c r="AF292" s="90">
        <f>TNTP!M260</f>
        <v>2.8574280000000001</v>
      </c>
      <c r="AG292" s="91">
        <f>TNTP!N260</f>
        <v>0.10947895000000001</v>
      </c>
      <c r="AH292" s="90"/>
    </row>
    <row r="293" spans="1:34" x14ac:dyDescent="0.2">
      <c r="A293" s="82">
        <f>IF(ISBLANK('Raw Data'!A293),"",'Raw Data'!A293)</f>
        <v>42878</v>
      </c>
      <c r="B293" s="151">
        <f>IF(ISBLANK('Raw Data'!B293),"",'Raw Data'!B293)</f>
        <v>19</v>
      </c>
      <c r="C293" s="151" t="str">
        <f>IF(ISBLANK('Raw Data'!X293),"",'Raw Data'!X293)</f>
        <v/>
      </c>
      <c r="D293" s="151" t="str">
        <f>IF(ISBLANK('Raw Data'!Y293),"",'Raw Data'!Y293)</f>
        <v>Linda Peverly</v>
      </c>
      <c r="E293" s="151">
        <f>IF(ISBLANK('Raw Data'!AB293),"",'Raw Data'!AB293)</f>
        <v>150</v>
      </c>
      <c r="F293" s="151">
        <f>IF(ISBLANK('Raw Data'!AC293),"",'Raw Data'!AC293)</f>
        <v>45.72</v>
      </c>
      <c r="G293" s="151">
        <f>IF(ISBLANK('Raw Data'!N293),"",'Raw Data'!N293)</f>
        <v>4</v>
      </c>
      <c r="H293" s="151">
        <f>IF(ISBLANK('Raw Data'!O293),"",'Raw Data'!O293)</f>
        <v>3</v>
      </c>
      <c r="I293" s="151">
        <f>IF(ISBLANK('Raw Data'!P293),"",'Raw Data'!P293)</f>
        <v>2</v>
      </c>
      <c r="J293" s="151">
        <f>IF(ISBLANK('Raw Data'!Q293),"",'Raw Data'!Q293)</f>
        <v>2</v>
      </c>
      <c r="K293" s="151">
        <f>IF(ISBLANK('Raw Data'!R293),"",'Raw Data'!R293)</f>
        <v>12</v>
      </c>
      <c r="L293" s="151">
        <f>IF(ISBLANK('Raw Data'!S293),"",'Raw Data'!S293)</f>
        <v>4</v>
      </c>
      <c r="M293" s="151">
        <f>IF(ISBLANK('Raw Data'!T293),"",'Raw Data'!T293)</f>
        <v>19.444444444444443</v>
      </c>
      <c r="N293" s="151">
        <f>IF(ISBLANK('Raw Data'!U293),"",'Raw Data'!U293)</f>
        <v>24.444444444444443</v>
      </c>
      <c r="O293" s="151">
        <f>IF(ISBLANK('Raw Data'!V293),"",'Raw Data'!V293)</f>
        <v>0.5</v>
      </c>
      <c r="P293" s="151">
        <f>IF(ISBLANK('Raw Data'!W293),"",'Raw Data'!W293)</f>
        <v>1</v>
      </c>
      <c r="Q293" s="151">
        <f>IF(ISBLANK('Raw Data'!C293),"",'Raw Data'!C293)</f>
        <v>0.19</v>
      </c>
      <c r="R293" s="151">
        <f>IF(ISBLANK('Raw Data'!D293),"",'Raw Data'!D293)</f>
        <v>7.85</v>
      </c>
      <c r="S293" s="151">
        <f>IF(ISBLANK('Raw Data'!E293),"",'Raw Data'!E293)</f>
        <v>23.1</v>
      </c>
      <c r="T293" s="151">
        <f>IF(ISBLANK('Raw Data'!F293),"",'Raw Data'!F293)</f>
        <v>3.44</v>
      </c>
      <c r="U293" s="151">
        <f>IF(ISBLANK('Raw Data'!G293),"",'Raw Data'!G293)</f>
        <v>0.13800000000000001</v>
      </c>
      <c r="V293" s="151" t="str">
        <f>IF(ISBLANK('Raw Data'!AD293),"",'Raw Data'!AD293)</f>
        <v/>
      </c>
      <c r="W293" s="52"/>
      <c r="Y293" s="52" t="s">
        <v>26</v>
      </c>
      <c r="AA293" s="90">
        <f>AVERAGE(R298:R300)</f>
        <v>6.87</v>
      </c>
      <c r="AB293" s="90">
        <f>AVERAGE(T298:T300)</f>
        <v>2.78</v>
      </c>
      <c r="AC293" s="90">
        <f>AVERAGE(U298:U300)</f>
        <v>0.22133333333333335</v>
      </c>
      <c r="AD293" s="90">
        <f>AVERAGE(S298:S300)</f>
        <v>16.366666666666667</v>
      </c>
      <c r="AE293" s="90">
        <f>AVERAGE(O298:O300)</f>
        <v>0.44</v>
      </c>
      <c r="AF293" s="90">
        <f>TNTP!M261</f>
        <v>2.4652320000000003</v>
      </c>
      <c r="AG293" s="91">
        <f>TNTP!N261</f>
        <v>0.13957146666666667</v>
      </c>
      <c r="AH293" s="90"/>
    </row>
    <row r="294" spans="1:34" x14ac:dyDescent="0.2">
      <c r="A294" s="82">
        <f>IF(ISBLANK('Raw Data'!A294),"",'Raw Data'!A294)</f>
        <v>42892</v>
      </c>
      <c r="B294" s="151">
        <f>IF(ISBLANK('Raw Data'!B294),"",'Raw Data'!B294)</f>
        <v>19</v>
      </c>
      <c r="C294" s="151" t="str">
        <f>IF(ISBLANK('Raw Data'!X294),"",'Raw Data'!X294)</f>
        <v/>
      </c>
      <c r="D294" s="151" t="str">
        <f>IF(ISBLANK('Raw Data'!Y294),"",'Raw Data'!Y294)</f>
        <v>Bill &amp; Judy Wyatt</v>
      </c>
      <c r="E294" s="151">
        <f>IF(ISBLANK('Raw Data'!AB294),"",'Raw Data'!AB294)</f>
        <v>15</v>
      </c>
      <c r="F294" s="151">
        <f>IF(ISBLANK('Raw Data'!AC294),"",'Raw Data'!AC294)</f>
        <v>4.5720000000000001</v>
      </c>
      <c r="G294" s="151">
        <f>IF(ISBLANK('Raw Data'!N294),"",'Raw Data'!N294)</f>
        <v>3</v>
      </c>
      <c r="H294" s="151">
        <f>IF(ISBLANK('Raw Data'!O294),"",'Raw Data'!O294)</f>
        <v>3</v>
      </c>
      <c r="I294" s="151">
        <f>IF(ISBLANK('Raw Data'!P294),"",'Raw Data'!P294)</f>
        <v>1</v>
      </c>
      <c r="J294" s="151">
        <f>IF(ISBLANK('Raw Data'!Q294),"",'Raw Data'!Q294)</f>
        <v>2</v>
      </c>
      <c r="K294" s="151">
        <f>IF(ISBLANK('Raw Data'!R294),"",'Raw Data'!R294)</f>
        <v>11</v>
      </c>
      <c r="L294" s="151">
        <f>IF(ISBLANK('Raw Data'!S294),"",'Raw Data'!S294)</f>
        <v>5</v>
      </c>
      <c r="M294" s="151">
        <f>IF(ISBLANK('Raw Data'!T294),"",'Raw Data'!T294)</f>
        <v>20.555555555555557</v>
      </c>
      <c r="N294" s="151">
        <f>IF(ISBLANK('Raw Data'!U294),"",'Raw Data'!U294)</f>
        <v>25</v>
      </c>
      <c r="O294" s="151">
        <f>IF(ISBLANK('Raw Data'!V294),"",'Raw Data'!V294)</f>
        <v>0.6</v>
      </c>
      <c r="P294" s="151">
        <f>IF(ISBLANK('Raw Data'!W294),"",'Raw Data'!W294)</f>
        <v>1</v>
      </c>
      <c r="Q294" s="151">
        <f>IF(ISBLANK('Raw Data'!C294),"",'Raw Data'!C294)</f>
        <v>0.16</v>
      </c>
      <c r="R294" s="151">
        <f>IF(ISBLANK('Raw Data'!D294),"",'Raw Data'!D294)</f>
        <v>7.59</v>
      </c>
      <c r="S294" s="151">
        <f>IF(ISBLANK('Raw Data'!E294),"",'Raw Data'!E294)</f>
        <v>30.3</v>
      </c>
      <c r="T294" s="151">
        <f>IF(ISBLANK('Raw Data'!F294),"",'Raw Data'!F294)</f>
        <v>2.89</v>
      </c>
      <c r="U294" s="151">
        <f>IF(ISBLANK('Raw Data'!G294),"",'Raw Data'!G294)</f>
        <v>9.4E-2</v>
      </c>
      <c r="V294" s="151" t="str">
        <f>IF(ISBLANK('Raw Data'!AD294),"",'Raw Data'!AD294)</f>
        <v/>
      </c>
      <c r="W294" s="52"/>
      <c r="Y294" s="52" t="s">
        <v>27</v>
      </c>
      <c r="AA294" s="90">
        <f>AVERAGE(R301:R302)</f>
        <v>7.37</v>
      </c>
      <c r="AB294" s="90">
        <f>AVERAGE(T301:T302)</f>
        <v>4.8599999999999994</v>
      </c>
      <c r="AC294" s="90">
        <f>AVERAGE(U301:U302)</f>
        <v>9.1999999999999998E-2</v>
      </c>
      <c r="AD294" s="90">
        <f>AVERAGE(S301:S302)</f>
        <v>17.450000000000003</v>
      </c>
      <c r="AE294" s="90">
        <f>AVERAGE(O301:O302)</f>
        <v>1.85</v>
      </c>
      <c r="AF294" s="90">
        <f>TNTP!M262</f>
        <v>4.6083029999999994</v>
      </c>
      <c r="AG294" s="91">
        <f>TNTP!N262</f>
        <v>6.2094849999999993E-2</v>
      </c>
      <c r="AH294" s="90"/>
    </row>
    <row r="295" spans="1:34" x14ac:dyDescent="0.2">
      <c r="A295" s="82">
        <f>IF(ISBLANK('Raw Data'!A295),"",'Raw Data'!A295)</f>
        <v>42906</v>
      </c>
      <c r="B295" s="151">
        <f>IF(ISBLANK('Raw Data'!B295),"",'Raw Data'!B295)</f>
        <v>19</v>
      </c>
      <c r="C295" s="151" t="str">
        <f>IF(ISBLANK('Raw Data'!X295),"",'Raw Data'!X295)</f>
        <v/>
      </c>
      <c r="D295" s="151" t="str">
        <f>IF(ISBLANK('Raw Data'!Y295),"",'Raw Data'!Y295)</f>
        <v>NO SAMPLE</v>
      </c>
      <c r="E295" s="151" t="str">
        <f>IF(ISBLANK('Raw Data'!AB295),"",'Raw Data'!AB295)</f>
        <v/>
      </c>
      <c r="F295" s="151" t="str">
        <f>IF(ISBLANK('Raw Data'!AC295),"",'Raw Data'!AC295)</f>
        <v/>
      </c>
      <c r="G295" s="151" t="str">
        <f>IF(ISBLANK('Raw Data'!N295),"",'Raw Data'!N295)</f>
        <v/>
      </c>
      <c r="H295" s="151" t="str">
        <f>IF(ISBLANK('Raw Data'!O295),"",'Raw Data'!O295)</f>
        <v/>
      </c>
      <c r="I295" s="151" t="str">
        <f>IF(ISBLANK('Raw Data'!P295),"",'Raw Data'!P295)</f>
        <v/>
      </c>
      <c r="J295" s="151" t="str">
        <f>IF(ISBLANK('Raw Data'!Q295),"",'Raw Data'!Q295)</f>
        <v/>
      </c>
      <c r="K295" s="151" t="str">
        <f>IF(ISBLANK('Raw Data'!R295),"",'Raw Data'!R295)</f>
        <v/>
      </c>
      <c r="L295" s="151" t="str">
        <f>IF(ISBLANK('Raw Data'!S295),"",'Raw Data'!S295)</f>
        <v/>
      </c>
      <c r="M295" s="151" t="str">
        <f>IF(ISBLANK('Raw Data'!T295),"",'Raw Data'!T295)</f>
        <v xml:space="preserve"> </v>
      </c>
      <c r="N295" s="151" t="str">
        <f>IF(ISBLANK('Raw Data'!U295),"",'Raw Data'!U295)</f>
        <v xml:space="preserve"> </v>
      </c>
      <c r="O295" s="151" t="str">
        <f>IF(ISBLANK('Raw Data'!V295),"",'Raw Data'!V295)</f>
        <v/>
      </c>
      <c r="P295" s="151" t="str">
        <f>IF(ISBLANK('Raw Data'!W295),"",'Raw Data'!W295)</f>
        <v/>
      </c>
      <c r="Q295" s="151" t="str">
        <f>IF(ISBLANK('Raw Data'!C295),"",'Raw Data'!C295)</f>
        <v/>
      </c>
      <c r="R295" s="151" t="str">
        <f>IF(ISBLANK('Raw Data'!D295),"",'Raw Data'!D295)</f>
        <v/>
      </c>
      <c r="S295" s="151" t="str">
        <f>IF(ISBLANK('Raw Data'!E295),"",'Raw Data'!E295)</f>
        <v/>
      </c>
      <c r="T295" s="151" t="str">
        <f>IF(ISBLANK('Raw Data'!F295),"",'Raw Data'!F295)</f>
        <v/>
      </c>
      <c r="U295" s="151" t="str">
        <f>IF(ISBLANK('Raw Data'!G295),"",'Raw Data'!G295)</f>
        <v/>
      </c>
      <c r="V295" s="151" t="str">
        <f>IF(ISBLANK('Raw Data'!AD295),"",'Raw Data'!AD295)</f>
        <v/>
      </c>
      <c r="W295" s="52"/>
      <c r="Y295" s="52" t="s">
        <v>28</v>
      </c>
      <c r="AA295" s="90">
        <f>AVERAGE(R303:R304)</f>
        <v>8.09</v>
      </c>
      <c r="AB295" s="90">
        <f>AVERAGE(T303:T304)</f>
        <v>2.2945000000000002</v>
      </c>
      <c r="AC295" s="90">
        <f>AVERAGE(U303:U304)</f>
        <v>0.222</v>
      </c>
      <c r="AD295" s="90">
        <f>AVERAGE(S303:S304)</f>
        <v>12.530000000000001</v>
      </c>
      <c r="AE295" s="90">
        <f>AVERAGE(O303:O304)</f>
        <v>0.28999999999999998</v>
      </c>
      <c r="AF295" s="90">
        <f>TNTP!M263</f>
        <v>4.2301140000000004</v>
      </c>
      <c r="AG295" s="91">
        <f>TNTP!N263</f>
        <v>5.6365399999999996E-2</v>
      </c>
      <c r="AH295" s="90"/>
    </row>
    <row r="296" spans="1:34" x14ac:dyDescent="0.2">
      <c r="A296" s="82">
        <f>IF(ISBLANK('Raw Data'!A296),"",'Raw Data'!A296)</f>
        <v>42921</v>
      </c>
      <c r="B296" s="151">
        <f>IF(ISBLANK('Raw Data'!B296),"",'Raw Data'!B296)</f>
        <v>19</v>
      </c>
      <c r="C296" s="151" t="str">
        <f>IF(ISBLANK('Raw Data'!X296),"",'Raw Data'!X296)</f>
        <v/>
      </c>
      <c r="D296" s="151" t="str">
        <f>IF(ISBLANK('Raw Data'!Y296),"",'Raw Data'!Y296)</f>
        <v>Peverly, M</v>
      </c>
      <c r="E296" s="151">
        <f>IF(ISBLANK('Raw Data'!AB296),"",'Raw Data'!AB296)</f>
        <v>75</v>
      </c>
      <c r="F296" s="151">
        <f>IF(ISBLANK('Raw Data'!AC296),"",'Raw Data'!AC296)</f>
        <v>22.86</v>
      </c>
      <c r="G296" s="151">
        <f>IF(ISBLANK('Raw Data'!N296),"",'Raw Data'!N296)</f>
        <v>2</v>
      </c>
      <c r="H296" s="151">
        <f>IF(ISBLANK('Raw Data'!O296),"",'Raw Data'!O296)</f>
        <v>3</v>
      </c>
      <c r="I296" s="151">
        <f>IF(ISBLANK('Raw Data'!P296),"",'Raw Data'!P296)</f>
        <v>1</v>
      </c>
      <c r="J296" s="151">
        <f>IF(ISBLANK('Raw Data'!Q296),"",'Raw Data'!Q296)</f>
        <v>1</v>
      </c>
      <c r="K296" s="151">
        <f>IF(ISBLANK('Raw Data'!R296),"",'Raw Data'!R296)</f>
        <v>13</v>
      </c>
      <c r="L296" s="151">
        <f>IF(ISBLANK('Raw Data'!S296),"",'Raw Data'!S296)</f>
        <v>1</v>
      </c>
      <c r="M296" s="151">
        <f>IF(ISBLANK('Raw Data'!T296),"",'Raw Data'!T296)</f>
        <v>25</v>
      </c>
      <c r="N296" s="151">
        <f>IF(ISBLANK('Raw Data'!U296),"",'Raw Data'!U296)</f>
        <v>26.111111111111111</v>
      </c>
      <c r="O296" s="151">
        <f>IF(ISBLANK('Raw Data'!V296),"",'Raw Data'!V296)</f>
        <v>0.91439999999999999</v>
      </c>
      <c r="P296" s="151">
        <f>IF(ISBLANK('Raw Data'!W296),"",'Raw Data'!W296)</f>
        <v>2</v>
      </c>
      <c r="Q296" s="151">
        <f>IF(ISBLANK('Raw Data'!C296),"",'Raw Data'!C296)</f>
        <v>0.18</v>
      </c>
      <c r="R296" s="151">
        <f>IF(ISBLANK('Raw Data'!D296),"",'Raw Data'!D296)</f>
        <v>7.41</v>
      </c>
      <c r="S296" s="151">
        <f>IF(ISBLANK('Raw Data'!E296),"",'Raw Data'!E296)</f>
        <v>18</v>
      </c>
      <c r="T296" s="151" t="str">
        <f>IF(ISBLANK('Raw Data'!F296),"",'Raw Data'!F296)</f>
        <v/>
      </c>
      <c r="U296" s="151">
        <f>IF(ISBLANK('Raw Data'!G296),"",'Raw Data'!G296)</f>
        <v>0.14499999999999999</v>
      </c>
      <c r="V296" s="151" t="str">
        <f>IF(ISBLANK('Raw Data'!AD296),"",'Raw Data'!AD296)</f>
        <v xml:space="preserve">lots of tug boats over 4th of july on river. Lots of geese. </v>
      </c>
      <c r="W296" s="52"/>
      <c r="Y296" s="52" t="s">
        <v>29</v>
      </c>
      <c r="AA296" s="51">
        <f>AVERAGE(R305)</f>
        <v>6.7</v>
      </c>
      <c r="AB296" s="51">
        <f>AVERAGE(T305)</f>
        <v>4.59</v>
      </c>
      <c r="AC296" s="51">
        <f>AVERAGE(U305)</f>
        <v>0.16800000000000001</v>
      </c>
      <c r="AD296" s="51">
        <f>AVERAGE(S305)</f>
        <v>18.3</v>
      </c>
      <c r="AE296" s="51">
        <f>AVERAGE(O305)</f>
        <v>0.91</v>
      </c>
      <c r="AF296" s="90"/>
      <c r="AG296" s="91"/>
      <c r="AH296" s="90"/>
    </row>
    <row r="297" spans="1:34" x14ac:dyDescent="0.2">
      <c r="A297" s="82">
        <f>IF(ISBLANK('Raw Data'!A297),"",'Raw Data'!A297)</f>
        <v>42934</v>
      </c>
      <c r="B297" s="151">
        <f>IF(ISBLANK('Raw Data'!B297),"",'Raw Data'!B297)</f>
        <v>19</v>
      </c>
      <c r="C297" s="151" t="str">
        <f>IF(ISBLANK('Raw Data'!X297),"",'Raw Data'!X297)</f>
        <v/>
      </c>
      <c r="D297" s="151" t="str">
        <f>IF(ISBLANK('Raw Data'!Y297),"",'Raw Data'!Y297)</f>
        <v>Bill &amp; Judy Wyatt</v>
      </c>
      <c r="E297" s="151">
        <f>IF(ISBLANK('Raw Data'!AB297),"",'Raw Data'!AB297)</f>
        <v>75</v>
      </c>
      <c r="F297" s="151">
        <f>IF(ISBLANK('Raw Data'!AC297),"",'Raw Data'!AC297)</f>
        <v>22.86</v>
      </c>
      <c r="G297" s="151">
        <f>IF(ISBLANK('Raw Data'!N297),"",'Raw Data'!N297)</f>
        <v>4</v>
      </c>
      <c r="H297" s="151">
        <f>IF(ISBLANK('Raw Data'!O297),"",'Raw Data'!O297)</f>
        <v>2</v>
      </c>
      <c r="I297" s="151">
        <f>IF(ISBLANK('Raw Data'!P297),"",'Raw Data'!P297)</f>
        <v>1</v>
      </c>
      <c r="J297" s="151">
        <f>IF(ISBLANK('Raw Data'!Q297),"",'Raw Data'!Q297)</f>
        <v>1</v>
      </c>
      <c r="K297" s="151">
        <f>IF(ISBLANK('Raw Data'!R297),"",'Raw Data'!R297)</f>
        <v>13</v>
      </c>
      <c r="L297" s="151">
        <f>IF(ISBLANK('Raw Data'!S297),"",'Raw Data'!S297)</f>
        <v>1</v>
      </c>
      <c r="M297" s="151">
        <f>IF(ISBLANK('Raw Data'!T297),"",'Raw Data'!T297)</f>
        <v>26.666666666666668</v>
      </c>
      <c r="N297" s="151">
        <f>IF(ISBLANK('Raw Data'!U297),"",'Raw Data'!U297)</f>
        <v>28.888888888888889</v>
      </c>
      <c r="O297" s="151">
        <f>IF(ISBLANK('Raw Data'!V297),"",'Raw Data'!V297)</f>
        <v>0.5</v>
      </c>
      <c r="P297" s="151">
        <f>IF(ISBLANK('Raw Data'!W297),"",'Raw Data'!W297)</f>
        <v>1</v>
      </c>
      <c r="Q297" s="151">
        <f>IF(ISBLANK('Raw Data'!C297),"",'Raw Data'!C297)</f>
        <v>0.31</v>
      </c>
      <c r="R297" s="151">
        <f>IF(ISBLANK('Raw Data'!D297),"",'Raw Data'!D297)</f>
        <v>7.87</v>
      </c>
      <c r="S297" s="151">
        <f>IF(ISBLANK('Raw Data'!E297),"",'Raw Data'!E297)</f>
        <v>19.100000000000001</v>
      </c>
      <c r="T297" s="151">
        <f>IF(ISBLANK('Raw Data'!F297),"",'Raw Data'!F297)</f>
        <v>2.16</v>
      </c>
      <c r="U297" s="151">
        <f>IF(ISBLANK('Raw Data'!G297),"",'Raw Data'!G297)</f>
        <v>0.08</v>
      </c>
      <c r="V297" s="151" t="str">
        <f>IF(ISBLANK('Raw Data'!AD297),"",'Raw Data'!AD297)</f>
        <v/>
      </c>
      <c r="W297" s="52"/>
      <c r="Y297" s="51" t="s">
        <v>134</v>
      </c>
      <c r="AA297" s="91">
        <f>AVERAGE(AA288:AA296)</f>
        <v>7.5383333333333331</v>
      </c>
      <c r="AB297" s="91">
        <f>AVERAGE(AB288:AB296)</f>
        <v>4.3042222222222222</v>
      </c>
      <c r="AC297" s="91">
        <f t="shared" ref="AC297:AE297" si="25">AVERAGE(AC288:AC296)</f>
        <v>0.14592592592592593</v>
      </c>
      <c r="AD297" s="91">
        <f t="shared" si="25"/>
        <v>18.716296296296299</v>
      </c>
      <c r="AE297" s="91">
        <f t="shared" si="25"/>
        <v>0.65668888888888899</v>
      </c>
      <c r="AF297" s="90">
        <f t="shared" ref="AF297:AG297" si="26">AVERAGE(AF288:AF296)</f>
        <v>3.8046513749999997</v>
      </c>
      <c r="AG297" s="91">
        <f t="shared" si="26"/>
        <v>8.7419277083333344E-2</v>
      </c>
      <c r="AH297" s="90"/>
    </row>
    <row r="298" spans="1:34" x14ac:dyDescent="0.2">
      <c r="A298" s="82">
        <f>IF(ISBLANK('Raw Data'!A298),"",'Raw Data'!A298)</f>
        <v>42948</v>
      </c>
      <c r="B298" s="151">
        <f>IF(ISBLANK('Raw Data'!B298),"",'Raw Data'!B298)</f>
        <v>19</v>
      </c>
      <c r="C298" s="151" t="str">
        <f>IF(ISBLANK('Raw Data'!X298),"",'Raw Data'!X298)</f>
        <v/>
      </c>
      <c r="D298" s="151" t="str">
        <f>IF(ISBLANK('Raw Data'!Y298),"",'Raw Data'!Y298)</f>
        <v>Bill &amp; Judy Wyatt</v>
      </c>
      <c r="E298" s="151" t="str">
        <f>IF(ISBLANK('Raw Data'!AB298),"",'Raw Data'!AB298)</f>
        <v/>
      </c>
      <c r="F298" s="151">
        <f>IF(ISBLANK('Raw Data'!AC298),"",'Raw Data'!AC298)</f>
        <v>0</v>
      </c>
      <c r="G298" s="151">
        <f>IF(ISBLANK('Raw Data'!N298),"",'Raw Data'!N298)</f>
        <v>3</v>
      </c>
      <c r="H298" s="151">
        <f>IF(ISBLANK('Raw Data'!O298),"",'Raw Data'!O298)</f>
        <v>1</v>
      </c>
      <c r="I298" s="151">
        <f>IF(ISBLANK('Raw Data'!P298),"",'Raw Data'!P298)</f>
        <v>1</v>
      </c>
      <c r="J298" s="151">
        <f>IF(ISBLANK('Raw Data'!Q298),"",'Raw Data'!Q298)</f>
        <v>1</v>
      </c>
      <c r="K298" s="151">
        <f>IF(ISBLANK('Raw Data'!R298),"",'Raw Data'!R298)</f>
        <v>9</v>
      </c>
      <c r="L298" s="151">
        <f>IF(ISBLANK('Raw Data'!S298),"",'Raw Data'!S298)</f>
        <v>1</v>
      </c>
      <c r="M298" s="151">
        <f>IF(ISBLANK('Raw Data'!T298),"",'Raw Data'!T298)</f>
        <v>25</v>
      </c>
      <c r="N298" s="151">
        <f>IF(ISBLANK('Raw Data'!U298),"",'Raw Data'!U298)</f>
        <v>28.888888888888889</v>
      </c>
      <c r="O298" s="151">
        <f>IF(ISBLANK('Raw Data'!V298),"",'Raw Data'!V298)</f>
        <v>0.5</v>
      </c>
      <c r="P298" s="151">
        <f>IF(ISBLANK('Raw Data'!W298),"",'Raw Data'!W298)</f>
        <v>1</v>
      </c>
      <c r="Q298" s="151">
        <f>IF(ISBLANK('Raw Data'!C298),"",'Raw Data'!C298)</f>
        <v>0.19</v>
      </c>
      <c r="R298" s="151">
        <f>IF(ISBLANK('Raw Data'!D298),"",'Raw Data'!D298)</f>
        <v>7.39</v>
      </c>
      <c r="S298" s="151">
        <f>IF(ISBLANK('Raw Data'!E298),"",'Raw Data'!E298)</f>
        <v>21.2</v>
      </c>
      <c r="T298" s="151">
        <f>IF(ISBLANK('Raw Data'!F298),"",'Raw Data'!F298)</f>
        <v>1.83</v>
      </c>
      <c r="U298" s="151">
        <f>IF(ISBLANK('Raw Data'!G298),"",'Raw Data'!G298)</f>
        <v>0.111</v>
      </c>
      <c r="V298" s="151" t="str">
        <f>IF(ISBLANK('Raw Data'!AD298),"",'Raw Data'!AD298)</f>
        <v/>
      </c>
      <c r="W298" s="52"/>
      <c r="AF298" s="90"/>
      <c r="AG298" s="91"/>
      <c r="AH298" s="90"/>
    </row>
    <row r="299" spans="1:34" x14ac:dyDescent="0.2">
      <c r="A299" s="82">
        <f>IF(ISBLANK('Raw Data'!A299),"",'Raw Data'!A299)</f>
        <v>42962</v>
      </c>
      <c r="B299" s="151">
        <f>IF(ISBLANK('Raw Data'!B299),"",'Raw Data'!B299)</f>
        <v>19</v>
      </c>
      <c r="C299" s="151" t="str">
        <f>IF(ISBLANK('Raw Data'!X299),"",'Raw Data'!X299)</f>
        <v/>
      </c>
      <c r="D299" s="151" t="str">
        <f>IF(ISBLANK('Raw Data'!Y299),"",'Raw Data'!Y299)</f>
        <v>Peverly, M</v>
      </c>
      <c r="E299" s="151">
        <f>IF(ISBLANK('Raw Data'!AB299),"",'Raw Data'!AB299)</f>
        <v>75</v>
      </c>
      <c r="F299" s="151">
        <f>IF(ISBLANK('Raw Data'!AC299),"",'Raw Data'!AC299)</f>
        <v>22.86</v>
      </c>
      <c r="G299" s="151">
        <f>IF(ISBLANK('Raw Data'!N299),"",'Raw Data'!N299)</f>
        <v>3</v>
      </c>
      <c r="H299" s="151">
        <f>IF(ISBLANK('Raw Data'!O299),"",'Raw Data'!O299)</f>
        <v>5</v>
      </c>
      <c r="I299" s="151">
        <f>IF(ISBLANK('Raw Data'!P299),"",'Raw Data'!P299)</f>
        <v>1</v>
      </c>
      <c r="J299" s="151">
        <f>IF(ISBLANK('Raw Data'!Q299),"",'Raw Data'!Q299)</f>
        <v>1</v>
      </c>
      <c r="K299" s="151">
        <f>IF(ISBLANK('Raw Data'!R299),"",'Raw Data'!R299)</f>
        <v>13</v>
      </c>
      <c r="L299" s="151">
        <f>IF(ISBLANK('Raw Data'!S299),"",'Raw Data'!S299)</f>
        <v>4</v>
      </c>
      <c r="M299" s="151">
        <f>IF(ISBLANK('Raw Data'!T299),"",'Raw Data'!T299)</f>
        <v>25.555555555555557</v>
      </c>
      <c r="N299" s="151">
        <f>IF(ISBLANK('Raw Data'!U299),"",'Raw Data'!U299)</f>
        <v>27.222222222222221</v>
      </c>
      <c r="O299" s="151">
        <f>IF(ISBLANK('Raw Data'!V299),"",'Raw Data'!V299)</f>
        <v>0.32</v>
      </c>
      <c r="P299" s="151">
        <f>IF(ISBLANK('Raw Data'!W299),"",'Raw Data'!W299)</f>
        <v>1</v>
      </c>
      <c r="Q299" s="151">
        <f>IF(ISBLANK('Raw Data'!C299),"",'Raw Data'!C299)</f>
        <v>0.04</v>
      </c>
      <c r="R299" s="151">
        <f>IF(ISBLANK('Raw Data'!D299),"",'Raw Data'!D299)</f>
        <v>5.86</v>
      </c>
      <c r="S299" s="151">
        <f>IF(ISBLANK('Raw Data'!E299),"",'Raw Data'!E299)</f>
        <v>17.5</v>
      </c>
      <c r="T299" s="151">
        <f>IF(ISBLANK('Raw Data'!F299),"",'Raw Data'!F299)</f>
        <v>2.19</v>
      </c>
      <c r="U299" s="151">
        <f>IF(ISBLANK('Raw Data'!G299),"",'Raw Data'!G299)</f>
        <v>0.215</v>
      </c>
      <c r="V299" s="151" t="str">
        <f>IF(ISBLANK('Raw Data'!AD299),"",'Raw Data'!AD299)</f>
        <v/>
      </c>
      <c r="W299" s="52"/>
      <c r="AF299" s="90"/>
      <c r="AG299" s="91"/>
      <c r="AH299" s="90"/>
    </row>
    <row r="300" spans="1:34" x14ac:dyDescent="0.2">
      <c r="A300" s="82">
        <f>IF(ISBLANK('Raw Data'!A300),"",'Raw Data'!A300)</f>
        <v>42976</v>
      </c>
      <c r="B300" s="151">
        <f>IF(ISBLANK('Raw Data'!B300),"",'Raw Data'!B300)</f>
        <v>19</v>
      </c>
      <c r="C300" s="151" t="str">
        <f>IF(ISBLANK('Raw Data'!X300),"",'Raw Data'!X300)</f>
        <v/>
      </c>
      <c r="D300" s="151" t="str">
        <f>IF(ISBLANK('Raw Data'!Y300),"",'Raw Data'!Y300)</f>
        <v>Peverly, M</v>
      </c>
      <c r="E300" s="151">
        <f>IF(ISBLANK('Raw Data'!AB300),"",'Raw Data'!AB300)</f>
        <v>75</v>
      </c>
      <c r="F300" s="151">
        <f>IF(ISBLANK('Raw Data'!AC300),"",'Raw Data'!AC300)</f>
        <v>22.86</v>
      </c>
      <c r="G300" s="151">
        <f>IF(ISBLANK('Raw Data'!N300),"",'Raw Data'!N300)</f>
        <v>4</v>
      </c>
      <c r="H300" s="151">
        <f>IF(ISBLANK('Raw Data'!O300),"",'Raw Data'!O300)</f>
        <v>5</v>
      </c>
      <c r="I300" s="151">
        <f>IF(ISBLANK('Raw Data'!P300),"",'Raw Data'!P300)</f>
        <v>1</v>
      </c>
      <c r="J300" s="151">
        <f>IF(ISBLANK('Raw Data'!Q300),"",'Raw Data'!Q300)</f>
        <v>2</v>
      </c>
      <c r="K300" s="151">
        <f>IF(ISBLANK('Raw Data'!R300),"",'Raw Data'!R300)</f>
        <v>13</v>
      </c>
      <c r="L300" s="151">
        <f>IF(ISBLANK('Raw Data'!S300),"",'Raw Data'!S300)</f>
        <v>3</v>
      </c>
      <c r="M300" s="151">
        <f>IF(ISBLANK('Raw Data'!T300),"",'Raw Data'!T300)</f>
        <v>20</v>
      </c>
      <c r="N300" s="151">
        <f>IF(ISBLANK('Raw Data'!U300),"",'Raw Data'!U300)</f>
        <v>23.333333333333332</v>
      </c>
      <c r="O300" s="151">
        <f>IF(ISBLANK('Raw Data'!V300),"",'Raw Data'!V300)</f>
        <v>0.5</v>
      </c>
      <c r="P300" s="151">
        <f>IF(ISBLANK('Raw Data'!W300),"",'Raw Data'!W300)</f>
        <v>1</v>
      </c>
      <c r="Q300" s="151">
        <f>IF(ISBLANK('Raw Data'!C300),"",'Raw Data'!C300)</f>
        <v>0.18</v>
      </c>
      <c r="R300" s="151">
        <f>IF(ISBLANK('Raw Data'!D300),"",'Raw Data'!D300)</f>
        <v>7.36</v>
      </c>
      <c r="S300" s="151">
        <f>IF(ISBLANK('Raw Data'!E300),"",'Raw Data'!E300)</f>
        <v>10.4</v>
      </c>
      <c r="T300" s="151">
        <f>IF(ISBLANK('Raw Data'!F300),"",'Raw Data'!F300)</f>
        <v>4.32</v>
      </c>
      <c r="U300" s="151">
        <f>IF(ISBLANK('Raw Data'!G300),"",'Raw Data'!G300)</f>
        <v>0.33800000000000002</v>
      </c>
      <c r="V300" s="151" t="str">
        <f>IF(ISBLANK('Raw Data'!AD300),"",'Raw Data'!AD300)</f>
        <v/>
      </c>
      <c r="W300" s="52"/>
      <c r="AF300" s="90"/>
      <c r="AG300" s="91"/>
      <c r="AH300" s="90"/>
    </row>
    <row r="301" spans="1:34" x14ac:dyDescent="0.2">
      <c r="A301" s="82">
        <f>IF(ISBLANK('Raw Data'!A301),"",'Raw Data'!A301)</f>
        <v>42990</v>
      </c>
      <c r="B301" s="151">
        <f>IF(ISBLANK('Raw Data'!B301),"",'Raw Data'!B301)</f>
        <v>19</v>
      </c>
      <c r="C301" s="151" t="str">
        <f>IF(ISBLANK('Raw Data'!X301),"",'Raw Data'!X301)</f>
        <v/>
      </c>
      <c r="D301" s="151" t="str">
        <f>IF(ISBLANK('Raw Data'!Y301),"",'Raw Data'!Y301)</f>
        <v>Bill &amp; Judy Wyatt</v>
      </c>
      <c r="E301" s="151">
        <f>IF(ISBLANK('Raw Data'!AB301),"",'Raw Data'!AB301)</f>
        <v>164.04300000000001</v>
      </c>
      <c r="F301" s="151">
        <f>IF(ISBLANK('Raw Data'!AC301),"",'Raw Data'!AC301)</f>
        <v>50.000306400000007</v>
      </c>
      <c r="G301" s="151">
        <f>IF(ISBLANK('Raw Data'!N301),"",'Raw Data'!N301)</f>
        <v>3</v>
      </c>
      <c r="H301" s="151">
        <f>IF(ISBLANK('Raw Data'!O301),"",'Raw Data'!O301)</f>
        <v>2</v>
      </c>
      <c r="I301" s="151">
        <f>IF(ISBLANK('Raw Data'!P301),"",'Raw Data'!P301)</f>
        <v>1</v>
      </c>
      <c r="J301" s="151">
        <f>IF(ISBLANK('Raw Data'!Q301),"",'Raw Data'!Q301)</f>
        <v>13</v>
      </c>
      <c r="K301" s="151">
        <f>IF(ISBLANK('Raw Data'!R301),"",'Raw Data'!R301)</f>
        <v>13</v>
      </c>
      <c r="L301" s="151">
        <f>IF(ISBLANK('Raw Data'!S301),"",'Raw Data'!S301)</f>
        <v>1</v>
      </c>
      <c r="M301" s="151">
        <f>IF(ISBLANK('Raw Data'!T301),"",'Raw Data'!T301)</f>
        <v>26.666666666666668</v>
      </c>
      <c r="N301" s="151">
        <f>IF(ISBLANK('Raw Data'!U301),"",'Raw Data'!U301)</f>
        <v>25.555555555555557</v>
      </c>
      <c r="O301" s="151">
        <f>IF(ISBLANK('Raw Data'!V301),"",'Raw Data'!V301)</f>
        <v>3</v>
      </c>
      <c r="P301" s="151">
        <f>IF(ISBLANK('Raw Data'!W301),"",'Raw Data'!W301)</f>
        <v>2</v>
      </c>
      <c r="Q301" s="151">
        <f>IF(ISBLANK('Raw Data'!C301),"",'Raw Data'!C301)</f>
        <v>0.11</v>
      </c>
      <c r="R301" s="151">
        <f>IF(ISBLANK('Raw Data'!D301),"",'Raw Data'!D301)</f>
        <v>7.21</v>
      </c>
      <c r="S301" s="151">
        <f>IF(ISBLANK('Raw Data'!E301),"",'Raw Data'!E301)</f>
        <v>17.8</v>
      </c>
      <c r="T301" s="151">
        <f>IF(ISBLANK('Raw Data'!F301),"",'Raw Data'!F301)</f>
        <v>4.79</v>
      </c>
      <c r="U301" s="151" t="str">
        <f>IF(ISBLANK('Raw Data'!G301),"",'Raw Data'!G301)</f>
        <v>n/a</v>
      </c>
      <c r="V301" s="151" t="str">
        <f>IF(ISBLANK('Raw Data'!AD301),"",'Raw Data'!AD301)</f>
        <v/>
      </c>
      <c r="W301" s="52"/>
      <c r="AF301" s="90"/>
      <c r="AG301" s="91"/>
      <c r="AH301" s="90"/>
    </row>
    <row r="302" spans="1:34" x14ac:dyDescent="0.2">
      <c r="A302" s="82">
        <f>IF(ISBLANK('Raw Data'!A302),"",'Raw Data'!A302)</f>
        <v>43004</v>
      </c>
      <c r="B302" s="151">
        <f>IF(ISBLANK('Raw Data'!B302),"",'Raw Data'!B302)</f>
        <v>19</v>
      </c>
      <c r="C302" s="151" t="str">
        <f>IF(ISBLANK('Raw Data'!X302),"",'Raw Data'!X302)</f>
        <v/>
      </c>
      <c r="D302" s="151" t="str">
        <f>IF(ISBLANK('Raw Data'!Y302),"",'Raw Data'!Y302)</f>
        <v>Bill &amp; Judy Wyatt</v>
      </c>
      <c r="E302" s="151">
        <f>IF(ISBLANK('Raw Data'!AB302),"",'Raw Data'!AB302)</f>
        <v>75</v>
      </c>
      <c r="F302" s="151">
        <f>IF(ISBLANK('Raw Data'!AC302),"",'Raw Data'!AC302)</f>
        <v>22.86</v>
      </c>
      <c r="G302" s="151">
        <f>IF(ISBLANK('Raw Data'!N302),"",'Raw Data'!N302)</f>
        <v>3</v>
      </c>
      <c r="H302" s="151">
        <f>IF(ISBLANK('Raw Data'!O302),"",'Raw Data'!O302)</f>
        <v>3</v>
      </c>
      <c r="I302" s="151">
        <f>IF(ISBLANK('Raw Data'!P302),"",'Raw Data'!P302)</f>
        <v>3</v>
      </c>
      <c r="J302" s="151">
        <f>IF(ISBLANK('Raw Data'!Q302),"",'Raw Data'!Q302)</f>
        <v>2</v>
      </c>
      <c r="K302" s="151">
        <f>IF(ISBLANK('Raw Data'!R302),"",'Raw Data'!R302)</f>
        <v>6</v>
      </c>
      <c r="L302" s="151">
        <f>IF(ISBLANK('Raw Data'!S302),"",'Raw Data'!S302)</f>
        <v>1</v>
      </c>
      <c r="M302" s="151">
        <f>IF(ISBLANK('Raw Data'!T302),"",'Raw Data'!T302)</f>
        <v>26.666666666666668</v>
      </c>
      <c r="N302" s="151">
        <f>IF(ISBLANK('Raw Data'!U302),"",'Raw Data'!U302)</f>
        <v>27.777777777777779</v>
      </c>
      <c r="O302" s="151">
        <f>IF(ISBLANK('Raw Data'!V302),"",'Raw Data'!V302)</f>
        <v>0.7</v>
      </c>
      <c r="P302" s="151">
        <f>IF(ISBLANK('Raw Data'!W302),"",'Raw Data'!W302)</f>
        <v>1</v>
      </c>
      <c r="Q302" s="151">
        <f>IF(ISBLANK('Raw Data'!C302),"",'Raw Data'!C302)</f>
        <v>0.19</v>
      </c>
      <c r="R302" s="151">
        <f>IF(ISBLANK('Raw Data'!D302),"",'Raw Data'!D302)</f>
        <v>7.53</v>
      </c>
      <c r="S302" s="151">
        <f>IF(ISBLANK('Raw Data'!E302),"",'Raw Data'!E302)</f>
        <v>17.100000000000001</v>
      </c>
      <c r="T302" s="151">
        <f>IF(ISBLANK('Raw Data'!F302),"",'Raw Data'!F302)</f>
        <v>4.93</v>
      </c>
      <c r="U302" s="151">
        <f>IF(ISBLANK('Raw Data'!G302),"",'Raw Data'!G302)</f>
        <v>9.1999999999999998E-2</v>
      </c>
      <c r="V302" s="151" t="str">
        <f>IF(ISBLANK('Raw Data'!AD302),"",'Raw Data'!AD302)</f>
        <v/>
      </c>
      <c r="W302" s="52"/>
      <c r="AF302" s="90"/>
      <c r="AG302" s="91"/>
      <c r="AH302" s="90"/>
    </row>
    <row r="303" spans="1:34" x14ac:dyDescent="0.2">
      <c r="A303" s="82">
        <f>IF(ISBLANK('Raw Data'!A303),"",'Raw Data'!A303)</f>
        <v>43018</v>
      </c>
      <c r="B303" s="151">
        <f>IF(ISBLANK('Raw Data'!B303),"",'Raw Data'!B303)</f>
        <v>19</v>
      </c>
      <c r="C303" s="151" t="str">
        <f>IF(ISBLANK('Raw Data'!X303),"",'Raw Data'!X303)</f>
        <v/>
      </c>
      <c r="D303" s="151" t="str">
        <f>IF(ISBLANK('Raw Data'!Y303),"",'Raw Data'!Y303)</f>
        <v>Reddish</v>
      </c>
      <c r="E303" s="151" t="str">
        <f>IF(ISBLANK('Raw Data'!AB303),"",'Raw Data'!AB303)</f>
        <v/>
      </c>
      <c r="F303" s="151">
        <f>IF(ISBLANK('Raw Data'!AC303),"",'Raw Data'!AC303)</f>
        <v>0</v>
      </c>
      <c r="G303" s="151">
        <f>IF(ISBLANK('Raw Data'!N303),"",'Raw Data'!N303)</f>
        <v>3</v>
      </c>
      <c r="H303" s="151">
        <f>IF(ISBLANK('Raw Data'!O303),"",'Raw Data'!O303)</f>
        <v>1</v>
      </c>
      <c r="I303" s="151">
        <f>IF(ISBLANK('Raw Data'!P303),"",'Raw Data'!P303)</f>
        <v>1</v>
      </c>
      <c r="J303" s="151">
        <f>IF(ISBLANK('Raw Data'!Q303),"",'Raw Data'!Q303)</f>
        <v>1</v>
      </c>
      <c r="K303" s="151">
        <f>IF(ISBLANK('Raw Data'!R303),"",'Raw Data'!R303)</f>
        <v>13</v>
      </c>
      <c r="L303" s="151">
        <f>IF(ISBLANK('Raw Data'!S303),"",'Raw Data'!S303)</f>
        <v>1</v>
      </c>
      <c r="M303" s="151">
        <f>IF(ISBLANK('Raw Data'!T303),"",'Raw Data'!T303)</f>
        <v>25</v>
      </c>
      <c r="N303" s="151">
        <f>IF(ISBLANK('Raw Data'!U303),"",'Raw Data'!U303)</f>
        <v>23.333333333333332</v>
      </c>
      <c r="O303" s="151">
        <f>IF(ISBLANK('Raw Data'!V303),"",'Raw Data'!V303)</f>
        <v>0.08</v>
      </c>
      <c r="P303" s="151">
        <f>IF(ISBLANK('Raw Data'!W303),"",'Raw Data'!W303)</f>
        <v>1</v>
      </c>
      <c r="Q303" s="151">
        <f>IF(ISBLANK('Raw Data'!C303),"",'Raw Data'!C303)</f>
        <v>0.42</v>
      </c>
      <c r="R303" s="151">
        <f>IF(ISBLANK('Raw Data'!D303),"",'Raw Data'!D303)</f>
        <v>7.93</v>
      </c>
      <c r="S303" s="151">
        <f>IF(ISBLANK('Raw Data'!E303),"",'Raw Data'!E303)</f>
        <v>21.1</v>
      </c>
      <c r="T303" s="151">
        <f>IF(ISBLANK('Raw Data'!F303),"",'Raw Data'!F303)</f>
        <v>4.41</v>
      </c>
      <c r="U303" s="151">
        <f>IF(ISBLANK('Raw Data'!G303),"",'Raw Data'!G303)</f>
        <v>5.6000000000000001E-2</v>
      </c>
      <c r="V303" s="151" t="str">
        <f>IF(ISBLANK('Raw Data'!AD303),"",'Raw Data'!AD303)</f>
        <v/>
      </c>
      <c r="W303" s="52"/>
      <c r="AF303" s="90"/>
      <c r="AG303" s="91"/>
      <c r="AH303" s="90"/>
    </row>
    <row r="304" spans="1:34" x14ac:dyDescent="0.2">
      <c r="A304" s="82">
        <f>IF(ISBLANK('Raw Data'!A304),"",'Raw Data'!A304)</f>
        <v>43032</v>
      </c>
      <c r="B304" s="151">
        <f>IF(ISBLANK('Raw Data'!B304),"",'Raw Data'!B304)</f>
        <v>19</v>
      </c>
      <c r="C304" s="151" t="str">
        <f>IF(ISBLANK('Raw Data'!X304),"",'Raw Data'!X304)</f>
        <v/>
      </c>
      <c r="D304" s="151" t="str">
        <f>IF(ISBLANK('Raw Data'!Y304),"",'Raw Data'!Y304)</f>
        <v>L. Peverly</v>
      </c>
      <c r="E304" s="151">
        <f>IF(ISBLANK('Raw Data'!AB304),"",'Raw Data'!AB304)</f>
        <v>200</v>
      </c>
      <c r="F304" s="151">
        <f>IF(ISBLANK('Raw Data'!AC304),"",'Raw Data'!AC304)</f>
        <v>60.96</v>
      </c>
      <c r="G304" s="151">
        <f>IF(ISBLANK('Raw Data'!N304),"",'Raw Data'!N304)</f>
        <v>4</v>
      </c>
      <c r="H304" s="151">
        <f>IF(ISBLANK('Raw Data'!O304),"",'Raw Data'!O304)</f>
        <v>2</v>
      </c>
      <c r="I304" s="151">
        <f>IF(ISBLANK('Raw Data'!P304),"",'Raw Data'!P304)</f>
        <v>2</v>
      </c>
      <c r="J304" s="151">
        <f>IF(ISBLANK('Raw Data'!Q304),"",'Raw Data'!Q304)</f>
        <v>2</v>
      </c>
      <c r="K304" s="151">
        <f>IF(ISBLANK('Raw Data'!R304),"",'Raw Data'!R304)</f>
        <v>5</v>
      </c>
      <c r="L304" s="151">
        <f>IF(ISBLANK('Raw Data'!S304),"",'Raw Data'!S304)</f>
        <v>4</v>
      </c>
      <c r="M304" s="151">
        <f>IF(ISBLANK('Raw Data'!T304),"",'Raw Data'!T304)</f>
        <v>22.777777777777779</v>
      </c>
      <c r="N304" s="151">
        <f>IF(ISBLANK('Raw Data'!U304),"",'Raw Data'!U304)</f>
        <v>19.444444444444443</v>
      </c>
      <c r="O304" s="151">
        <f>IF(ISBLANK('Raw Data'!V304),"",'Raw Data'!V304)</f>
        <v>0.5</v>
      </c>
      <c r="P304" s="151">
        <f>IF(ISBLANK('Raw Data'!W304),"",'Raw Data'!W304)</f>
        <v>1</v>
      </c>
      <c r="Q304" s="151">
        <f>IF(ISBLANK('Raw Data'!C304),"",'Raw Data'!C304)</f>
        <v>0.37</v>
      </c>
      <c r="R304" s="151">
        <f>IF(ISBLANK('Raw Data'!D304),"",'Raw Data'!D304)</f>
        <v>8.25</v>
      </c>
      <c r="S304" s="151">
        <f>IF(ISBLANK('Raw Data'!E304),"",'Raw Data'!E304)</f>
        <v>3.96</v>
      </c>
      <c r="T304" s="151">
        <f>IF(ISBLANK('Raw Data'!F304),"",'Raw Data'!F304)</f>
        <v>0.17899999999999999</v>
      </c>
      <c r="U304" s="151">
        <f>IF(ISBLANK('Raw Data'!G304),"",'Raw Data'!G304)</f>
        <v>0.38800000000000001</v>
      </c>
      <c r="V304" s="151" t="str">
        <f>IF(ISBLANK('Raw Data'!AD304),"",'Raw Data'!AD304)</f>
        <v/>
      </c>
      <c r="W304" s="52"/>
      <c r="AF304" s="90"/>
      <c r="AG304" s="91"/>
      <c r="AH304" s="90"/>
    </row>
    <row r="305" spans="1:34" x14ac:dyDescent="0.2">
      <c r="A305" s="82">
        <f>IF(ISBLANK('Raw Data'!A305),"",'Raw Data'!A305)</f>
        <v>43046</v>
      </c>
      <c r="B305" s="151">
        <f>IF(ISBLANK('Raw Data'!B305),"",'Raw Data'!B305)</f>
        <v>19</v>
      </c>
      <c r="C305" s="151" t="str">
        <f>IF(ISBLANK('Raw Data'!X305),"",'Raw Data'!X305)</f>
        <v/>
      </c>
      <c r="D305" s="151" t="str">
        <f>IF(ISBLANK('Raw Data'!Y305),"",'Raw Data'!Y305)</f>
        <v>Peverly, M</v>
      </c>
      <c r="E305" s="151">
        <f>IF(ISBLANK('Raw Data'!AB305),"",'Raw Data'!AB305)</f>
        <v>75</v>
      </c>
      <c r="F305" s="151">
        <f>IF(ISBLANK('Raw Data'!AC305),"",'Raw Data'!AC305)</f>
        <v>22.86</v>
      </c>
      <c r="G305" s="151">
        <f>IF(ISBLANK('Raw Data'!N305),"",'Raw Data'!N305)</f>
        <v>3</v>
      </c>
      <c r="H305" s="151">
        <f>IF(ISBLANK('Raw Data'!O305),"",'Raw Data'!O305)</f>
        <v>4</v>
      </c>
      <c r="I305" s="151">
        <f>IF(ISBLANK('Raw Data'!P305),"",'Raw Data'!P305)</f>
        <v>1</v>
      </c>
      <c r="J305" s="151">
        <f>IF(ISBLANK('Raw Data'!Q305),"",'Raw Data'!Q305)</f>
        <v>1</v>
      </c>
      <c r="K305" s="151">
        <f>IF(ISBLANK('Raw Data'!R305),"",'Raw Data'!R305)</f>
        <v>13</v>
      </c>
      <c r="L305" s="151">
        <f>IF(ISBLANK('Raw Data'!S305),"",'Raw Data'!S305)</f>
        <v>2</v>
      </c>
      <c r="M305" s="151">
        <f>IF(ISBLANK('Raw Data'!T305),"",'Raw Data'!T305)</f>
        <v>10.555555555555555</v>
      </c>
      <c r="N305" s="151">
        <f>IF(ISBLANK('Raw Data'!U305),"",'Raw Data'!U305)</f>
        <v>15.555555555555555</v>
      </c>
      <c r="O305" s="151">
        <f>IF(ISBLANK('Raw Data'!V305),"",'Raw Data'!V305)</f>
        <v>0.91</v>
      </c>
      <c r="P305" s="151">
        <f>IF(ISBLANK('Raw Data'!W305),"",'Raw Data'!W305)</f>
        <v>2</v>
      </c>
      <c r="Q305" s="151">
        <f>IF(ISBLANK('Raw Data'!C305),"",'Raw Data'!C305)</f>
        <v>0.14000000000000001</v>
      </c>
      <c r="R305" s="151">
        <f>IF(ISBLANK('Raw Data'!D305),"",'Raw Data'!D305)</f>
        <v>6.7</v>
      </c>
      <c r="S305" s="151">
        <f>IF(ISBLANK('Raw Data'!E305),"",'Raw Data'!E305)</f>
        <v>18.3</v>
      </c>
      <c r="T305" s="151">
        <f>IF(ISBLANK('Raw Data'!F305),"",'Raw Data'!F305)</f>
        <v>4.59</v>
      </c>
      <c r="U305" s="151">
        <f>IF(ISBLANK('Raw Data'!G305),"",'Raw Data'!G305)</f>
        <v>0.16800000000000001</v>
      </c>
      <c r="V305" s="151" t="str">
        <f>IF(ISBLANK('Raw Data'!AD305),"",'Raw Data'!AD305)</f>
        <v/>
      </c>
      <c r="W305" s="52"/>
      <c r="AF305" s="90"/>
      <c r="AG305" s="91"/>
      <c r="AH305" s="90"/>
    </row>
    <row r="306" spans="1:34" x14ac:dyDescent="0.2">
      <c r="A306" s="82" t="str">
        <f>IF(ISBLANK('Raw Data'!A306),"",'Raw Data'!A306)</f>
        <v/>
      </c>
      <c r="B306" s="151" t="str">
        <f>IF(ISBLANK('Raw Data'!B306),"",'Raw Data'!B306)</f>
        <v/>
      </c>
      <c r="C306" s="151" t="str">
        <f>IF(ISBLANK('Raw Data'!X306),"",'Raw Data'!X306)</f>
        <v/>
      </c>
      <c r="D306" s="151" t="str">
        <f>IF(ISBLANK('Raw Data'!Y306),"",'Raw Data'!Y306)</f>
        <v/>
      </c>
      <c r="E306" s="151" t="str">
        <f>IF(ISBLANK('Raw Data'!AB306),"",'Raw Data'!AB306)</f>
        <v/>
      </c>
      <c r="F306" s="151" t="str">
        <f>IF(ISBLANK('Raw Data'!AC306),"",'Raw Data'!AC306)</f>
        <v/>
      </c>
      <c r="G306" s="151" t="str">
        <f>IF(ISBLANK('Raw Data'!N306),"",'Raw Data'!N306)</f>
        <v/>
      </c>
      <c r="H306" s="151" t="str">
        <f>IF(ISBLANK('Raw Data'!O306),"",'Raw Data'!O306)</f>
        <v/>
      </c>
      <c r="I306" s="151" t="str">
        <f>IF(ISBLANK('Raw Data'!P306),"",'Raw Data'!P306)</f>
        <v/>
      </c>
      <c r="J306" s="151" t="str">
        <f>IF(ISBLANK('Raw Data'!Q306),"",'Raw Data'!Q306)</f>
        <v/>
      </c>
      <c r="K306" s="151" t="str">
        <f>IF(ISBLANK('Raw Data'!R306),"",'Raw Data'!R306)</f>
        <v/>
      </c>
      <c r="L306" s="151" t="str">
        <f>IF(ISBLANK('Raw Data'!S306),"",'Raw Data'!S306)</f>
        <v/>
      </c>
      <c r="M306" s="151" t="str">
        <f>IF(ISBLANK('Raw Data'!T306),"",'Raw Data'!T306)</f>
        <v xml:space="preserve"> </v>
      </c>
      <c r="N306" s="151" t="str">
        <f>IF(ISBLANK('Raw Data'!U306),"",'Raw Data'!U306)</f>
        <v xml:space="preserve"> </v>
      </c>
      <c r="O306" s="151" t="str">
        <f>IF(ISBLANK('Raw Data'!V306),"",'Raw Data'!V306)</f>
        <v/>
      </c>
      <c r="P306" s="151" t="str">
        <f>IF(ISBLANK('Raw Data'!W306),"",'Raw Data'!W306)</f>
        <v/>
      </c>
      <c r="Q306" s="151" t="str">
        <f>IF(ISBLANK('Raw Data'!C306),"",'Raw Data'!C306)</f>
        <v/>
      </c>
      <c r="R306" s="151" t="str">
        <f>IF(ISBLANK('Raw Data'!D306),"",'Raw Data'!D306)</f>
        <v/>
      </c>
      <c r="S306" s="151" t="str">
        <f>IF(ISBLANK('Raw Data'!E306),"",'Raw Data'!E306)</f>
        <v/>
      </c>
      <c r="T306" s="151" t="str">
        <f>IF(ISBLANK('Raw Data'!F306),"",'Raw Data'!F306)</f>
        <v/>
      </c>
      <c r="U306" s="151" t="str">
        <f>IF(ISBLANK('Raw Data'!G306),"",'Raw Data'!G306)</f>
        <v/>
      </c>
      <c r="V306" s="151" t="str">
        <f>IF(ISBLANK('Raw Data'!AD306),"",'Raw Data'!AD306)</f>
        <v/>
      </c>
      <c r="W306" s="52"/>
      <c r="AF306" s="90"/>
      <c r="AG306" s="91"/>
      <c r="AH306" s="90"/>
    </row>
    <row r="307" spans="1:34" x14ac:dyDescent="0.2">
      <c r="A307" s="82" t="str">
        <f>IF(ISBLANK('Raw Data'!A307),"",'Raw Data'!A307)</f>
        <v/>
      </c>
      <c r="B307" s="151" t="str">
        <f>IF(ISBLANK('Raw Data'!B307),"",'Raw Data'!B307)</f>
        <v/>
      </c>
      <c r="C307" s="151" t="str">
        <f>IF(ISBLANK('Raw Data'!X307),"",'Raw Data'!X307)</f>
        <v/>
      </c>
      <c r="D307" s="151" t="str">
        <f>IF(ISBLANK('Raw Data'!Y307),"",'Raw Data'!Y307)</f>
        <v/>
      </c>
      <c r="E307" s="151" t="str">
        <f>IF(ISBLANK('Raw Data'!AB307),"",'Raw Data'!AB307)</f>
        <v/>
      </c>
      <c r="F307" s="151" t="str">
        <f>IF(ISBLANK('Raw Data'!AC307),"",'Raw Data'!AC307)</f>
        <v/>
      </c>
      <c r="G307" s="151" t="str">
        <f>IF(ISBLANK('Raw Data'!N307),"",'Raw Data'!N307)</f>
        <v/>
      </c>
      <c r="H307" s="151" t="str">
        <f>IF(ISBLANK('Raw Data'!O307),"",'Raw Data'!O307)</f>
        <v/>
      </c>
      <c r="I307" s="151" t="str">
        <f>IF(ISBLANK('Raw Data'!P307),"",'Raw Data'!P307)</f>
        <v/>
      </c>
      <c r="J307" s="151" t="str">
        <f>IF(ISBLANK('Raw Data'!Q307),"",'Raw Data'!Q307)</f>
        <v/>
      </c>
      <c r="K307" s="151" t="str">
        <f>IF(ISBLANK('Raw Data'!R307),"",'Raw Data'!R307)</f>
        <v/>
      </c>
      <c r="L307" s="151" t="str">
        <f>IF(ISBLANK('Raw Data'!S307),"",'Raw Data'!S307)</f>
        <v/>
      </c>
      <c r="M307" s="151" t="str">
        <f>IF(ISBLANK('Raw Data'!T307),"",'Raw Data'!T307)</f>
        <v xml:space="preserve"> </v>
      </c>
      <c r="N307" s="151" t="str">
        <f>IF(ISBLANK('Raw Data'!U307),"",'Raw Data'!U307)</f>
        <v xml:space="preserve"> </v>
      </c>
      <c r="O307" s="151" t="str">
        <f>IF(ISBLANK('Raw Data'!V307),"",'Raw Data'!V307)</f>
        <v/>
      </c>
      <c r="P307" s="151" t="str">
        <f>IF(ISBLANK('Raw Data'!W307),"",'Raw Data'!W307)</f>
        <v/>
      </c>
      <c r="Q307" s="151" t="str">
        <f>IF(ISBLANK('Raw Data'!C307),"",'Raw Data'!C307)</f>
        <v/>
      </c>
      <c r="R307" s="151" t="str">
        <f>IF(ISBLANK('Raw Data'!D307),"",'Raw Data'!D307)</f>
        <v/>
      </c>
      <c r="S307" s="151" t="str">
        <f>IF(ISBLANK('Raw Data'!E307),"",'Raw Data'!E307)</f>
        <v/>
      </c>
      <c r="T307" s="151" t="str">
        <f>IF(ISBLANK('Raw Data'!F307),"",'Raw Data'!F307)</f>
        <v/>
      </c>
      <c r="U307" s="151" t="str">
        <f>IF(ISBLANK('Raw Data'!G307),"",'Raw Data'!G307)</f>
        <v/>
      </c>
      <c r="V307" s="151" t="str">
        <f>IF(ISBLANK('Raw Data'!AD307),"",'Raw Data'!AD307)</f>
        <v/>
      </c>
      <c r="W307" s="52"/>
      <c r="AF307" s="90"/>
      <c r="AG307" s="91"/>
      <c r="AH307" s="90"/>
    </row>
    <row r="308" spans="1:34" x14ac:dyDescent="0.2">
      <c r="A308" s="82" t="str">
        <f>IF(ISBLANK('Raw Data'!A308),"",'Raw Data'!A308)</f>
        <v/>
      </c>
      <c r="B308" s="151" t="str">
        <f>IF(ISBLANK('Raw Data'!B308),"",'Raw Data'!B308)</f>
        <v/>
      </c>
      <c r="C308" s="151" t="str">
        <f>IF(ISBLANK('Raw Data'!X308),"",'Raw Data'!X308)</f>
        <v/>
      </c>
      <c r="D308" s="151" t="str">
        <f>IF(ISBLANK('Raw Data'!Y308),"",'Raw Data'!Y308)</f>
        <v/>
      </c>
      <c r="E308" s="151" t="str">
        <f>IF(ISBLANK('Raw Data'!AB308),"",'Raw Data'!AB308)</f>
        <v/>
      </c>
      <c r="F308" s="151" t="str">
        <f>IF(ISBLANK('Raw Data'!AC308),"",'Raw Data'!AC308)</f>
        <v/>
      </c>
      <c r="G308" s="151" t="str">
        <f>IF(ISBLANK('Raw Data'!N308),"",'Raw Data'!N308)</f>
        <v/>
      </c>
      <c r="H308" s="151" t="str">
        <f>IF(ISBLANK('Raw Data'!O308),"",'Raw Data'!O308)</f>
        <v/>
      </c>
      <c r="I308" s="151" t="str">
        <f>IF(ISBLANK('Raw Data'!P308),"",'Raw Data'!P308)</f>
        <v/>
      </c>
      <c r="J308" s="151" t="str">
        <f>IF(ISBLANK('Raw Data'!Q308),"",'Raw Data'!Q308)</f>
        <v/>
      </c>
      <c r="K308" s="151" t="str">
        <f>IF(ISBLANK('Raw Data'!R308),"",'Raw Data'!R308)</f>
        <v/>
      </c>
      <c r="L308" s="151" t="str">
        <f>IF(ISBLANK('Raw Data'!S308),"",'Raw Data'!S308)</f>
        <v/>
      </c>
      <c r="M308" s="151" t="str">
        <f>IF(ISBLANK('Raw Data'!T308),"",'Raw Data'!T308)</f>
        <v xml:space="preserve"> </v>
      </c>
      <c r="N308" s="151" t="str">
        <f>IF(ISBLANK('Raw Data'!U308),"",'Raw Data'!U308)</f>
        <v xml:space="preserve"> </v>
      </c>
      <c r="O308" s="151" t="str">
        <f>IF(ISBLANK('Raw Data'!V308),"",'Raw Data'!V308)</f>
        <v/>
      </c>
      <c r="P308" s="151" t="str">
        <f>IF(ISBLANK('Raw Data'!W308),"",'Raw Data'!W308)</f>
        <v/>
      </c>
      <c r="Q308" s="151" t="str">
        <f>IF(ISBLANK('Raw Data'!C308),"",'Raw Data'!C308)</f>
        <v/>
      </c>
      <c r="R308" s="151" t="str">
        <f>IF(ISBLANK('Raw Data'!D308),"",'Raw Data'!D308)</f>
        <v/>
      </c>
      <c r="S308" s="151" t="str">
        <f>IF(ISBLANK('Raw Data'!E308),"",'Raw Data'!E308)</f>
        <v/>
      </c>
      <c r="T308" s="151" t="str">
        <f>IF(ISBLANK('Raw Data'!F308),"",'Raw Data'!F308)</f>
        <v/>
      </c>
      <c r="U308" s="151" t="str">
        <f>IF(ISBLANK('Raw Data'!G308),"",'Raw Data'!G308)</f>
        <v/>
      </c>
      <c r="V308" s="151" t="str">
        <f>IF(ISBLANK('Raw Data'!AD308),"",'Raw Data'!AD308)</f>
        <v/>
      </c>
      <c r="W308" s="52"/>
      <c r="AF308" s="90"/>
      <c r="AG308" s="91"/>
      <c r="AH308" s="90"/>
    </row>
    <row r="309" spans="1:34" x14ac:dyDescent="0.2">
      <c r="A309" s="82" t="str">
        <f>IF(ISBLANK('Raw Data'!A309),"",'Raw Data'!A309)</f>
        <v/>
      </c>
      <c r="B309" s="151" t="str">
        <f>IF(ISBLANK('Raw Data'!B309),"",'Raw Data'!B309)</f>
        <v/>
      </c>
      <c r="C309" s="151" t="str">
        <f>IF(ISBLANK('Raw Data'!X309),"",'Raw Data'!X309)</f>
        <v/>
      </c>
      <c r="D309" s="151" t="str">
        <f>IF(ISBLANK('Raw Data'!Y309),"",'Raw Data'!Y309)</f>
        <v/>
      </c>
      <c r="E309" s="151" t="str">
        <f>IF(ISBLANK('Raw Data'!AB309),"",'Raw Data'!AB309)</f>
        <v/>
      </c>
      <c r="F309" s="151" t="str">
        <f>IF(ISBLANK('Raw Data'!AC309),"",'Raw Data'!AC309)</f>
        <v/>
      </c>
      <c r="G309" s="151" t="str">
        <f>IF(ISBLANK('Raw Data'!N309),"",'Raw Data'!N309)</f>
        <v/>
      </c>
      <c r="H309" s="151" t="str">
        <f>IF(ISBLANK('Raw Data'!O309),"",'Raw Data'!O309)</f>
        <v/>
      </c>
      <c r="I309" s="151" t="str">
        <f>IF(ISBLANK('Raw Data'!P309),"",'Raw Data'!P309)</f>
        <v/>
      </c>
      <c r="J309" s="151" t="str">
        <f>IF(ISBLANK('Raw Data'!Q309),"",'Raw Data'!Q309)</f>
        <v/>
      </c>
      <c r="K309" s="151" t="str">
        <f>IF(ISBLANK('Raw Data'!R309),"",'Raw Data'!R309)</f>
        <v/>
      </c>
      <c r="L309" s="151" t="str">
        <f>IF(ISBLANK('Raw Data'!S309),"",'Raw Data'!S309)</f>
        <v/>
      </c>
      <c r="M309" s="151" t="str">
        <f>IF(ISBLANK('Raw Data'!T309),"",'Raw Data'!T309)</f>
        <v xml:space="preserve"> </v>
      </c>
      <c r="N309" s="151" t="str">
        <f>IF(ISBLANK('Raw Data'!U309),"",'Raw Data'!U309)</f>
        <v xml:space="preserve"> </v>
      </c>
      <c r="O309" s="151" t="str">
        <f>IF(ISBLANK('Raw Data'!V309),"",'Raw Data'!V309)</f>
        <v/>
      </c>
      <c r="P309" s="151" t="str">
        <f>IF(ISBLANK('Raw Data'!W309),"",'Raw Data'!W309)</f>
        <v/>
      </c>
      <c r="Q309" s="151" t="str">
        <f>IF(ISBLANK('Raw Data'!C309),"",'Raw Data'!C309)</f>
        <v/>
      </c>
      <c r="R309" s="151" t="str">
        <f>IF(ISBLANK('Raw Data'!D309),"",'Raw Data'!D309)</f>
        <v/>
      </c>
      <c r="S309" s="151" t="str">
        <f>IF(ISBLANK('Raw Data'!E309),"",'Raw Data'!E309)</f>
        <v/>
      </c>
      <c r="T309" s="151" t="str">
        <f>IF(ISBLANK('Raw Data'!F309),"",'Raw Data'!F309)</f>
        <v/>
      </c>
      <c r="U309" s="151" t="str">
        <f>IF(ISBLANK('Raw Data'!G309),"",'Raw Data'!G309)</f>
        <v/>
      </c>
      <c r="V309" s="151" t="str">
        <f>IF(ISBLANK('Raw Data'!AD309),"",'Raw Data'!AD309)</f>
        <v/>
      </c>
      <c r="W309" s="52"/>
      <c r="AF309" s="90"/>
      <c r="AG309" s="91"/>
      <c r="AH309" s="90"/>
    </row>
    <row r="310" spans="1:34" x14ac:dyDescent="0.2">
      <c r="A310" s="82">
        <f>IF(ISBLANK('Raw Data'!A310),"",'Raw Data'!A310)</f>
        <v>42808</v>
      </c>
      <c r="B310" s="151">
        <f>IF(ISBLANK('Raw Data'!B310),"",'Raw Data'!B310)</f>
        <v>21</v>
      </c>
      <c r="C310" s="151" t="str">
        <f>IF(ISBLANK('Raw Data'!X310),"",'Raw Data'!X310)</f>
        <v>Northwest Wicomico</v>
      </c>
      <c r="D310" s="151" t="str">
        <f>IF(ISBLANK('Raw Data'!Y310),"",'Raw Data'!Y310)</f>
        <v>Chuck Wojciechowski</v>
      </c>
      <c r="E310" s="151" t="str">
        <f>IF(ISBLANK('Raw Data'!AB310),"",'Raw Data'!AB310)</f>
        <v/>
      </c>
      <c r="F310" s="151">
        <f>IF(ISBLANK('Raw Data'!AC310),"",'Raw Data'!AC310)</f>
        <v>0</v>
      </c>
      <c r="G310" s="151">
        <f>IF(ISBLANK('Raw Data'!N310),"",'Raw Data'!N310)</f>
        <v>2</v>
      </c>
      <c r="H310" s="151">
        <f>IF(ISBLANK('Raw Data'!O310),"",'Raw Data'!O310)</f>
        <v>3</v>
      </c>
      <c r="I310" s="151">
        <f>IF(ISBLANK('Raw Data'!P310),"",'Raw Data'!P310)</f>
        <v>4</v>
      </c>
      <c r="J310" s="151">
        <f>IF(ISBLANK('Raw Data'!Q310),"",'Raw Data'!Q310)</f>
        <v>4</v>
      </c>
      <c r="K310" s="151">
        <f>IF(ISBLANK('Raw Data'!R310),"",'Raw Data'!R310)</f>
        <v>8</v>
      </c>
      <c r="L310" s="151">
        <f>IF(ISBLANK('Raw Data'!S310),"",'Raw Data'!S310)</f>
        <v>6</v>
      </c>
      <c r="M310" s="151">
        <f>IF(ISBLANK('Raw Data'!T310),"",'Raw Data'!T310)</f>
        <v>1.1111111111111112</v>
      </c>
      <c r="N310" s="151">
        <f>IF(ISBLANK('Raw Data'!U310),"",'Raw Data'!U310)</f>
        <v>6.666666666666667</v>
      </c>
      <c r="O310" s="151">
        <f>IF(ISBLANK('Raw Data'!V310),"",'Raw Data'!V310)</f>
        <v>0.3</v>
      </c>
      <c r="P310" s="151">
        <f>IF(ISBLANK('Raw Data'!W310),"",'Raw Data'!W310)</f>
        <v>1</v>
      </c>
      <c r="Q310" s="151">
        <f>IF(ISBLANK('Raw Data'!C310),"",'Raw Data'!C310)</f>
        <v>0.28999999999999998</v>
      </c>
      <c r="R310" s="151">
        <f>IF(ISBLANK('Raw Data'!D310),"",'Raw Data'!D310)</f>
        <v>7.26</v>
      </c>
      <c r="S310" s="151">
        <f>IF(ISBLANK('Raw Data'!E310),"",'Raw Data'!E310)</f>
        <v>17</v>
      </c>
      <c r="T310" s="151">
        <f>IF(ISBLANK('Raw Data'!F310),"",'Raw Data'!F310)</f>
        <v>18.238</v>
      </c>
      <c r="U310" s="151">
        <f>IF(ISBLANK('Raw Data'!G310),"",'Raw Data'!G310)</f>
        <v>0.14199999999999999</v>
      </c>
      <c r="V310" s="151" t="str">
        <f>IF(ISBLANK('Raw Data'!AD310),"",'Raw Data'!AD310)</f>
        <v>Very high and low tides</v>
      </c>
      <c r="W310" s="52"/>
      <c r="Y310" s="52" t="s">
        <v>20</v>
      </c>
      <c r="Z310" s="66" t="s">
        <v>59</v>
      </c>
      <c r="AA310" s="51">
        <f>AVERAGE(R310:R311)</f>
        <v>7.16</v>
      </c>
      <c r="AB310" s="51">
        <f>AVERAGE(T310:T311)</f>
        <v>10.218999999999999</v>
      </c>
      <c r="AC310" s="51">
        <f>AVERAGE(U310:U311)</f>
        <v>0.11599999999999999</v>
      </c>
      <c r="AD310" s="51">
        <f>AVERAGE(S310:S311)</f>
        <v>18.2</v>
      </c>
      <c r="AE310" s="51">
        <f>AVERAGE(O310:O311)</f>
        <v>0.3</v>
      </c>
      <c r="AF310" s="90">
        <f>TNTP!M275</f>
        <v>3.3826905000000003</v>
      </c>
      <c r="AG310" s="91">
        <f>TNTP!N275</f>
        <v>8.5632050000000001E-2</v>
      </c>
      <c r="AH310" s="90"/>
    </row>
    <row r="311" spans="1:34" x14ac:dyDescent="0.2">
      <c r="A311" s="82">
        <f>IF(ISBLANK('Raw Data'!A311),"",'Raw Data'!A311)</f>
        <v>42822</v>
      </c>
      <c r="B311" s="151">
        <f>IF(ISBLANK('Raw Data'!B311),"",'Raw Data'!B311)</f>
        <v>21</v>
      </c>
      <c r="C311" s="151" t="str">
        <f>IF(ISBLANK('Raw Data'!X311),"",'Raw Data'!X311)</f>
        <v/>
      </c>
      <c r="D311" s="151" t="str">
        <f>IF(ISBLANK('Raw Data'!Y311),"",'Raw Data'!Y311)</f>
        <v>Chuck Wojciechowski</v>
      </c>
      <c r="E311" s="151">
        <f>IF(ISBLANK('Raw Data'!AB311),"",'Raw Data'!AB311)</f>
        <v>25</v>
      </c>
      <c r="F311" s="151">
        <f>IF(ISBLANK('Raw Data'!AC311),"",'Raw Data'!AC311)</f>
        <v>7.62</v>
      </c>
      <c r="G311" s="151">
        <f>IF(ISBLANK('Raw Data'!N311),"",'Raw Data'!N311)</f>
        <v>3</v>
      </c>
      <c r="H311" s="151">
        <f>IF(ISBLANK('Raw Data'!O311),"",'Raw Data'!O311)</f>
        <v>3</v>
      </c>
      <c r="I311" s="151">
        <f>IF(ISBLANK('Raw Data'!P311),"",'Raw Data'!P311)</f>
        <v>2</v>
      </c>
      <c r="J311" s="151">
        <f>IF(ISBLANK('Raw Data'!Q311),"",'Raw Data'!Q311)</f>
        <v>1</v>
      </c>
      <c r="K311" s="151">
        <f>IF(ISBLANK('Raw Data'!R311),"",'Raw Data'!R311)</f>
        <v>12</v>
      </c>
      <c r="L311" s="151">
        <f>IF(ISBLANK('Raw Data'!S311),"",'Raw Data'!S311)</f>
        <v>1</v>
      </c>
      <c r="M311" s="151">
        <f>IF(ISBLANK('Raw Data'!T311),"",'Raw Data'!T311)</f>
        <v>15.555555555555555</v>
      </c>
      <c r="N311" s="151">
        <f>IF(ISBLANK('Raw Data'!U311),"",'Raw Data'!U311)</f>
        <v>11.111111111111111</v>
      </c>
      <c r="O311" s="151">
        <f>IF(ISBLANK('Raw Data'!V311),"",'Raw Data'!V311)</f>
        <v>0.3</v>
      </c>
      <c r="P311" s="151">
        <f>IF(ISBLANK('Raw Data'!W311),"",'Raw Data'!W311)</f>
        <v>2</v>
      </c>
      <c r="Q311" s="151">
        <f>IF(ISBLANK('Raw Data'!C311),"",'Raw Data'!C311)</f>
        <v>0.3</v>
      </c>
      <c r="R311" s="151">
        <f>IF(ISBLANK('Raw Data'!D311),"",'Raw Data'!D311)</f>
        <v>7.06</v>
      </c>
      <c r="S311" s="151">
        <f>IF(ISBLANK('Raw Data'!E311),"",'Raw Data'!E311)</f>
        <v>19.399999999999999</v>
      </c>
      <c r="T311" s="151">
        <f>IF(ISBLANK('Raw Data'!F311),"",'Raw Data'!F311)</f>
        <v>2.2000000000000002</v>
      </c>
      <c r="U311" s="151">
        <f>IF(ISBLANK('Raw Data'!G311),"",'Raw Data'!G311)</f>
        <v>0.09</v>
      </c>
      <c r="V311" s="151" t="str">
        <f>IF(ISBLANK('Raw Data'!AD311),"",'Raw Data'!AD311)</f>
        <v/>
      </c>
      <c r="W311" s="52"/>
      <c r="Y311" s="52" t="s">
        <v>22</v>
      </c>
      <c r="AA311" s="90">
        <f>AVERAGE(R312:R313)</f>
        <v>7.72</v>
      </c>
      <c r="AB311" s="90">
        <f>AVERAGE(T312:T313)</f>
        <v>3.02</v>
      </c>
      <c r="AC311" s="90">
        <f>AVERAGE(U312:U313)</f>
        <v>0.13400000000000001</v>
      </c>
      <c r="AD311" s="90">
        <f>AVERAGE(S312:S313)</f>
        <v>8.9</v>
      </c>
      <c r="AE311" s="90">
        <f>AVERAGE(O312:O313)</f>
        <v>0.32499999999999996</v>
      </c>
      <c r="AF311" s="90">
        <f>TNTP!M276</f>
        <v>2.5807897500000001</v>
      </c>
      <c r="AG311" s="91">
        <f>TNTP!N276</f>
        <v>6.0933475000000001E-2</v>
      </c>
      <c r="AH311" s="90"/>
    </row>
    <row r="312" spans="1:34" x14ac:dyDescent="0.2">
      <c r="A312" s="82">
        <f>IF(ISBLANK('Raw Data'!A312),"",'Raw Data'!A312)</f>
        <v>42836</v>
      </c>
      <c r="B312" s="151">
        <f>IF(ISBLANK('Raw Data'!B312),"",'Raw Data'!B312)</f>
        <v>21</v>
      </c>
      <c r="C312" s="151" t="str">
        <f>IF(ISBLANK('Raw Data'!X312),"",'Raw Data'!X312)</f>
        <v/>
      </c>
      <c r="D312" s="151" t="str">
        <f>IF(ISBLANK('Raw Data'!Y312),"",'Raw Data'!Y312)</f>
        <v>Chuck Wojciechowski</v>
      </c>
      <c r="E312" s="151">
        <f>IF(ISBLANK('Raw Data'!AB312),"",'Raw Data'!AB312)</f>
        <v>38</v>
      </c>
      <c r="F312" s="151">
        <f>IF(ISBLANK('Raw Data'!AC312),"",'Raw Data'!AC312)</f>
        <v>11.5824</v>
      </c>
      <c r="G312" s="151">
        <f>IF(ISBLANK('Raw Data'!N312),"",'Raw Data'!N312)</f>
        <v>2</v>
      </c>
      <c r="H312" s="151">
        <f>IF(ISBLANK('Raw Data'!O312),"",'Raw Data'!O312)</f>
        <v>1</v>
      </c>
      <c r="I312" s="151">
        <f>IF(ISBLANK('Raw Data'!P312),"",'Raw Data'!P312)</f>
        <v>2</v>
      </c>
      <c r="J312" s="151">
        <f>IF(ISBLANK('Raw Data'!Q312),"",'Raw Data'!Q312)</f>
        <v>1</v>
      </c>
      <c r="K312" s="151">
        <f>IF(ISBLANK('Raw Data'!R312),"",'Raw Data'!R312)</f>
        <v>12</v>
      </c>
      <c r="L312" s="151">
        <f>IF(ISBLANK('Raw Data'!S312),"",'Raw Data'!S312)</f>
        <v>1</v>
      </c>
      <c r="M312" s="151">
        <f>IF(ISBLANK('Raw Data'!T312),"",'Raw Data'!T312)</f>
        <v>16.666666666666668</v>
      </c>
      <c r="N312" s="151">
        <f>IF(ISBLANK('Raw Data'!U312),"",'Raw Data'!U312)</f>
        <v>13.888888888888889</v>
      </c>
      <c r="O312" s="151">
        <f>IF(ISBLANK('Raw Data'!V312),"",'Raw Data'!V312)</f>
        <v>0.35</v>
      </c>
      <c r="P312" s="151">
        <f>IF(ISBLANK('Raw Data'!W312),"",'Raw Data'!W312)</f>
        <v>1</v>
      </c>
      <c r="Q312" s="151">
        <f>IF(ISBLANK('Raw Data'!C312),"",'Raw Data'!C312)</f>
        <v>0.47</v>
      </c>
      <c r="R312" s="151">
        <f>IF(ISBLANK('Raw Data'!D312),"",'Raw Data'!D312)</f>
        <v>7.93</v>
      </c>
      <c r="S312" s="151">
        <f>IF(ISBLANK('Raw Data'!E312),"",'Raw Data'!E312)</f>
        <v>10.1</v>
      </c>
      <c r="T312" s="151">
        <f>IF(ISBLANK('Raw Data'!F312),"",'Raw Data'!F312)</f>
        <v>3.19</v>
      </c>
      <c r="U312" s="151">
        <f>IF(ISBLANK('Raw Data'!G312),"",'Raw Data'!G312)</f>
        <v>0.121</v>
      </c>
      <c r="V312" s="151" t="str">
        <f>IF(ISBLANK('Raw Data'!AD312),"",'Raw Data'!AD312)</f>
        <v/>
      </c>
      <c r="W312" s="52"/>
      <c r="Y312" s="52" t="s">
        <v>23</v>
      </c>
      <c r="AA312" s="90">
        <f>AVERAGE(R314:R315)</f>
        <v>7.2949999999999999</v>
      </c>
      <c r="AB312" s="90">
        <f>AVERAGE(T314:T315)</f>
        <v>2.0499999999999998</v>
      </c>
      <c r="AC312" s="90">
        <f>AVERAGE(U314:U315)</f>
        <v>0.127</v>
      </c>
      <c r="AD312" s="90">
        <f>AVERAGE(S314:S315)</f>
        <v>11.45</v>
      </c>
      <c r="AE312" s="90">
        <f>AVERAGE(O314:O315)</f>
        <v>0.35</v>
      </c>
      <c r="AF312" s="90">
        <f>TNTP!M277</f>
        <v>1.932966</v>
      </c>
      <c r="AG312" s="91">
        <f>TNTP!N277</f>
        <v>6.5656400000000004E-2</v>
      </c>
      <c r="AH312" s="90"/>
    </row>
    <row r="313" spans="1:34" x14ac:dyDescent="0.2">
      <c r="A313" s="82">
        <f>IF(ISBLANK('Raw Data'!A313),"",'Raw Data'!A313)</f>
        <v>42850</v>
      </c>
      <c r="B313" s="151">
        <f>IF(ISBLANK('Raw Data'!B313),"",'Raw Data'!B313)</f>
        <v>21</v>
      </c>
      <c r="C313" s="151" t="str">
        <f>IF(ISBLANK('Raw Data'!X313),"",'Raw Data'!X313)</f>
        <v/>
      </c>
      <c r="D313" s="151" t="str">
        <f>IF(ISBLANK('Raw Data'!Y313),"",'Raw Data'!Y313)</f>
        <v>Chuck Wojciechowski</v>
      </c>
      <c r="E313" s="151">
        <f>IF(ISBLANK('Raw Data'!AB313),"",'Raw Data'!AB313)</f>
        <v>38</v>
      </c>
      <c r="F313" s="151">
        <f>IF(ISBLANK('Raw Data'!AC313),"",'Raw Data'!AC313)</f>
        <v>11.5824</v>
      </c>
      <c r="G313" s="151">
        <f>IF(ISBLANK('Raw Data'!N313),"",'Raw Data'!N313)</f>
        <v>3</v>
      </c>
      <c r="H313" s="151">
        <f>IF(ISBLANK('Raw Data'!O313),"",'Raw Data'!O313)</f>
        <v>6</v>
      </c>
      <c r="I313" s="151">
        <f>IF(ISBLANK('Raw Data'!P313),"",'Raw Data'!P313)</f>
        <v>3</v>
      </c>
      <c r="J313" s="151">
        <f>IF(ISBLANK('Raw Data'!Q313),"",'Raw Data'!Q313)</f>
        <v>2</v>
      </c>
      <c r="K313" s="151">
        <f>IF(ISBLANK('Raw Data'!R313),"",'Raw Data'!R313)</f>
        <v>7</v>
      </c>
      <c r="L313" s="151">
        <f>IF(ISBLANK('Raw Data'!S313),"",'Raw Data'!S313)</f>
        <v>4</v>
      </c>
      <c r="M313" s="151">
        <f>IF(ISBLANK('Raw Data'!T313),"",'Raw Data'!T313)</f>
        <v>13.333333333333334</v>
      </c>
      <c r="N313" s="151">
        <f>IF(ISBLANK('Raw Data'!U313),"",'Raw Data'!U313)</f>
        <v>14.444444444444445</v>
      </c>
      <c r="O313" s="151">
        <f>IF(ISBLANK('Raw Data'!V313),"",'Raw Data'!V313)</f>
        <v>0.3</v>
      </c>
      <c r="P313" s="151">
        <f>IF(ISBLANK('Raw Data'!W313),"",'Raw Data'!W313)</f>
        <v>1</v>
      </c>
      <c r="Q313" s="151">
        <f>IF(ISBLANK('Raw Data'!C313),"",'Raw Data'!C313)</f>
        <v>0.39</v>
      </c>
      <c r="R313" s="151">
        <f>IF(ISBLANK('Raw Data'!D313),"",'Raw Data'!D313)</f>
        <v>7.51</v>
      </c>
      <c r="S313" s="151">
        <f>IF(ISBLANK('Raw Data'!E313),"",'Raw Data'!E313)</f>
        <v>7.7</v>
      </c>
      <c r="T313" s="151">
        <f>IF(ISBLANK('Raw Data'!F313),"",'Raw Data'!F313)</f>
        <v>2.85</v>
      </c>
      <c r="U313" s="151">
        <f>IF(ISBLANK('Raw Data'!G313),"",'Raw Data'!G313)</f>
        <v>0.14699999999999999</v>
      </c>
      <c r="V313" s="151" t="str">
        <f>IF(ISBLANK('Raw Data'!AD313),"",'Raw Data'!AD313)</f>
        <v/>
      </c>
      <c r="W313" s="52"/>
      <c r="Y313" s="52" t="s">
        <v>24</v>
      </c>
      <c r="AA313" s="51">
        <f>AVERAGE(R316:R317)</f>
        <v>7.165</v>
      </c>
      <c r="AB313" s="51">
        <f>AVERAGE(T316:T317)</f>
        <v>6.9749999999999996</v>
      </c>
      <c r="AC313" s="51">
        <f>AVERAGE(U316:U317)</f>
        <v>0.13950000000000001</v>
      </c>
      <c r="AD313" s="51">
        <f>AVERAGE(S316:S317)</f>
        <v>10.55</v>
      </c>
      <c r="AE313" s="51">
        <f>AVERAGE(O316:O317)</f>
        <v>0.36</v>
      </c>
      <c r="AF313" s="90">
        <f>TNTP!M278</f>
        <v>1.4728360500000002</v>
      </c>
      <c r="AG313" s="91">
        <f>TNTP!N278</f>
        <v>6.3488500000000003E-2</v>
      </c>
      <c r="AH313" s="90"/>
    </row>
    <row r="314" spans="1:34" x14ac:dyDescent="0.2">
      <c r="A314" s="82">
        <f>IF(ISBLANK('Raw Data'!A314),"",'Raw Data'!A314)</f>
        <v>42864</v>
      </c>
      <c r="B314" s="151">
        <f>IF(ISBLANK('Raw Data'!B314),"",'Raw Data'!B314)</f>
        <v>21</v>
      </c>
      <c r="C314" s="151" t="str">
        <f>IF(ISBLANK('Raw Data'!X314),"",'Raw Data'!X314)</f>
        <v/>
      </c>
      <c r="D314" s="151" t="str">
        <f>IF(ISBLANK('Raw Data'!Y314),"",'Raw Data'!Y314)</f>
        <v>Chuck Wojciechowski</v>
      </c>
      <c r="E314" s="151">
        <f>IF(ISBLANK('Raw Data'!AB314),"",'Raw Data'!AB314)</f>
        <v>38</v>
      </c>
      <c r="F314" s="151">
        <f>IF(ISBLANK('Raw Data'!AC314),"",'Raw Data'!AC314)</f>
        <v>11.5824</v>
      </c>
      <c r="G314" s="151">
        <f>IF(ISBLANK('Raw Data'!N314),"",'Raw Data'!N314)</f>
        <v>3</v>
      </c>
      <c r="H314" s="151">
        <f>IF(ISBLANK('Raw Data'!O314),"",'Raw Data'!O314)</f>
        <v>2</v>
      </c>
      <c r="I314" s="151">
        <f>IF(ISBLANK('Raw Data'!P314),"",'Raw Data'!P314)</f>
        <v>2</v>
      </c>
      <c r="J314" s="151">
        <f>IF(ISBLANK('Raw Data'!Q314),"",'Raw Data'!Q314)</f>
        <v>2</v>
      </c>
      <c r="K314" s="151">
        <f>IF(ISBLANK('Raw Data'!R314),"",'Raw Data'!R314)</f>
        <v>5</v>
      </c>
      <c r="L314" s="151">
        <f>IF(ISBLANK('Raw Data'!S314),"",'Raw Data'!S314)</f>
        <v>1</v>
      </c>
      <c r="M314" s="151">
        <f>IF(ISBLANK('Raw Data'!T314),"",'Raw Data'!T314)</f>
        <v>13.333333333333334</v>
      </c>
      <c r="N314" s="151">
        <f>IF(ISBLANK('Raw Data'!U314),"",'Raw Data'!U314)</f>
        <v>16.666666666666668</v>
      </c>
      <c r="O314" s="151">
        <f>IF(ISBLANK('Raw Data'!V314),"",'Raw Data'!V314)</f>
        <v>0.4</v>
      </c>
      <c r="P314" s="151">
        <f>IF(ISBLANK('Raw Data'!W314),"",'Raw Data'!W314)</f>
        <v>1</v>
      </c>
      <c r="Q314" s="151">
        <f>IF(ISBLANK('Raw Data'!C314),"",'Raw Data'!C314)</f>
        <v>0.37</v>
      </c>
      <c r="R314" s="151">
        <f>IF(ISBLANK('Raw Data'!D314),"",'Raw Data'!D314)</f>
        <v>7.53</v>
      </c>
      <c r="S314" s="151">
        <f>IF(ISBLANK('Raw Data'!E314),"",'Raw Data'!E314)</f>
        <v>12.1</v>
      </c>
      <c r="T314" s="151">
        <f>IF(ISBLANK('Raw Data'!F314),"",'Raw Data'!F314)</f>
        <v>2.64</v>
      </c>
      <c r="U314" s="151">
        <f>IF(ISBLANK('Raw Data'!G314),"",'Raw Data'!G314)</f>
        <v>0.13500000000000001</v>
      </c>
      <c r="V314" s="151" t="str">
        <f>IF(ISBLANK('Raw Data'!AD314),"",'Raw Data'!AD314)</f>
        <v/>
      </c>
      <c r="W314" s="52"/>
      <c r="Y314" s="52" t="s">
        <v>25</v>
      </c>
      <c r="AA314" s="51">
        <f>AVERAGE(R318:R319)</f>
        <v>7.0449999999999999</v>
      </c>
      <c r="AB314" s="51">
        <f>AVERAGE(T318:T319)</f>
        <v>3.04</v>
      </c>
      <c r="AC314" s="51">
        <f>AVERAGE(U318:U319)</f>
        <v>0.13600000000000001</v>
      </c>
      <c r="AD314" s="51">
        <f>AVERAGE(S318:S319)</f>
        <v>16.05</v>
      </c>
      <c r="AE314" s="51">
        <f>AVERAGE(O318:O319)</f>
        <v>0.4</v>
      </c>
      <c r="AF314" s="90">
        <f>TNTP!M279</f>
        <v>0.97138545000000009</v>
      </c>
      <c r="AG314" s="91">
        <f>TNTP!N279</f>
        <v>7.0147049999999989E-2</v>
      </c>
      <c r="AH314" s="90"/>
    </row>
    <row r="315" spans="1:34" x14ac:dyDescent="0.2">
      <c r="A315" s="82">
        <f>IF(ISBLANK('Raw Data'!A315),"",'Raw Data'!A315)</f>
        <v>42878</v>
      </c>
      <c r="B315" s="151">
        <f>IF(ISBLANK('Raw Data'!B315),"",'Raw Data'!B315)</f>
        <v>21</v>
      </c>
      <c r="C315" s="151" t="str">
        <f>IF(ISBLANK('Raw Data'!X315),"",'Raw Data'!X315)</f>
        <v/>
      </c>
      <c r="D315" s="151" t="str">
        <f>IF(ISBLANK('Raw Data'!Y315),"",'Raw Data'!Y315)</f>
        <v>Chuck Wojciechowski and Judith Hearthway</v>
      </c>
      <c r="E315" s="151">
        <f>IF(ISBLANK('Raw Data'!AB315),"",'Raw Data'!AB315)</f>
        <v>56</v>
      </c>
      <c r="F315" s="151">
        <f>IF(ISBLANK('Raw Data'!AC315),"",'Raw Data'!AC315)</f>
        <v>17.0688</v>
      </c>
      <c r="G315" s="151">
        <f>IF(ISBLANK('Raw Data'!N315),"",'Raw Data'!N315)</f>
        <v>4</v>
      </c>
      <c r="H315" s="151">
        <f>IF(ISBLANK('Raw Data'!O315),"",'Raw Data'!O315)</f>
        <v>4</v>
      </c>
      <c r="I315" s="151">
        <f>IF(ISBLANK('Raw Data'!P315),"",'Raw Data'!P315)</f>
        <v>3</v>
      </c>
      <c r="J315" s="151">
        <f>IF(ISBLANK('Raw Data'!Q315),"",'Raw Data'!Q315)</f>
        <v>2</v>
      </c>
      <c r="K315" s="151">
        <f>IF(ISBLANK('Raw Data'!R315),"",'Raw Data'!R315)</f>
        <v>7</v>
      </c>
      <c r="L315" s="151">
        <f>IF(ISBLANK('Raw Data'!S315),"",'Raw Data'!S315)</f>
        <v>4</v>
      </c>
      <c r="M315" s="151">
        <f>IF(ISBLANK('Raw Data'!T315),"",'Raw Data'!T315)</f>
        <v>14.444444444444445</v>
      </c>
      <c r="N315" s="151">
        <f>IF(ISBLANK('Raw Data'!U315),"",'Raw Data'!U315)</f>
        <v>17.777777777777779</v>
      </c>
      <c r="O315" s="151">
        <f>IF(ISBLANK('Raw Data'!V315),"",'Raw Data'!V315)</f>
        <v>0.3</v>
      </c>
      <c r="P315" s="151">
        <f>IF(ISBLANK('Raw Data'!W315),"",'Raw Data'!W315)</f>
        <v>1</v>
      </c>
      <c r="Q315" s="151">
        <f>IF(ISBLANK('Raw Data'!C315),"",'Raw Data'!C315)</f>
        <v>1.1299999999999999</v>
      </c>
      <c r="R315" s="151">
        <f>IF(ISBLANK('Raw Data'!D315),"",'Raw Data'!D315)</f>
        <v>7.06</v>
      </c>
      <c r="S315" s="151">
        <f>IF(ISBLANK('Raw Data'!E315),"",'Raw Data'!E315)</f>
        <v>10.8</v>
      </c>
      <c r="T315" s="151">
        <f>IF(ISBLANK('Raw Data'!F315),"",'Raw Data'!F315)</f>
        <v>1.46</v>
      </c>
      <c r="U315" s="151">
        <f>IF(ISBLANK('Raw Data'!G315),"",'Raw Data'!G315)</f>
        <v>0.11899999999999999</v>
      </c>
      <c r="V315" s="151" t="str">
        <f>IF(ISBLANK('Raw Data'!AD315),"",'Raw Data'!AD315)</f>
        <v/>
      </c>
      <c r="W315" s="52"/>
      <c r="Y315" s="52" t="s">
        <v>26</v>
      </c>
      <c r="AA315" s="90">
        <f>AVERAGE(R320:R322)</f>
        <v>6.666666666666667</v>
      </c>
      <c r="AB315" s="90">
        <f>AVERAGE(T320:T322)</f>
        <v>1.3433333333333335</v>
      </c>
      <c r="AC315" s="90">
        <f>AVERAGE(U320:U322)</f>
        <v>0.25866666666666666</v>
      </c>
      <c r="AD315" s="90">
        <f>AVERAGE(S320:S322)</f>
        <v>17.433333333333334</v>
      </c>
      <c r="AE315" s="90">
        <f>AVERAGE(O320:O322)</f>
        <v>0.33333333333333331</v>
      </c>
      <c r="AF315" s="90">
        <f>TNTP!M280</f>
        <v>1.6757041000000001</v>
      </c>
      <c r="AG315" s="91">
        <f>TNTP!N280</f>
        <v>0.130074</v>
      </c>
      <c r="AH315" s="90"/>
    </row>
    <row r="316" spans="1:34" x14ac:dyDescent="0.2">
      <c r="A316" s="82">
        <f>IF(ISBLANK('Raw Data'!A316),"",'Raw Data'!A316)</f>
        <v>42892</v>
      </c>
      <c r="B316" s="151">
        <f>IF(ISBLANK('Raw Data'!B316),"",'Raw Data'!B316)</f>
        <v>21</v>
      </c>
      <c r="C316" s="151" t="str">
        <f>IF(ISBLANK('Raw Data'!X316),"",'Raw Data'!X316)</f>
        <v/>
      </c>
      <c r="D316" s="151" t="str">
        <f>IF(ISBLANK('Raw Data'!Y316),"",'Raw Data'!Y316)</f>
        <v>Judith Hearthway</v>
      </c>
      <c r="E316" s="151" t="str">
        <f>IF(ISBLANK('Raw Data'!AB316),"",'Raw Data'!AB316)</f>
        <v/>
      </c>
      <c r="F316" s="151" t="str">
        <f>IF(ISBLANK('Raw Data'!AC316),"",'Raw Data'!AC316)</f>
        <v/>
      </c>
      <c r="G316" s="151">
        <f>IF(ISBLANK('Raw Data'!N316),"",'Raw Data'!N316)</f>
        <v>4</v>
      </c>
      <c r="H316" s="151">
        <f>IF(ISBLANK('Raw Data'!O316),"",'Raw Data'!O316)</f>
        <v>3</v>
      </c>
      <c r="I316" s="151">
        <f>IF(ISBLANK('Raw Data'!P316),"",'Raw Data'!P316)</f>
        <v>3</v>
      </c>
      <c r="J316" s="151">
        <f>IF(ISBLANK('Raw Data'!Q316),"",'Raw Data'!Q316)</f>
        <v>2</v>
      </c>
      <c r="K316" s="151">
        <f>IF(ISBLANK('Raw Data'!R316),"",'Raw Data'!R316)</f>
        <v>11</v>
      </c>
      <c r="L316" s="151">
        <f>IF(ISBLANK('Raw Data'!S316),"",'Raw Data'!S316)</f>
        <v>3</v>
      </c>
      <c r="M316" s="151">
        <f>IF(ISBLANK('Raw Data'!T316),"",'Raw Data'!T316)</f>
        <v>23.333333333333332</v>
      </c>
      <c r="N316" s="151">
        <f>IF(ISBLANK('Raw Data'!U316),"",'Raw Data'!U316)</f>
        <v>21.666666666666668</v>
      </c>
      <c r="O316" s="151">
        <f>IF(ISBLANK('Raw Data'!V316),"",'Raw Data'!V316)</f>
        <v>0.32</v>
      </c>
      <c r="P316" s="151">
        <f>IF(ISBLANK('Raw Data'!W316),"",'Raw Data'!W316)</f>
        <v>1</v>
      </c>
      <c r="Q316" s="151">
        <f>IF(ISBLANK('Raw Data'!C316),"",'Raw Data'!C316)</f>
        <v>1.1200000000000001</v>
      </c>
      <c r="R316" s="151">
        <f>IF(ISBLANK('Raw Data'!D316),"",'Raw Data'!D316)</f>
        <v>7.09</v>
      </c>
      <c r="S316" s="151">
        <f>IF(ISBLANK('Raw Data'!E316),"",'Raw Data'!E316)</f>
        <v>8.6999999999999993</v>
      </c>
      <c r="T316" s="151">
        <f>IF(ISBLANK('Raw Data'!F316),"",'Raw Data'!F316)</f>
        <v>2.25</v>
      </c>
      <c r="U316" s="151">
        <f>IF(ISBLANK('Raw Data'!G316),"",'Raw Data'!G316)</f>
        <v>0.13</v>
      </c>
      <c r="V316" s="151" t="str">
        <f>IF(ISBLANK('Raw Data'!AD316),"",'Raw Data'!AD316)</f>
        <v/>
      </c>
      <c r="W316" s="52"/>
      <c r="Y316" s="52" t="s">
        <v>27</v>
      </c>
      <c r="AA316" s="90">
        <f>AVERAGE(R323:R324)</f>
        <v>6.92</v>
      </c>
      <c r="AB316" s="90">
        <f>AVERAGE(T323:T324)</f>
        <v>1.782</v>
      </c>
      <c r="AC316" s="90">
        <f>AVERAGE(U323:U324)</f>
        <v>9.5000000000000001E-2</v>
      </c>
      <c r="AD316" s="90">
        <f>AVERAGE(S323:S324)</f>
        <v>11.55</v>
      </c>
      <c r="AE316" s="90">
        <f>AVERAGE(O323:O324)</f>
        <v>0.4</v>
      </c>
      <c r="AF316" s="90">
        <f>TNTP!M281</f>
        <v>2.0800394999999998</v>
      </c>
      <c r="AG316" s="91">
        <f>TNTP!N281</f>
        <v>6.3178800000000007E-2</v>
      </c>
      <c r="AH316" s="90"/>
    </row>
    <row r="317" spans="1:34" x14ac:dyDescent="0.2">
      <c r="A317" s="82">
        <f>IF(ISBLANK('Raw Data'!A317),"",'Raw Data'!A317)</f>
        <v>42906</v>
      </c>
      <c r="B317" s="151">
        <f>IF(ISBLANK('Raw Data'!B317),"",'Raw Data'!B317)</f>
        <v>21</v>
      </c>
      <c r="C317" s="151" t="str">
        <f>IF(ISBLANK('Raw Data'!X317),"",'Raw Data'!X317)</f>
        <v/>
      </c>
      <c r="D317" s="151" t="str">
        <f>IF(ISBLANK('Raw Data'!Y317),"",'Raw Data'!Y317)</f>
        <v>Chuck Wojciechowski</v>
      </c>
      <c r="E317" s="151" t="str">
        <f>IF(ISBLANK('Raw Data'!AB317),"",'Raw Data'!AB317)</f>
        <v/>
      </c>
      <c r="F317" s="151">
        <f>IF(ISBLANK('Raw Data'!AC317),"",'Raw Data'!AC317)</f>
        <v>0</v>
      </c>
      <c r="G317" s="151">
        <f>IF(ISBLANK('Raw Data'!N317),"",'Raw Data'!N317)</f>
        <v>1</v>
      </c>
      <c r="H317" s="151">
        <f>IF(ISBLANK('Raw Data'!O317),"",'Raw Data'!O317)</f>
        <v>3</v>
      </c>
      <c r="I317" s="151">
        <f>IF(ISBLANK('Raw Data'!P317),"",'Raw Data'!P317)</f>
        <v>1</v>
      </c>
      <c r="J317" s="151">
        <f>IF(ISBLANK('Raw Data'!Q317),"",'Raw Data'!Q317)</f>
        <v>1</v>
      </c>
      <c r="K317" s="151">
        <f>IF(ISBLANK('Raw Data'!R317),"",'Raw Data'!R317)</f>
        <v>13</v>
      </c>
      <c r="L317" s="151">
        <f>IF(ISBLANK('Raw Data'!S317),"",'Raw Data'!S317)</f>
        <v>5</v>
      </c>
      <c r="M317" s="151">
        <f>IF(ISBLANK('Raw Data'!T317),"",'Raw Data'!T317)</f>
        <v>24.444444444444443</v>
      </c>
      <c r="N317" s="151">
        <f>IF(ISBLANK('Raw Data'!U317),"",'Raw Data'!U317)</f>
        <v>25.555555555555557</v>
      </c>
      <c r="O317" s="151">
        <f>IF(ISBLANK('Raw Data'!V317),"",'Raw Data'!V317)</f>
        <v>0.4</v>
      </c>
      <c r="P317" s="151">
        <f>IF(ISBLANK('Raw Data'!W317),"",'Raw Data'!W317)</f>
        <v>1</v>
      </c>
      <c r="Q317" s="151">
        <f>IF(ISBLANK('Raw Data'!C317),"",'Raw Data'!C317)</f>
        <v>0.01</v>
      </c>
      <c r="R317" s="151">
        <f>IF(ISBLANK('Raw Data'!D317),"",'Raw Data'!D317)</f>
        <v>7.24</v>
      </c>
      <c r="S317" s="151">
        <f>IF(ISBLANK('Raw Data'!E317),"",'Raw Data'!E317)</f>
        <v>12.4</v>
      </c>
      <c r="T317" s="151">
        <f>IF(ISBLANK('Raw Data'!F317),"",'Raw Data'!F317)</f>
        <v>11.7</v>
      </c>
      <c r="U317" s="151">
        <f>IF(ISBLANK('Raw Data'!G317),"",'Raw Data'!G317)</f>
        <v>0.14899999999999999</v>
      </c>
      <c r="V317" s="151" t="str">
        <f>IF(ISBLANK('Raw Data'!AD317),"",'Raw Data'!AD317)</f>
        <v>heavy rains and wind last night after a dry week of 90+ heat</v>
      </c>
      <c r="W317" s="52"/>
      <c r="Y317" s="52" t="s">
        <v>28</v>
      </c>
      <c r="AA317" s="90">
        <f>AVERAGE(R325:R326)</f>
        <v>7.2149999999999999</v>
      </c>
      <c r="AB317" s="90">
        <f>AVERAGE(T325:T326)</f>
        <v>4.1749999999999998</v>
      </c>
      <c r="AC317" s="90">
        <f>AVERAGE(U325:U326)</f>
        <v>0.10050000000000001</v>
      </c>
      <c r="AD317" s="90">
        <f>AVERAGE(S325:S326)</f>
        <v>90.8</v>
      </c>
      <c r="AE317" s="90">
        <f>AVERAGE(O325:O326)</f>
        <v>0.5</v>
      </c>
      <c r="AF317" s="90">
        <f>TNTP!M282</f>
        <v>2.2061025000000001</v>
      </c>
      <c r="AG317" s="91">
        <f>TNTP!N282</f>
        <v>4.4287099999999996E-2</v>
      </c>
      <c r="AH317" s="90"/>
    </row>
    <row r="318" spans="1:34" x14ac:dyDescent="0.2">
      <c r="A318" s="82">
        <f>IF(ISBLANK('Raw Data'!A318),"",'Raw Data'!A318)</f>
        <v>42921</v>
      </c>
      <c r="B318" s="151">
        <f>IF(ISBLANK('Raw Data'!B318),"",'Raw Data'!B318)</f>
        <v>21</v>
      </c>
      <c r="C318" s="151" t="str">
        <f>IF(ISBLANK('Raw Data'!X318),"",'Raw Data'!X318)</f>
        <v/>
      </c>
      <c r="D318" s="151" t="str">
        <f>IF(ISBLANK('Raw Data'!Y318),"",'Raw Data'!Y318)</f>
        <v>Chuck Wojciechowski</v>
      </c>
      <c r="E318" s="151" t="str">
        <f>IF(ISBLANK('Raw Data'!AB318),"",'Raw Data'!AB318)</f>
        <v/>
      </c>
      <c r="F318" s="151">
        <f>IF(ISBLANK('Raw Data'!AC318),"",'Raw Data'!AC318)</f>
        <v>0</v>
      </c>
      <c r="G318" s="151">
        <f>IF(ISBLANK('Raw Data'!N318),"",'Raw Data'!N318)</f>
        <v>1</v>
      </c>
      <c r="H318" s="151">
        <f>IF(ISBLANK('Raw Data'!O318),"",'Raw Data'!O318)</f>
        <v>3</v>
      </c>
      <c r="I318" s="151">
        <f>IF(ISBLANK('Raw Data'!P318),"",'Raw Data'!P318)</f>
        <v>3</v>
      </c>
      <c r="J318" s="151">
        <f>IF(ISBLANK('Raw Data'!Q318),"",'Raw Data'!Q318)</f>
        <v>2</v>
      </c>
      <c r="K318" s="151">
        <f>IF(ISBLANK('Raw Data'!R318),"",'Raw Data'!R318)</f>
        <v>7</v>
      </c>
      <c r="L318" s="151">
        <f>IF(ISBLANK('Raw Data'!S318),"",'Raw Data'!S318)</f>
        <v>1</v>
      </c>
      <c r="M318" s="151">
        <f>IF(ISBLANK('Raw Data'!T318),"",'Raw Data'!T318)</f>
        <v>28.333333333333332</v>
      </c>
      <c r="N318" s="151">
        <f>IF(ISBLANK('Raw Data'!U318),"",'Raw Data'!U318)</f>
        <v>26.666666666666668</v>
      </c>
      <c r="O318" s="151">
        <f>IF(ISBLANK('Raw Data'!V318),"",'Raw Data'!V318)</f>
        <v>0.35</v>
      </c>
      <c r="P318" s="151">
        <f>IF(ISBLANK('Raw Data'!W318),"",'Raw Data'!W318)</f>
        <v>1</v>
      </c>
      <c r="Q318" s="151">
        <f>IF(ISBLANK('Raw Data'!C318),"",'Raw Data'!C318)</f>
        <v>1.87</v>
      </c>
      <c r="R318" s="151">
        <f>IF(ISBLANK('Raw Data'!D318),"",'Raw Data'!D318)</f>
        <v>6.78</v>
      </c>
      <c r="S318" s="151">
        <f>IF(ISBLANK('Raw Data'!E318),"",'Raw Data'!E318)</f>
        <v>11.1</v>
      </c>
      <c r="T318" s="151" t="str">
        <f>IF(ISBLANK('Raw Data'!F318),"",'Raw Data'!F318)</f>
        <v/>
      </c>
      <c r="U318" s="151">
        <f>IF(ISBLANK('Raw Data'!G318),"",'Raw Data'!G318)</f>
        <v>0.15</v>
      </c>
      <c r="V318" s="151" t="str">
        <f>IF(ISBLANK('Raw Data'!AD318),"",'Raw Data'!AD318)</f>
        <v/>
      </c>
      <c r="W318" s="52"/>
      <c r="Y318" s="52" t="s">
        <v>29</v>
      </c>
      <c r="AA318" s="51">
        <f>AVERAGE(R327)</f>
        <v>6.45</v>
      </c>
      <c r="AB318" s="51">
        <f>AVERAGE(T327)</f>
        <v>3.5</v>
      </c>
      <c r="AC318" s="51">
        <f>AVERAGE(U327)</f>
        <v>0.152</v>
      </c>
      <c r="AD318" s="51">
        <f>AVERAGE(S327)</f>
        <v>6.6</v>
      </c>
      <c r="AE318" s="51">
        <f>AVERAGE(O327)</f>
        <v>0.5</v>
      </c>
      <c r="AF318" s="90">
        <f>TNTP!M283</f>
        <v>2.6333159999999998</v>
      </c>
      <c r="AG318" s="91">
        <f>TNTP!N283</f>
        <v>3.6234899999999994E-2</v>
      </c>
      <c r="AH318" s="90"/>
    </row>
    <row r="319" spans="1:34" x14ac:dyDescent="0.2">
      <c r="A319" s="82">
        <f>IF(ISBLANK('Raw Data'!A319),"",'Raw Data'!A319)</f>
        <v>42934</v>
      </c>
      <c r="B319" s="151">
        <f>IF(ISBLANK('Raw Data'!B319),"",'Raw Data'!B319)</f>
        <v>21</v>
      </c>
      <c r="C319" s="151" t="str">
        <f>IF(ISBLANK('Raw Data'!X319),"",'Raw Data'!X319)</f>
        <v/>
      </c>
      <c r="D319" s="151" t="str">
        <f>IF(ISBLANK('Raw Data'!Y319),"",'Raw Data'!Y319)</f>
        <v>Chuck Wojciechowski</v>
      </c>
      <c r="E319" s="151" t="str">
        <f>IF(ISBLANK('Raw Data'!AB319),"",'Raw Data'!AB319)</f>
        <v/>
      </c>
      <c r="F319" s="151" t="str">
        <f>IF(ISBLANK('Raw Data'!AC319),"",'Raw Data'!AC319)</f>
        <v/>
      </c>
      <c r="G319" s="151">
        <f>IF(ISBLANK('Raw Data'!N319),"",'Raw Data'!N319)</f>
        <v>2</v>
      </c>
      <c r="H319" s="151">
        <f>IF(ISBLANK('Raw Data'!O319),"",'Raw Data'!O319)</f>
        <v>1</v>
      </c>
      <c r="I319" s="151">
        <f>IF(ISBLANK('Raw Data'!P319),"",'Raw Data'!P319)</f>
        <v>1</v>
      </c>
      <c r="J319" s="151">
        <f>IF(ISBLANK('Raw Data'!Q319),"",'Raw Data'!Q319)</f>
        <v>1</v>
      </c>
      <c r="K319" s="151">
        <f>IF(ISBLANK('Raw Data'!R319),"",'Raw Data'!R319)</f>
        <v>13</v>
      </c>
      <c r="L319" s="151">
        <f>IF(ISBLANK('Raw Data'!S319),"",'Raw Data'!S319)</f>
        <v>1</v>
      </c>
      <c r="M319" s="151">
        <f>IF(ISBLANK('Raw Data'!T319),"",'Raw Data'!T319)</f>
        <v>35.555555555555557</v>
      </c>
      <c r="N319" s="151">
        <f>IF(ISBLANK('Raw Data'!U319),"",'Raw Data'!U319)</f>
        <v>28.888888888888889</v>
      </c>
      <c r="O319" s="151">
        <f>IF(ISBLANK('Raw Data'!V319),"",'Raw Data'!V319)</f>
        <v>0.45</v>
      </c>
      <c r="P319" s="151">
        <f>IF(ISBLANK('Raw Data'!W319),"",'Raw Data'!W319)</f>
        <v>1</v>
      </c>
      <c r="Q319" s="151">
        <f>IF(ISBLANK('Raw Data'!C319),"",'Raw Data'!C319)</f>
        <v>1.32</v>
      </c>
      <c r="R319" s="151">
        <f>IF(ISBLANK('Raw Data'!D319),"",'Raw Data'!D319)</f>
        <v>7.31</v>
      </c>
      <c r="S319" s="151">
        <f>IF(ISBLANK('Raw Data'!E319),"",'Raw Data'!E319)</f>
        <v>21</v>
      </c>
      <c r="T319" s="151">
        <f>IF(ISBLANK('Raw Data'!F319),"",'Raw Data'!F319)</f>
        <v>3.04</v>
      </c>
      <c r="U319" s="151">
        <f>IF(ISBLANK('Raw Data'!G319),"",'Raw Data'!G319)</f>
        <v>0.122</v>
      </c>
      <c r="V319" s="151" t="str">
        <f>IF(ISBLANK('Raw Data'!AD319),"",'Raw Data'!AD319)</f>
        <v/>
      </c>
      <c r="W319" s="52"/>
      <c r="Y319" s="51" t="s">
        <v>134</v>
      </c>
      <c r="AA319" s="91">
        <f>AVERAGE(AA310:AA318)</f>
        <v>7.0707407407407414</v>
      </c>
      <c r="AB319" s="91">
        <f>AVERAGE(AB310:AB318)</f>
        <v>4.0115925925925922</v>
      </c>
      <c r="AC319" s="91">
        <f t="shared" ref="AC319:AE319" si="27">AVERAGE(AC310:AC318)</f>
        <v>0.13985185185185184</v>
      </c>
      <c r="AD319" s="91">
        <f t="shared" si="27"/>
        <v>21.281481481481482</v>
      </c>
      <c r="AE319" s="91">
        <f t="shared" si="27"/>
        <v>0.38537037037037036</v>
      </c>
      <c r="AF319" s="90">
        <f t="shared" ref="AF319:AG319" si="28">AVERAGE(AF310:AF318)</f>
        <v>2.1039810944444444</v>
      </c>
      <c r="AG319" s="91">
        <f t="shared" si="28"/>
        <v>6.8848030555555551E-2</v>
      </c>
      <c r="AH319" s="90"/>
    </row>
    <row r="320" spans="1:34" x14ac:dyDescent="0.2">
      <c r="A320" s="82">
        <f>IF(ISBLANK('Raw Data'!A320),"",'Raw Data'!A320)</f>
        <v>42948</v>
      </c>
      <c r="B320" s="151">
        <f>IF(ISBLANK('Raw Data'!B320),"",'Raw Data'!B320)</f>
        <v>21</v>
      </c>
      <c r="C320" s="151" t="str">
        <f>IF(ISBLANK('Raw Data'!X320),"",'Raw Data'!X320)</f>
        <v/>
      </c>
      <c r="D320" s="151" t="str">
        <f>IF(ISBLANK('Raw Data'!Y320),"",'Raw Data'!Y320)</f>
        <v>Chuck Wojciechowski</v>
      </c>
      <c r="E320" s="151" t="str">
        <f>IF(ISBLANK('Raw Data'!AB320),"",'Raw Data'!AB320)</f>
        <v/>
      </c>
      <c r="F320" s="151">
        <f>IF(ISBLANK('Raw Data'!AC320),"",'Raw Data'!AC320)</f>
        <v>0</v>
      </c>
      <c r="G320" s="151">
        <f>IF(ISBLANK('Raw Data'!N320),"",'Raw Data'!N320)</f>
        <v>1</v>
      </c>
      <c r="H320" s="151">
        <f>IF(ISBLANK('Raw Data'!O320),"",'Raw Data'!O320)</f>
        <v>1</v>
      </c>
      <c r="I320" s="151">
        <f>IF(ISBLANK('Raw Data'!P320),"",'Raw Data'!P320)</f>
        <v>2</v>
      </c>
      <c r="J320" s="151">
        <f>IF(ISBLANK('Raw Data'!Q320),"",'Raw Data'!Q320)</f>
        <v>1</v>
      </c>
      <c r="K320" s="151">
        <f>IF(ISBLANK('Raw Data'!R320),"",'Raw Data'!R320)</f>
        <v>11</v>
      </c>
      <c r="L320" s="151">
        <f>IF(ISBLANK('Raw Data'!S320),"",'Raw Data'!S320)</f>
        <v>1</v>
      </c>
      <c r="M320" s="151">
        <f>IF(ISBLANK('Raw Data'!T320),"",'Raw Data'!T320)</f>
        <v>27.777777777777779</v>
      </c>
      <c r="N320" s="151">
        <f>IF(ISBLANK('Raw Data'!U320),"",'Raw Data'!U320)</f>
        <v>25.555555555555557</v>
      </c>
      <c r="O320" s="151">
        <f>IF(ISBLANK('Raw Data'!V320),"",'Raw Data'!V320)</f>
        <v>0.35</v>
      </c>
      <c r="P320" s="151">
        <f>IF(ISBLANK('Raw Data'!W320),"",'Raw Data'!W320)</f>
        <v>1</v>
      </c>
      <c r="Q320" s="151">
        <f>IF(ISBLANK('Raw Data'!C320),"",'Raw Data'!C320)</f>
        <v>0.17</v>
      </c>
      <c r="R320" s="151">
        <f>IF(ISBLANK('Raw Data'!D320),"",'Raw Data'!D320)</f>
        <v>7.12</v>
      </c>
      <c r="S320" s="151">
        <f>IF(ISBLANK('Raw Data'!E320),"",'Raw Data'!E320)</f>
        <v>30.2</v>
      </c>
      <c r="T320" s="151">
        <f>IF(ISBLANK('Raw Data'!F320),"",'Raw Data'!F320)</f>
        <v>1.6</v>
      </c>
      <c r="U320" s="151">
        <f>IF(ISBLANK('Raw Data'!G320),"",'Raw Data'!G320)</f>
        <v>0.17899999999999999</v>
      </c>
      <c r="V320" s="151" t="str">
        <f>IF(ISBLANK('Raw Data'!AD320),"",'Raw Data'!AD320)</f>
        <v xml:space="preserve">4.0 inches of rain three days ago </v>
      </c>
      <c r="W320" s="52"/>
      <c r="AF320" s="90"/>
      <c r="AG320" s="91"/>
      <c r="AH320" s="90"/>
    </row>
    <row r="321" spans="1:34" x14ac:dyDescent="0.2">
      <c r="A321" s="82">
        <f>IF(ISBLANK('Raw Data'!A321),"",'Raw Data'!A321)</f>
        <v>42962</v>
      </c>
      <c r="B321" s="151">
        <f>IF(ISBLANK('Raw Data'!B321),"",'Raw Data'!B321)</f>
        <v>21</v>
      </c>
      <c r="C321" s="151" t="str">
        <f>IF(ISBLANK('Raw Data'!X321),"",'Raw Data'!X321)</f>
        <v/>
      </c>
      <c r="D321" s="151" t="str">
        <f>IF(ISBLANK('Raw Data'!Y321),"",'Raw Data'!Y321)</f>
        <v>Chuck Wojciechowski</v>
      </c>
      <c r="E321" s="151" t="str">
        <f>IF(ISBLANK('Raw Data'!AB321),"",'Raw Data'!AB321)</f>
        <v/>
      </c>
      <c r="F321" s="151">
        <f>IF(ISBLANK('Raw Data'!AC321),"",'Raw Data'!AC321)</f>
        <v>0</v>
      </c>
      <c r="G321" s="151">
        <f>IF(ISBLANK('Raw Data'!N321),"",'Raw Data'!N321)</f>
        <v>4</v>
      </c>
      <c r="H321" s="151">
        <f>IF(ISBLANK('Raw Data'!O321),"",'Raw Data'!O321)</f>
        <v>3</v>
      </c>
      <c r="I321" s="151">
        <f>IF(ISBLANK('Raw Data'!P321),"",'Raw Data'!P321)</f>
        <v>2</v>
      </c>
      <c r="J321" s="151">
        <f>IF(ISBLANK('Raw Data'!Q321),"",'Raw Data'!Q321)</f>
        <v>1</v>
      </c>
      <c r="K321" s="151">
        <f>IF(ISBLANK('Raw Data'!R321),"",'Raw Data'!R321)</f>
        <v>12</v>
      </c>
      <c r="L321" s="151">
        <f>IF(ISBLANK('Raw Data'!S321),"",'Raw Data'!S321)</f>
        <v>1</v>
      </c>
      <c r="M321" s="151">
        <f>IF(ISBLANK('Raw Data'!T321),"",'Raw Data'!T321)</f>
        <v>28.333333333333332</v>
      </c>
      <c r="N321" s="151">
        <f>IF(ISBLANK('Raw Data'!U321),"",'Raw Data'!U321)</f>
        <v>23.333333333333332</v>
      </c>
      <c r="O321" s="151">
        <f>IF(ISBLANK('Raw Data'!V321),"",'Raw Data'!V321)</f>
        <v>0.3</v>
      </c>
      <c r="P321" s="151">
        <f>IF(ISBLANK('Raw Data'!W321),"",'Raw Data'!W321)</f>
        <v>1</v>
      </c>
      <c r="Q321" s="151">
        <f>IF(ISBLANK('Raw Data'!C321),"",'Raw Data'!C321)</f>
        <v>0.03</v>
      </c>
      <c r="R321" s="151">
        <f>IF(ISBLANK('Raw Data'!D321),"",'Raw Data'!D321)</f>
        <v>5.85</v>
      </c>
      <c r="S321" s="151">
        <f>IF(ISBLANK('Raw Data'!E321),"",'Raw Data'!E321)</f>
        <v>11.6</v>
      </c>
      <c r="T321" s="151">
        <f>IF(ISBLANK('Raw Data'!F321),"",'Raw Data'!F321)</f>
        <v>1.37</v>
      </c>
      <c r="U321" s="151">
        <f>IF(ISBLANK('Raw Data'!G321),"",'Raw Data'!G321)</f>
        <v>0.35599999999999998</v>
      </c>
      <c r="V321" s="151" t="str">
        <f>IF(ISBLANK('Raw Data'!AD321),"",'Raw Data'!AD321)</f>
        <v>5 inches of rain previous weekend</v>
      </c>
      <c r="W321" s="52"/>
      <c r="AF321" s="90"/>
      <c r="AG321" s="91"/>
      <c r="AH321" s="90"/>
    </row>
    <row r="322" spans="1:34" x14ac:dyDescent="0.2">
      <c r="A322" s="82">
        <f>IF(ISBLANK('Raw Data'!A322),"",'Raw Data'!A322)</f>
        <v>42976</v>
      </c>
      <c r="B322" s="151">
        <f>IF(ISBLANK('Raw Data'!B322),"",'Raw Data'!B322)</f>
        <v>21</v>
      </c>
      <c r="C322" s="151" t="str">
        <f>IF(ISBLANK('Raw Data'!X322),"",'Raw Data'!X322)</f>
        <v/>
      </c>
      <c r="D322" s="151" t="str">
        <f>IF(ISBLANK('Raw Data'!Y322),"",'Raw Data'!Y322)</f>
        <v>Chuck Wojciechowski</v>
      </c>
      <c r="E322" s="151" t="str">
        <f>IF(ISBLANK('Raw Data'!AB322),"",'Raw Data'!AB322)</f>
        <v/>
      </c>
      <c r="F322" s="151">
        <f>IF(ISBLANK('Raw Data'!AC322),"",'Raw Data'!AC322)</f>
        <v>0</v>
      </c>
      <c r="G322" s="151">
        <f>IF(ISBLANK('Raw Data'!N322),"",'Raw Data'!N322)</f>
        <v>2</v>
      </c>
      <c r="H322" s="151">
        <f>IF(ISBLANK('Raw Data'!O322),"",'Raw Data'!O322)</f>
        <v>5</v>
      </c>
      <c r="I322" s="151">
        <f>IF(ISBLANK('Raw Data'!P322),"",'Raw Data'!P322)</f>
        <v>3</v>
      </c>
      <c r="J322" s="151">
        <f>IF(ISBLANK('Raw Data'!Q322),"",'Raw Data'!Q322)</f>
        <v>2</v>
      </c>
      <c r="K322" s="151">
        <f>IF(ISBLANK('Raw Data'!R322),"",'Raw Data'!R322)</f>
        <v>7</v>
      </c>
      <c r="L322" s="151">
        <f>IF(ISBLANK('Raw Data'!S322),"",'Raw Data'!S322)</f>
        <v>5</v>
      </c>
      <c r="M322" s="151">
        <f>IF(ISBLANK('Raw Data'!T322),"",'Raw Data'!T322)</f>
        <v>18.333333333333332</v>
      </c>
      <c r="N322" s="151">
        <f>IF(ISBLANK('Raw Data'!U322),"",'Raw Data'!U322)</f>
        <v>22.222222222222221</v>
      </c>
      <c r="O322" s="151">
        <f>IF(ISBLANK('Raw Data'!V322),"",'Raw Data'!V322)</f>
        <v>0.35</v>
      </c>
      <c r="P322" s="151">
        <f>IF(ISBLANK('Raw Data'!W322),"",'Raw Data'!W322)</f>
        <v>1</v>
      </c>
      <c r="Q322" s="151">
        <f>IF(ISBLANK('Raw Data'!C322),"",'Raw Data'!C322)</f>
        <v>0.1</v>
      </c>
      <c r="R322" s="151">
        <f>IF(ISBLANK('Raw Data'!D322),"",'Raw Data'!D322)</f>
        <v>7.03</v>
      </c>
      <c r="S322" s="151">
        <f>IF(ISBLANK('Raw Data'!E322),"",'Raw Data'!E322)</f>
        <v>10.5</v>
      </c>
      <c r="T322" s="151">
        <f>IF(ISBLANK('Raw Data'!F322),"",'Raw Data'!F322)</f>
        <v>1.06</v>
      </c>
      <c r="U322" s="151">
        <f>IF(ISBLANK('Raw Data'!G322),"",'Raw Data'!G322)</f>
        <v>0.24099999999999999</v>
      </c>
      <c r="V322" s="151" t="str">
        <f>IF(ISBLANK('Raw Data'!AD322),"",'Raw Data'!AD322)</f>
        <v/>
      </c>
      <c r="W322" s="52"/>
      <c r="AF322" s="90"/>
      <c r="AG322" s="91"/>
      <c r="AH322" s="90"/>
    </row>
    <row r="323" spans="1:34" x14ac:dyDescent="0.2">
      <c r="A323" s="82">
        <f>IF(ISBLANK('Raw Data'!A323),"",'Raw Data'!A323)</f>
        <v>42990</v>
      </c>
      <c r="B323" s="151">
        <f>IF(ISBLANK('Raw Data'!B323),"",'Raw Data'!B323)</f>
        <v>21</v>
      </c>
      <c r="C323" s="151" t="str">
        <f>IF(ISBLANK('Raw Data'!X323),"",'Raw Data'!X323)</f>
        <v/>
      </c>
      <c r="D323" s="151" t="str">
        <f>IF(ISBLANK('Raw Data'!Y323),"",'Raw Data'!Y323)</f>
        <v>Chuck Wojciechowski</v>
      </c>
      <c r="E323" s="151" t="str">
        <f>IF(ISBLANK('Raw Data'!AB323),"",'Raw Data'!AB323)</f>
        <v/>
      </c>
      <c r="F323" s="151">
        <f>IF(ISBLANK('Raw Data'!AC323),"",'Raw Data'!AC323)</f>
        <v>0</v>
      </c>
      <c r="G323" s="151">
        <f>IF(ISBLANK('Raw Data'!N323),"",'Raw Data'!N323)</f>
        <v>2</v>
      </c>
      <c r="H323" s="151">
        <f>IF(ISBLANK('Raw Data'!O323),"",'Raw Data'!O323)</f>
        <v>1</v>
      </c>
      <c r="I323" s="151">
        <f>IF(ISBLANK('Raw Data'!P323),"",'Raw Data'!P323)</f>
        <v>2</v>
      </c>
      <c r="J323" s="151">
        <f>IF(ISBLANK('Raw Data'!Q323),"",'Raw Data'!Q323)</f>
        <v>1</v>
      </c>
      <c r="K323" s="151">
        <f>IF(ISBLANK('Raw Data'!R323),"",'Raw Data'!R323)</f>
        <v>7</v>
      </c>
      <c r="L323" s="151">
        <f>IF(ISBLANK('Raw Data'!S323),"",'Raw Data'!S323)</f>
        <v>1</v>
      </c>
      <c r="M323" s="151">
        <f>IF(ISBLANK('Raw Data'!T323),"",'Raw Data'!T323)</f>
        <v>27.777777777777779</v>
      </c>
      <c r="N323" s="151">
        <f>IF(ISBLANK('Raw Data'!U323),"",'Raw Data'!U323)</f>
        <v>20</v>
      </c>
      <c r="O323" s="151">
        <f>IF(ISBLANK('Raw Data'!V323),"",'Raw Data'!V323)</f>
        <v>0.4</v>
      </c>
      <c r="P323" s="151">
        <f>IF(ISBLANK('Raw Data'!W323),"",'Raw Data'!W323)</f>
        <v>1</v>
      </c>
      <c r="Q323" s="151">
        <f>IF(ISBLANK('Raw Data'!C323),"",'Raw Data'!C323)</f>
        <v>0.11</v>
      </c>
      <c r="R323" s="151">
        <f>IF(ISBLANK('Raw Data'!D323),"",'Raw Data'!D323)</f>
        <v>6.67</v>
      </c>
      <c r="S323" s="151">
        <f>IF(ISBLANK('Raw Data'!E323),"",'Raw Data'!E323)</f>
        <v>12</v>
      </c>
      <c r="T323" s="151">
        <f>IF(ISBLANK('Raw Data'!F323),"",'Raw Data'!F323)</f>
        <v>2.73</v>
      </c>
      <c r="U323" s="151">
        <f>IF(ISBLANK('Raw Data'!G323),"",'Raw Data'!G323)</f>
        <v>0.13200000000000001</v>
      </c>
      <c r="V323" s="151" t="str">
        <f>IF(ISBLANK('Raw Data'!AD323),"",'Raw Data'!AD323)</f>
        <v>Higher than normal tides last few days with storm Hermine</v>
      </c>
      <c r="W323" s="52"/>
      <c r="AF323" s="90"/>
      <c r="AG323" s="91"/>
      <c r="AH323" s="90"/>
    </row>
    <row r="324" spans="1:34" x14ac:dyDescent="0.2">
      <c r="A324" s="82">
        <f>IF(ISBLANK('Raw Data'!A324),"",'Raw Data'!A324)</f>
        <v>43004</v>
      </c>
      <c r="B324" s="151">
        <f>IF(ISBLANK('Raw Data'!B324),"",'Raw Data'!B324)</f>
        <v>21</v>
      </c>
      <c r="C324" s="151" t="str">
        <f>IF(ISBLANK('Raw Data'!X324),"",'Raw Data'!X324)</f>
        <v/>
      </c>
      <c r="D324" s="151" t="str">
        <f>IF(ISBLANK('Raw Data'!Y324),"",'Raw Data'!Y324)</f>
        <v>Chuck Wojciechowski</v>
      </c>
      <c r="E324" s="151" t="str">
        <f>IF(ISBLANK('Raw Data'!AB324),"",'Raw Data'!AB324)</f>
        <v/>
      </c>
      <c r="F324" s="151">
        <f>IF(ISBLANK('Raw Data'!AC324),"",'Raw Data'!AC324)</f>
        <v>0</v>
      </c>
      <c r="G324" s="151">
        <f>IF(ISBLANK('Raw Data'!N324),"",'Raw Data'!N324)</f>
        <v>2</v>
      </c>
      <c r="H324" s="151">
        <f>IF(ISBLANK('Raw Data'!O324),"",'Raw Data'!O324)</f>
        <v>3</v>
      </c>
      <c r="I324" s="151">
        <f>IF(ISBLANK('Raw Data'!P324),"",'Raw Data'!P324)</f>
        <v>3</v>
      </c>
      <c r="J324" s="151">
        <f>IF(ISBLANK('Raw Data'!Q324),"",'Raw Data'!Q324)</f>
        <v>2</v>
      </c>
      <c r="K324" s="151">
        <f>IF(ISBLANK('Raw Data'!R324),"",'Raw Data'!R324)</f>
        <v>7</v>
      </c>
      <c r="L324" s="151">
        <f>IF(ISBLANK('Raw Data'!S324),"",'Raw Data'!S324)</f>
        <v>1</v>
      </c>
      <c r="M324" s="151">
        <f>IF(ISBLANK('Raw Data'!T324),"",'Raw Data'!T324)</f>
        <v>22.222222222222221</v>
      </c>
      <c r="N324" s="151">
        <f>IF(ISBLANK('Raw Data'!U324),"",'Raw Data'!U324)</f>
        <v>23.333333333333332</v>
      </c>
      <c r="O324" s="151">
        <f>IF(ISBLANK('Raw Data'!V324),"",'Raw Data'!V324)</f>
        <v>0.4</v>
      </c>
      <c r="P324" s="151">
        <f>IF(ISBLANK('Raw Data'!W324),"",'Raw Data'!W324)</f>
        <v>1</v>
      </c>
      <c r="Q324" s="151">
        <f>IF(ISBLANK('Raw Data'!C324),"",'Raw Data'!C324)</f>
        <v>0.34</v>
      </c>
      <c r="R324" s="151">
        <f>IF(ISBLANK('Raw Data'!D324),"",'Raw Data'!D324)</f>
        <v>7.17</v>
      </c>
      <c r="S324" s="151">
        <f>IF(ISBLANK('Raw Data'!E324),"",'Raw Data'!E324)</f>
        <v>11.1</v>
      </c>
      <c r="T324" s="151">
        <f>IF(ISBLANK('Raw Data'!F324),"",'Raw Data'!F324)</f>
        <v>0.83399999999999996</v>
      </c>
      <c r="U324" s="151">
        <f>IF(ISBLANK('Raw Data'!G324),"",'Raw Data'!G324)</f>
        <v>5.8000000000000003E-2</v>
      </c>
      <c r="V324" s="151" t="str">
        <f>IF(ISBLANK('Raw Data'!AD324),"",'Raw Data'!AD324)</f>
        <v/>
      </c>
      <c r="W324" s="52"/>
      <c r="AF324" s="90"/>
      <c r="AG324" s="91"/>
      <c r="AH324" s="90"/>
    </row>
    <row r="325" spans="1:34" x14ac:dyDescent="0.2">
      <c r="A325" s="82">
        <f>IF(ISBLANK('Raw Data'!A325),"",'Raw Data'!A325)</f>
        <v>43018</v>
      </c>
      <c r="B325" s="151">
        <f>IF(ISBLANK('Raw Data'!B325),"",'Raw Data'!B325)</f>
        <v>21</v>
      </c>
      <c r="C325" s="151" t="str">
        <f>IF(ISBLANK('Raw Data'!X325),"",'Raw Data'!X325)</f>
        <v/>
      </c>
      <c r="D325" s="151" t="str">
        <f>IF(ISBLANK('Raw Data'!Y325),"",'Raw Data'!Y325)</f>
        <v>Chuck Wojciechowski</v>
      </c>
      <c r="E325" s="151" t="str">
        <f>IF(ISBLANK('Raw Data'!AB325),"",'Raw Data'!AB325)</f>
        <v/>
      </c>
      <c r="F325" s="151">
        <f>IF(ISBLANK('Raw Data'!AC325),"",'Raw Data'!AC325)</f>
        <v>0</v>
      </c>
      <c r="G325" s="151">
        <f>IF(ISBLANK('Raw Data'!N325),"",'Raw Data'!N325)</f>
        <v>2</v>
      </c>
      <c r="H325" s="151">
        <f>IF(ISBLANK('Raw Data'!O325),"",'Raw Data'!O325)</f>
        <v>2</v>
      </c>
      <c r="I325" s="151">
        <f>IF(ISBLANK('Raw Data'!P325),"",'Raw Data'!P325)</f>
        <v>2</v>
      </c>
      <c r="J325" s="151">
        <f>IF(ISBLANK('Raw Data'!Q325),"",'Raw Data'!Q325)</f>
        <v>1</v>
      </c>
      <c r="K325" s="151">
        <f>IF(ISBLANK('Raw Data'!R325),"",'Raw Data'!R325)</f>
        <v>5</v>
      </c>
      <c r="L325" s="151">
        <f>IF(ISBLANK('Raw Data'!S325),"",'Raw Data'!S325)</f>
        <v>2</v>
      </c>
      <c r="M325" s="151">
        <f>IF(ISBLANK('Raw Data'!T325),"",'Raw Data'!T325)</f>
        <v>22.222222222222221</v>
      </c>
      <c r="N325" s="151">
        <f>IF(ISBLANK('Raw Data'!U325),"",'Raw Data'!U325)</f>
        <v>21.111111111111111</v>
      </c>
      <c r="O325" s="151">
        <f>IF(ISBLANK('Raw Data'!V325),"",'Raw Data'!V325)</f>
        <v>0.4</v>
      </c>
      <c r="P325" s="151">
        <f>IF(ISBLANK('Raw Data'!W325),"",'Raw Data'!W325)</f>
        <v>1</v>
      </c>
      <c r="Q325" s="151">
        <f>IF(ISBLANK('Raw Data'!C325),"",'Raw Data'!C325)</f>
        <v>1.34</v>
      </c>
      <c r="R325" s="151">
        <f>IF(ISBLANK('Raw Data'!D325),"",'Raw Data'!D325)</f>
        <v>7.18</v>
      </c>
      <c r="S325" s="151">
        <f>IF(ISBLANK('Raw Data'!E325),"",'Raw Data'!E325)</f>
        <v>176.1</v>
      </c>
      <c r="T325" s="151">
        <f>IF(ISBLANK('Raw Data'!F325),"",'Raw Data'!F325)</f>
        <v>3.69</v>
      </c>
      <c r="U325" s="151">
        <f>IF(ISBLANK('Raw Data'!G325),"",'Raw Data'!G325)</f>
        <v>3.5000000000000003E-2</v>
      </c>
      <c r="V325" s="151" t="str">
        <f>IF(ISBLANK('Raw Data'!AD325),"",'Raw Data'!AD325)</f>
        <v/>
      </c>
      <c r="W325" s="52"/>
      <c r="AF325" s="90"/>
      <c r="AG325" s="91"/>
      <c r="AH325" s="90"/>
    </row>
    <row r="326" spans="1:34" x14ac:dyDescent="0.2">
      <c r="A326" s="82">
        <f>IF(ISBLANK('Raw Data'!A326),"",'Raw Data'!A326)</f>
        <v>43032</v>
      </c>
      <c r="B326" s="151">
        <f>IF(ISBLANK('Raw Data'!B326),"",'Raw Data'!B326)</f>
        <v>21</v>
      </c>
      <c r="C326" s="151" t="str">
        <f>IF(ISBLANK('Raw Data'!X326),"",'Raw Data'!X326)</f>
        <v/>
      </c>
      <c r="D326" s="151" t="str">
        <f>IF(ISBLANK('Raw Data'!Y326),"",'Raw Data'!Y326)</f>
        <v>Chuck Wojciechowski</v>
      </c>
      <c r="E326" s="151">
        <f>IF(ISBLANK('Raw Data'!AB326),"",'Raw Data'!AB326)</f>
        <v>52</v>
      </c>
      <c r="F326" s="151">
        <f>IF(ISBLANK('Raw Data'!AC326),"",'Raw Data'!AC326)</f>
        <v>15.849600000000001</v>
      </c>
      <c r="G326" s="151">
        <f>IF(ISBLANK('Raw Data'!N326),"",'Raw Data'!N326)</f>
        <v>1</v>
      </c>
      <c r="H326" s="151">
        <f>IF(ISBLANK('Raw Data'!O326),"",'Raw Data'!O326)</f>
        <v>5</v>
      </c>
      <c r="I326" s="151">
        <f>IF(ISBLANK('Raw Data'!P326),"",'Raw Data'!P326)</f>
        <v>2</v>
      </c>
      <c r="J326" s="151">
        <f>IF(ISBLANK('Raw Data'!Q326),"",'Raw Data'!Q326)</f>
        <v>1</v>
      </c>
      <c r="K326" s="151">
        <f>IF(ISBLANK('Raw Data'!R326),"",'Raw Data'!R326)</f>
        <v>12</v>
      </c>
      <c r="L326" s="151">
        <f>IF(ISBLANK('Raw Data'!S326),"",'Raw Data'!S326)</f>
        <v>4</v>
      </c>
      <c r="M326" s="151">
        <f>IF(ISBLANK('Raw Data'!T326),"",'Raw Data'!T326)</f>
        <v>17.777777777777779</v>
      </c>
      <c r="N326" s="151">
        <f>IF(ISBLANK('Raw Data'!U326),"",'Raw Data'!U326)</f>
        <v>16.666666666666668</v>
      </c>
      <c r="O326" s="151">
        <f>IF(ISBLANK('Raw Data'!V326),"",'Raw Data'!V326)</f>
        <v>0.6</v>
      </c>
      <c r="P326" s="151">
        <f>IF(ISBLANK('Raw Data'!W326),"",'Raw Data'!W326)</f>
        <v>1</v>
      </c>
      <c r="Q326" s="151">
        <f>IF(ISBLANK('Raw Data'!C326),"",'Raw Data'!C326)</f>
        <v>2.74</v>
      </c>
      <c r="R326" s="151">
        <f>IF(ISBLANK('Raw Data'!D326),"",'Raw Data'!D326)</f>
        <v>7.25</v>
      </c>
      <c r="S326" s="151">
        <f>IF(ISBLANK('Raw Data'!E326),"",'Raw Data'!E326)</f>
        <v>5.5</v>
      </c>
      <c r="T326" s="151">
        <f>IF(ISBLANK('Raw Data'!F326),"",'Raw Data'!F326)</f>
        <v>4.66</v>
      </c>
      <c r="U326" s="151">
        <f>IF(ISBLANK('Raw Data'!G326),"",'Raw Data'!G326)</f>
        <v>0.16600000000000001</v>
      </c>
      <c r="V326" s="151" t="str">
        <f>IF(ISBLANK('Raw Data'!AD326),"",'Raw Data'!AD326)</f>
        <v xml:space="preserve"> </v>
      </c>
      <c r="W326" s="52"/>
      <c r="AF326" s="90"/>
      <c r="AG326" s="91"/>
      <c r="AH326" s="90"/>
    </row>
    <row r="327" spans="1:34" x14ac:dyDescent="0.2">
      <c r="A327" s="82">
        <f>IF(ISBLANK('Raw Data'!A327),"",'Raw Data'!A327)</f>
        <v>43046</v>
      </c>
      <c r="B327" s="151">
        <f>IF(ISBLANK('Raw Data'!B327),"",'Raw Data'!B327)</f>
        <v>21</v>
      </c>
      <c r="C327" s="151" t="str">
        <f>IF(ISBLANK('Raw Data'!X327),"",'Raw Data'!X327)</f>
        <v/>
      </c>
      <c r="D327" s="151" t="str">
        <f>IF(ISBLANK('Raw Data'!Y327),"",'Raw Data'!Y327)</f>
        <v>Chuck Wojciechowski</v>
      </c>
      <c r="E327" s="151">
        <f>IF(ISBLANK('Raw Data'!AB327),"",'Raw Data'!AB327)</f>
        <v>44</v>
      </c>
      <c r="F327" s="151">
        <f>IF(ISBLANK('Raw Data'!AC327),"",'Raw Data'!AC327)</f>
        <v>13.411200000000001</v>
      </c>
      <c r="G327" s="151">
        <f>IF(ISBLANK('Raw Data'!N327),"",'Raw Data'!N327)</f>
        <v>3</v>
      </c>
      <c r="H327" s="151">
        <f>IF(ISBLANK('Raw Data'!O327),"",'Raw Data'!O327)</f>
        <v>3</v>
      </c>
      <c r="I327" s="151">
        <f>IF(ISBLANK('Raw Data'!P327),"",'Raw Data'!P327)</f>
        <v>2</v>
      </c>
      <c r="J327" s="151">
        <f>IF(ISBLANK('Raw Data'!Q327),"",'Raw Data'!Q327)</f>
        <v>2</v>
      </c>
      <c r="K327" s="151">
        <f>IF(ISBLANK('Raw Data'!R327),"",'Raw Data'!R327)</f>
        <v>12</v>
      </c>
      <c r="L327" s="151">
        <f>IF(ISBLANK('Raw Data'!S327),"",'Raw Data'!S327)</f>
        <v>2</v>
      </c>
      <c r="M327" s="151">
        <f>IF(ISBLANK('Raw Data'!T327),"",'Raw Data'!T327)</f>
        <v>7.7777777777777777</v>
      </c>
      <c r="N327" s="151">
        <f>IF(ISBLANK('Raw Data'!U327),"",'Raw Data'!U327)</f>
        <v>13.888888888888889</v>
      </c>
      <c r="O327" s="151">
        <f>IF(ISBLANK('Raw Data'!V327),"",'Raw Data'!V327)</f>
        <v>0.5</v>
      </c>
      <c r="P327" s="151">
        <f>IF(ISBLANK('Raw Data'!W327),"",'Raw Data'!W327)</f>
        <v>1</v>
      </c>
      <c r="Q327" s="151">
        <f>IF(ISBLANK('Raw Data'!C327),"",'Raw Data'!C327)</f>
        <v>0.57999999999999996</v>
      </c>
      <c r="R327" s="151">
        <f>IF(ISBLANK('Raw Data'!D327),"",'Raw Data'!D327)</f>
        <v>6.45</v>
      </c>
      <c r="S327" s="151">
        <f>IF(ISBLANK('Raw Data'!E327),"",'Raw Data'!E327)</f>
        <v>6.6</v>
      </c>
      <c r="T327" s="151">
        <f>IF(ISBLANK('Raw Data'!F327),"",'Raw Data'!F327)</f>
        <v>3.5</v>
      </c>
      <c r="U327" s="151">
        <f>IF(ISBLANK('Raw Data'!G327),"",'Raw Data'!G327)</f>
        <v>0.152</v>
      </c>
      <c r="V327" s="151" t="str">
        <f>IF(ISBLANK('Raw Data'!AD327),"",'Raw Data'!AD327)</f>
        <v/>
      </c>
      <c r="W327" s="52"/>
      <c r="AF327" s="90"/>
      <c r="AG327" s="91"/>
      <c r="AH327" s="90"/>
    </row>
    <row r="328" spans="1:34" x14ac:dyDescent="0.2">
      <c r="A328" s="82" t="str">
        <f>IF(ISBLANK('Raw Data'!A328),"",'Raw Data'!A328)</f>
        <v/>
      </c>
      <c r="B328" s="151" t="str">
        <f>IF(ISBLANK('Raw Data'!B328),"",'Raw Data'!B328)</f>
        <v/>
      </c>
      <c r="C328" s="151" t="str">
        <f>IF(ISBLANK('Raw Data'!X328),"",'Raw Data'!X328)</f>
        <v/>
      </c>
      <c r="D328" s="151" t="str">
        <f>IF(ISBLANK('Raw Data'!Y328),"",'Raw Data'!Y328)</f>
        <v/>
      </c>
      <c r="E328" s="151" t="str">
        <f>IF(ISBLANK('Raw Data'!AB328),"",'Raw Data'!AB328)</f>
        <v/>
      </c>
      <c r="F328" s="151" t="str">
        <f>IF(ISBLANK('Raw Data'!AC328),"",'Raw Data'!AC328)</f>
        <v/>
      </c>
      <c r="G328" s="151" t="str">
        <f>IF(ISBLANK('Raw Data'!N328),"",'Raw Data'!N328)</f>
        <v/>
      </c>
      <c r="H328" s="151" t="str">
        <f>IF(ISBLANK('Raw Data'!O328),"",'Raw Data'!O328)</f>
        <v/>
      </c>
      <c r="I328" s="151" t="str">
        <f>IF(ISBLANK('Raw Data'!P328),"",'Raw Data'!P328)</f>
        <v/>
      </c>
      <c r="J328" s="151" t="str">
        <f>IF(ISBLANK('Raw Data'!Q328),"",'Raw Data'!Q328)</f>
        <v/>
      </c>
      <c r="K328" s="151" t="str">
        <f>IF(ISBLANK('Raw Data'!R328),"",'Raw Data'!R328)</f>
        <v/>
      </c>
      <c r="L328" s="151" t="str">
        <f>IF(ISBLANK('Raw Data'!S328),"",'Raw Data'!S328)</f>
        <v/>
      </c>
      <c r="M328" s="151" t="str">
        <f>IF(ISBLANK('Raw Data'!T328),"",'Raw Data'!T328)</f>
        <v xml:space="preserve"> </v>
      </c>
      <c r="N328" s="151" t="str">
        <f>IF(ISBLANK('Raw Data'!U328),"",'Raw Data'!U328)</f>
        <v xml:space="preserve"> </v>
      </c>
      <c r="O328" s="151" t="str">
        <f>IF(ISBLANK('Raw Data'!V328),"",'Raw Data'!V328)</f>
        <v/>
      </c>
      <c r="P328" s="151" t="str">
        <f>IF(ISBLANK('Raw Data'!W328),"",'Raw Data'!W328)</f>
        <v/>
      </c>
      <c r="Q328" s="151" t="str">
        <f>IF(ISBLANK('Raw Data'!C328),"",'Raw Data'!C328)</f>
        <v/>
      </c>
      <c r="R328" s="151" t="str">
        <f>IF(ISBLANK('Raw Data'!D328),"",'Raw Data'!D328)</f>
        <v/>
      </c>
      <c r="S328" s="151" t="str">
        <f>IF(ISBLANK('Raw Data'!E328),"",'Raw Data'!E328)</f>
        <v/>
      </c>
      <c r="T328" s="151" t="str">
        <f>IF(ISBLANK('Raw Data'!F328),"",'Raw Data'!F328)</f>
        <v/>
      </c>
      <c r="U328" s="151" t="str">
        <f>IF(ISBLANK('Raw Data'!G328),"",'Raw Data'!G328)</f>
        <v/>
      </c>
      <c r="V328" s="151" t="str">
        <f>IF(ISBLANK('Raw Data'!AD328),"",'Raw Data'!AD328)</f>
        <v/>
      </c>
      <c r="W328" s="52"/>
      <c r="AF328" s="90"/>
      <c r="AG328" s="91"/>
      <c r="AH328" s="90"/>
    </row>
    <row r="329" spans="1:34" x14ac:dyDescent="0.2">
      <c r="A329" s="82" t="str">
        <f>IF(ISBLANK('Raw Data'!A329),"",'Raw Data'!A329)</f>
        <v/>
      </c>
      <c r="B329" s="151" t="str">
        <f>IF(ISBLANK('Raw Data'!B329),"",'Raw Data'!B329)</f>
        <v/>
      </c>
      <c r="C329" s="151" t="str">
        <f>IF(ISBLANK('Raw Data'!X329),"",'Raw Data'!X329)</f>
        <v/>
      </c>
      <c r="D329" s="151" t="str">
        <f>IF(ISBLANK('Raw Data'!Y329),"",'Raw Data'!Y329)</f>
        <v/>
      </c>
      <c r="E329" s="151" t="str">
        <f>IF(ISBLANK('Raw Data'!AB329),"",'Raw Data'!AB329)</f>
        <v/>
      </c>
      <c r="F329" s="151" t="str">
        <f>IF(ISBLANK('Raw Data'!AC329),"",'Raw Data'!AC329)</f>
        <v/>
      </c>
      <c r="G329" s="151" t="str">
        <f>IF(ISBLANK('Raw Data'!N329),"",'Raw Data'!N329)</f>
        <v/>
      </c>
      <c r="H329" s="151" t="str">
        <f>IF(ISBLANK('Raw Data'!O329),"",'Raw Data'!O329)</f>
        <v/>
      </c>
      <c r="I329" s="151" t="str">
        <f>IF(ISBLANK('Raw Data'!P329),"",'Raw Data'!P329)</f>
        <v/>
      </c>
      <c r="J329" s="151" t="str">
        <f>IF(ISBLANK('Raw Data'!Q329),"",'Raw Data'!Q329)</f>
        <v/>
      </c>
      <c r="K329" s="151" t="str">
        <f>IF(ISBLANK('Raw Data'!R329),"",'Raw Data'!R329)</f>
        <v/>
      </c>
      <c r="L329" s="151" t="str">
        <f>IF(ISBLANK('Raw Data'!S329),"",'Raw Data'!S329)</f>
        <v/>
      </c>
      <c r="M329" s="151" t="str">
        <f>IF(ISBLANK('Raw Data'!T329),"",'Raw Data'!T329)</f>
        <v xml:space="preserve"> </v>
      </c>
      <c r="N329" s="151" t="str">
        <f>IF(ISBLANK('Raw Data'!U329),"",'Raw Data'!U329)</f>
        <v xml:space="preserve"> </v>
      </c>
      <c r="O329" s="151" t="str">
        <f>IF(ISBLANK('Raw Data'!V329),"",'Raw Data'!V329)</f>
        <v/>
      </c>
      <c r="P329" s="151" t="str">
        <f>IF(ISBLANK('Raw Data'!W329),"",'Raw Data'!W329)</f>
        <v/>
      </c>
      <c r="Q329" s="151" t="str">
        <f>IF(ISBLANK('Raw Data'!C329),"",'Raw Data'!C329)</f>
        <v/>
      </c>
      <c r="R329" s="151" t="str">
        <f>IF(ISBLANK('Raw Data'!D329),"",'Raw Data'!D329)</f>
        <v/>
      </c>
      <c r="S329" s="151" t="str">
        <f>IF(ISBLANK('Raw Data'!E329),"",'Raw Data'!E329)</f>
        <v/>
      </c>
      <c r="T329" s="151" t="str">
        <f>IF(ISBLANK('Raw Data'!F329),"",'Raw Data'!F329)</f>
        <v/>
      </c>
      <c r="U329" s="151" t="str">
        <f>IF(ISBLANK('Raw Data'!G329),"",'Raw Data'!G329)</f>
        <v/>
      </c>
      <c r="V329" s="151" t="str">
        <f>IF(ISBLANK('Raw Data'!AD329),"",'Raw Data'!AD329)</f>
        <v/>
      </c>
      <c r="W329" s="52"/>
      <c r="AF329" s="90"/>
      <c r="AG329" s="91"/>
      <c r="AH329" s="90"/>
    </row>
    <row r="330" spans="1:34" x14ac:dyDescent="0.2">
      <c r="A330" s="82" t="str">
        <f>IF(ISBLANK('Raw Data'!A330),"",'Raw Data'!A330)</f>
        <v/>
      </c>
      <c r="B330" s="151" t="str">
        <f>IF(ISBLANK('Raw Data'!B330),"",'Raw Data'!B330)</f>
        <v/>
      </c>
      <c r="C330" s="151" t="str">
        <f>IF(ISBLANK('Raw Data'!X330),"",'Raw Data'!X330)</f>
        <v/>
      </c>
      <c r="D330" s="151" t="str">
        <f>IF(ISBLANK('Raw Data'!Y330),"",'Raw Data'!Y330)</f>
        <v/>
      </c>
      <c r="E330" s="151" t="str">
        <f>IF(ISBLANK('Raw Data'!AB330),"",'Raw Data'!AB330)</f>
        <v/>
      </c>
      <c r="F330" s="151" t="str">
        <f>IF(ISBLANK('Raw Data'!AC330),"",'Raw Data'!AC330)</f>
        <v/>
      </c>
      <c r="G330" s="151" t="str">
        <f>IF(ISBLANK('Raw Data'!N330),"",'Raw Data'!N330)</f>
        <v/>
      </c>
      <c r="H330" s="151" t="str">
        <f>IF(ISBLANK('Raw Data'!O330),"",'Raw Data'!O330)</f>
        <v/>
      </c>
      <c r="I330" s="151" t="str">
        <f>IF(ISBLANK('Raw Data'!P330),"",'Raw Data'!P330)</f>
        <v/>
      </c>
      <c r="J330" s="151" t="str">
        <f>IF(ISBLANK('Raw Data'!Q330),"",'Raw Data'!Q330)</f>
        <v/>
      </c>
      <c r="K330" s="151" t="str">
        <f>IF(ISBLANK('Raw Data'!R330),"",'Raw Data'!R330)</f>
        <v/>
      </c>
      <c r="L330" s="151" t="str">
        <f>IF(ISBLANK('Raw Data'!S330),"",'Raw Data'!S330)</f>
        <v/>
      </c>
      <c r="M330" s="151" t="str">
        <f>IF(ISBLANK('Raw Data'!T330),"",'Raw Data'!T330)</f>
        <v xml:space="preserve"> </v>
      </c>
      <c r="N330" s="151" t="str">
        <f>IF(ISBLANK('Raw Data'!U330),"",'Raw Data'!U330)</f>
        <v xml:space="preserve"> </v>
      </c>
      <c r="O330" s="151" t="str">
        <f>IF(ISBLANK('Raw Data'!V330),"",'Raw Data'!V330)</f>
        <v/>
      </c>
      <c r="P330" s="151" t="str">
        <f>IF(ISBLANK('Raw Data'!W330),"",'Raw Data'!W330)</f>
        <v/>
      </c>
      <c r="Q330" s="151" t="str">
        <f>IF(ISBLANK('Raw Data'!C330),"",'Raw Data'!C330)</f>
        <v/>
      </c>
      <c r="R330" s="151" t="str">
        <f>IF(ISBLANK('Raw Data'!D330),"",'Raw Data'!D330)</f>
        <v/>
      </c>
      <c r="S330" s="151" t="str">
        <f>IF(ISBLANK('Raw Data'!E330),"",'Raw Data'!E330)</f>
        <v/>
      </c>
      <c r="T330" s="151" t="str">
        <f>IF(ISBLANK('Raw Data'!F330),"",'Raw Data'!F330)</f>
        <v/>
      </c>
      <c r="U330" s="151" t="str">
        <f>IF(ISBLANK('Raw Data'!G330),"",'Raw Data'!G330)</f>
        <v/>
      </c>
      <c r="V330" s="151" t="str">
        <f>IF(ISBLANK('Raw Data'!AD330),"",'Raw Data'!AD330)</f>
        <v/>
      </c>
      <c r="W330" s="52"/>
      <c r="AF330" s="90"/>
      <c r="AG330" s="91"/>
      <c r="AH330" s="90"/>
    </row>
    <row r="331" spans="1:34" x14ac:dyDescent="0.2">
      <c r="A331" s="82" t="str">
        <f>IF(ISBLANK('Raw Data'!A331),"",'Raw Data'!A331)</f>
        <v/>
      </c>
      <c r="B331" s="151" t="str">
        <f>IF(ISBLANK('Raw Data'!B331),"",'Raw Data'!B331)</f>
        <v/>
      </c>
      <c r="C331" s="151" t="str">
        <f>IF(ISBLANK('Raw Data'!X331),"",'Raw Data'!X331)</f>
        <v/>
      </c>
      <c r="D331" s="151" t="str">
        <f>IF(ISBLANK('Raw Data'!Y331),"",'Raw Data'!Y331)</f>
        <v/>
      </c>
      <c r="E331" s="151" t="str">
        <f>IF(ISBLANK('Raw Data'!AB331),"",'Raw Data'!AB331)</f>
        <v/>
      </c>
      <c r="F331" s="151" t="str">
        <f>IF(ISBLANK('Raw Data'!AC331),"",'Raw Data'!AC331)</f>
        <v/>
      </c>
      <c r="G331" s="151" t="str">
        <f>IF(ISBLANK('Raw Data'!N331),"",'Raw Data'!N331)</f>
        <v/>
      </c>
      <c r="H331" s="151" t="str">
        <f>IF(ISBLANK('Raw Data'!O331),"",'Raw Data'!O331)</f>
        <v/>
      </c>
      <c r="I331" s="151" t="str">
        <f>IF(ISBLANK('Raw Data'!P331),"",'Raw Data'!P331)</f>
        <v/>
      </c>
      <c r="J331" s="151" t="str">
        <f>IF(ISBLANK('Raw Data'!Q331),"",'Raw Data'!Q331)</f>
        <v/>
      </c>
      <c r="K331" s="151" t="str">
        <f>IF(ISBLANK('Raw Data'!R331),"",'Raw Data'!R331)</f>
        <v/>
      </c>
      <c r="L331" s="151" t="str">
        <f>IF(ISBLANK('Raw Data'!S331),"",'Raw Data'!S331)</f>
        <v/>
      </c>
      <c r="M331" s="151" t="str">
        <f>IF(ISBLANK('Raw Data'!T331),"",'Raw Data'!T331)</f>
        <v xml:space="preserve"> </v>
      </c>
      <c r="N331" s="151" t="str">
        <f>IF(ISBLANK('Raw Data'!U331),"",'Raw Data'!U331)</f>
        <v xml:space="preserve"> </v>
      </c>
      <c r="O331" s="151" t="str">
        <f>IF(ISBLANK('Raw Data'!V331),"",'Raw Data'!V331)</f>
        <v/>
      </c>
      <c r="P331" s="151" t="str">
        <f>IF(ISBLANK('Raw Data'!W331),"",'Raw Data'!W331)</f>
        <v/>
      </c>
      <c r="Q331" s="151" t="str">
        <f>IF(ISBLANK('Raw Data'!C331),"",'Raw Data'!C331)</f>
        <v/>
      </c>
      <c r="R331" s="151" t="str">
        <f>IF(ISBLANK('Raw Data'!D331),"",'Raw Data'!D331)</f>
        <v/>
      </c>
      <c r="S331" s="151" t="str">
        <f>IF(ISBLANK('Raw Data'!E331),"",'Raw Data'!E331)</f>
        <v/>
      </c>
      <c r="T331" s="151" t="str">
        <f>IF(ISBLANK('Raw Data'!F331),"",'Raw Data'!F331)</f>
        <v/>
      </c>
      <c r="U331" s="151" t="str">
        <f>IF(ISBLANK('Raw Data'!G331),"",'Raw Data'!G331)</f>
        <v/>
      </c>
      <c r="V331" s="151" t="str">
        <f>IF(ISBLANK('Raw Data'!AD331),"",'Raw Data'!AD331)</f>
        <v/>
      </c>
      <c r="W331" s="52"/>
      <c r="AF331" s="90"/>
      <c r="AG331" s="91"/>
      <c r="AH331" s="90"/>
    </row>
    <row r="332" spans="1:34" x14ac:dyDescent="0.2">
      <c r="A332" s="82">
        <f>IF(ISBLANK('Raw Data'!A332),"",'Raw Data'!A332)</f>
        <v>42808</v>
      </c>
      <c r="B332" s="151">
        <f>IF(ISBLANK('Raw Data'!B332),"",'Raw Data'!B332)</f>
        <v>22</v>
      </c>
      <c r="C332" s="151" t="str">
        <f>IF(ISBLANK('Raw Data'!X332),"",'Raw Data'!X332)</f>
        <v>Green Hill</v>
      </c>
      <c r="D332" s="151" t="str">
        <f>IF(ISBLANK('Raw Data'!Y332),"",'Raw Data'!Y332)</f>
        <v>Peggy Buchness</v>
      </c>
      <c r="E332" s="151" t="str">
        <f>IF(ISBLANK('Raw Data'!AB332),"",'Raw Data'!AB332)</f>
        <v/>
      </c>
      <c r="F332" s="151">
        <f>IF(ISBLANK('Raw Data'!AC332),"",'Raw Data'!AC332)</f>
        <v>0</v>
      </c>
      <c r="G332" s="151">
        <f>IF(ISBLANK('Raw Data'!N332),"",'Raw Data'!N332)</f>
        <v>3</v>
      </c>
      <c r="H332" s="151">
        <f>IF(ISBLANK('Raw Data'!O332),"",'Raw Data'!O332)</f>
        <v>3</v>
      </c>
      <c r="I332" s="151">
        <f>IF(ISBLANK('Raw Data'!P332),"",'Raw Data'!P332)</f>
        <v>4</v>
      </c>
      <c r="J332" s="151">
        <f>IF(ISBLANK('Raw Data'!Q332),"",'Raw Data'!Q332)</f>
        <v>4</v>
      </c>
      <c r="K332" s="151">
        <f>IF(ISBLANK('Raw Data'!R332),"",'Raw Data'!R332)</f>
        <v>8</v>
      </c>
      <c r="L332" s="151">
        <f>IF(ISBLANK('Raw Data'!S332),"",'Raw Data'!S332)</f>
        <v>4</v>
      </c>
      <c r="M332" s="151">
        <f>IF(ISBLANK('Raw Data'!T332),"",'Raw Data'!T332)</f>
        <v>4.4444444444444446</v>
      </c>
      <c r="N332" s="151">
        <f>IF(ISBLANK('Raw Data'!U332),"",'Raw Data'!U332)</f>
        <v>7.7777777777777777</v>
      </c>
      <c r="O332" s="151">
        <f>IF(ISBLANK('Raw Data'!V332),"",'Raw Data'!V332)</f>
        <v>0.43</v>
      </c>
      <c r="P332" s="151">
        <f>IF(ISBLANK('Raw Data'!W332),"",'Raw Data'!W332)</f>
        <v>1</v>
      </c>
      <c r="Q332" s="151">
        <f>IF(ISBLANK('Raw Data'!C332),"",'Raw Data'!C332)</f>
        <v>1.38</v>
      </c>
      <c r="R332" s="151">
        <f>IF(ISBLANK('Raw Data'!D332),"",'Raw Data'!D332)</f>
        <v>6.89</v>
      </c>
      <c r="S332" s="151">
        <f>IF(ISBLANK('Raw Data'!E332),"",'Raw Data'!E332)</f>
        <v>8.6</v>
      </c>
      <c r="T332" s="151">
        <f>IF(ISBLANK('Raw Data'!F332),"",'Raw Data'!F332)</f>
        <v>14.95</v>
      </c>
      <c r="U332" s="151">
        <f>IF(ISBLANK('Raw Data'!G332),"",'Raw Data'!G332)</f>
        <v>0.14399999999999999</v>
      </c>
      <c r="V332" s="151" t="str">
        <f>IF(ISBLANK('Raw Data'!AD332),"",'Raw Data'!AD332)</f>
        <v>Secchi 40-45 hard to read due to heavy chop</v>
      </c>
      <c r="W332" s="52"/>
      <c r="Y332" s="52" t="s">
        <v>20</v>
      </c>
      <c r="Z332" s="66" t="s">
        <v>61</v>
      </c>
      <c r="AA332" s="51">
        <f>AVERAGE(R332:R333)</f>
        <v>6.84</v>
      </c>
      <c r="AB332" s="51">
        <f>AVERAGE(T332:T333)</f>
        <v>9.5500000000000007</v>
      </c>
      <c r="AC332" s="51">
        <f>AVERAGE(U332:U333)</f>
        <v>0.151</v>
      </c>
      <c r="AD332" s="51">
        <f>AVERAGE(S332:S333)</f>
        <v>9.1</v>
      </c>
      <c r="AE332" s="51">
        <f>AVERAGE(O332:O333)</f>
        <v>0.36499999999999999</v>
      </c>
      <c r="AF332" s="90">
        <f>TNTP!M294</f>
        <v>2.9344665000000001</v>
      </c>
      <c r="AG332" s="91">
        <f>TNTP!N294</f>
        <v>5.4662050000000004E-2</v>
      </c>
      <c r="AH332" s="90"/>
    </row>
    <row r="333" spans="1:34" x14ac:dyDescent="0.2">
      <c r="A333" s="82">
        <f>IF(ISBLANK('Raw Data'!A333),"",'Raw Data'!A333)</f>
        <v>42822</v>
      </c>
      <c r="B333" s="151">
        <f>IF(ISBLANK('Raw Data'!B333),"",'Raw Data'!B333)</f>
        <v>22</v>
      </c>
      <c r="C333" s="151" t="str">
        <f>IF(ISBLANK('Raw Data'!X333),"",'Raw Data'!X333)</f>
        <v/>
      </c>
      <c r="D333" s="151" t="str">
        <f>IF(ISBLANK('Raw Data'!Y333),"",'Raw Data'!Y333)</f>
        <v>John Groutt</v>
      </c>
      <c r="E333" s="151">
        <f>IF(ISBLANK('Raw Data'!AB333),"",'Raw Data'!AB333)</f>
        <v>360</v>
      </c>
      <c r="F333" s="151">
        <f>IF(ISBLANK('Raw Data'!AC333),"",'Raw Data'!AC333)</f>
        <v>109.72800000000001</v>
      </c>
      <c r="G333" s="151">
        <f>IF(ISBLANK('Raw Data'!N333),"",'Raw Data'!N333)</f>
        <v>2</v>
      </c>
      <c r="H333" s="151">
        <f>IF(ISBLANK('Raw Data'!O333),"",'Raw Data'!O333)</f>
        <v>1</v>
      </c>
      <c r="I333" s="151">
        <f>IF(ISBLANK('Raw Data'!P333),"",'Raw Data'!P333)</f>
        <v>1</v>
      </c>
      <c r="J333" s="151">
        <f>IF(ISBLANK('Raw Data'!Q333),"",'Raw Data'!Q333)</f>
        <v>1</v>
      </c>
      <c r="K333" s="151">
        <f>IF(ISBLANK('Raw Data'!R333),"",'Raw Data'!R333)</f>
        <v>13</v>
      </c>
      <c r="L333" s="151">
        <f>IF(ISBLANK('Raw Data'!S333),"",'Raw Data'!S333)</f>
        <v>2</v>
      </c>
      <c r="M333" s="151">
        <f>IF(ISBLANK('Raw Data'!T333),"",'Raw Data'!T333)</f>
        <v>15.555555555555555</v>
      </c>
      <c r="N333" s="151">
        <f>IF(ISBLANK('Raw Data'!U333),"",'Raw Data'!U333)</f>
        <v>0</v>
      </c>
      <c r="O333" s="151">
        <f>IF(ISBLANK('Raw Data'!V333),"",'Raw Data'!V333)</f>
        <v>0.3</v>
      </c>
      <c r="P333" s="151">
        <f>IF(ISBLANK('Raw Data'!W333),"",'Raw Data'!W333)</f>
        <v>2</v>
      </c>
      <c r="Q333" s="151">
        <f>IF(ISBLANK('Raw Data'!C333),"",'Raw Data'!C333)</f>
        <v>1.93</v>
      </c>
      <c r="R333" s="151">
        <f>IF(ISBLANK('Raw Data'!D333),"",'Raw Data'!D333)</f>
        <v>6.79</v>
      </c>
      <c r="S333" s="151">
        <f>IF(ISBLANK('Raw Data'!E333),"",'Raw Data'!E333)</f>
        <v>9.6</v>
      </c>
      <c r="T333" s="151">
        <f>IF(ISBLANK('Raw Data'!F333),"",'Raw Data'!F333)</f>
        <v>4.1500000000000004</v>
      </c>
      <c r="U333" s="151">
        <f>IF(ISBLANK('Raw Data'!G333),"",'Raw Data'!G333)</f>
        <v>0.158</v>
      </c>
      <c r="V333" s="151" t="str">
        <f>IF(ISBLANK('Raw Data'!AD333),"",'Raw Data'!AD333)</f>
        <v/>
      </c>
      <c r="W333" s="52"/>
      <c r="Y333" s="52" t="s">
        <v>22</v>
      </c>
      <c r="AA333" s="90">
        <f>AVERAGE(R334:R335)</f>
        <v>7.1099999999999994</v>
      </c>
      <c r="AB333" s="90">
        <f>AVERAGE(T334:T335)</f>
        <v>4.8849999999999998</v>
      </c>
      <c r="AC333" s="90">
        <f>AVERAGE(U334:U335)</f>
        <v>0.13600000000000001</v>
      </c>
      <c r="AD333" s="90">
        <f>AVERAGE(S334:S335)</f>
        <v>11.45</v>
      </c>
      <c r="AE333" s="90">
        <f>AVERAGE(O334:O335)</f>
        <v>0.4</v>
      </c>
      <c r="AF333" s="90">
        <f>TNTP!M295</f>
        <v>1.9259624999999998</v>
      </c>
      <c r="AG333" s="91">
        <f>TNTP!N295</f>
        <v>5.3423249999999992E-2</v>
      </c>
      <c r="AH333" s="90"/>
    </row>
    <row r="334" spans="1:34" x14ac:dyDescent="0.2">
      <c r="A334" s="82">
        <f>IF(ISBLANK('Raw Data'!A334),"",'Raw Data'!A334)</f>
        <v>42836</v>
      </c>
      <c r="B334" s="151">
        <f>IF(ISBLANK('Raw Data'!B334),"",'Raw Data'!B334)</f>
        <v>22</v>
      </c>
      <c r="C334" s="151" t="str">
        <f>IF(ISBLANK('Raw Data'!X334),"",'Raw Data'!X334)</f>
        <v/>
      </c>
      <c r="D334" s="151" t="str">
        <f>IF(ISBLANK('Raw Data'!Y334),"",'Raw Data'!Y334)</f>
        <v>Peggy Buchness</v>
      </c>
      <c r="E334" s="151">
        <f>IF(ISBLANK('Raw Data'!AB334),"",'Raw Data'!AB334)</f>
        <v>70</v>
      </c>
      <c r="F334" s="151">
        <f>IF(ISBLANK('Raw Data'!AC334),"",'Raw Data'!AC334)</f>
        <v>21.336000000000002</v>
      </c>
      <c r="G334" s="151">
        <f>IF(ISBLANK('Raw Data'!N334),"",'Raw Data'!N334)</f>
        <v>1</v>
      </c>
      <c r="H334" s="151">
        <f>IF(ISBLANK('Raw Data'!O334),"",'Raw Data'!O334)</f>
        <v>1</v>
      </c>
      <c r="I334" s="151">
        <f>IF(ISBLANK('Raw Data'!P334),"",'Raw Data'!P334)</f>
        <v>2</v>
      </c>
      <c r="J334" s="151">
        <f>IF(ISBLANK('Raw Data'!Q334),"",'Raw Data'!Q334)</f>
        <v>2</v>
      </c>
      <c r="K334" s="151">
        <f>IF(ISBLANK('Raw Data'!R334),"",'Raw Data'!R334)</f>
        <v>11</v>
      </c>
      <c r="L334" s="151">
        <f>IF(ISBLANK('Raw Data'!S334),"",'Raw Data'!S334)</f>
        <v>1</v>
      </c>
      <c r="M334" s="151">
        <f>IF(ISBLANK('Raw Data'!T334),"",'Raw Data'!T334)</f>
        <v>22.222222222222221</v>
      </c>
      <c r="N334" s="151">
        <f>IF(ISBLANK('Raw Data'!U334),"",'Raw Data'!U334)</f>
        <v>15.555555555555555</v>
      </c>
      <c r="O334" s="151">
        <f>IF(ISBLANK('Raw Data'!V334),"",'Raw Data'!V334)</f>
        <v>0.4</v>
      </c>
      <c r="P334" s="151">
        <f>IF(ISBLANK('Raw Data'!W334),"",'Raw Data'!W334)</f>
        <v>1</v>
      </c>
      <c r="Q334" s="151">
        <f>IF(ISBLANK('Raw Data'!C334),"",'Raw Data'!C334)</f>
        <v>1.41</v>
      </c>
      <c r="R334" s="151">
        <f>IF(ISBLANK('Raw Data'!D334),"",'Raw Data'!D334)</f>
        <v>7.12</v>
      </c>
      <c r="S334" s="151">
        <f>IF(ISBLANK('Raw Data'!E334),"",'Raw Data'!E334)</f>
        <v>16.2</v>
      </c>
      <c r="T334" s="151">
        <f>IF(ISBLANK('Raw Data'!F334),"",'Raw Data'!F334)</f>
        <v>5.8</v>
      </c>
      <c r="U334" s="151">
        <f>IF(ISBLANK('Raw Data'!G334),"",'Raw Data'!G334)</f>
        <v>0.14899999999999999</v>
      </c>
      <c r="V334" s="151" t="str">
        <f>IF(ISBLANK('Raw Data'!AD334),"",'Raw Data'!AD334)</f>
        <v/>
      </c>
      <c r="W334" s="52"/>
      <c r="Y334" s="52" t="s">
        <v>23</v>
      </c>
      <c r="AA334" s="90">
        <f>AVERAGE(R336:R337)</f>
        <v>6.9749999999999996</v>
      </c>
      <c r="AB334" s="90">
        <f>AVERAGE(T336:T337)</f>
        <v>3.4649999999999999</v>
      </c>
      <c r="AC334" s="90">
        <f>AVERAGE(U336:U337)</f>
        <v>0.1265</v>
      </c>
      <c r="AD334" s="90">
        <f>AVERAGE(S336:S337)</f>
        <v>9.65</v>
      </c>
      <c r="AE334" s="90">
        <f>AVERAGE(O336:O337)</f>
        <v>0.42500000000000004</v>
      </c>
      <c r="AF334" s="90">
        <f>TNTP!M296</f>
        <v>1.6808399999999999</v>
      </c>
      <c r="AG334" s="91">
        <f>TNTP!N296</f>
        <v>5.7449349999999996E-2</v>
      </c>
      <c r="AH334" s="90"/>
    </row>
    <row r="335" spans="1:34" x14ac:dyDescent="0.2">
      <c r="A335" s="82">
        <f>IF(ISBLANK('Raw Data'!A335),"",'Raw Data'!A335)</f>
        <v>42850</v>
      </c>
      <c r="B335" s="151">
        <f>IF(ISBLANK('Raw Data'!B335),"",'Raw Data'!B335)</f>
        <v>22</v>
      </c>
      <c r="C335" s="151" t="str">
        <f>IF(ISBLANK('Raw Data'!X335),"",'Raw Data'!X335)</f>
        <v/>
      </c>
      <c r="D335" s="151" t="str">
        <f>IF(ISBLANK('Raw Data'!Y335),"",'Raw Data'!Y335)</f>
        <v>Peggy Buchness</v>
      </c>
      <c r="E335" s="151">
        <f>IF(ISBLANK('Raw Data'!AB335),"",'Raw Data'!AB335)</f>
        <v>70</v>
      </c>
      <c r="F335" s="151">
        <f>IF(ISBLANK('Raw Data'!AC335),"",'Raw Data'!AC335)</f>
        <v>21.336000000000002</v>
      </c>
      <c r="G335" s="151">
        <f>IF(ISBLANK('Raw Data'!N335),"",'Raw Data'!N335)</f>
        <v>3</v>
      </c>
      <c r="H335" s="151">
        <f>IF(ISBLANK('Raw Data'!O335),"",'Raw Data'!O335)</f>
        <v>6</v>
      </c>
      <c r="I335" s="151">
        <f>IF(ISBLANK('Raw Data'!P335),"",'Raw Data'!P335)</f>
        <v>4</v>
      </c>
      <c r="J335" s="151">
        <f>IF(ISBLANK('Raw Data'!Q335),"",'Raw Data'!Q335)</f>
        <v>3</v>
      </c>
      <c r="K335" s="151">
        <f>IF(ISBLANK('Raw Data'!R335),"",'Raw Data'!R335)</f>
        <v>5</v>
      </c>
      <c r="L335" s="151">
        <f>IF(ISBLANK('Raw Data'!S335),"",'Raw Data'!S335)</f>
        <v>4</v>
      </c>
      <c r="M335" s="151">
        <f>IF(ISBLANK('Raw Data'!T335),"",'Raw Data'!T335)</f>
        <v>15.555555555555555</v>
      </c>
      <c r="N335" s="151">
        <f>IF(ISBLANK('Raw Data'!U335),"",'Raw Data'!U335)</f>
        <v>16.666666666666668</v>
      </c>
      <c r="O335" s="151">
        <f>IF(ISBLANK('Raw Data'!V335),"",'Raw Data'!V335)</f>
        <v>0.4</v>
      </c>
      <c r="P335" s="151">
        <f>IF(ISBLANK('Raw Data'!W335),"",'Raw Data'!W335)</f>
        <v>1</v>
      </c>
      <c r="Q335" s="151">
        <f>IF(ISBLANK('Raw Data'!C335),"",'Raw Data'!C335)</f>
        <v>1.27</v>
      </c>
      <c r="R335" s="151">
        <f>IF(ISBLANK('Raw Data'!D335),"",'Raw Data'!D335)</f>
        <v>7.1</v>
      </c>
      <c r="S335" s="151">
        <f>IF(ISBLANK('Raw Data'!E335),"",'Raw Data'!E335)</f>
        <v>6.7</v>
      </c>
      <c r="T335" s="151">
        <f>IF(ISBLANK('Raw Data'!F335),"",'Raw Data'!F335)</f>
        <v>3.97</v>
      </c>
      <c r="U335" s="151">
        <f>IF(ISBLANK('Raw Data'!G335),"",'Raw Data'!G335)</f>
        <v>0.123</v>
      </c>
      <c r="V335" s="151" t="str">
        <f>IF(ISBLANK('Raw Data'!AD335),"",'Raw Data'!AD335)</f>
        <v>Very low tide, water looks very churned up</v>
      </c>
      <c r="W335" s="52"/>
      <c r="Y335" s="52" t="s">
        <v>24</v>
      </c>
      <c r="AA335" s="51">
        <f>AVERAGE(R338:R339)</f>
        <v>6.9649999999999999</v>
      </c>
      <c r="AB335" s="51">
        <f>AVERAGE(T338:T339)</f>
        <v>7.5350000000000001</v>
      </c>
      <c r="AC335" s="51">
        <f>AVERAGE(U338:U339)</f>
        <v>0.1585</v>
      </c>
      <c r="AD335" s="51">
        <f>AVERAGE(S338:S339)</f>
        <v>8.5500000000000007</v>
      </c>
      <c r="AE335" s="51">
        <f>AVERAGE(O338:O339)</f>
        <v>0.47499999999999998</v>
      </c>
      <c r="AF335" s="90">
        <f>TNTP!M297</f>
        <v>1.3474734000000002</v>
      </c>
      <c r="AG335" s="91">
        <f>TNTP!N297</f>
        <v>5.8688149999999994E-2</v>
      </c>
      <c r="AH335" s="90"/>
    </row>
    <row r="336" spans="1:34" x14ac:dyDescent="0.2">
      <c r="A336" s="82">
        <f>IF(ISBLANK('Raw Data'!A336),"",'Raw Data'!A336)</f>
        <v>42864</v>
      </c>
      <c r="B336" s="151">
        <f>IF(ISBLANK('Raw Data'!B336),"",'Raw Data'!B336)</f>
        <v>22</v>
      </c>
      <c r="C336" s="151" t="str">
        <f>IF(ISBLANK('Raw Data'!X336),"",'Raw Data'!X336)</f>
        <v/>
      </c>
      <c r="D336" s="151" t="str">
        <f>IF(ISBLANK('Raw Data'!Y336),"",'Raw Data'!Y336)</f>
        <v>Peggy Buchness</v>
      </c>
      <c r="E336" s="151">
        <f>IF(ISBLANK('Raw Data'!AB336),"",'Raw Data'!AB336)</f>
        <v>70</v>
      </c>
      <c r="F336" s="151">
        <f>IF(ISBLANK('Raw Data'!AC336),"",'Raw Data'!AC336)</f>
        <v>21.336000000000002</v>
      </c>
      <c r="G336" s="151">
        <f>IF(ISBLANK('Raw Data'!N336),"",'Raw Data'!N336)</f>
        <v>3</v>
      </c>
      <c r="H336" s="151">
        <f>IF(ISBLANK('Raw Data'!O336),"",'Raw Data'!O336)</f>
        <v>1</v>
      </c>
      <c r="I336" s="151">
        <f>IF(ISBLANK('Raw Data'!P336),"",'Raw Data'!P336)</f>
        <v>2</v>
      </c>
      <c r="J336" s="151">
        <f>IF(ISBLANK('Raw Data'!Q336),"",'Raw Data'!Q336)</f>
        <v>2</v>
      </c>
      <c r="K336" s="151">
        <f>IF(ISBLANK('Raw Data'!R336),"",'Raw Data'!R336)</f>
        <v>5</v>
      </c>
      <c r="L336" s="151">
        <f>IF(ISBLANK('Raw Data'!S336),"",'Raw Data'!S336)</f>
        <v>1</v>
      </c>
      <c r="M336" s="151">
        <f>IF(ISBLANK('Raw Data'!T336),"",'Raw Data'!T336)</f>
        <v>13.333333333333334</v>
      </c>
      <c r="N336" s="151">
        <f>IF(ISBLANK('Raw Data'!U336),"",'Raw Data'!U336)</f>
        <v>18.888888888888889</v>
      </c>
      <c r="O336" s="151">
        <f>IF(ISBLANK('Raw Data'!V336),"",'Raw Data'!V336)</f>
        <v>0.4</v>
      </c>
      <c r="P336" s="151">
        <f>IF(ISBLANK('Raw Data'!W336),"",'Raw Data'!W336)</f>
        <v>1</v>
      </c>
      <c r="Q336" s="151">
        <f>IF(ISBLANK('Raw Data'!C336),"",'Raw Data'!C336)</f>
        <v>1.07</v>
      </c>
      <c r="R336" s="151">
        <f>IF(ISBLANK('Raw Data'!D336),"",'Raw Data'!D336)</f>
        <v>7.16</v>
      </c>
      <c r="S336" s="151">
        <f>IF(ISBLANK('Raw Data'!E336),"",'Raw Data'!E336)</f>
        <v>9.5</v>
      </c>
      <c r="T336" s="151">
        <f>IF(ISBLANK('Raw Data'!F336),"",'Raw Data'!F336)</f>
        <v>3.44</v>
      </c>
      <c r="U336" s="151">
        <f>IF(ISBLANK('Raw Data'!G336),"",'Raw Data'!G336)</f>
        <v>0.152</v>
      </c>
      <c r="V336" s="151" t="str">
        <f>IF(ISBLANK('Raw Data'!AD336),"",'Raw Data'!AD336)</f>
        <v/>
      </c>
      <c r="W336" s="52"/>
      <c r="Y336" s="52" t="s">
        <v>25</v>
      </c>
      <c r="AA336" s="51">
        <f>AVERAGE(R340:R341)</f>
        <v>6.91</v>
      </c>
      <c r="AB336" s="51">
        <f>AVERAGE(T340:T341)</f>
        <v>4.0199999999999996</v>
      </c>
      <c r="AC336" s="51">
        <f>AVERAGE(U340:U341)</f>
        <v>0.1575</v>
      </c>
      <c r="AD336" s="51">
        <f>AVERAGE(S340:S341)</f>
        <v>11.05</v>
      </c>
      <c r="AE336" s="51">
        <f>AVERAGE(O340:O341)</f>
        <v>0.48499999999999999</v>
      </c>
      <c r="AF336" s="90">
        <f>TNTP!M298</f>
        <v>0.87473715000000007</v>
      </c>
      <c r="AG336" s="91">
        <f>TNTP!N298</f>
        <v>6.4107899999999995E-2</v>
      </c>
      <c r="AH336" s="90"/>
    </row>
    <row r="337" spans="1:34" x14ac:dyDescent="0.2">
      <c r="A337" s="82">
        <f>IF(ISBLANK('Raw Data'!A337),"",'Raw Data'!A337)</f>
        <v>42878</v>
      </c>
      <c r="B337" s="151">
        <f>IF(ISBLANK('Raw Data'!B337),"",'Raw Data'!B337)</f>
        <v>22</v>
      </c>
      <c r="C337" s="151" t="str">
        <f>IF(ISBLANK('Raw Data'!X337),"",'Raw Data'!X337)</f>
        <v/>
      </c>
      <c r="D337" s="151" t="str">
        <f>IF(ISBLANK('Raw Data'!Y337),"",'Raw Data'!Y337)</f>
        <v>Peggy Buchness</v>
      </c>
      <c r="E337" s="151">
        <f>IF(ISBLANK('Raw Data'!AB337),"",'Raw Data'!AB337)</f>
        <v>65</v>
      </c>
      <c r="F337" s="151">
        <f>IF(ISBLANK('Raw Data'!AC337),"",'Raw Data'!AC337)</f>
        <v>19.812000000000001</v>
      </c>
      <c r="G337" s="151">
        <f>IF(ISBLANK('Raw Data'!N337),"",'Raw Data'!N337)</f>
        <v>3</v>
      </c>
      <c r="H337" s="151">
        <f>IF(ISBLANK('Raw Data'!O337),"",'Raw Data'!O337)</f>
        <v>3</v>
      </c>
      <c r="I337" s="151">
        <f>IF(ISBLANK('Raw Data'!P337),"",'Raw Data'!P337)</f>
        <v>2</v>
      </c>
      <c r="J337" s="151">
        <f>IF(ISBLANK('Raw Data'!Q337),"",'Raw Data'!Q337)</f>
        <v>2</v>
      </c>
      <c r="K337" s="151">
        <f>IF(ISBLANK('Raw Data'!R337),"",'Raw Data'!R337)</f>
        <v>6</v>
      </c>
      <c r="L337" s="151">
        <f>IF(ISBLANK('Raw Data'!S337),"",'Raw Data'!S337)</f>
        <v>5</v>
      </c>
      <c r="M337" s="151">
        <f>IF(ISBLANK('Raw Data'!T337),"",'Raw Data'!T337)</f>
        <v>18.888888888888889</v>
      </c>
      <c r="N337" s="151">
        <f>IF(ISBLANK('Raw Data'!U337),"",'Raw Data'!U337)</f>
        <v>21.111111111111111</v>
      </c>
      <c r="O337" s="151">
        <f>IF(ISBLANK('Raw Data'!V337),"",'Raw Data'!V337)</f>
        <v>0.45</v>
      </c>
      <c r="P337" s="151">
        <f>IF(ISBLANK('Raw Data'!W337),"",'Raw Data'!W337)</f>
        <v>1</v>
      </c>
      <c r="Q337" s="151">
        <f>IF(ISBLANK('Raw Data'!C337),"",'Raw Data'!C337)</f>
        <v>1.8</v>
      </c>
      <c r="R337" s="151">
        <f>IF(ISBLANK('Raw Data'!D337),"",'Raw Data'!D337)</f>
        <v>6.79</v>
      </c>
      <c r="S337" s="151">
        <f>IF(ISBLANK('Raw Data'!E337),"",'Raw Data'!E337)</f>
        <v>9.8000000000000007</v>
      </c>
      <c r="T337" s="151">
        <f>IF(ISBLANK('Raw Data'!F337),"",'Raw Data'!F337)</f>
        <v>3.49</v>
      </c>
      <c r="U337" s="151">
        <f>IF(ISBLANK('Raw Data'!G337),"",'Raw Data'!G337)</f>
        <v>0.10100000000000001</v>
      </c>
      <c r="V337" s="151" t="str">
        <f>IF(ISBLANK('Raw Data'!AD337),"",'Raw Data'!AD337)</f>
        <v/>
      </c>
      <c r="W337" s="52"/>
      <c r="Y337" s="52" t="s">
        <v>26</v>
      </c>
      <c r="AA337" s="90">
        <f>AVERAGE(R342:R344)</f>
        <v>6.3833333333333337</v>
      </c>
      <c r="AB337" s="90">
        <f>AVERAGE(T342:T344)</f>
        <v>2.08</v>
      </c>
      <c r="AC337" s="90">
        <f>AVERAGE(U342:U344)</f>
        <v>0.26133333333333336</v>
      </c>
      <c r="AD337" s="90">
        <f>AVERAGE(S342:S344)</f>
        <v>16.100000000000001</v>
      </c>
      <c r="AE337" s="90">
        <f>AVERAGE(O342:O344)</f>
        <v>0.45999999999999996</v>
      </c>
      <c r="AF337" s="90">
        <f>TNTP!M299</f>
        <v>1.1989992</v>
      </c>
      <c r="AG337" s="91">
        <f>TNTP!N299</f>
        <v>0.10756913333333333</v>
      </c>
      <c r="AH337" s="90"/>
    </row>
    <row r="338" spans="1:34" x14ac:dyDescent="0.2">
      <c r="A338" s="82">
        <f>IF(ISBLANK('Raw Data'!A338),"",'Raw Data'!A338)</f>
        <v>42892</v>
      </c>
      <c r="B338" s="151">
        <f>IF(ISBLANK('Raw Data'!B338),"",'Raw Data'!B338)</f>
        <v>22</v>
      </c>
      <c r="C338" s="151" t="str">
        <f>IF(ISBLANK('Raw Data'!X338),"",'Raw Data'!X338)</f>
        <v/>
      </c>
      <c r="D338" s="151" t="str">
        <f>IF(ISBLANK('Raw Data'!Y338),"",'Raw Data'!Y338)</f>
        <v>Peggy Buchness</v>
      </c>
      <c r="E338" s="151">
        <f>IF(ISBLANK('Raw Data'!AB338),"",'Raw Data'!AB338)</f>
        <v>70</v>
      </c>
      <c r="F338" s="151">
        <f>IF(ISBLANK('Raw Data'!AC338),"",'Raw Data'!AC338)</f>
        <v>21.336000000000002</v>
      </c>
      <c r="G338" s="151">
        <f>IF(ISBLANK('Raw Data'!N338),"",'Raw Data'!N338)</f>
        <v>4</v>
      </c>
      <c r="H338" s="151">
        <f>IF(ISBLANK('Raw Data'!O338),"",'Raw Data'!O338)</f>
        <v>3</v>
      </c>
      <c r="I338" s="151">
        <f>IF(ISBLANK('Raw Data'!P338),"",'Raw Data'!P338)</f>
        <v>2</v>
      </c>
      <c r="J338" s="151">
        <f>IF(ISBLANK('Raw Data'!Q338),"",'Raw Data'!Q338)</f>
        <v>2</v>
      </c>
      <c r="K338" s="151">
        <f>IF(ISBLANK('Raw Data'!R338),"",'Raw Data'!R338)</f>
        <v>10</v>
      </c>
      <c r="L338" s="151">
        <f>IF(ISBLANK('Raw Data'!S338),"",'Raw Data'!S338)</f>
        <v>5</v>
      </c>
      <c r="M338" s="151">
        <f>IF(ISBLANK('Raw Data'!T338),"",'Raw Data'!T338)</f>
        <v>22.222222222222221</v>
      </c>
      <c r="N338" s="151">
        <f>IF(ISBLANK('Raw Data'!U338),"",'Raw Data'!U338)</f>
        <v>23.888888888888889</v>
      </c>
      <c r="O338" s="151">
        <f>IF(ISBLANK('Raw Data'!V338),"",'Raw Data'!V338)</f>
        <v>0.45</v>
      </c>
      <c r="P338" s="151">
        <f>IF(ISBLANK('Raw Data'!W338),"",'Raw Data'!W338)</f>
        <v>1</v>
      </c>
      <c r="Q338" s="151">
        <f>IF(ISBLANK('Raw Data'!C338),"",'Raw Data'!C338)</f>
        <v>1.1200000000000001</v>
      </c>
      <c r="R338" s="151">
        <f>IF(ISBLANK('Raw Data'!D338),"",'Raw Data'!D338)</f>
        <v>6.9</v>
      </c>
      <c r="S338" s="151">
        <f>IF(ISBLANK('Raw Data'!E338),"",'Raw Data'!E338)</f>
        <v>7.2</v>
      </c>
      <c r="T338" s="151">
        <f>IF(ISBLANK('Raw Data'!F338),"",'Raw Data'!F338)</f>
        <v>2.57</v>
      </c>
      <c r="U338" s="151">
        <f>IF(ISBLANK('Raw Data'!G338),"",'Raw Data'!G338)</f>
        <v>0.126</v>
      </c>
      <c r="V338" s="151" t="str">
        <f>IF(ISBLANK('Raw Data'!AD338),"",'Raw Data'!AD338)</f>
        <v/>
      </c>
      <c r="W338" s="52"/>
      <c r="Y338" s="52" t="s">
        <v>27</v>
      </c>
      <c r="AA338" s="90">
        <f>AVERAGE(R345:R346)</f>
        <v>6.7249999999999996</v>
      </c>
      <c r="AB338" s="90">
        <f>AVERAGE(T345:T346)</f>
        <v>3.51</v>
      </c>
      <c r="AC338" s="90">
        <f>AVERAGE(U345:U346)</f>
        <v>8.5000000000000006E-2</v>
      </c>
      <c r="AD338" s="90">
        <f>AVERAGE(S345:S346)</f>
        <v>9.25</v>
      </c>
      <c r="AE338" s="90">
        <f>AVERAGE(O345:O346)</f>
        <v>0.52499999999999991</v>
      </c>
      <c r="AF338" s="90">
        <f>TNTP!M300</f>
        <v>1.4434213499999999</v>
      </c>
      <c r="AG338" s="91">
        <f>TNTP!N300</f>
        <v>6.1785150000000004E-2</v>
      </c>
      <c r="AH338" s="90"/>
    </row>
    <row r="339" spans="1:34" x14ac:dyDescent="0.2">
      <c r="A339" s="82">
        <f>IF(ISBLANK('Raw Data'!A339),"",'Raw Data'!A339)</f>
        <v>42906</v>
      </c>
      <c r="B339" s="151">
        <f>IF(ISBLANK('Raw Data'!B339),"",'Raw Data'!B339)</f>
        <v>22</v>
      </c>
      <c r="C339" s="151" t="str">
        <f>IF(ISBLANK('Raw Data'!X339),"",'Raw Data'!X339)</f>
        <v/>
      </c>
      <c r="D339" s="151" t="str">
        <f>IF(ISBLANK('Raw Data'!Y339),"",'Raw Data'!Y339)</f>
        <v>Peggy Buchness</v>
      </c>
      <c r="E339" s="151">
        <f>IF(ISBLANK('Raw Data'!AB339),"",'Raw Data'!AB339)</f>
        <v>70</v>
      </c>
      <c r="F339" s="151">
        <f>IF(ISBLANK('Raw Data'!AC339),"",'Raw Data'!AC339)</f>
        <v>21.336000000000002</v>
      </c>
      <c r="G339" s="151">
        <f>IF(ISBLANK('Raw Data'!N339),"",'Raw Data'!N339)</f>
        <v>4</v>
      </c>
      <c r="H339" s="151">
        <f>IF(ISBLANK('Raw Data'!O339),"",'Raw Data'!O339)</f>
        <v>2</v>
      </c>
      <c r="I339" s="151">
        <f>IF(ISBLANK('Raw Data'!P339),"",'Raw Data'!P339)</f>
        <v>2</v>
      </c>
      <c r="J339" s="151">
        <f>IF(ISBLANK('Raw Data'!Q339),"",'Raw Data'!Q339)</f>
        <v>2</v>
      </c>
      <c r="K339" s="151">
        <f>IF(ISBLANK('Raw Data'!R339),"",'Raw Data'!R339)</f>
        <v>11</v>
      </c>
      <c r="L339" s="151">
        <f>IF(ISBLANK('Raw Data'!S339),"",'Raw Data'!S339)</f>
        <v>4</v>
      </c>
      <c r="M339" s="151">
        <f>IF(ISBLANK('Raw Data'!T339),"",'Raw Data'!T339)</f>
        <v>22.777777777777779</v>
      </c>
      <c r="N339" s="151">
        <f>IF(ISBLANK('Raw Data'!U339),"",'Raw Data'!U339)</f>
        <v>26.666666666666668</v>
      </c>
      <c r="O339" s="151">
        <f>IF(ISBLANK('Raw Data'!V339),"",'Raw Data'!V339)</f>
        <v>0.5</v>
      </c>
      <c r="P339" s="151">
        <f>IF(ISBLANK('Raw Data'!W339),"",'Raw Data'!W339)</f>
        <v>1</v>
      </c>
      <c r="Q339" s="151">
        <f>IF(ISBLANK('Raw Data'!C339),"",'Raw Data'!C339)</f>
        <v>0</v>
      </c>
      <c r="R339" s="151">
        <f>IF(ISBLANK('Raw Data'!D339),"",'Raw Data'!D339)</f>
        <v>7.03</v>
      </c>
      <c r="S339" s="151">
        <f>IF(ISBLANK('Raw Data'!E339),"",'Raw Data'!E339)</f>
        <v>9.9</v>
      </c>
      <c r="T339" s="151">
        <f>IF(ISBLANK('Raw Data'!F339),"",'Raw Data'!F339)</f>
        <v>12.5</v>
      </c>
      <c r="U339" s="151">
        <f>IF(ISBLANK('Raw Data'!G339),"",'Raw Data'!G339)</f>
        <v>0.191</v>
      </c>
      <c r="V339" s="151" t="str">
        <f>IF(ISBLANK('Raw Data'!AD339),"",'Raw Data'!AD339)</f>
        <v/>
      </c>
      <c r="W339" s="52"/>
      <c r="Y339" s="52" t="s">
        <v>28</v>
      </c>
      <c r="AA339" s="90">
        <f>AVERAGE(R347:R348)</f>
        <v>6.91</v>
      </c>
      <c r="AB339" s="90">
        <f>AVERAGE(T347:T348)</f>
        <v>3.3920000000000003</v>
      </c>
      <c r="AC339" s="90">
        <f>AVERAGE(U347:U348)</f>
        <v>8.3000000000000004E-2</v>
      </c>
      <c r="AD339" s="90">
        <f>AVERAGE(S347:S348)</f>
        <v>48.6</v>
      </c>
      <c r="AE339" s="90">
        <f>AVERAGE(O347:O348)</f>
        <v>0.7350000000000001</v>
      </c>
      <c r="AF339" s="90">
        <f>TNTP!M301</f>
        <v>1.3838915999999999</v>
      </c>
      <c r="AG339" s="91">
        <f>TNTP!N301</f>
        <v>4.3048299999999998E-2</v>
      </c>
      <c r="AH339" s="90"/>
    </row>
    <row r="340" spans="1:34" x14ac:dyDescent="0.2">
      <c r="A340" s="82">
        <f>IF(ISBLANK('Raw Data'!A340),"",'Raw Data'!A340)</f>
        <v>42921</v>
      </c>
      <c r="B340" s="151">
        <f>IF(ISBLANK('Raw Data'!B340),"",'Raw Data'!B340)</f>
        <v>22</v>
      </c>
      <c r="C340" s="151" t="str">
        <f>IF(ISBLANK('Raw Data'!X340),"",'Raw Data'!X340)</f>
        <v/>
      </c>
      <c r="D340" s="151" t="str">
        <f>IF(ISBLANK('Raw Data'!Y340),"",'Raw Data'!Y340)</f>
        <v>Peggy Buchness</v>
      </c>
      <c r="E340" s="151">
        <f>IF(ISBLANK('Raw Data'!AB340),"",'Raw Data'!AB340)</f>
        <v>70</v>
      </c>
      <c r="F340" s="151">
        <f>IF(ISBLANK('Raw Data'!AC340),"",'Raw Data'!AC340)</f>
        <v>21.336000000000002</v>
      </c>
      <c r="G340" s="151">
        <f>IF(ISBLANK('Raw Data'!N340),"",'Raw Data'!N340)</f>
        <v>3</v>
      </c>
      <c r="H340" s="151">
        <f>IF(ISBLANK('Raw Data'!O340),"",'Raw Data'!O340)</f>
        <v>3</v>
      </c>
      <c r="I340" s="151">
        <f>IF(ISBLANK('Raw Data'!P340),"",'Raw Data'!P340)</f>
        <v>2</v>
      </c>
      <c r="J340" s="151">
        <f>IF(ISBLANK('Raw Data'!Q340),"",'Raw Data'!Q340)</f>
        <v>2</v>
      </c>
      <c r="K340" s="151">
        <f>IF(ISBLANK('Raw Data'!R340),"",'Raw Data'!R340)</f>
        <v>7</v>
      </c>
      <c r="L340" s="151">
        <f>IF(ISBLANK('Raw Data'!S340),"",'Raw Data'!S340)</f>
        <v>1</v>
      </c>
      <c r="M340" s="151">
        <f>IF(ISBLANK('Raw Data'!T340),"",'Raw Data'!T340)</f>
        <v>25</v>
      </c>
      <c r="N340" s="151">
        <f>IF(ISBLANK('Raw Data'!U340),"",'Raw Data'!U340)</f>
        <v>28.888888888888889</v>
      </c>
      <c r="O340" s="151">
        <f>IF(ISBLANK('Raw Data'!V340),"",'Raw Data'!V340)</f>
        <v>0.5</v>
      </c>
      <c r="P340" s="151">
        <f>IF(ISBLANK('Raw Data'!W340),"",'Raw Data'!W340)</f>
        <v>1</v>
      </c>
      <c r="Q340" s="151">
        <f>IF(ISBLANK('Raw Data'!C340),"",'Raw Data'!C340)</f>
        <v>1.847</v>
      </c>
      <c r="R340" s="151">
        <f>IF(ISBLANK('Raw Data'!D340),"",'Raw Data'!D340)</f>
        <v>6.83</v>
      </c>
      <c r="S340" s="151">
        <f>IF(ISBLANK('Raw Data'!E340),"",'Raw Data'!E340)</f>
        <v>11.3</v>
      </c>
      <c r="T340" s="151" t="str">
        <f>IF(ISBLANK('Raw Data'!F340),"",'Raw Data'!F340)</f>
        <v/>
      </c>
      <c r="U340" s="151">
        <f>IF(ISBLANK('Raw Data'!G340),"",'Raw Data'!G340)</f>
        <v>0.188</v>
      </c>
      <c r="V340" s="151" t="str">
        <f>IF(ISBLANK('Raw Data'!AD340),"",'Raw Data'!AD340)</f>
        <v/>
      </c>
      <c r="W340" s="52"/>
      <c r="Y340" s="52" t="s">
        <v>29</v>
      </c>
      <c r="AA340" s="51">
        <f>AVERAGE(R349)</f>
        <v>6.35</v>
      </c>
      <c r="AB340" s="51">
        <f>AVERAGE(T349)</f>
        <v>5.57</v>
      </c>
      <c r="AC340" s="51">
        <f>AVERAGE(U349)</f>
        <v>0.17</v>
      </c>
      <c r="AD340" s="51">
        <f>AVERAGE(S349)</f>
        <v>2</v>
      </c>
      <c r="AE340" s="51">
        <f>AVERAGE(O349)</f>
        <v>0.52</v>
      </c>
      <c r="AF340" s="90">
        <f>TNTP!M302</f>
        <v>1.8629310000000001</v>
      </c>
      <c r="AG340" s="91">
        <f>TNTP!N302</f>
        <v>3.7783400000000002E-2</v>
      </c>
      <c r="AH340" s="90"/>
    </row>
    <row r="341" spans="1:34" x14ac:dyDescent="0.2">
      <c r="A341" s="82">
        <f>IF(ISBLANK('Raw Data'!A341),"",'Raw Data'!A341)</f>
        <v>42934</v>
      </c>
      <c r="B341" s="151">
        <f>IF(ISBLANK('Raw Data'!B341),"",'Raw Data'!B341)</f>
        <v>22</v>
      </c>
      <c r="C341" s="151" t="str">
        <f>IF(ISBLANK('Raw Data'!X341),"",'Raw Data'!X341)</f>
        <v/>
      </c>
      <c r="D341" s="151" t="str">
        <f>IF(ISBLANK('Raw Data'!Y341),"",'Raw Data'!Y341)</f>
        <v>Peggy Buchness</v>
      </c>
      <c r="E341" s="151">
        <f>IF(ISBLANK('Raw Data'!AB341),"",'Raw Data'!AB341)</f>
        <v>70</v>
      </c>
      <c r="F341" s="151">
        <f>IF(ISBLANK('Raw Data'!AC341),"",'Raw Data'!AC341)</f>
        <v>21.336000000000002</v>
      </c>
      <c r="G341" s="151">
        <f>IF(ISBLANK('Raw Data'!N341),"",'Raw Data'!N341)</f>
        <v>1</v>
      </c>
      <c r="H341" s="151">
        <f>IF(ISBLANK('Raw Data'!O341),"",'Raw Data'!O341)</f>
        <v>2</v>
      </c>
      <c r="I341" s="151">
        <f>IF(ISBLANK('Raw Data'!P341),"",'Raw Data'!P341)</f>
        <v>1</v>
      </c>
      <c r="J341" s="151">
        <f>IF(ISBLANK('Raw Data'!Q341),"",'Raw Data'!Q341)</f>
        <v>1</v>
      </c>
      <c r="K341" s="151">
        <f>IF(ISBLANK('Raw Data'!R341),"",'Raw Data'!R341)</f>
        <v>13</v>
      </c>
      <c r="L341" s="151">
        <f>IF(ISBLANK('Raw Data'!S341),"",'Raw Data'!S341)</f>
        <v>1</v>
      </c>
      <c r="M341" s="151">
        <f>IF(ISBLANK('Raw Data'!T341),"",'Raw Data'!T341)</f>
        <v>24.444444444444443</v>
      </c>
      <c r="N341" s="151">
        <f>IF(ISBLANK('Raw Data'!U341),"",'Raw Data'!U341)</f>
        <v>29.444444444444443</v>
      </c>
      <c r="O341" s="151">
        <f>IF(ISBLANK('Raw Data'!V341),"",'Raw Data'!V341)</f>
        <v>0.47</v>
      </c>
      <c r="P341" s="151">
        <f>IF(ISBLANK('Raw Data'!W341),"",'Raw Data'!W341)</f>
        <v>1</v>
      </c>
      <c r="Q341" s="151">
        <f>IF(ISBLANK('Raw Data'!C341),"",'Raw Data'!C341)</f>
        <v>2.5</v>
      </c>
      <c r="R341" s="151">
        <f>IF(ISBLANK('Raw Data'!D341),"",'Raw Data'!D341)</f>
        <v>6.99</v>
      </c>
      <c r="S341" s="151">
        <f>IF(ISBLANK('Raw Data'!E341),"",'Raw Data'!E341)</f>
        <v>10.8</v>
      </c>
      <c r="T341" s="151">
        <f>IF(ISBLANK('Raw Data'!F341),"",'Raw Data'!F341)</f>
        <v>4.0199999999999996</v>
      </c>
      <c r="U341" s="151">
        <f>IF(ISBLANK('Raw Data'!G341),"",'Raw Data'!G341)</f>
        <v>0.127</v>
      </c>
      <c r="V341" s="151" t="str">
        <f>IF(ISBLANK('Raw Data'!AD341),"",'Raw Data'!AD341)</f>
        <v>water very scummy on top at dead high tide- no water movement at all!</v>
      </c>
      <c r="W341" s="52"/>
      <c r="Y341" s="51" t="s">
        <v>134</v>
      </c>
      <c r="AA341" s="91">
        <f>AVERAGE(AA332:AA340)</f>
        <v>6.7964814814814813</v>
      </c>
      <c r="AB341" s="91">
        <f>AVERAGE(AB332:AB340)</f>
        <v>4.8896666666666668</v>
      </c>
      <c r="AC341" s="91">
        <f t="shared" ref="AC341:AE341" si="29">AVERAGE(AC332:AC340)</f>
        <v>0.14764814814814814</v>
      </c>
      <c r="AD341" s="91">
        <f t="shared" si="29"/>
        <v>13.972222222222221</v>
      </c>
      <c r="AE341" s="91">
        <f t="shared" si="29"/>
        <v>0.48777777777777787</v>
      </c>
      <c r="AF341" s="90">
        <f t="shared" ref="AF341:AG341" si="30">AVERAGE(AF332:AF340)</f>
        <v>1.6280802999999997</v>
      </c>
      <c r="AG341" s="91">
        <f t="shared" si="30"/>
        <v>5.9835187037037038E-2</v>
      </c>
      <c r="AH341" s="90"/>
    </row>
    <row r="342" spans="1:34" x14ac:dyDescent="0.2">
      <c r="A342" s="82">
        <f>IF(ISBLANK('Raw Data'!A342),"",'Raw Data'!A342)</f>
        <v>42948</v>
      </c>
      <c r="B342" s="151">
        <f>IF(ISBLANK('Raw Data'!B342),"",'Raw Data'!B342)</f>
        <v>22</v>
      </c>
      <c r="C342" s="151" t="str">
        <f>IF(ISBLANK('Raw Data'!X342),"",'Raw Data'!X342)</f>
        <v/>
      </c>
      <c r="D342" s="151" t="str">
        <f>IF(ISBLANK('Raw Data'!Y342),"",'Raw Data'!Y342)</f>
        <v>Peggy Buchness</v>
      </c>
      <c r="E342" s="151">
        <f>IF(ISBLANK('Raw Data'!AB342),"",'Raw Data'!AB342)</f>
        <v>70</v>
      </c>
      <c r="F342" s="151">
        <f>IF(ISBLANK('Raw Data'!AC342),"",'Raw Data'!AC342)</f>
        <v>21.336000000000002</v>
      </c>
      <c r="G342" s="151">
        <f>IF(ISBLANK('Raw Data'!N342),"",'Raw Data'!N342)</f>
        <v>1</v>
      </c>
      <c r="H342" s="151">
        <f>IF(ISBLANK('Raw Data'!O342),"",'Raw Data'!O342)</f>
        <v>1</v>
      </c>
      <c r="I342" s="151">
        <f>IF(ISBLANK('Raw Data'!P342),"",'Raw Data'!P342)</f>
        <v>1</v>
      </c>
      <c r="J342" s="151">
        <f>IF(ISBLANK('Raw Data'!Q342),"",'Raw Data'!Q342)</f>
        <v>1</v>
      </c>
      <c r="K342" s="151">
        <f>IF(ISBLANK('Raw Data'!R342),"",'Raw Data'!R342)</f>
        <v>13</v>
      </c>
      <c r="L342" s="151">
        <f>IF(ISBLANK('Raw Data'!S342),"",'Raw Data'!S342)</f>
        <v>1</v>
      </c>
      <c r="M342" s="151">
        <f>IF(ISBLANK('Raw Data'!T342),"",'Raw Data'!T342)</f>
        <v>22.777777777777779</v>
      </c>
      <c r="N342" s="151">
        <f>IF(ISBLANK('Raw Data'!U342),"",'Raw Data'!U342)</f>
        <v>25.555555555555557</v>
      </c>
      <c r="O342" s="151">
        <f>IF(ISBLANK('Raw Data'!V342),"",'Raw Data'!V342)</f>
        <v>0.45</v>
      </c>
      <c r="P342" s="151">
        <f>IF(ISBLANK('Raw Data'!W342),"",'Raw Data'!W342)</f>
        <v>1</v>
      </c>
      <c r="Q342" s="151">
        <f>IF(ISBLANK('Raw Data'!C342),"",'Raw Data'!C342)</f>
        <v>0.28000000000000003</v>
      </c>
      <c r="R342" s="151">
        <f>IF(ISBLANK('Raw Data'!D342),"",'Raw Data'!D342)</f>
        <v>6.46</v>
      </c>
      <c r="S342" s="151">
        <f>IF(ISBLANK('Raw Data'!E342),"",'Raw Data'!E342)</f>
        <v>23.5</v>
      </c>
      <c r="T342" s="151">
        <f>IF(ISBLANK('Raw Data'!F342),"",'Raw Data'!F342)</f>
        <v>2.02</v>
      </c>
      <c r="U342" s="151">
        <f>IF(ISBLANK('Raw Data'!G342),"",'Raw Data'!G342)</f>
        <v>0.16900000000000001</v>
      </c>
      <c r="V342" s="151" t="str">
        <f>IF(ISBLANK('Raw Data'!AD342),"",'Raw Data'!AD342)</f>
        <v>a tiny whiff of air from the west came through but then all was calm again. Water looked murky near the top, not as clear as usual but water was at a standstill.</v>
      </c>
      <c r="W342" s="52"/>
      <c r="AF342" s="90"/>
      <c r="AG342" s="91"/>
      <c r="AH342" s="90"/>
    </row>
    <row r="343" spans="1:34" x14ac:dyDescent="0.2">
      <c r="A343" s="82">
        <f>IF(ISBLANK('Raw Data'!A343),"",'Raw Data'!A343)</f>
        <v>42962</v>
      </c>
      <c r="B343" s="151">
        <f>IF(ISBLANK('Raw Data'!B343),"",'Raw Data'!B343)</f>
        <v>22</v>
      </c>
      <c r="C343" s="151" t="str">
        <f>IF(ISBLANK('Raw Data'!X343),"",'Raw Data'!X343)</f>
        <v/>
      </c>
      <c r="D343" s="151" t="str">
        <f>IF(ISBLANK('Raw Data'!Y343),"",'Raw Data'!Y343)</f>
        <v>Peggy Buchness</v>
      </c>
      <c r="E343" s="151">
        <f>IF(ISBLANK('Raw Data'!AB343),"",'Raw Data'!AB343)</f>
        <v>70</v>
      </c>
      <c r="F343" s="151">
        <f>IF(ISBLANK('Raw Data'!AC343),"",'Raw Data'!AC343)</f>
        <v>21.336000000000002</v>
      </c>
      <c r="G343" s="151">
        <f>IF(ISBLANK('Raw Data'!N343),"",'Raw Data'!N343)</f>
        <v>1</v>
      </c>
      <c r="H343" s="151">
        <f>IF(ISBLANK('Raw Data'!O343),"",'Raw Data'!O343)</f>
        <v>3</v>
      </c>
      <c r="I343" s="151">
        <f>IF(ISBLANK('Raw Data'!P343),"",'Raw Data'!P343)</f>
        <v>2</v>
      </c>
      <c r="J343" s="151">
        <f>IF(ISBLANK('Raw Data'!Q343),"",'Raw Data'!Q343)</f>
        <v>2</v>
      </c>
      <c r="K343" s="151">
        <f>IF(ISBLANK('Raw Data'!R343),"",'Raw Data'!R343)</f>
        <v>7</v>
      </c>
      <c r="L343" s="151">
        <f>IF(ISBLANK('Raw Data'!S343),"",'Raw Data'!S343)</f>
        <v>1</v>
      </c>
      <c r="M343" s="151">
        <f>IF(ISBLANK('Raw Data'!T343),"",'Raw Data'!T343)</f>
        <v>24.444444444444443</v>
      </c>
      <c r="N343" s="151">
        <f>IF(ISBLANK('Raw Data'!U343),"",'Raw Data'!U343)</f>
        <v>24.444444444444443</v>
      </c>
      <c r="O343" s="151">
        <f>IF(ISBLANK('Raw Data'!V343),"",'Raw Data'!V343)</f>
        <v>0.45</v>
      </c>
      <c r="P343" s="151">
        <f>IF(ISBLANK('Raw Data'!W343),"",'Raw Data'!W343)</f>
        <v>1</v>
      </c>
      <c r="Q343" s="151">
        <f>IF(ISBLANK('Raw Data'!C343),"",'Raw Data'!C343)</f>
        <v>0.05</v>
      </c>
      <c r="R343" s="151">
        <f>IF(ISBLANK('Raw Data'!D343),"",'Raw Data'!D343)</f>
        <v>5.98</v>
      </c>
      <c r="S343" s="151">
        <f>IF(ISBLANK('Raw Data'!E343),"",'Raw Data'!E343)</f>
        <v>13.7</v>
      </c>
      <c r="T343" s="151">
        <f>IF(ISBLANK('Raw Data'!F343),"",'Raw Data'!F343)</f>
        <v>1.98</v>
      </c>
      <c r="U343" s="151">
        <f>IF(ISBLANK('Raw Data'!G343),"",'Raw Data'!G343)</f>
        <v>0.32500000000000001</v>
      </c>
      <c r="V343" s="151" t="str">
        <f>IF(ISBLANK('Raw Data'!AD343),"",'Raw Data'!AD343)</f>
        <v/>
      </c>
      <c r="W343" s="52"/>
      <c r="AF343" s="90"/>
      <c r="AG343" s="91"/>
      <c r="AH343" s="90"/>
    </row>
    <row r="344" spans="1:34" x14ac:dyDescent="0.2">
      <c r="A344" s="82">
        <f>IF(ISBLANK('Raw Data'!A344),"",'Raw Data'!A344)</f>
        <v>42976</v>
      </c>
      <c r="B344" s="151">
        <f>IF(ISBLANK('Raw Data'!B344),"",'Raw Data'!B344)</f>
        <v>22</v>
      </c>
      <c r="C344" s="151" t="str">
        <f>IF(ISBLANK('Raw Data'!X344),"",'Raw Data'!X344)</f>
        <v/>
      </c>
      <c r="D344" s="151" t="str">
        <f>IF(ISBLANK('Raw Data'!Y344),"",'Raw Data'!Y344)</f>
        <v>Peggy Buchness</v>
      </c>
      <c r="E344" s="151">
        <f>IF(ISBLANK('Raw Data'!AB344),"",'Raw Data'!AB344)</f>
        <v>71</v>
      </c>
      <c r="F344" s="151">
        <f>IF(ISBLANK('Raw Data'!AC344),"",'Raw Data'!AC344)</f>
        <v>21.640800000000002</v>
      </c>
      <c r="G344" s="151">
        <f>IF(ISBLANK('Raw Data'!N344),"",'Raw Data'!N344)</f>
        <v>1</v>
      </c>
      <c r="H344" s="151">
        <f>IF(ISBLANK('Raw Data'!O344),"",'Raw Data'!O344)</f>
        <v>4</v>
      </c>
      <c r="I344" s="151">
        <f>IF(ISBLANK('Raw Data'!P344),"",'Raw Data'!P344)</f>
        <v>3</v>
      </c>
      <c r="J344" s="151">
        <f>IF(ISBLANK('Raw Data'!Q344),"",'Raw Data'!Q344)</f>
        <v>3</v>
      </c>
      <c r="K344" s="151">
        <f>IF(ISBLANK('Raw Data'!R344),"",'Raw Data'!R344)</f>
        <v>5</v>
      </c>
      <c r="L344" s="151">
        <f>IF(ISBLANK('Raw Data'!S344),"",'Raw Data'!S344)</f>
        <v>3</v>
      </c>
      <c r="M344" s="151">
        <f>IF(ISBLANK('Raw Data'!T344),"",'Raw Data'!T344)</f>
        <v>21.111111111111111</v>
      </c>
      <c r="N344" s="151">
        <f>IF(ISBLANK('Raw Data'!U344),"",'Raw Data'!U344)</f>
        <v>25</v>
      </c>
      <c r="O344" s="151">
        <f>IF(ISBLANK('Raw Data'!V344),"",'Raw Data'!V344)</f>
        <v>0.48</v>
      </c>
      <c r="P344" s="151">
        <f>IF(ISBLANK('Raw Data'!W344),"",'Raw Data'!W344)</f>
        <v>1</v>
      </c>
      <c r="Q344" s="151">
        <f>IF(ISBLANK('Raw Data'!C344),"",'Raw Data'!C344)</f>
        <v>0.87</v>
      </c>
      <c r="R344" s="151">
        <f>IF(ISBLANK('Raw Data'!D344),"",'Raw Data'!D344)</f>
        <v>6.71</v>
      </c>
      <c r="S344" s="151">
        <f>IF(ISBLANK('Raw Data'!E344),"",'Raw Data'!E344)</f>
        <v>11.1</v>
      </c>
      <c r="T344" s="151">
        <f>IF(ISBLANK('Raw Data'!F344),"",'Raw Data'!F344)</f>
        <v>2.2400000000000002</v>
      </c>
      <c r="U344" s="151">
        <f>IF(ISBLANK('Raw Data'!G344),"",'Raw Data'!G344)</f>
        <v>0.28999999999999998</v>
      </c>
      <c r="V344" s="151" t="str">
        <f>IF(ISBLANK('Raw Data'!AD344),"",'Raw Data'!AD344)</f>
        <v/>
      </c>
      <c r="W344" s="52"/>
      <c r="AF344" s="90"/>
      <c r="AG344" s="91"/>
      <c r="AH344" s="90"/>
    </row>
    <row r="345" spans="1:34" x14ac:dyDescent="0.2">
      <c r="A345" s="82">
        <f>IF(ISBLANK('Raw Data'!A345),"",'Raw Data'!A345)</f>
        <v>42990</v>
      </c>
      <c r="B345" s="151">
        <f>IF(ISBLANK('Raw Data'!B345),"",'Raw Data'!B345)</f>
        <v>22</v>
      </c>
      <c r="C345" s="151" t="str">
        <f>IF(ISBLANK('Raw Data'!X345),"",'Raw Data'!X345)</f>
        <v/>
      </c>
      <c r="D345" s="151" t="str">
        <f>IF(ISBLANK('Raw Data'!Y345),"",'Raw Data'!Y345)</f>
        <v>No Name</v>
      </c>
      <c r="E345" s="151">
        <f>IF(ISBLANK('Raw Data'!AB345),"",'Raw Data'!AB345)</f>
        <v>70</v>
      </c>
      <c r="F345" s="151">
        <f>IF(ISBLANK('Raw Data'!AC345),"",'Raw Data'!AC345)</f>
        <v>21.336000000000002</v>
      </c>
      <c r="G345" s="151">
        <f>IF(ISBLANK('Raw Data'!N345),"",'Raw Data'!N345)</f>
        <v>2</v>
      </c>
      <c r="H345" s="151">
        <f>IF(ISBLANK('Raw Data'!O345),"",'Raw Data'!O345)</f>
        <v>1</v>
      </c>
      <c r="I345" s="151">
        <f>IF(ISBLANK('Raw Data'!P345),"",'Raw Data'!P345)</f>
        <v>1</v>
      </c>
      <c r="J345" s="151">
        <f>IF(ISBLANK('Raw Data'!Q345),"",'Raw Data'!Q345)</f>
        <v>1</v>
      </c>
      <c r="K345" s="151">
        <f>IF(ISBLANK('Raw Data'!R345),"",'Raw Data'!R345)</f>
        <v>5</v>
      </c>
      <c r="L345" s="151">
        <f>IF(ISBLANK('Raw Data'!S345),"",'Raw Data'!S345)</f>
        <v>1</v>
      </c>
      <c r="M345" s="151">
        <f>IF(ISBLANK('Raw Data'!T345),"",'Raw Data'!T345)</f>
        <v>20</v>
      </c>
      <c r="N345" s="151">
        <f>IF(ISBLANK('Raw Data'!U345),"",'Raw Data'!U345)</f>
        <v>21.111111111111111</v>
      </c>
      <c r="O345" s="151">
        <f>IF(ISBLANK('Raw Data'!V345),"",'Raw Data'!V345)</f>
        <v>0.35</v>
      </c>
      <c r="P345" s="151">
        <f>IF(ISBLANK('Raw Data'!W345),"",'Raw Data'!W345)</f>
        <v>1</v>
      </c>
      <c r="Q345" s="151">
        <f>IF(ISBLANK('Raw Data'!C345),"",'Raw Data'!C345)</f>
        <v>0.88</v>
      </c>
      <c r="R345" s="151">
        <f>IF(ISBLANK('Raw Data'!D345),"",'Raw Data'!D345)</f>
        <v>6.59</v>
      </c>
      <c r="S345" s="151">
        <f>IF(ISBLANK('Raw Data'!E345),"",'Raw Data'!E345)</f>
        <v>9.5</v>
      </c>
      <c r="T345" s="151">
        <f>IF(ISBLANK('Raw Data'!F345),"",'Raw Data'!F345)</f>
        <v>3.53</v>
      </c>
      <c r="U345" s="151" t="str">
        <f>IF(ISBLANK('Raw Data'!G345),"",'Raw Data'!G345)</f>
        <v>n/a</v>
      </c>
      <c r="V345" s="151" t="str">
        <f>IF(ISBLANK('Raw Data'!AD345),"",'Raw Data'!AD345)</f>
        <v/>
      </c>
      <c r="W345" s="52"/>
      <c r="AF345" s="90"/>
      <c r="AG345" s="91"/>
      <c r="AH345" s="90"/>
    </row>
    <row r="346" spans="1:34" x14ac:dyDescent="0.2">
      <c r="A346" s="82">
        <f>IF(ISBLANK('Raw Data'!A346),"",'Raw Data'!A346)</f>
        <v>43004</v>
      </c>
      <c r="B346" s="151">
        <f>IF(ISBLANK('Raw Data'!B346),"",'Raw Data'!B346)</f>
        <v>22</v>
      </c>
      <c r="C346" s="151" t="str">
        <f>IF(ISBLANK('Raw Data'!X346),"",'Raw Data'!X346)</f>
        <v/>
      </c>
      <c r="D346" s="151" t="str">
        <f>IF(ISBLANK('Raw Data'!Y346),"",'Raw Data'!Y346)</f>
        <v>Peggy Buchness</v>
      </c>
      <c r="E346" s="151">
        <f>IF(ISBLANK('Raw Data'!AB346),"",'Raw Data'!AB346)</f>
        <v>70</v>
      </c>
      <c r="F346" s="151">
        <f>IF(ISBLANK('Raw Data'!AC346),"",'Raw Data'!AC346)</f>
        <v>21.336000000000002</v>
      </c>
      <c r="G346" s="151">
        <f>IF(ISBLANK('Raw Data'!N346),"",'Raw Data'!N346)</f>
        <v>1</v>
      </c>
      <c r="H346" s="151">
        <f>IF(ISBLANK('Raw Data'!O346),"",'Raw Data'!O346)</f>
        <v>3</v>
      </c>
      <c r="I346" s="151">
        <f>IF(ISBLANK('Raw Data'!P346),"",'Raw Data'!P346)</f>
        <v>3</v>
      </c>
      <c r="J346" s="151">
        <f>IF(ISBLANK('Raw Data'!Q346),"",'Raw Data'!Q346)</f>
        <v>3</v>
      </c>
      <c r="K346" s="151">
        <f>IF(ISBLANK('Raw Data'!R346),"",'Raw Data'!R346)</f>
        <v>6</v>
      </c>
      <c r="L346" s="151">
        <f>IF(ISBLANK('Raw Data'!S346),"",'Raw Data'!S346)</f>
        <v>1</v>
      </c>
      <c r="M346" s="151">
        <f>IF(ISBLANK('Raw Data'!T346),"",'Raw Data'!T346)</f>
        <v>21.111111111111111</v>
      </c>
      <c r="N346" s="151">
        <f>IF(ISBLANK('Raw Data'!U346),"",'Raw Data'!U346)</f>
        <v>25</v>
      </c>
      <c r="O346" s="151">
        <f>IF(ISBLANK('Raw Data'!V346),"",'Raw Data'!V346)</f>
        <v>0.7</v>
      </c>
      <c r="P346" s="151">
        <f>IF(ISBLANK('Raw Data'!W346),"",'Raw Data'!W346)</f>
        <v>1</v>
      </c>
      <c r="Q346" s="151">
        <f>IF(ISBLANK('Raw Data'!C346),"",'Raw Data'!C346)</f>
        <v>2.97</v>
      </c>
      <c r="R346" s="151">
        <f>IF(ISBLANK('Raw Data'!D346),"",'Raw Data'!D346)</f>
        <v>6.86</v>
      </c>
      <c r="S346" s="151">
        <f>IF(ISBLANK('Raw Data'!E346),"",'Raw Data'!E346)</f>
        <v>9</v>
      </c>
      <c r="T346" s="151">
        <f>IF(ISBLANK('Raw Data'!F346),"",'Raw Data'!F346)</f>
        <v>3.49</v>
      </c>
      <c r="U346" s="151">
        <f>IF(ISBLANK('Raw Data'!G346),"",'Raw Data'!G346)</f>
        <v>8.5000000000000006E-2</v>
      </c>
      <c r="V346" s="151" t="str">
        <f>IF(ISBLANK('Raw Data'!AD346),"",'Raw Data'!AD346)</f>
        <v>water clean, experienced very high tides all week. Clean water may have come in from the Bay</v>
      </c>
      <c r="W346" s="52"/>
      <c r="AF346" s="90"/>
      <c r="AG346" s="91"/>
      <c r="AH346" s="90"/>
    </row>
    <row r="347" spans="1:34" x14ac:dyDescent="0.2">
      <c r="A347" s="82">
        <f>IF(ISBLANK('Raw Data'!A347),"",'Raw Data'!A347)</f>
        <v>43018</v>
      </c>
      <c r="B347" s="151">
        <f>IF(ISBLANK('Raw Data'!B347),"",'Raw Data'!B347)</f>
        <v>22</v>
      </c>
      <c r="C347" s="151" t="str">
        <f>IF(ISBLANK('Raw Data'!X347),"",'Raw Data'!X347)</f>
        <v/>
      </c>
      <c r="D347" s="151" t="str">
        <f>IF(ISBLANK('Raw Data'!Y347),"",'Raw Data'!Y347)</f>
        <v>Peggy Buchness</v>
      </c>
      <c r="E347" s="151">
        <f>IF(ISBLANK('Raw Data'!AB347),"",'Raw Data'!AB347)</f>
        <v>70</v>
      </c>
      <c r="F347" s="151">
        <f>IF(ISBLANK('Raw Data'!AC347),"",'Raw Data'!AC347)</f>
        <v>21.336000000000002</v>
      </c>
      <c r="G347" s="151">
        <f>IF(ISBLANK('Raw Data'!N347),"",'Raw Data'!N347)</f>
        <v>2</v>
      </c>
      <c r="H347" s="151">
        <f>IF(ISBLANK('Raw Data'!O347),"",'Raw Data'!O347)</f>
        <v>2</v>
      </c>
      <c r="I347" s="151">
        <f>IF(ISBLANK('Raw Data'!P347),"",'Raw Data'!P347)</f>
        <v>2</v>
      </c>
      <c r="J347" s="151">
        <f>IF(ISBLANK('Raw Data'!Q347),"",'Raw Data'!Q347)</f>
        <v>1</v>
      </c>
      <c r="K347" s="151">
        <f>IF(ISBLANK('Raw Data'!R347),"",'Raw Data'!R347)</f>
        <v>5</v>
      </c>
      <c r="L347" s="151">
        <f>IF(ISBLANK('Raw Data'!S347),"",'Raw Data'!S347)</f>
        <v>2</v>
      </c>
      <c r="M347" s="151">
        <f>IF(ISBLANK('Raw Data'!T347),"",'Raw Data'!T347)</f>
        <v>25</v>
      </c>
      <c r="N347" s="151">
        <f>IF(ISBLANK('Raw Data'!U347),"",'Raw Data'!U347)</f>
        <v>23.888888888888889</v>
      </c>
      <c r="O347" s="151">
        <f>IF(ISBLANK('Raw Data'!V347),"",'Raw Data'!V347)</f>
        <v>0.67</v>
      </c>
      <c r="P347" s="151">
        <f>IF(ISBLANK('Raw Data'!W347),"",'Raw Data'!W347)</f>
        <v>1</v>
      </c>
      <c r="Q347" s="151">
        <f>IF(ISBLANK('Raw Data'!C347),"",'Raw Data'!C347)</f>
        <v>2.84</v>
      </c>
      <c r="R347" s="151">
        <f>IF(ISBLANK('Raw Data'!D347),"",'Raw Data'!D347)</f>
        <v>6.85</v>
      </c>
      <c r="S347" s="151">
        <f>IF(ISBLANK('Raw Data'!E347),"",'Raw Data'!E347)</f>
        <v>91.2</v>
      </c>
      <c r="T347" s="151">
        <f>IF(ISBLANK('Raw Data'!F347),"",'Raw Data'!F347)</f>
        <v>5.19</v>
      </c>
      <c r="U347" s="151">
        <f>IF(ISBLANK('Raw Data'!G347),"",'Raw Data'!G347)</f>
        <v>6.6000000000000003E-2</v>
      </c>
      <c r="V347" s="151" t="str">
        <f>IF(ISBLANK('Raw Data'!AD347),"",'Raw Data'!AD347)</f>
        <v xml:space="preserve">barely any wind today/strong current </v>
      </c>
      <c r="W347" s="52"/>
      <c r="AF347" s="90"/>
      <c r="AG347" s="91"/>
      <c r="AH347" s="90"/>
    </row>
    <row r="348" spans="1:34" x14ac:dyDescent="0.2">
      <c r="A348" s="82">
        <f>IF(ISBLANK('Raw Data'!A348),"",'Raw Data'!A348)</f>
        <v>43032</v>
      </c>
      <c r="B348" s="151">
        <f>IF(ISBLANK('Raw Data'!B348),"",'Raw Data'!B348)</f>
        <v>22</v>
      </c>
      <c r="C348" s="151" t="str">
        <f>IF(ISBLANK('Raw Data'!X348),"",'Raw Data'!X348)</f>
        <v/>
      </c>
      <c r="D348" s="151" t="str">
        <f>IF(ISBLANK('Raw Data'!Y348),"",'Raw Data'!Y348)</f>
        <v>Peggy Buchness</v>
      </c>
      <c r="E348" s="151">
        <f>IF(ISBLANK('Raw Data'!AB348),"",'Raw Data'!AB348)</f>
        <v>70</v>
      </c>
      <c r="F348" s="151">
        <f>IF(ISBLANK('Raw Data'!AC348),"",'Raw Data'!AC348)</f>
        <v>21.336000000000002</v>
      </c>
      <c r="G348" s="151">
        <f>IF(ISBLANK('Raw Data'!N348),"",'Raw Data'!N348)</f>
        <v>1</v>
      </c>
      <c r="H348" s="151">
        <f>IF(ISBLANK('Raw Data'!O348),"",'Raw Data'!O348)</f>
        <v>3</v>
      </c>
      <c r="I348" s="151">
        <f>IF(ISBLANK('Raw Data'!P348),"",'Raw Data'!P348)</f>
        <v>2</v>
      </c>
      <c r="J348" s="151">
        <f>IF(ISBLANK('Raw Data'!Q348),"",'Raw Data'!Q348)</f>
        <v>2</v>
      </c>
      <c r="K348" s="151">
        <f>IF(ISBLANK('Raw Data'!R348),"",'Raw Data'!R348)</f>
        <v>9</v>
      </c>
      <c r="L348" s="151">
        <f>IF(ISBLANK('Raw Data'!S348),"",'Raw Data'!S348)</f>
        <v>4</v>
      </c>
      <c r="M348" s="151">
        <f>IF(ISBLANK('Raw Data'!T348),"",'Raw Data'!T348)</f>
        <v>20.555555555555557</v>
      </c>
      <c r="N348" s="151">
        <f>IF(ISBLANK('Raw Data'!U348),"",'Raw Data'!U348)</f>
        <v>19.444444444444443</v>
      </c>
      <c r="O348" s="151">
        <f>IF(ISBLANK('Raw Data'!V348),"",'Raw Data'!V348)</f>
        <v>0.8</v>
      </c>
      <c r="P348" s="151">
        <f>IF(ISBLANK('Raw Data'!W348),"",'Raw Data'!W348)</f>
        <v>1</v>
      </c>
      <c r="Q348" s="151">
        <f>IF(ISBLANK('Raw Data'!C348),"",'Raw Data'!C348)</f>
        <v>6.16</v>
      </c>
      <c r="R348" s="151">
        <f>IF(ISBLANK('Raw Data'!D348),"",'Raw Data'!D348)</f>
        <v>6.97</v>
      </c>
      <c r="S348" s="151">
        <f>IF(ISBLANK('Raw Data'!E348),"",'Raw Data'!E348)</f>
        <v>6</v>
      </c>
      <c r="T348" s="151">
        <f>IF(ISBLANK('Raw Data'!F348),"",'Raw Data'!F348)</f>
        <v>1.5940000000000001</v>
      </c>
      <c r="U348" s="151">
        <f>IF(ISBLANK('Raw Data'!G348),"",'Raw Data'!G348)</f>
        <v>0.1</v>
      </c>
      <c r="V348" s="151" t="str">
        <f>IF(ISBLANK('Raw Data'!AD348),"",'Raw Data'!AD348)</f>
        <v/>
      </c>
      <c r="W348" s="52"/>
      <c r="AF348" s="90"/>
      <c r="AG348" s="91"/>
      <c r="AH348" s="90"/>
    </row>
    <row r="349" spans="1:34" x14ac:dyDescent="0.2">
      <c r="A349" s="82">
        <f>IF(ISBLANK('Raw Data'!A349),"",'Raw Data'!A349)</f>
        <v>43046</v>
      </c>
      <c r="B349" s="151">
        <f>IF(ISBLANK('Raw Data'!B349),"",'Raw Data'!B349)</f>
        <v>22</v>
      </c>
      <c r="C349" s="151" t="str">
        <f>IF(ISBLANK('Raw Data'!X349),"",'Raw Data'!X349)</f>
        <v/>
      </c>
      <c r="D349" s="151" t="str">
        <f>IF(ISBLANK('Raw Data'!Y349),"",'Raw Data'!Y349)</f>
        <v>Peggy Buchness</v>
      </c>
      <c r="E349" s="151">
        <f>IF(ISBLANK('Raw Data'!AB349),"",'Raw Data'!AB349)</f>
        <v>70</v>
      </c>
      <c r="F349" s="151">
        <f>IF(ISBLANK('Raw Data'!AC349),"",'Raw Data'!AC349)</f>
        <v>21.336000000000002</v>
      </c>
      <c r="G349" s="151">
        <f>IF(ISBLANK('Raw Data'!N349),"",'Raw Data'!N349)</f>
        <v>2</v>
      </c>
      <c r="H349" s="151">
        <f>IF(ISBLANK('Raw Data'!O349),"",'Raw Data'!O349)</f>
        <v>2</v>
      </c>
      <c r="I349" s="151">
        <f>IF(ISBLANK('Raw Data'!P349),"",'Raw Data'!P349)</f>
        <v>2</v>
      </c>
      <c r="J349" s="151">
        <f>IF(ISBLANK('Raw Data'!Q349),"",'Raw Data'!Q349)</f>
        <v>2</v>
      </c>
      <c r="K349" s="151">
        <f>IF(ISBLANK('Raw Data'!R349),"",'Raw Data'!R349)</f>
        <v>5</v>
      </c>
      <c r="L349" s="151">
        <f>IF(ISBLANK('Raw Data'!S349),"",'Raw Data'!S349)</f>
        <v>2</v>
      </c>
      <c r="M349" s="151">
        <f>IF(ISBLANK('Raw Data'!T349),"",'Raw Data'!T349)</f>
        <v>7.7777777777777777</v>
      </c>
      <c r="N349" s="151">
        <f>IF(ISBLANK('Raw Data'!U349),"",'Raw Data'!U349)</f>
        <v>15.555555555555555</v>
      </c>
      <c r="O349" s="151">
        <f>IF(ISBLANK('Raw Data'!V349),"",'Raw Data'!V349)</f>
        <v>0.52</v>
      </c>
      <c r="P349" s="151">
        <f>IF(ISBLANK('Raw Data'!W349),"",'Raw Data'!W349)</f>
        <v>1</v>
      </c>
      <c r="Q349" s="151">
        <f>IF(ISBLANK('Raw Data'!C349),"",'Raw Data'!C349)</f>
        <v>2.79</v>
      </c>
      <c r="R349" s="151">
        <f>IF(ISBLANK('Raw Data'!D349),"",'Raw Data'!D349)</f>
        <v>6.35</v>
      </c>
      <c r="S349" s="151">
        <f>IF(ISBLANK('Raw Data'!E349),"",'Raw Data'!E349)</f>
        <v>2</v>
      </c>
      <c r="T349" s="151">
        <f>IF(ISBLANK('Raw Data'!F349),"",'Raw Data'!F349)</f>
        <v>5.57</v>
      </c>
      <c r="U349" s="151">
        <f>IF(ISBLANK('Raw Data'!G349),"",'Raw Data'!G349)</f>
        <v>0.17</v>
      </c>
      <c r="V349" s="151" t="str">
        <f>IF(ISBLANK('Raw Data'!AD349),"",'Raw Data'!AD349)</f>
        <v/>
      </c>
      <c r="W349" s="52"/>
      <c r="AF349" s="90"/>
      <c r="AG349" s="91"/>
      <c r="AH349" s="90"/>
    </row>
    <row r="350" spans="1:34" x14ac:dyDescent="0.2">
      <c r="A350" s="82" t="str">
        <f>IF(ISBLANK('Raw Data'!A350),"",'Raw Data'!A350)</f>
        <v/>
      </c>
      <c r="B350" s="151" t="str">
        <f>IF(ISBLANK('Raw Data'!B350),"",'Raw Data'!B350)</f>
        <v/>
      </c>
      <c r="C350" s="151" t="str">
        <f>IF(ISBLANK('Raw Data'!X350),"",'Raw Data'!X350)</f>
        <v/>
      </c>
      <c r="D350" s="151" t="str">
        <f>IF(ISBLANK('Raw Data'!Y350),"",'Raw Data'!Y350)</f>
        <v/>
      </c>
      <c r="E350" s="151" t="str">
        <f>IF(ISBLANK('Raw Data'!AB350),"",'Raw Data'!AB350)</f>
        <v/>
      </c>
      <c r="F350" s="151" t="str">
        <f>IF(ISBLANK('Raw Data'!AC350),"",'Raw Data'!AC350)</f>
        <v/>
      </c>
      <c r="G350" s="151" t="str">
        <f>IF(ISBLANK('Raw Data'!N350),"",'Raw Data'!N350)</f>
        <v/>
      </c>
      <c r="H350" s="151" t="str">
        <f>IF(ISBLANK('Raw Data'!O350),"",'Raw Data'!O350)</f>
        <v/>
      </c>
      <c r="I350" s="151" t="str">
        <f>IF(ISBLANK('Raw Data'!P350),"",'Raw Data'!P350)</f>
        <v/>
      </c>
      <c r="J350" s="151" t="str">
        <f>IF(ISBLANK('Raw Data'!Q350),"",'Raw Data'!Q350)</f>
        <v/>
      </c>
      <c r="K350" s="151" t="str">
        <f>IF(ISBLANK('Raw Data'!R350),"",'Raw Data'!R350)</f>
        <v/>
      </c>
      <c r="L350" s="151" t="str">
        <f>IF(ISBLANK('Raw Data'!S350),"",'Raw Data'!S350)</f>
        <v/>
      </c>
      <c r="M350" s="151" t="str">
        <f>IF(ISBLANK('Raw Data'!T350),"",'Raw Data'!T350)</f>
        <v xml:space="preserve"> </v>
      </c>
      <c r="N350" s="151" t="str">
        <f>IF(ISBLANK('Raw Data'!U350),"",'Raw Data'!U350)</f>
        <v xml:space="preserve"> </v>
      </c>
      <c r="O350" s="151" t="str">
        <f>IF(ISBLANK('Raw Data'!V350),"",'Raw Data'!V350)</f>
        <v/>
      </c>
      <c r="P350" s="151" t="str">
        <f>IF(ISBLANK('Raw Data'!W350),"",'Raw Data'!W350)</f>
        <v/>
      </c>
      <c r="Q350" s="151" t="str">
        <f>IF(ISBLANK('Raw Data'!C350),"",'Raw Data'!C350)</f>
        <v/>
      </c>
      <c r="R350" s="151" t="str">
        <f>IF(ISBLANK('Raw Data'!D350),"",'Raw Data'!D350)</f>
        <v/>
      </c>
      <c r="S350" s="151" t="str">
        <f>IF(ISBLANK('Raw Data'!E350),"",'Raw Data'!E350)</f>
        <v/>
      </c>
      <c r="T350" s="151" t="str">
        <f>IF(ISBLANK('Raw Data'!F350),"",'Raw Data'!F350)</f>
        <v/>
      </c>
      <c r="U350" s="151" t="str">
        <f>IF(ISBLANK('Raw Data'!G350),"",'Raw Data'!G350)</f>
        <v/>
      </c>
      <c r="V350" s="151" t="str">
        <f>IF(ISBLANK('Raw Data'!AD350),"",'Raw Data'!AD350)</f>
        <v/>
      </c>
      <c r="W350" s="52"/>
      <c r="AF350" s="90"/>
      <c r="AG350" s="91"/>
      <c r="AH350" s="90"/>
    </row>
    <row r="351" spans="1:34" x14ac:dyDescent="0.2">
      <c r="A351" s="82" t="str">
        <f>IF(ISBLANK('Raw Data'!A351),"",'Raw Data'!A351)</f>
        <v/>
      </c>
      <c r="B351" s="151" t="str">
        <f>IF(ISBLANK('Raw Data'!B351),"",'Raw Data'!B351)</f>
        <v/>
      </c>
      <c r="C351" s="151" t="str">
        <f>IF(ISBLANK('Raw Data'!X351),"",'Raw Data'!X351)</f>
        <v/>
      </c>
      <c r="D351" s="151" t="str">
        <f>IF(ISBLANK('Raw Data'!Y351),"",'Raw Data'!Y351)</f>
        <v/>
      </c>
      <c r="E351" s="151" t="str">
        <f>IF(ISBLANK('Raw Data'!AB351),"",'Raw Data'!AB351)</f>
        <v/>
      </c>
      <c r="F351" s="151" t="str">
        <f>IF(ISBLANK('Raw Data'!AC351),"",'Raw Data'!AC351)</f>
        <v/>
      </c>
      <c r="G351" s="151" t="str">
        <f>IF(ISBLANK('Raw Data'!N351),"",'Raw Data'!N351)</f>
        <v/>
      </c>
      <c r="H351" s="151" t="str">
        <f>IF(ISBLANK('Raw Data'!O351),"",'Raw Data'!O351)</f>
        <v/>
      </c>
      <c r="I351" s="151" t="str">
        <f>IF(ISBLANK('Raw Data'!P351),"",'Raw Data'!P351)</f>
        <v/>
      </c>
      <c r="J351" s="151" t="str">
        <f>IF(ISBLANK('Raw Data'!Q351),"",'Raw Data'!Q351)</f>
        <v/>
      </c>
      <c r="K351" s="151" t="str">
        <f>IF(ISBLANK('Raw Data'!R351),"",'Raw Data'!R351)</f>
        <v/>
      </c>
      <c r="L351" s="151" t="str">
        <f>IF(ISBLANK('Raw Data'!S351),"",'Raw Data'!S351)</f>
        <v/>
      </c>
      <c r="M351" s="151" t="str">
        <f>IF(ISBLANK('Raw Data'!T351),"",'Raw Data'!T351)</f>
        <v xml:space="preserve"> </v>
      </c>
      <c r="N351" s="151" t="str">
        <f>IF(ISBLANK('Raw Data'!U351),"",'Raw Data'!U351)</f>
        <v xml:space="preserve"> </v>
      </c>
      <c r="O351" s="151" t="str">
        <f>IF(ISBLANK('Raw Data'!V351),"",'Raw Data'!V351)</f>
        <v/>
      </c>
      <c r="P351" s="151" t="str">
        <f>IF(ISBLANK('Raw Data'!W351),"",'Raw Data'!W351)</f>
        <v/>
      </c>
      <c r="Q351" s="151" t="str">
        <f>IF(ISBLANK('Raw Data'!C351),"",'Raw Data'!C351)</f>
        <v/>
      </c>
      <c r="R351" s="151" t="str">
        <f>IF(ISBLANK('Raw Data'!D351),"",'Raw Data'!D351)</f>
        <v/>
      </c>
      <c r="S351" s="151" t="str">
        <f>IF(ISBLANK('Raw Data'!E351),"",'Raw Data'!E351)</f>
        <v/>
      </c>
      <c r="T351" s="151" t="str">
        <f>IF(ISBLANK('Raw Data'!F351),"",'Raw Data'!F351)</f>
        <v/>
      </c>
      <c r="U351" s="151" t="str">
        <f>IF(ISBLANK('Raw Data'!G351),"",'Raw Data'!G351)</f>
        <v/>
      </c>
      <c r="V351" s="151" t="str">
        <f>IF(ISBLANK('Raw Data'!AD351),"",'Raw Data'!AD351)</f>
        <v/>
      </c>
      <c r="W351" s="52"/>
      <c r="AF351" s="90"/>
      <c r="AG351" s="91"/>
      <c r="AH351" s="90"/>
    </row>
    <row r="352" spans="1:34" x14ac:dyDescent="0.2">
      <c r="A352" s="82" t="str">
        <f>IF(ISBLANK('Raw Data'!A352),"",'Raw Data'!A352)</f>
        <v/>
      </c>
      <c r="B352" s="151" t="str">
        <f>IF(ISBLANK('Raw Data'!B352),"",'Raw Data'!B352)</f>
        <v/>
      </c>
      <c r="C352" s="151" t="str">
        <f>IF(ISBLANK('Raw Data'!X352),"",'Raw Data'!X352)</f>
        <v/>
      </c>
      <c r="D352" s="151" t="str">
        <f>IF(ISBLANK('Raw Data'!Y352),"",'Raw Data'!Y352)</f>
        <v/>
      </c>
      <c r="E352" s="151" t="str">
        <f>IF(ISBLANK('Raw Data'!AB352),"",'Raw Data'!AB352)</f>
        <v/>
      </c>
      <c r="F352" s="151" t="str">
        <f>IF(ISBLANK('Raw Data'!AC352),"",'Raw Data'!AC352)</f>
        <v/>
      </c>
      <c r="G352" s="151" t="str">
        <f>IF(ISBLANK('Raw Data'!N352),"",'Raw Data'!N352)</f>
        <v/>
      </c>
      <c r="H352" s="151" t="str">
        <f>IF(ISBLANK('Raw Data'!O352),"",'Raw Data'!O352)</f>
        <v/>
      </c>
      <c r="I352" s="151" t="str">
        <f>IF(ISBLANK('Raw Data'!P352),"",'Raw Data'!P352)</f>
        <v/>
      </c>
      <c r="J352" s="151" t="str">
        <f>IF(ISBLANK('Raw Data'!Q352),"",'Raw Data'!Q352)</f>
        <v/>
      </c>
      <c r="K352" s="151" t="str">
        <f>IF(ISBLANK('Raw Data'!R352),"",'Raw Data'!R352)</f>
        <v/>
      </c>
      <c r="L352" s="151" t="str">
        <f>IF(ISBLANK('Raw Data'!S352),"",'Raw Data'!S352)</f>
        <v/>
      </c>
      <c r="M352" s="151" t="str">
        <f>IF(ISBLANK('Raw Data'!T352),"",'Raw Data'!T352)</f>
        <v xml:space="preserve"> </v>
      </c>
      <c r="N352" s="151" t="str">
        <f>IF(ISBLANK('Raw Data'!U352),"",'Raw Data'!U352)</f>
        <v xml:space="preserve"> </v>
      </c>
      <c r="O352" s="151" t="str">
        <f>IF(ISBLANK('Raw Data'!V352),"",'Raw Data'!V352)</f>
        <v/>
      </c>
      <c r="P352" s="151" t="str">
        <f>IF(ISBLANK('Raw Data'!W352),"",'Raw Data'!W352)</f>
        <v/>
      </c>
      <c r="Q352" s="151" t="str">
        <f>IF(ISBLANK('Raw Data'!C352),"",'Raw Data'!C352)</f>
        <v/>
      </c>
      <c r="R352" s="151" t="str">
        <f>IF(ISBLANK('Raw Data'!D352),"",'Raw Data'!D352)</f>
        <v/>
      </c>
      <c r="S352" s="151" t="str">
        <f>IF(ISBLANK('Raw Data'!E352),"",'Raw Data'!E352)</f>
        <v/>
      </c>
      <c r="T352" s="151" t="str">
        <f>IF(ISBLANK('Raw Data'!F352),"",'Raw Data'!F352)</f>
        <v/>
      </c>
      <c r="U352" s="151" t="str">
        <f>IF(ISBLANK('Raw Data'!G352),"",'Raw Data'!G352)</f>
        <v/>
      </c>
      <c r="V352" s="151" t="str">
        <f>IF(ISBLANK('Raw Data'!AD352),"",'Raw Data'!AD352)</f>
        <v/>
      </c>
      <c r="W352" s="52"/>
      <c r="AF352" s="90"/>
      <c r="AG352" s="91"/>
      <c r="AH352" s="90"/>
    </row>
    <row r="353" spans="1:34" x14ac:dyDescent="0.2">
      <c r="A353" s="82" t="str">
        <f>IF(ISBLANK('Raw Data'!A353),"",'Raw Data'!A353)</f>
        <v/>
      </c>
      <c r="B353" s="151" t="str">
        <f>IF(ISBLANK('Raw Data'!B353),"",'Raw Data'!B353)</f>
        <v/>
      </c>
      <c r="C353" s="151" t="str">
        <f>IF(ISBLANK('Raw Data'!X353),"",'Raw Data'!X353)</f>
        <v/>
      </c>
      <c r="D353" s="151" t="str">
        <f>IF(ISBLANK('Raw Data'!Y353),"",'Raw Data'!Y353)</f>
        <v/>
      </c>
      <c r="E353" s="151" t="str">
        <f>IF(ISBLANK('Raw Data'!AB353),"",'Raw Data'!AB353)</f>
        <v/>
      </c>
      <c r="F353" s="151" t="str">
        <f>IF(ISBLANK('Raw Data'!AC353),"",'Raw Data'!AC353)</f>
        <v/>
      </c>
      <c r="G353" s="151" t="str">
        <f>IF(ISBLANK('Raw Data'!N353),"",'Raw Data'!N353)</f>
        <v/>
      </c>
      <c r="H353" s="151" t="str">
        <f>IF(ISBLANK('Raw Data'!O353),"",'Raw Data'!O353)</f>
        <v/>
      </c>
      <c r="I353" s="151" t="str">
        <f>IF(ISBLANK('Raw Data'!P353),"",'Raw Data'!P353)</f>
        <v/>
      </c>
      <c r="J353" s="151" t="str">
        <f>IF(ISBLANK('Raw Data'!Q353),"",'Raw Data'!Q353)</f>
        <v/>
      </c>
      <c r="K353" s="151" t="str">
        <f>IF(ISBLANK('Raw Data'!R353),"",'Raw Data'!R353)</f>
        <v/>
      </c>
      <c r="L353" s="151" t="str">
        <f>IF(ISBLANK('Raw Data'!S353),"",'Raw Data'!S353)</f>
        <v/>
      </c>
      <c r="M353" s="151" t="str">
        <f>IF(ISBLANK('Raw Data'!T353),"",'Raw Data'!T353)</f>
        <v xml:space="preserve"> </v>
      </c>
      <c r="N353" s="151" t="str">
        <f>IF(ISBLANK('Raw Data'!U353),"",'Raw Data'!U353)</f>
        <v xml:space="preserve"> </v>
      </c>
      <c r="O353" s="151" t="str">
        <f>IF(ISBLANK('Raw Data'!V353),"",'Raw Data'!V353)</f>
        <v/>
      </c>
      <c r="P353" s="151" t="str">
        <f>IF(ISBLANK('Raw Data'!W353),"",'Raw Data'!W353)</f>
        <v/>
      </c>
      <c r="Q353" s="151" t="str">
        <f>IF(ISBLANK('Raw Data'!C353),"",'Raw Data'!C353)</f>
        <v/>
      </c>
      <c r="R353" s="151" t="str">
        <f>IF(ISBLANK('Raw Data'!D353),"",'Raw Data'!D353)</f>
        <v/>
      </c>
      <c r="S353" s="151" t="str">
        <f>IF(ISBLANK('Raw Data'!E353),"",'Raw Data'!E353)</f>
        <v/>
      </c>
      <c r="T353" s="151" t="str">
        <f>IF(ISBLANK('Raw Data'!F353),"",'Raw Data'!F353)</f>
        <v/>
      </c>
      <c r="U353" s="151" t="str">
        <f>IF(ISBLANK('Raw Data'!G353),"",'Raw Data'!G353)</f>
        <v/>
      </c>
      <c r="V353" s="151" t="str">
        <f>IF(ISBLANK('Raw Data'!AD353),"",'Raw Data'!AD353)</f>
        <v/>
      </c>
      <c r="W353" s="52"/>
      <c r="AF353" s="90"/>
      <c r="AG353" s="91"/>
      <c r="AH353" s="90"/>
    </row>
    <row r="354" spans="1:34" x14ac:dyDescent="0.2">
      <c r="A354" s="82">
        <f>IF(ISBLANK('Raw Data'!A354),"",'Raw Data'!A354)</f>
        <v>42808</v>
      </c>
      <c r="B354" s="151">
        <f>IF(ISBLANK('Raw Data'!B354),"",'Raw Data'!B354)</f>
        <v>23</v>
      </c>
      <c r="C354" s="151" t="str">
        <f>IF(ISBLANK('Raw Data'!X354),"",'Raw Data'!X354)</f>
        <v>Lower Cooper</v>
      </c>
      <c r="D354" s="151" t="str">
        <f>IF(ISBLANK('Raw Data'!Y354),"",'Raw Data'!Y354)</f>
        <v>John Haffner</v>
      </c>
      <c r="E354" s="151">
        <f>IF(ISBLANK('Raw Data'!AB354),"",'Raw Data'!AB354)</f>
        <v>50</v>
      </c>
      <c r="F354" s="151">
        <f>IF(ISBLANK('Raw Data'!AC354),"",'Raw Data'!AC354)</f>
        <v>15.24</v>
      </c>
      <c r="G354" s="151">
        <f>IF(ISBLANK('Raw Data'!N354),"",'Raw Data'!N354)</f>
        <v>4</v>
      </c>
      <c r="H354" s="151">
        <f>IF(ISBLANK('Raw Data'!O354),"",'Raw Data'!O354)</f>
        <v>3</v>
      </c>
      <c r="I354" s="151">
        <f>IF(ISBLANK('Raw Data'!P354),"",'Raw Data'!P354)</f>
        <v>4</v>
      </c>
      <c r="J354" s="151">
        <f>IF(ISBLANK('Raw Data'!Q354),"",'Raw Data'!Q354)</f>
        <v>3</v>
      </c>
      <c r="K354" s="151">
        <f>IF(ISBLANK('Raw Data'!R354),"",'Raw Data'!R354)</f>
        <v>12</v>
      </c>
      <c r="L354" s="151">
        <f>IF(ISBLANK('Raw Data'!S354),"",'Raw Data'!S354)</f>
        <v>5</v>
      </c>
      <c r="M354" s="151">
        <f>IF(ISBLANK('Raw Data'!T354),"",'Raw Data'!T354)</f>
        <v>1.1111111111111112</v>
      </c>
      <c r="N354" s="151">
        <f>IF(ISBLANK('Raw Data'!U354),"",'Raw Data'!U354)</f>
        <v>8.3333333333333339</v>
      </c>
      <c r="O354" s="151">
        <f>IF(ISBLANK('Raw Data'!V354),"",'Raw Data'!V354)</f>
        <v>0.3</v>
      </c>
      <c r="P354" s="151">
        <f>IF(ISBLANK('Raw Data'!W354),"",'Raw Data'!W354)</f>
        <v>1</v>
      </c>
      <c r="Q354" s="151">
        <f>IF(ISBLANK('Raw Data'!C354),"",'Raw Data'!C354)</f>
        <v>2.6</v>
      </c>
      <c r="R354" s="151">
        <f>IF(ISBLANK('Raw Data'!D354),"",'Raw Data'!D354)</f>
        <v>6.86</v>
      </c>
      <c r="S354" s="151">
        <f>IF(ISBLANK('Raw Data'!E354),"",'Raw Data'!E354)</f>
        <v>8.6999999999999993</v>
      </c>
      <c r="T354" s="151">
        <f>IF(ISBLANK('Raw Data'!F354),"",'Raw Data'!F354)</f>
        <v>14.826000000000001</v>
      </c>
      <c r="U354" s="151">
        <f>IF(ISBLANK('Raw Data'!G354),"",'Raw Data'!G354)</f>
        <v>0.16900000000000001</v>
      </c>
      <c r="V354" s="151" t="str">
        <f>IF(ISBLANK('Raw Data'!AD354),"",'Raw Data'!AD354)</f>
        <v/>
      </c>
      <c r="W354" s="52"/>
      <c r="Y354" s="52" t="s">
        <v>20</v>
      </c>
      <c r="Z354" s="66" t="s">
        <v>64</v>
      </c>
      <c r="AA354" s="51">
        <f>AVERAGE(R354:R355)</f>
        <v>6.8000000000000007</v>
      </c>
      <c r="AB354" s="51">
        <f>AVERAGE(T354:T355)</f>
        <v>10.348000000000001</v>
      </c>
      <c r="AC354" s="51">
        <f>AVERAGE(U354:U355)</f>
        <v>0.14550000000000002</v>
      </c>
      <c r="AD354" s="51">
        <f>AVERAGE(S354:S355)</f>
        <v>8.9499999999999993</v>
      </c>
      <c r="AE354" s="51">
        <f>AVERAGE(O354:O355)</f>
        <v>0.25</v>
      </c>
      <c r="AF354" s="90">
        <f>TNTP!M312</f>
        <v>2.7173579999999999</v>
      </c>
      <c r="AG354" s="91">
        <f>TNTP!N312</f>
        <v>5.713965E-2</v>
      </c>
      <c r="AH354" s="90"/>
    </row>
    <row r="355" spans="1:34" x14ac:dyDescent="0.2">
      <c r="A355" s="82">
        <f>IF(ISBLANK('Raw Data'!A355),"",'Raw Data'!A355)</f>
        <v>42822</v>
      </c>
      <c r="B355" s="151">
        <f>IF(ISBLANK('Raw Data'!B355),"",'Raw Data'!B355)</f>
        <v>23</v>
      </c>
      <c r="C355" s="151" t="str">
        <f>IF(ISBLANK('Raw Data'!X355),"",'Raw Data'!X355)</f>
        <v/>
      </c>
      <c r="D355" s="151" t="str">
        <f>IF(ISBLANK('Raw Data'!Y355),"",'Raw Data'!Y355)</f>
        <v>John Haffner</v>
      </c>
      <c r="E355" s="151">
        <f>IF(ISBLANK('Raw Data'!AB355),"",'Raw Data'!AB355)</f>
        <v>50</v>
      </c>
      <c r="F355" s="151">
        <f>IF(ISBLANK('Raw Data'!AC355),"",'Raw Data'!AC355)</f>
        <v>15.24</v>
      </c>
      <c r="G355" s="151">
        <f>IF(ISBLANK('Raw Data'!N355),"",'Raw Data'!N355)</f>
        <v>4</v>
      </c>
      <c r="H355" s="151">
        <f>IF(ISBLANK('Raw Data'!O355),"",'Raw Data'!O355)</f>
        <v>3</v>
      </c>
      <c r="I355" s="151">
        <f>IF(ISBLANK('Raw Data'!P355),"",'Raw Data'!P355)</f>
        <v>3</v>
      </c>
      <c r="J355" s="151">
        <f>IF(ISBLANK('Raw Data'!Q355),"",'Raw Data'!Q355)</f>
        <v>2</v>
      </c>
      <c r="K355" s="151">
        <f>IF(ISBLANK('Raw Data'!R355),"",'Raw Data'!R355)</f>
        <v>9</v>
      </c>
      <c r="L355" s="151">
        <f>IF(ISBLANK('Raw Data'!S355),"",'Raw Data'!S355)</f>
        <v>2</v>
      </c>
      <c r="M355" s="151">
        <f>IF(ISBLANK('Raw Data'!T355),"",'Raw Data'!T355)</f>
        <v>16.666666666666668</v>
      </c>
      <c r="N355" s="151">
        <f>IF(ISBLANK('Raw Data'!U355),"",'Raw Data'!U355)</f>
        <v>13.333333333333334</v>
      </c>
      <c r="O355" s="151">
        <f>IF(ISBLANK('Raw Data'!V355),"",'Raw Data'!V355)</f>
        <v>0.2</v>
      </c>
      <c r="P355" s="151">
        <f>IF(ISBLANK('Raw Data'!W355),"",'Raw Data'!W355)</f>
        <v>1</v>
      </c>
      <c r="Q355" s="151">
        <f>IF(ISBLANK('Raw Data'!C355),"",'Raw Data'!C355)</f>
        <v>4.09</v>
      </c>
      <c r="R355" s="151">
        <f>IF(ISBLANK('Raw Data'!D355),"",'Raw Data'!D355)</f>
        <v>6.74</v>
      </c>
      <c r="S355" s="151">
        <f>IF(ISBLANK('Raw Data'!E355),"",'Raw Data'!E355)</f>
        <v>9.1999999999999993</v>
      </c>
      <c r="T355" s="151">
        <f>IF(ISBLANK('Raw Data'!F355),"",'Raw Data'!F355)</f>
        <v>5.87</v>
      </c>
      <c r="U355" s="151">
        <f>IF(ISBLANK('Raw Data'!G355),"",'Raw Data'!G355)</f>
        <v>0.122</v>
      </c>
      <c r="V355" s="151" t="str">
        <f>IF(ISBLANK('Raw Data'!AD355),"",'Raw Data'!AD355)</f>
        <v/>
      </c>
      <c r="W355" s="52"/>
      <c r="Y355" s="52" t="s">
        <v>22</v>
      </c>
      <c r="AA355" s="90">
        <f>AVERAGE(R356:R357)</f>
        <v>6.99</v>
      </c>
      <c r="AB355" s="90">
        <f>AVERAGE(T356:T357)</f>
        <v>13.700000000000001</v>
      </c>
      <c r="AC355" s="90">
        <f>AVERAGE(U356:U357)</f>
        <v>9.1999999999999998E-2</v>
      </c>
      <c r="AD355" s="90">
        <f>AVERAGE(S356:S357)</f>
        <v>18.850000000000001</v>
      </c>
      <c r="AE355" s="90">
        <f>AVERAGE(O356:O357)</f>
        <v>0.35</v>
      </c>
      <c r="AF355" s="90">
        <f>TNTP!M313</f>
        <v>1.39019475</v>
      </c>
      <c r="AG355" s="91">
        <f>TNTP!N313</f>
        <v>4.6764699999999999E-2</v>
      </c>
      <c r="AH355" s="90"/>
    </row>
    <row r="356" spans="1:34" x14ac:dyDescent="0.2">
      <c r="A356" s="82">
        <f>IF(ISBLANK('Raw Data'!A356),"",'Raw Data'!A356)</f>
        <v>42836</v>
      </c>
      <c r="B356" s="151">
        <f>IF(ISBLANK('Raw Data'!B356),"",'Raw Data'!B356)</f>
        <v>23</v>
      </c>
      <c r="C356" s="151" t="str">
        <f>IF(ISBLANK('Raw Data'!X356),"",'Raw Data'!X356)</f>
        <v/>
      </c>
      <c r="D356" s="151" t="str">
        <f>IF(ISBLANK('Raw Data'!Y356),"",'Raw Data'!Y356)</f>
        <v>John Haffner</v>
      </c>
      <c r="E356" s="151">
        <f>IF(ISBLANK('Raw Data'!AB356),"",'Raw Data'!AB356)</f>
        <v>50</v>
      </c>
      <c r="F356" s="151">
        <f>IF(ISBLANK('Raw Data'!AC356),"",'Raw Data'!AC356)</f>
        <v>15.24</v>
      </c>
      <c r="G356" s="151">
        <f>IF(ISBLANK('Raw Data'!N356),"",'Raw Data'!N356)</f>
        <v>4</v>
      </c>
      <c r="H356" s="151">
        <f>IF(ISBLANK('Raw Data'!O356),"",'Raw Data'!O356)</f>
        <v>1</v>
      </c>
      <c r="I356" s="151">
        <f>IF(ISBLANK('Raw Data'!P356),"",'Raw Data'!P356)</f>
        <v>3</v>
      </c>
      <c r="J356" s="151">
        <f>IF(ISBLANK('Raw Data'!Q356),"",'Raw Data'!Q356)</f>
        <v>2</v>
      </c>
      <c r="K356" s="151">
        <f>IF(ISBLANK('Raw Data'!R356),"",'Raw Data'!R356)</f>
        <v>10</v>
      </c>
      <c r="L356" s="151">
        <f>IF(ISBLANK('Raw Data'!S356),"",'Raw Data'!S356)</f>
        <v>1</v>
      </c>
      <c r="M356" s="151">
        <f>IF(ISBLANK('Raw Data'!T356),"",'Raw Data'!T356)</f>
        <v>25.555555555555557</v>
      </c>
      <c r="N356" s="151">
        <f>IF(ISBLANK('Raw Data'!U356),"",'Raw Data'!U356)</f>
        <v>16.666666666666668</v>
      </c>
      <c r="O356" s="151">
        <f>IF(ISBLANK('Raw Data'!V356),"",'Raw Data'!V356)</f>
        <v>0.3</v>
      </c>
      <c r="P356" s="151">
        <f>IF(ISBLANK('Raw Data'!W356),"",'Raw Data'!W356)</f>
        <v>1</v>
      </c>
      <c r="Q356" s="151">
        <f>IF(ISBLANK('Raw Data'!C356),"",'Raw Data'!C356)</f>
        <v>1.85</v>
      </c>
      <c r="R356" s="151">
        <f>IF(ISBLANK('Raw Data'!D356),"",'Raw Data'!D356)</f>
        <v>7.13</v>
      </c>
      <c r="S356" s="151">
        <f>IF(ISBLANK('Raw Data'!E356),"",'Raw Data'!E356)</f>
        <v>19.7</v>
      </c>
      <c r="T356" s="151">
        <f>IF(ISBLANK('Raw Data'!F356),"",'Raw Data'!F356)</f>
        <v>3.8</v>
      </c>
      <c r="U356" s="151">
        <f>IF(ISBLANK('Raw Data'!G356),"",'Raw Data'!G356)</f>
        <v>7.5999999999999998E-2</v>
      </c>
      <c r="V356" s="151" t="str">
        <f>IF(ISBLANK('Raw Data'!AD356),"",'Raw Data'!AD356)</f>
        <v/>
      </c>
      <c r="W356" s="52"/>
      <c r="Y356" s="52" t="s">
        <v>23</v>
      </c>
      <c r="AA356" s="90">
        <f>AVERAGE(R358:R359)</f>
        <v>6.8650000000000002</v>
      </c>
      <c r="AB356" s="90">
        <f>AVERAGE(T358:T359)</f>
        <v>3.4284999999999997</v>
      </c>
      <c r="AC356" s="90">
        <f>AVERAGE(U358:U359)</f>
        <v>9.7000000000000003E-2</v>
      </c>
      <c r="AD356" s="90">
        <f>AVERAGE(S358:S359)</f>
        <v>13.05</v>
      </c>
      <c r="AE356" s="90">
        <f>AVERAGE(O358:O359)</f>
        <v>0.4</v>
      </c>
      <c r="AF356" s="90">
        <f>TNTP!M314</f>
        <v>1.2893443499999999</v>
      </c>
      <c r="AG356" s="91">
        <f>TNTP!N314</f>
        <v>5.3113549999999995E-2</v>
      </c>
      <c r="AH356" s="90"/>
    </row>
    <row r="357" spans="1:34" x14ac:dyDescent="0.2">
      <c r="A357" s="82">
        <f>IF(ISBLANK('Raw Data'!A357),"",'Raw Data'!A357)</f>
        <v>42850</v>
      </c>
      <c r="B357" s="151">
        <f>IF(ISBLANK('Raw Data'!B357),"",'Raw Data'!B357)</f>
        <v>23</v>
      </c>
      <c r="C357" s="151" t="str">
        <f>IF(ISBLANK('Raw Data'!X357),"",'Raw Data'!X357)</f>
        <v/>
      </c>
      <c r="D357" s="151" t="str">
        <f>IF(ISBLANK('Raw Data'!Y357),"",'Raw Data'!Y357)</f>
        <v>John Haffner</v>
      </c>
      <c r="E357" s="151">
        <f>IF(ISBLANK('Raw Data'!AB357),"",'Raw Data'!AB357)</f>
        <v>50</v>
      </c>
      <c r="F357" s="151">
        <f>IF(ISBLANK('Raw Data'!AC357),"",'Raw Data'!AC357)</f>
        <v>15.24</v>
      </c>
      <c r="G357" s="151">
        <f>IF(ISBLANK('Raw Data'!N357),"",'Raw Data'!N357)</f>
        <v>1</v>
      </c>
      <c r="H357" s="151">
        <f>IF(ISBLANK('Raw Data'!O357),"",'Raw Data'!O357)</f>
        <v>4</v>
      </c>
      <c r="I357" s="151">
        <f>IF(ISBLANK('Raw Data'!P357),"",'Raw Data'!P357)</f>
        <v>3</v>
      </c>
      <c r="J357" s="151">
        <f>IF(ISBLANK('Raw Data'!Q357),"",'Raw Data'!Q357)</f>
        <v>2</v>
      </c>
      <c r="K357" s="151">
        <f>IF(ISBLANK('Raw Data'!R357),"",'Raw Data'!R357)</f>
        <v>6</v>
      </c>
      <c r="L357" s="151">
        <f>IF(ISBLANK('Raw Data'!S357),"",'Raw Data'!S357)</f>
        <v>4</v>
      </c>
      <c r="M357" s="151">
        <f>IF(ISBLANK('Raw Data'!T357),"",'Raw Data'!T357)</f>
        <v>17.222222222222221</v>
      </c>
      <c r="N357" s="151">
        <f>IF(ISBLANK('Raw Data'!U357),"",'Raw Data'!U357)</f>
        <v>18.333333333333332</v>
      </c>
      <c r="O357" s="151">
        <f>IF(ISBLANK('Raw Data'!V357),"",'Raw Data'!V357)</f>
        <v>0.4</v>
      </c>
      <c r="P357" s="151">
        <f>IF(ISBLANK('Raw Data'!W357),"",'Raw Data'!W357)</f>
        <v>1</v>
      </c>
      <c r="Q357" s="151">
        <f>IF(ISBLANK('Raw Data'!C357),"",'Raw Data'!C357)</f>
        <v>6.07</v>
      </c>
      <c r="R357" s="151">
        <f>IF(ISBLANK('Raw Data'!D357),"",'Raw Data'!D357)</f>
        <v>6.85</v>
      </c>
      <c r="S357" s="151">
        <f>IF(ISBLANK('Raw Data'!E357),"",'Raw Data'!E357)</f>
        <v>18</v>
      </c>
      <c r="T357" s="151">
        <f>IF(ISBLANK('Raw Data'!F357),"",'Raw Data'!F357)</f>
        <v>23.6</v>
      </c>
      <c r="U357" s="151">
        <f>IF(ISBLANK('Raw Data'!G357),"",'Raw Data'!G357)</f>
        <v>0.108</v>
      </c>
      <c r="V357" s="151" t="str">
        <f>IF(ISBLANK('Raw Data'!AD357),"",'Raw Data'!AD357)</f>
        <v/>
      </c>
      <c r="W357" s="52"/>
      <c r="Y357" s="52" t="s">
        <v>24</v>
      </c>
      <c r="AA357" s="51">
        <f>AVERAGE(R360:R361)</f>
        <v>7.0649999999999995</v>
      </c>
      <c r="AB357" s="51">
        <f>AVERAGE(T360:T361)</f>
        <v>15.3</v>
      </c>
      <c r="AC357" s="51">
        <f>AVERAGE(U360:U361)</f>
        <v>0.16949999999999998</v>
      </c>
      <c r="AD357" s="51">
        <f>AVERAGE(S360:S361)</f>
        <v>7.85</v>
      </c>
      <c r="AE357" s="51">
        <f>AVERAGE(O360:O361)</f>
        <v>0.375</v>
      </c>
      <c r="AF357" s="90">
        <f>TNTP!M315</f>
        <v>1.0792393499999999</v>
      </c>
      <c r="AG357" s="91">
        <f>TNTP!N315</f>
        <v>5.1719899999999999E-2</v>
      </c>
      <c r="AH357" s="90"/>
    </row>
    <row r="358" spans="1:34" x14ac:dyDescent="0.2">
      <c r="A358" s="82">
        <f>IF(ISBLANK('Raw Data'!A358),"",'Raw Data'!A358)</f>
        <v>42864</v>
      </c>
      <c r="B358" s="151">
        <f>IF(ISBLANK('Raw Data'!B358),"",'Raw Data'!B358)</f>
        <v>23</v>
      </c>
      <c r="C358" s="151" t="str">
        <f>IF(ISBLANK('Raw Data'!X358),"",'Raw Data'!X358)</f>
        <v/>
      </c>
      <c r="D358" s="151" t="str">
        <f>IF(ISBLANK('Raw Data'!Y358),"",'Raw Data'!Y358)</f>
        <v>John Haffner</v>
      </c>
      <c r="E358" s="151">
        <f>IF(ISBLANK('Raw Data'!AB358),"",'Raw Data'!AB358)</f>
        <v>50</v>
      </c>
      <c r="F358" s="151">
        <f>IF(ISBLANK('Raw Data'!AC358),"",'Raw Data'!AC358)</f>
        <v>15.24</v>
      </c>
      <c r="G358" s="151">
        <f>IF(ISBLANK('Raw Data'!N358),"",'Raw Data'!N358)</f>
        <v>4</v>
      </c>
      <c r="H358" s="151">
        <f>IF(ISBLANK('Raw Data'!O358),"",'Raw Data'!O358)</f>
        <v>1</v>
      </c>
      <c r="I358" s="151">
        <f>IF(ISBLANK('Raw Data'!P358),"",'Raw Data'!P358)</f>
        <v>3</v>
      </c>
      <c r="J358" s="151">
        <f>IF(ISBLANK('Raw Data'!Q358),"",'Raw Data'!Q358)</f>
        <v>2</v>
      </c>
      <c r="K358" s="151">
        <f>IF(ISBLANK('Raw Data'!R358),"",'Raw Data'!R358)</f>
        <v>12</v>
      </c>
      <c r="L358" s="151">
        <f>IF(ISBLANK('Raw Data'!S358),"",'Raw Data'!S358)</f>
        <v>2</v>
      </c>
      <c r="M358" s="151">
        <f>IF(ISBLANK('Raw Data'!T358),"",'Raw Data'!T358)</f>
        <v>17.222222222222221</v>
      </c>
      <c r="N358" s="151">
        <f>IF(ISBLANK('Raw Data'!U358),"",'Raw Data'!U358)</f>
        <v>20</v>
      </c>
      <c r="O358" s="151">
        <f>IF(ISBLANK('Raw Data'!V358),"",'Raw Data'!V358)</f>
        <v>0.4</v>
      </c>
      <c r="P358" s="151">
        <f>IF(ISBLANK('Raw Data'!W358),"",'Raw Data'!W358)</f>
        <v>1</v>
      </c>
      <c r="Q358" s="151">
        <f>IF(ISBLANK('Raw Data'!C358),"",'Raw Data'!C358)</f>
        <v>3.11</v>
      </c>
      <c r="R358" s="151">
        <f>IF(ISBLANK('Raw Data'!D358),"",'Raw Data'!D358)</f>
        <v>6.9</v>
      </c>
      <c r="S358" s="151">
        <f>IF(ISBLANK('Raw Data'!E358),"",'Raw Data'!E358)</f>
        <v>14.1</v>
      </c>
      <c r="T358" s="151">
        <f>IF(ISBLANK('Raw Data'!F358),"",'Raw Data'!F358)</f>
        <v>5.3</v>
      </c>
      <c r="U358" s="151">
        <f>IF(ISBLANK('Raw Data'!G358),"",'Raw Data'!G358)</f>
        <v>0.106</v>
      </c>
      <c r="V358" s="151" t="str">
        <f>IF(ISBLANK('Raw Data'!AD358),"",'Raw Data'!AD358)</f>
        <v/>
      </c>
      <c r="W358" s="52"/>
      <c r="Y358" s="52" t="s">
        <v>25</v>
      </c>
      <c r="AA358" s="51">
        <f>AVERAGE(R362:R363)</f>
        <v>6.95</v>
      </c>
      <c r="AB358" s="51">
        <f>AVERAGE(T362:T363)</f>
        <v>3.75</v>
      </c>
      <c r="AC358" s="51">
        <f>AVERAGE(U362:U363)</f>
        <v>0.13500000000000001</v>
      </c>
      <c r="AD358" s="51">
        <f>AVERAGE(S362:S363)</f>
        <v>12.2</v>
      </c>
      <c r="AE358" s="51">
        <f>AVERAGE(O362:O363)</f>
        <v>0.42500000000000004</v>
      </c>
      <c r="AF358" s="90">
        <f>TNTP!M316</f>
        <v>0.98189070000000012</v>
      </c>
      <c r="AG358" s="91">
        <f>TNTP!N316</f>
        <v>6.7204900000000012E-2</v>
      </c>
      <c r="AH358" s="90"/>
    </row>
    <row r="359" spans="1:34" x14ac:dyDescent="0.2">
      <c r="A359" s="82">
        <f>IF(ISBLANK('Raw Data'!A359),"",'Raw Data'!A359)</f>
        <v>42878</v>
      </c>
      <c r="B359" s="151">
        <f>IF(ISBLANK('Raw Data'!B359),"",'Raw Data'!B359)</f>
        <v>23</v>
      </c>
      <c r="C359" s="151" t="str">
        <f>IF(ISBLANK('Raw Data'!X359),"",'Raw Data'!X359)</f>
        <v/>
      </c>
      <c r="D359" s="151" t="str">
        <f>IF(ISBLANK('Raw Data'!Y359),"",'Raw Data'!Y359)</f>
        <v>John Haffner</v>
      </c>
      <c r="E359" s="151">
        <f>IF(ISBLANK('Raw Data'!AB359),"",'Raw Data'!AB359)</f>
        <v>50</v>
      </c>
      <c r="F359" s="151">
        <f>IF(ISBLANK('Raw Data'!AC359),"",'Raw Data'!AC359)</f>
        <v>15.24</v>
      </c>
      <c r="G359" s="151">
        <f>IF(ISBLANK('Raw Data'!N359),"",'Raw Data'!N359)</f>
        <v>2</v>
      </c>
      <c r="H359" s="151">
        <f>IF(ISBLANK('Raw Data'!O359),"",'Raw Data'!O359)</f>
        <v>3</v>
      </c>
      <c r="I359" s="151">
        <f>IF(ISBLANK('Raw Data'!P359),"",'Raw Data'!P359)</f>
        <v>3</v>
      </c>
      <c r="J359" s="151">
        <f>IF(ISBLANK('Raw Data'!Q359),"",'Raw Data'!Q359)</f>
        <v>2</v>
      </c>
      <c r="K359" s="151">
        <f>IF(ISBLANK('Raw Data'!R359),"",'Raw Data'!R359)</f>
        <v>6</v>
      </c>
      <c r="L359" s="151">
        <f>IF(ISBLANK('Raw Data'!S359),"",'Raw Data'!S359)</f>
        <v>4</v>
      </c>
      <c r="M359" s="151">
        <f>IF(ISBLANK('Raw Data'!T359),"",'Raw Data'!T359)</f>
        <v>17.777777777777779</v>
      </c>
      <c r="N359" s="151">
        <f>IF(ISBLANK('Raw Data'!U359),"",'Raw Data'!U359)</f>
        <v>21.111111111111111</v>
      </c>
      <c r="O359" s="151">
        <f>IF(ISBLANK('Raw Data'!V359),"",'Raw Data'!V359)</f>
        <v>0.4</v>
      </c>
      <c r="P359" s="151">
        <f>IF(ISBLANK('Raw Data'!W359),"",'Raw Data'!W359)</f>
        <v>1</v>
      </c>
      <c r="Q359" s="151">
        <f>IF(ISBLANK('Raw Data'!C359),"",'Raw Data'!C359)</f>
        <v>5.0199999999999996</v>
      </c>
      <c r="R359" s="151">
        <f>IF(ISBLANK('Raw Data'!D359),"",'Raw Data'!D359)</f>
        <v>6.83</v>
      </c>
      <c r="S359" s="151">
        <f>IF(ISBLANK('Raw Data'!E359),"",'Raw Data'!E359)</f>
        <v>12</v>
      </c>
      <c r="T359" s="151">
        <f>IF(ISBLANK('Raw Data'!F359),"",'Raw Data'!F359)</f>
        <v>1.5569999999999999</v>
      </c>
      <c r="U359" s="151">
        <f>IF(ISBLANK('Raw Data'!G359),"",'Raw Data'!G359)</f>
        <v>8.7999999999999995E-2</v>
      </c>
      <c r="V359" s="151" t="str">
        <f>IF(ISBLANK('Raw Data'!AD359),"",'Raw Data'!AD359)</f>
        <v/>
      </c>
      <c r="W359" s="52"/>
      <c r="Y359" s="52" t="s">
        <v>26</v>
      </c>
      <c r="AA359" s="90">
        <f>AVERAGE(R364:R366)</f>
        <v>6.3266666666666671</v>
      </c>
      <c r="AB359" s="90">
        <f>AVERAGE(T364:T366)</f>
        <v>1.8966666666666665</v>
      </c>
      <c r="AC359" s="90">
        <f>AVERAGE(U364:U366)</f>
        <v>0.22700000000000001</v>
      </c>
      <c r="AD359" s="90">
        <f>AVERAGE(S364:S366)</f>
        <v>15.733333333333334</v>
      </c>
      <c r="AE359" s="90">
        <f>AVERAGE(O364:O366)</f>
        <v>0.43333333333333335</v>
      </c>
      <c r="AF359" s="90">
        <f>TNTP!M317</f>
        <v>1.3656825000000001</v>
      </c>
      <c r="AG359" s="91">
        <f>TNTP!N317</f>
        <v>0.11076936666666666</v>
      </c>
      <c r="AH359" s="90"/>
    </row>
    <row r="360" spans="1:34" x14ac:dyDescent="0.2">
      <c r="A360" s="82">
        <f>IF(ISBLANK('Raw Data'!A360),"",'Raw Data'!A360)</f>
        <v>42892</v>
      </c>
      <c r="B360" s="151">
        <f>IF(ISBLANK('Raw Data'!B360),"",'Raw Data'!B360)</f>
        <v>23</v>
      </c>
      <c r="C360" s="151" t="str">
        <f>IF(ISBLANK('Raw Data'!X360),"",'Raw Data'!X360)</f>
        <v/>
      </c>
      <c r="D360" s="151" t="str">
        <f>IF(ISBLANK('Raw Data'!Y360),"",'Raw Data'!Y360)</f>
        <v>John Haffner</v>
      </c>
      <c r="E360" s="151">
        <f>IF(ISBLANK('Raw Data'!AB360),"",'Raw Data'!AB360)</f>
        <v>100</v>
      </c>
      <c r="F360" s="151">
        <f>IF(ISBLANK('Raw Data'!AC360),"",'Raw Data'!AC360)</f>
        <v>30.48</v>
      </c>
      <c r="G360" s="151">
        <f>IF(ISBLANK('Raw Data'!N360),"",'Raw Data'!N360)</f>
        <v>1</v>
      </c>
      <c r="H360" s="151">
        <f>IF(ISBLANK('Raw Data'!O360),"",'Raw Data'!O360)</f>
        <v>2</v>
      </c>
      <c r="I360" s="151">
        <f>IF(ISBLANK('Raw Data'!P360),"",'Raw Data'!P360)</f>
        <v>3</v>
      </c>
      <c r="J360" s="151">
        <f>IF(ISBLANK('Raw Data'!Q360),"",'Raw Data'!Q360)</f>
        <v>2</v>
      </c>
      <c r="K360" s="151">
        <f>IF(ISBLANK('Raw Data'!R360),"",'Raw Data'!R360)</f>
        <v>12</v>
      </c>
      <c r="L360" s="151">
        <f>IF(ISBLANK('Raw Data'!S360),"",'Raw Data'!S360)</f>
        <v>4</v>
      </c>
      <c r="M360" s="151">
        <f>IF(ISBLANK('Raw Data'!T360),"",'Raw Data'!T360)</f>
        <v>23.888888888888889</v>
      </c>
      <c r="N360" s="151">
        <f>IF(ISBLANK('Raw Data'!U360),"",'Raw Data'!U360)</f>
        <v>24.444444444444443</v>
      </c>
      <c r="O360" s="151">
        <f>IF(ISBLANK('Raw Data'!V360),"",'Raw Data'!V360)</f>
        <v>0.4</v>
      </c>
      <c r="P360" s="151">
        <f>IF(ISBLANK('Raw Data'!W360),"",'Raw Data'!W360)</f>
        <v>1</v>
      </c>
      <c r="Q360" s="151">
        <f>IF(ISBLANK('Raw Data'!C360),"",'Raw Data'!C360)</f>
        <v>4.62</v>
      </c>
      <c r="R360" s="151">
        <f>IF(ISBLANK('Raw Data'!D360),"",'Raw Data'!D360)</f>
        <v>7.24</v>
      </c>
      <c r="S360" s="151">
        <f>IF(ISBLANK('Raw Data'!E360),"",'Raw Data'!E360)</f>
        <v>7.9</v>
      </c>
      <c r="T360" s="151" t="str">
        <f>IF(ISBLANK('Raw Data'!F360),"",'Raw Data'!F360)</f>
        <v/>
      </c>
      <c r="U360" s="151">
        <f>IF(ISBLANK('Raw Data'!G360),"",'Raw Data'!G360)</f>
        <v>0.13200000000000001</v>
      </c>
      <c r="V360" s="151" t="str">
        <f>IF(ISBLANK('Raw Data'!AD360),"",'Raw Data'!AD360)</f>
        <v/>
      </c>
      <c r="W360" s="52"/>
      <c r="Y360" s="52" t="s">
        <v>27</v>
      </c>
      <c r="AA360" s="90">
        <f>AVERAGE(R367:R368)</f>
        <v>6.7549999999999999</v>
      </c>
      <c r="AB360" s="90">
        <f>AVERAGE(T367:T368)</f>
        <v>3.51</v>
      </c>
      <c r="AC360" s="90">
        <f>AVERAGE(U367:U368)</f>
        <v>0.11899999999999999</v>
      </c>
      <c r="AD360" s="90">
        <f>AVERAGE(S367:S368)</f>
        <v>8.85</v>
      </c>
      <c r="AE360" s="90">
        <f>AVERAGE(O367:O368)</f>
        <v>0.55000000000000004</v>
      </c>
      <c r="AF360" s="90">
        <f>TNTP!M318</f>
        <v>1.8909449999999999</v>
      </c>
      <c r="AG360" s="91">
        <f>TNTP!N318</f>
        <v>5.0790799999999997E-2</v>
      </c>
      <c r="AH360" s="90"/>
    </row>
    <row r="361" spans="1:34" x14ac:dyDescent="0.2">
      <c r="A361" s="82">
        <f>IF(ISBLANK('Raw Data'!A361),"",'Raw Data'!A361)</f>
        <v>42906</v>
      </c>
      <c r="B361" s="151">
        <f>IF(ISBLANK('Raw Data'!B361),"",'Raw Data'!B361)</f>
        <v>23</v>
      </c>
      <c r="C361" s="151" t="str">
        <f>IF(ISBLANK('Raw Data'!X361),"",'Raw Data'!X361)</f>
        <v/>
      </c>
      <c r="D361" s="151" t="str">
        <f>IF(ISBLANK('Raw Data'!Y361),"",'Raw Data'!Y361)</f>
        <v>John Haffner</v>
      </c>
      <c r="E361" s="151">
        <f>IF(ISBLANK('Raw Data'!AB361),"",'Raw Data'!AB361)</f>
        <v>75</v>
      </c>
      <c r="F361" s="151">
        <f>IF(ISBLANK('Raw Data'!AC361),"",'Raw Data'!AC361)</f>
        <v>22.86</v>
      </c>
      <c r="G361" s="151">
        <f>IF(ISBLANK('Raw Data'!N361),"",'Raw Data'!N361)</f>
        <v>1</v>
      </c>
      <c r="H361" s="151">
        <f>IF(ISBLANK('Raw Data'!O361),"",'Raw Data'!O361)</f>
        <v>1</v>
      </c>
      <c r="I361" s="151">
        <f>IF(ISBLANK('Raw Data'!P361),"",'Raw Data'!P361)</f>
        <v>3</v>
      </c>
      <c r="J361" s="151">
        <f>IF(ISBLANK('Raw Data'!Q361),"",'Raw Data'!Q361)</f>
        <v>2</v>
      </c>
      <c r="K361" s="151">
        <f>IF(ISBLANK('Raw Data'!R361),"",'Raw Data'!R361)</f>
        <v>11</v>
      </c>
      <c r="L361" s="151">
        <f>IF(ISBLANK('Raw Data'!S361),"",'Raw Data'!S361)</f>
        <v>4</v>
      </c>
      <c r="M361" s="151">
        <f>IF(ISBLANK('Raw Data'!T361),"",'Raw Data'!T361)</f>
        <v>22.777777777777779</v>
      </c>
      <c r="N361" s="151">
        <f>IF(ISBLANK('Raw Data'!U361),"",'Raw Data'!U361)</f>
        <v>26.666666666666668</v>
      </c>
      <c r="O361" s="151">
        <f>IF(ISBLANK('Raw Data'!V361),"",'Raw Data'!V361)</f>
        <v>0.35</v>
      </c>
      <c r="P361" s="151">
        <f>IF(ISBLANK('Raw Data'!W361),"",'Raw Data'!W361)</f>
        <v>1</v>
      </c>
      <c r="Q361" s="151">
        <f>IF(ISBLANK('Raw Data'!C361),"",'Raw Data'!C361)</f>
        <v>2.44</v>
      </c>
      <c r="R361" s="151">
        <f>IF(ISBLANK('Raw Data'!D361),"",'Raw Data'!D361)</f>
        <v>6.89</v>
      </c>
      <c r="S361" s="151">
        <f>IF(ISBLANK('Raw Data'!E361),"",'Raw Data'!E361)</f>
        <v>7.8</v>
      </c>
      <c r="T361" s="151">
        <f>IF(ISBLANK('Raw Data'!F361),"",'Raw Data'!F361)</f>
        <v>15.3</v>
      </c>
      <c r="U361" s="151">
        <f>IF(ISBLANK('Raw Data'!G361),"",'Raw Data'!G361)</f>
        <v>0.20699999999999999</v>
      </c>
      <c r="V361" s="151" t="str">
        <f>IF(ISBLANK('Raw Data'!AD361),"",'Raw Data'!AD361)</f>
        <v/>
      </c>
      <c r="W361" s="52"/>
      <c r="Y361" s="52" t="s">
        <v>28</v>
      </c>
      <c r="AA361" s="90">
        <f>AVERAGE(R369:R370)</f>
        <v>7</v>
      </c>
      <c r="AB361" s="90">
        <f>AVERAGE(T369:T370)</f>
        <v>3.3474999999999997</v>
      </c>
      <c r="AC361" s="90">
        <f>AVERAGE(U369:U370)</f>
        <v>0.23250000000000001</v>
      </c>
      <c r="AD361" s="90">
        <f>AVERAGE(S369:S370)</f>
        <v>38.949999999999996</v>
      </c>
      <c r="AE361" s="90">
        <f>AVERAGE(O369:O370)</f>
        <v>0.64999999999999991</v>
      </c>
      <c r="AF361" s="90">
        <f>TNTP!M319</f>
        <v>1.9189590000000001</v>
      </c>
      <c r="AG361" s="91">
        <f>TNTP!N319</f>
        <v>4.4287099999999996E-2</v>
      </c>
      <c r="AH361" s="90"/>
    </row>
    <row r="362" spans="1:34" x14ac:dyDescent="0.2">
      <c r="A362" s="82">
        <f>IF(ISBLANK('Raw Data'!A362),"",'Raw Data'!A362)</f>
        <v>42921</v>
      </c>
      <c r="B362" s="151">
        <f>IF(ISBLANK('Raw Data'!B362),"",'Raw Data'!B362)</f>
        <v>23</v>
      </c>
      <c r="C362" s="151" t="str">
        <f>IF(ISBLANK('Raw Data'!X362),"",'Raw Data'!X362)</f>
        <v/>
      </c>
      <c r="D362" s="151" t="str">
        <f>IF(ISBLANK('Raw Data'!Y362),"",'Raw Data'!Y362)</f>
        <v>John Groutt</v>
      </c>
      <c r="E362" s="151">
        <f>IF(ISBLANK('Raw Data'!AB362),"",'Raw Data'!AB362)</f>
        <v>25</v>
      </c>
      <c r="F362" s="151">
        <f>IF(ISBLANK('Raw Data'!AC362),"",'Raw Data'!AC362)</f>
        <v>7.62</v>
      </c>
      <c r="G362" s="151">
        <f>IF(ISBLANK('Raw Data'!N362),"",'Raw Data'!N362)</f>
        <v>2</v>
      </c>
      <c r="H362" s="151">
        <f>IF(ISBLANK('Raw Data'!O362),"",'Raw Data'!O362)</f>
        <v>3</v>
      </c>
      <c r="I362" s="151">
        <f>IF(ISBLANK('Raw Data'!P362),"",'Raw Data'!P362)</f>
        <v>2</v>
      </c>
      <c r="J362" s="151">
        <f>IF(ISBLANK('Raw Data'!Q362),"",'Raw Data'!Q362)</f>
        <v>2</v>
      </c>
      <c r="K362" s="151">
        <f>IF(ISBLANK('Raw Data'!R362),"",'Raw Data'!R362)</f>
        <v>6</v>
      </c>
      <c r="L362" s="151">
        <f>IF(ISBLANK('Raw Data'!S362),"",'Raw Data'!S362)</f>
        <v>1</v>
      </c>
      <c r="M362" s="151">
        <f>IF(ISBLANK('Raw Data'!T362),"",'Raw Data'!T362)</f>
        <v>24.444444444444443</v>
      </c>
      <c r="N362" s="151">
        <f>IF(ISBLANK('Raw Data'!U362),"",'Raw Data'!U362)</f>
        <v>27.777777777777779</v>
      </c>
      <c r="O362" s="151">
        <f>IF(ISBLANK('Raw Data'!V362),"",'Raw Data'!V362)</f>
        <v>0.45</v>
      </c>
      <c r="P362" s="151">
        <f>IF(ISBLANK('Raw Data'!W362),"",'Raw Data'!W362)</f>
        <v>1</v>
      </c>
      <c r="Q362" s="151">
        <f>IF(ISBLANK('Raw Data'!C362),"",'Raw Data'!C362)</f>
        <v>2.91</v>
      </c>
      <c r="R362" s="151">
        <f>IF(ISBLANK('Raw Data'!D362),"",'Raw Data'!D362)</f>
        <v>6.78</v>
      </c>
      <c r="S362" s="151">
        <f>IF(ISBLANK('Raw Data'!E362),"",'Raw Data'!E362)</f>
        <v>9.6</v>
      </c>
      <c r="T362" s="151" t="str">
        <f>IF(ISBLANK('Raw Data'!F362),"",'Raw Data'!F362)</f>
        <v/>
      </c>
      <c r="U362" s="151">
        <f>IF(ISBLANK('Raw Data'!G362),"",'Raw Data'!G362)</f>
        <v>0.17100000000000001</v>
      </c>
      <c r="V362" s="151" t="str">
        <f>IF(ISBLANK('Raw Data'!AD362),"",'Raw Data'!AD362)</f>
        <v/>
      </c>
      <c r="W362" s="52"/>
      <c r="Y362" s="52" t="s">
        <v>29</v>
      </c>
      <c r="AA362" s="51">
        <f>AVERAGE(R371)</f>
        <v>6.55</v>
      </c>
      <c r="AB362" s="51">
        <f>AVERAGE(T371)</f>
        <v>5.07</v>
      </c>
      <c r="AC362" s="51">
        <f>AVERAGE(U371)</f>
        <v>0.221</v>
      </c>
      <c r="AD362" s="51">
        <f>AVERAGE(S371)</f>
        <v>2.6</v>
      </c>
      <c r="AE362" s="51">
        <f>AVERAGE(O371)</f>
        <v>0.55000000000000004</v>
      </c>
      <c r="AF362" s="90">
        <f>TNTP!M320</f>
        <v>2.1990990000000004</v>
      </c>
      <c r="AG362" s="91">
        <f>TNTP!N320</f>
        <v>5.4197499999999996E-2</v>
      </c>
      <c r="AH362" s="90"/>
    </row>
    <row r="363" spans="1:34" x14ac:dyDescent="0.2">
      <c r="A363" s="82">
        <f>IF(ISBLANK('Raw Data'!A363),"",'Raw Data'!A363)</f>
        <v>42934</v>
      </c>
      <c r="B363" s="151">
        <f>IF(ISBLANK('Raw Data'!B363),"",'Raw Data'!B363)</f>
        <v>23</v>
      </c>
      <c r="C363" s="151" t="str">
        <f>IF(ISBLANK('Raw Data'!X363),"",'Raw Data'!X363)</f>
        <v/>
      </c>
      <c r="D363" s="151" t="str">
        <f>IF(ISBLANK('Raw Data'!Y363),"",'Raw Data'!Y363)</f>
        <v>John Haffner</v>
      </c>
      <c r="E363" s="151">
        <f>IF(ISBLANK('Raw Data'!AB363),"",'Raw Data'!AB363)</f>
        <v>50</v>
      </c>
      <c r="F363" s="151">
        <f>IF(ISBLANK('Raw Data'!AC363),"",'Raw Data'!AC363)</f>
        <v>15.24</v>
      </c>
      <c r="G363" s="151">
        <f>IF(ISBLANK('Raw Data'!N363),"",'Raw Data'!N363)</f>
        <v>3</v>
      </c>
      <c r="H363" s="151">
        <f>IF(ISBLANK('Raw Data'!O363),"",'Raw Data'!O363)</f>
        <v>3</v>
      </c>
      <c r="I363" s="151">
        <f>IF(ISBLANK('Raw Data'!P363),"",'Raw Data'!P363)</f>
        <v>3</v>
      </c>
      <c r="J363" s="151">
        <f>IF(ISBLANK('Raw Data'!Q363),"",'Raw Data'!Q363)</f>
        <v>2</v>
      </c>
      <c r="K363" s="151">
        <f>IF(ISBLANK('Raw Data'!R363),"",'Raw Data'!R363)</f>
        <v>8</v>
      </c>
      <c r="L363" s="151">
        <f>IF(ISBLANK('Raw Data'!S363),"",'Raw Data'!S363)</f>
        <v>1</v>
      </c>
      <c r="M363" s="151">
        <f>IF(ISBLANK('Raw Data'!T363),"",'Raw Data'!T363)</f>
        <v>28.888888888888889</v>
      </c>
      <c r="N363" s="151">
        <f>IF(ISBLANK('Raw Data'!U363),"",'Raw Data'!U363)</f>
        <v>30.555555555555557</v>
      </c>
      <c r="O363" s="151">
        <f>IF(ISBLANK('Raw Data'!V363),"",'Raw Data'!V363)</f>
        <v>0.4</v>
      </c>
      <c r="P363" s="151">
        <f>IF(ISBLANK('Raw Data'!W363),"",'Raw Data'!W363)</f>
        <v>1</v>
      </c>
      <c r="Q363" s="151">
        <f>IF(ISBLANK('Raw Data'!C363),"",'Raw Data'!C363)</f>
        <v>2.1800000000000002</v>
      </c>
      <c r="R363" s="151">
        <f>IF(ISBLANK('Raw Data'!D363),"",'Raw Data'!D363)</f>
        <v>7.12</v>
      </c>
      <c r="S363" s="151">
        <f>IF(ISBLANK('Raw Data'!E363),"",'Raw Data'!E363)</f>
        <v>14.8</v>
      </c>
      <c r="T363" s="151">
        <f>IF(ISBLANK('Raw Data'!F363),"",'Raw Data'!F363)</f>
        <v>3.75</v>
      </c>
      <c r="U363" s="151">
        <f>IF(ISBLANK('Raw Data'!G363),"",'Raw Data'!G363)</f>
        <v>9.9000000000000005E-2</v>
      </c>
      <c r="V363" s="151" t="str">
        <f>IF(ISBLANK('Raw Data'!AD363),"",'Raw Data'!AD363)</f>
        <v/>
      </c>
      <c r="W363" s="52"/>
      <c r="Y363" s="51" t="s">
        <v>134</v>
      </c>
      <c r="AA363" s="91">
        <f>AVERAGE(AA354:AA362)</f>
        <v>6.8112962962962964</v>
      </c>
      <c r="AB363" s="91">
        <f>AVERAGE(AB354:AB362)</f>
        <v>6.7056296296296294</v>
      </c>
      <c r="AC363" s="91">
        <f t="shared" ref="AC363:AE363" si="31">AVERAGE(AC354:AC362)</f>
        <v>0.15983333333333336</v>
      </c>
      <c r="AD363" s="91">
        <f t="shared" si="31"/>
        <v>14.114814814814814</v>
      </c>
      <c r="AE363" s="91">
        <f t="shared" si="31"/>
        <v>0.44259259259259259</v>
      </c>
      <c r="AF363" s="90">
        <f t="shared" ref="AF363:AG363" si="32">AVERAGE(AF354:AF362)</f>
        <v>1.6480791833333335</v>
      </c>
      <c r="AG363" s="91">
        <f t="shared" si="32"/>
        <v>5.955416296296296E-2</v>
      </c>
      <c r="AH363" s="90"/>
    </row>
    <row r="364" spans="1:34" x14ac:dyDescent="0.2">
      <c r="A364" s="82">
        <f>IF(ISBLANK('Raw Data'!A364),"",'Raw Data'!A364)</f>
        <v>42948</v>
      </c>
      <c r="B364" s="151">
        <f>IF(ISBLANK('Raw Data'!B364),"",'Raw Data'!B364)</f>
        <v>23</v>
      </c>
      <c r="C364" s="151" t="str">
        <f>IF(ISBLANK('Raw Data'!X364),"",'Raw Data'!X364)</f>
        <v/>
      </c>
      <c r="D364" s="151" t="str">
        <f>IF(ISBLANK('Raw Data'!Y364),"",'Raw Data'!Y364)</f>
        <v>John Haffner</v>
      </c>
      <c r="E364" s="151">
        <f>IF(ISBLANK('Raw Data'!AB364),"",'Raw Data'!AB364)</f>
        <v>50</v>
      </c>
      <c r="F364" s="151">
        <f>IF(ISBLANK('Raw Data'!AC364),"",'Raw Data'!AC364)</f>
        <v>15.24</v>
      </c>
      <c r="G364" s="151">
        <f>IF(ISBLANK('Raw Data'!N364),"",'Raw Data'!N364)</f>
        <v>2</v>
      </c>
      <c r="H364" s="151">
        <f>IF(ISBLANK('Raw Data'!O364),"",'Raw Data'!O364)</f>
        <v>2</v>
      </c>
      <c r="I364" s="151">
        <f>IF(ISBLANK('Raw Data'!P364),"",'Raw Data'!P364)</f>
        <v>2</v>
      </c>
      <c r="J364" s="151">
        <f>IF(ISBLANK('Raw Data'!Q364),"",'Raw Data'!Q364)</f>
        <v>2</v>
      </c>
      <c r="K364" s="151">
        <f>IF(ISBLANK('Raw Data'!R364),"",'Raw Data'!R364)</f>
        <v>11</v>
      </c>
      <c r="L364" s="151">
        <f>IF(ISBLANK('Raw Data'!S364),"",'Raw Data'!S364)</f>
        <v>1</v>
      </c>
      <c r="M364" s="151">
        <f>IF(ISBLANK('Raw Data'!T364),"",'Raw Data'!T364)</f>
        <v>31.111111111111111</v>
      </c>
      <c r="N364" s="151">
        <f>IF(ISBLANK('Raw Data'!U364),"",'Raw Data'!U364)</f>
        <v>27.777777777777779</v>
      </c>
      <c r="O364" s="151">
        <f>IF(ISBLANK('Raw Data'!V364),"",'Raw Data'!V364)</f>
        <v>0.4</v>
      </c>
      <c r="P364" s="151">
        <f>IF(ISBLANK('Raw Data'!W364),"",'Raw Data'!W364)</f>
        <v>1</v>
      </c>
      <c r="Q364" s="151">
        <f>IF(ISBLANK('Raw Data'!C364),"",'Raw Data'!C364)</f>
        <v>0.28000000000000003</v>
      </c>
      <c r="R364" s="151">
        <f>IF(ISBLANK('Raw Data'!D364),"",'Raw Data'!D364)</f>
        <v>6.39</v>
      </c>
      <c r="S364" s="151">
        <f>IF(ISBLANK('Raw Data'!E364),"",'Raw Data'!E364)</f>
        <v>24.9</v>
      </c>
      <c r="T364" s="151">
        <f>IF(ISBLANK('Raw Data'!F364),"",'Raw Data'!F364)</f>
        <v>1.98</v>
      </c>
      <c r="U364" s="151">
        <f>IF(ISBLANK('Raw Data'!G364),"",'Raw Data'!G364)</f>
        <v>0.17899999999999999</v>
      </c>
      <c r="V364" s="151" t="str">
        <f>IF(ISBLANK('Raw Data'!AD364),"",'Raw Data'!AD364)</f>
        <v/>
      </c>
      <c r="W364" s="52"/>
      <c r="AF364" s="90"/>
      <c r="AG364" s="91"/>
      <c r="AH364" s="90"/>
    </row>
    <row r="365" spans="1:34" x14ac:dyDescent="0.2">
      <c r="A365" s="82">
        <f>IF(ISBLANK('Raw Data'!A365),"",'Raw Data'!A365)</f>
        <v>42962</v>
      </c>
      <c r="B365" s="151">
        <f>IF(ISBLANK('Raw Data'!B365),"",'Raw Data'!B365)</f>
        <v>23</v>
      </c>
      <c r="C365" s="151" t="str">
        <f>IF(ISBLANK('Raw Data'!X365),"",'Raw Data'!X365)</f>
        <v/>
      </c>
      <c r="D365" s="151" t="str">
        <f>IF(ISBLANK('Raw Data'!Y365),"",'Raw Data'!Y365)</f>
        <v>John Haffner</v>
      </c>
      <c r="E365" s="151">
        <f>IF(ISBLANK('Raw Data'!AB365),"",'Raw Data'!AB365)</f>
        <v>50</v>
      </c>
      <c r="F365" s="151">
        <f>IF(ISBLANK('Raw Data'!AC365),"",'Raw Data'!AC365)</f>
        <v>15.24</v>
      </c>
      <c r="G365" s="151">
        <f>IF(ISBLANK('Raw Data'!N365),"",'Raw Data'!N365)</f>
        <v>2</v>
      </c>
      <c r="H365" s="151">
        <f>IF(ISBLANK('Raw Data'!O365),"",'Raw Data'!O365)</f>
        <v>3</v>
      </c>
      <c r="I365" s="151">
        <f>IF(ISBLANK('Raw Data'!P365),"",'Raw Data'!P365)</f>
        <v>2</v>
      </c>
      <c r="J365" s="151">
        <f>IF(ISBLANK('Raw Data'!Q365),"",'Raw Data'!Q365)</f>
        <v>1</v>
      </c>
      <c r="K365" s="151">
        <f>IF(ISBLANK('Raw Data'!R365),"",'Raw Data'!R365)</f>
        <v>9</v>
      </c>
      <c r="L365" s="151">
        <f>IF(ISBLANK('Raw Data'!S365),"",'Raw Data'!S365)</f>
        <v>2</v>
      </c>
      <c r="M365" s="151">
        <f>IF(ISBLANK('Raw Data'!T365),"",'Raw Data'!T365)</f>
        <v>27.777777777777779</v>
      </c>
      <c r="N365" s="151">
        <f>IF(ISBLANK('Raw Data'!U365),"",'Raw Data'!U365)</f>
        <v>25.555555555555557</v>
      </c>
      <c r="O365" s="151">
        <f>IF(ISBLANK('Raw Data'!V365),"",'Raw Data'!V365)</f>
        <v>0.4</v>
      </c>
      <c r="P365" s="151">
        <f>IF(ISBLANK('Raw Data'!W365),"",'Raw Data'!W365)</f>
        <v>1</v>
      </c>
      <c r="Q365" s="151">
        <f>IF(ISBLANK('Raw Data'!C365),"",'Raw Data'!C365)</f>
        <v>0.05</v>
      </c>
      <c r="R365" s="151">
        <f>IF(ISBLANK('Raw Data'!D365),"",'Raw Data'!D365)</f>
        <v>5.78</v>
      </c>
      <c r="S365" s="151">
        <f>IF(ISBLANK('Raw Data'!E365),"",'Raw Data'!E365)</f>
        <v>12.1</v>
      </c>
      <c r="T365" s="151">
        <f>IF(ISBLANK('Raw Data'!F365),"",'Raw Data'!F365)</f>
        <v>1.88</v>
      </c>
      <c r="U365" s="151">
        <f>IF(ISBLANK('Raw Data'!G365),"",'Raw Data'!G365)</f>
        <v>0.3</v>
      </c>
      <c r="V365" s="151" t="str">
        <f>IF(ISBLANK('Raw Data'!AD365),"",'Raw Data'!AD365)</f>
        <v/>
      </c>
      <c r="W365" s="52"/>
      <c r="AF365" s="90"/>
      <c r="AG365" s="91"/>
      <c r="AH365" s="90"/>
    </row>
    <row r="366" spans="1:34" x14ac:dyDescent="0.2">
      <c r="A366" s="82">
        <f>IF(ISBLANK('Raw Data'!A366),"",'Raw Data'!A366)</f>
        <v>42976</v>
      </c>
      <c r="B366" s="151">
        <f>IF(ISBLANK('Raw Data'!B366),"",'Raw Data'!B366)</f>
        <v>23</v>
      </c>
      <c r="C366" s="151" t="str">
        <f>IF(ISBLANK('Raw Data'!X366),"",'Raw Data'!X366)</f>
        <v/>
      </c>
      <c r="D366" s="151" t="str">
        <f>IF(ISBLANK('Raw Data'!Y366),"",'Raw Data'!Y366)</f>
        <v>John Haffner</v>
      </c>
      <c r="E366" s="151">
        <f>IF(ISBLANK('Raw Data'!AB366),"",'Raw Data'!AB366)</f>
        <v>50</v>
      </c>
      <c r="F366" s="151">
        <f>IF(ISBLANK('Raw Data'!AC366),"",'Raw Data'!AC366)</f>
        <v>15.24</v>
      </c>
      <c r="G366" s="151">
        <f>IF(ISBLANK('Raw Data'!N366),"",'Raw Data'!N366)</f>
        <v>2</v>
      </c>
      <c r="H366" s="151">
        <f>IF(ISBLANK('Raw Data'!O366),"",'Raw Data'!O366)</f>
        <v>5</v>
      </c>
      <c r="I366" s="151">
        <f>IF(ISBLANK('Raw Data'!P366),"",'Raw Data'!P366)</f>
        <v>4</v>
      </c>
      <c r="J366" s="151">
        <f>IF(ISBLANK('Raw Data'!Q366),"",'Raw Data'!Q366)</f>
        <v>3</v>
      </c>
      <c r="K366" s="151">
        <f>IF(ISBLANK('Raw Data'!R366),"",'Raw Data'!R366)</f>
        <v>6</v>
      </c>
      <c r="L366" s="151">
        <f>IF(ISBLANK('Raw Data'!S366),"",'Raw Data'!S366)</f>
        <v>4</v>
      </c>
      <c r="M366" s="151">
        <f>IF(ISBLANK('Raw Data'!T366),"",'Raw Data'!T366)</f>
        <v>20</v>
      </c>
      <c r="N366" s="151">
        <f>IF(ISBLANK('Raw Data'!U366),"",'Raw Data'!U366)</f>
        <v>24.444444444444443</v>
      </c>
      <c r="O366" s="151">
        <f>IF(ISBLANK('Raw Data'!V366),"",'Raw Data'!V366)</f>
        <v>0.5</v>
      </c>
      <c r="P366" s="151">
        <f>IF(ISBLANK('Raw Data'!W366),"",'Raw Data'!W366)</f>
        <v>1</v>
      </c>
      <c r="Q366" s="151">
        <f>IF(ISBLANK('Raw Data'!C366),"",'Raw Data'!C366)</f>
        <v>0.73</v>
      </c>
      <c r="R366" s="151">
        <f>IF(ISBLANK('Raw Data'!D366),"",'Raw Data'!D366)</f>
        <v>6.81</v>
      </c>
      <c r="S366" s="151">
        <f>IF(ISBLANK('Raw Data'!E366),"",'Raw Data'!E366)</f>
        <v>10.199999999999999</v>
      </c>
      <c r="T366" s="151">
        <f>IF(ISBLANK('Raw Data'!F366),"",'Raw Data'!F366)</f>
        <v>1.83</v>
      </c>
      <c r="U366" s="151">
        <f>IF(ISBLANK('Raw Data'!G366),"",'Raw Data'!G366)</f>
        <v>0.20200000000000001</v>
      </c>
      <c r="V366" s="151" t="str">
        <f>IF(ISBLANK('Raw Data'!AD366),"",'Raw Data'!AD366)</f>
        <v/>
      </c>
      <c r="W366" s="52"/>
      <c r="AF366" s="90"/>
      <c r="AG366" s="91"/>
      <c r="AH366" s="90"/>
    </row>
    <row r="367" spans="1:34" x14ac:dyDescent="0.2">
      <c r="A367" s="82">
        <f>IF(ISBLANK('Raw Data'!A367),"",'Raw Data'!A367)</f>
        <v>42990</v>
      </c>
      <c r="B367" s="151">
        <f>IF(ISBLANK('Raw Data'!B367),"",'Raw Data'!B367)</f>
        <v>23</v>
      </c>
      <c r="C367" s="151" t="str">
        <f>IF(ISBLANK('Raw Data'!X367),"",'Raw Data'!X367)</f>
        <v/>
      </c>
      <c r="D367" s="151" t="str">
        <f>IF(ISBLANK('Raw Data'!Y367),"",'Raw Data'!Y367)</f>
        <v>John Haffner</v>
      </c>
      <c r="E367" s="151">
        <f>IF(ISBLANK('Raw Data'!AB367),"",'Raw Data'!AB367)</f>
        <v>50</v>
      </c>
      <c r="F367" s="151">
        <f>IF(ISBLANK('Raw Data'!AC367),"",'Raw Data'!AC367)</f>
        <v>15.24</v>
      </c>
      <c r="G367" s="151">
        <f>IF(ISBLANK('Raw Data'!N367),"",'Raw Data'!N367)</f>
        <v>2</v>
      </c>
      <c r="H367" s="151">
        <f>IF(ISBLANK('Raw Data'!O367),"",'Raw Data'!O367)</f>
        <v>2</v>
      </c>
      <c r="I367" s="151">
        <f>IF(ISBLANK('Raw Data'!P367),"",'Raw Data'!P367)</f>
        <v>3</v>
      </c>
      <c r="J367" s="151">
        <f>IF(ISBLANK('Raw Data'!Q367),"",'Raw Data'!Q367)</f>
        <v>2</v>
      </c>
      <c r="K367" s="151">
        <f>IF(ISBLANK('Raw Data'!R367),"",'Raw Data'!R367)</f>
        <v>7</v>
      </c>
      <c r="L367" s="151">
        <f>IF(ISBLANK('Raw Data'!S367),"",'Raw Data'!S367)</f>
        <v>1</v>
      </c>
      <c r="M367" s="151">
        <f>IF(ISBLANK('Raw Data'!T367),"",'Raw Data'!T367)</f>
        <v>22.222222222222221</v>
      </c>
      <c r="N367" s="151">
        <f>IF(ISBLANK('Raw Data'!U367),"",'Raw Data'!U367)</f>
        <v>23.333333333333332</v>
      </c>
      <c r="O367" s="151">
        <f>IF(ISBLANK('Raw Data'!V367),"",'Raw Data'!V367)</f>
        <v>0.5</v>
      </c>
      <c r="P367" s="151">
        <f>IF(ISBLANK('Raw Data'!W367),"",'Raw Data'!W367)</f>
        <v>1</v>
      </c>
      <c r="Q367" s="151">
        <f>IF(ISBLANK('Raw Data'!C367),"",'Raw Data'!C367)</f>
        <v>0.77</v>
      </c>
      <c r="R367" s="151">
        <f>IF(ISBLANK('Raw Data'!D367),"",'Raw Data'!D367)</f>
        <v>6.71</v>
      </c>
      <c r="S367" s="151">
        <f>IF(ISBLANK('Raw Data'!E367),"",'Raw Data'!E367)</f>
        <v>8.6999999999999993</v>
      </c>
      <c r="T367" s="151">
        <f>IF(ISBLANK('Raw Data'!F367),"",'Raw Data'!F367)</f>
        <v>3.53</v>
      </c>
      <c r="U367" s="151" t="str">
        <f>IF(ISBLANK('Raw Data'!G367),"",'Raw Data'!G367)</f>
        <v/>
      </c>
      <c r="V367" s="151" t="str">
        <f>IF(ISBLANK('Raw Data'!AD367),"",'Raw Data'!AD367)</f>
        <v/>
      </c>
      <c r="W367" s="52"/>
      <c r="AF367" s="90"/>
      <c r="AG367" s="91"/>
      <c r="AH367" s="90"/>
    </row>
    <row r="368" spans="1:34" x14ac:dyDescent="0.2">
      <c r="A368" s="82">
        <f>IF(ISBLANK('Raw Data'!A368),"",'Raw Data'!A368)</f>
        <v>43004</v>
      </c>
      <c r="B368" s="151">
        <f>IF(ISBLANK('Raw Data'!B368),"",'Raw Data'!B368)</f>
        <v>23</v>
      </c>
      <c r="C368" s="151" t="str">
        <f>IF(ISBLANK('Raw Data'!X368),"",'Raw Data'!X368)</f>
        <v/>
      </c>
      <c r="D368" s="151" t="str">
        <f>IF(ISBLANK('Raw Data'!Y368),"",'Raw Data'!Y368)</f>
        <v>John Haffner</v>
      </c>
      <c r="E368" s="151">
        <f>IF(ISBLANK('Raw Data'!AB368),"",'Raw Data'!AB368)</f>
        <v>50</v>
      </c>
      <c r="F368" s="151">
        <f>IF(ISBLANK('Raw Data'!AC368),"",'Raw Data'!AC368)</f>
        <v>15.24</v>
      </c>
      <c r="G368" s="151">
        <f>IF(ISBLANK('Raw Data'!N368),"",'Raw Data'!N368)</f>
        <v>3</v>
      </c>
      <c r="H368" s="151">
        <f>IF(ISBLANK('Raw Data'!O368),"",'Raw Data'!O368)</f>
        <v>3</v>
      </c>
      <c r="I368" s="151">
        <f>IF(ISBLANK('Raw Data'!P368),"",'Raw Data'!P368)</f>
        <v>4</v>
      </c>
      <c r="J368" s="151">
        <f>IF(ISBLANK('Raw Data'!Q368),"",'Raw Data'!Q368)</f>
        <v>3</v>
      </c>
      <c r="K368" s="151">
        <f>IF(ISBLANK('Raw Data'!R368),"",'Raw Data'!R368)</f>
        <v>12</v>
      </c>
      <c r="L368" s="151">
        <f>IF(ISBLANK('Raw Data'!S368),"",'Raw Data'!S368)</f>
        <v>1</v>
      </c>
      <c r="M368" s="151">
        <f>IF(ISBLANK('Raw Data'!T368),"",'Raw Data'!T368)</f>
        <v>23.888888888888889</v>
      </c>
      <c r="N368" s="151">
        <f>IF(ISBLANK('Raw Data'!U368),"",'Raw Data'!U368)</f>
        <v>25.555555555555557</v>
      </c>
      <c r="O368" s="151">
        <f>IF(ISBLANK('Raw Data'!V368),"",'Raw Data'!V368)</f>
        <v>0.6</v>
      </c>
      <c r="P368" s="151">
        <f>IF(ISBLANK('Raw Data'!W368),"",'Raw Data'!W368)</f>
        <v>1</v>
      </c>
      <c r="Q368" s="151">
        <f>IF(ISBLANK('Raw Data'!C368),"",'Raw Data'!C368)</f>
        <v>1.65</v>
      </c>
      <c r="R368" s="151">
        <f>IF(ISBLANK('Raw Data'!D368),"",'Raw Data'!D368)</f>
        <v>6.8</v>
      </c>
      <c r="S368" s="151">
        <f>IF(ISBLANK('Raw Data'!E368),"",'Raw Data'!E368)</f>
        <v>9</v>
      </c>
      <c r="T368" s="151">
        <f>IF(ISBLANK('Raw Data'!F368),"",'Raw Data'!F368)</f>
        <v>3.49</v>
      </c>
      <c r="U368" s="151">
        <f>IF(ISBLANK('Raw Data'!G368),"",'Raw Data'!G368)</f>
        <v>0.11899999999999999</v>
      </c>
      <c r="V368" s="151" t="str">
        <f>IF(ISBLANK('Raw Data'!AD368),"",'Raw Data'!AD368)</f>
        <v/>
      </c>
      <c r="W368" s="52"/>
      <c r="AF368" s="90"/>
      <c r="AG368" s="91"/>
      <c r="AH368" s="90"/>
    </row>
    <row r="369" spans="1:34" x14ac:dyDescent="0.2">
      <c r="A369" s="82">
        <f>IF(ISBLANK('Raw Data'!A369),"",'Raw Data'!A369)</f>
        <v>43018</v>
      </c>
      <c r="B369" s="151">
        <f>IF(ISBLANK('Raw Data'!B369),"",'Raw Data'!B369)</f>
        <v>23</v>
      </c>
      <c r="C369" s="151" t="str">
        <f>IF(ISBLANK('Raw Data'!X369),"",'Raw Data'!X369)</f>
        <v/>
      </c>
      <c r="D369" s="151" t="str">
        <f>IF(ISBLANK('Raw Data'!Y369),"",'Raw Data'!Y369)</f>
        <v>John Haffner</v>
      </c>
      <c r="E369" s="151">
        <f>IF(ISBLANK('Raw Data'!AB369),"",'Raw Data'!AB369)</f>
        <v>50</v>
      </c>
      <c r="F369" s="151">
        <f>IF(ISBLANK('Raw Data'!AC369),"",'Raw Data'!AC369)</f>
        <v>15.24</v>
      </c>
      <c r="G369" s="151">
        <f>IF(ISBLANK('Raw Data'!N369),"",'Raw Data'!N369)</f>
        <v>3</v>
      </c>
      <c r="H369" s="151">
        <f>IF(ISBLANK('Raw Data'!O369),"",'Raw Data'!O369)</f>
        <v>2</v>
      </c>
      <c r="I369" s="151">
        <f>IF(ISBLANK('Raw Data'!P369),"",'Raw Data'!P369)</f>
        <v>2</v>
      </c>
      <c r="J369" s="151">
        <f>IF(ISBLANK('Raw Data'!Q369),"",'Raw Data'!Q369)</f>
        <v>3</v>
      </c>
      <c r="K369" s="151">
        <f>IF(ISBLANK('Raw Data'!R369),"",'Raw Data'!R369)</f>
        <v>5</v>
      </c>
      <c r="L369" s="151">
        <f>IF(ISBLANK('Raw Data'!S369),"",'Raw Data'!S369)</f>
        <v>2</v>
      </c>
      <c r="M369" s="151">
        <f>IF(ISBLANK('Raw Data'!T369),"",'Raw Data'!T369)</f>
        <v>28.888888888888889</v>
      </c>
      <c r="N369" s="151">
        <f>IF(ISBLANK('Raw Data'!U369),"",'Raw Data'!U369)</f>
        <v>24.444444444444443</v>
      </c>
      <c r="O369" s="151">
        <f>IF(ISBLANK('Raw Data'!V369),"",'Raw Data'!V369)</f>
        <v>0.7</v>
      </c>
      <c r="P369" s="151">
        <f>IF(ISBLANK('Raw Data'!W369),"",'Raw Data'!W369)</f>
        <v>1</v>
      </c>
      <c r="Q369" s="151">
        <f>IF(ISBLANK('Raw Data'!C369),"",'Raw Data'!C369)</f>
        <v>2.0099999999999998</v>
      </c>
      <c r="R369" s="151">
        <f>IF(ISBLANK('Raw Data'!D369),"",'Raw Data'!D369)</f>
        <v>6.95</v>
      </c>
      <c r="S369" s="151">
        <f>IF(ISBLANK('Raw Data'!E369),"",'Raw Data'!E369)</f>
        <v>69.8</v>
      </c>
      <c r="T369" s="151">
        <f>IF(ISBLANK('Raw Data'!F369),"",'Raw Data'!F369)</f>
        <v>4.2699999999999996</v>
      </c>
      <c r="U369" s="151">
        <f>IF(ISBLANK('Raw Data'!G369),"",'Raw Data'!G369)</f>
        <v>0.32500000000000001</v>
      </c>
      <c r="V369" s="151" t="str">
        <f>IF(ISBLANK('Raw Data'!AD369),"",'Raw Data'!AD369)</f>
        <v/>
      </c>
      <c r="W369" s="52"/>
      <c r="AF369" s="90"/>
      <c r="AG369" s="91"/>
      <c r="AH369" s="90"/>
    </row>
    <row r="370" spans="1:34" x14ac:dyDescent="0.2">
      <c r="A370" s="82">
        <f>IF(ISBLANK('Raw Data'!A370),"",'Raw Data'!A370)</f>
        <v>43032</v>
      </c>
      <c r="B370" s="151">
        <f>IF(ISBLANK('Raw Data'!B370),"",'Raw Data'!B370)</f>
        <v>23</v>
      </c>
      <c r="C370" s="151" t="str">
        <f>IF(ISBLANK('Raw Data'!X370),"",'Raw Data'!X370)</f>
        <v/>
      </c>
      <c r="D370" s="151" t="str">
        <f>IF(ISBLANK('Raw Data'!Y370),"",'Raw Data'!Y370)</f>
        <v>John Haffner</v>
      </c>
      <c r="E370" s="151">
        <f>IF(ISBLANK('Raw Data'!AB370),"",'Raw Data'!AB370)</f>
        <v>50</v>
      </c>
      <c r="F370" s="151">
        <f>IF(ISBLANK('Raw Data'!AC370),"",'Raw Data'!AC370)</f>
        <v>15.24</v>
      </c>
      <c r="G370" s="151">
        <f>IF(ISBLANK('Raw Data'!N370),"",'Raw Data'!N370)</f>
        <v>2</v>
      </c>
      <c r="H370" s="151">
        <f>IF(ISBLANK('Raw Data'!O370),"",'Raw Data'!O370)</f>
        <v>2</v>
      </c>
      <c r="I370" s="151">
        <f>IF(ISBLANK('Raw Data'!P370),"",'Raw Data'!P370)</f>
        <v>3</v>
      </c>
      <c r="J370" s="151">
        <f>IF(ISBLANK('Raw Data'!Q370),"",'Raw Data'!Q370)</f>
        <v>2</v>
      </c>
      <c r="K370" s="151">
        <f>IF(ISBLANK('Raw Data'!R370),"",'Raw Data'!R370)</f>
        <v>9</v>
      </c>
      <c r="L370" s="151">
        <f>IF(ISBLANK('Raw Data'!S370),"",'Raw Data'!S370)</f>
        <v>4</v>
      </c>
      <c r="M370" s="151">
        <f>IF(ISBLANK('Raw Data'!T370),"",'Raw Data'!T370)</f>
        <v>22.222222222222221</v>
      </c>
      <c r="N370" s="151">
        <f>IF(ISBLANK('Raw Data'!U370),"",'Raw Data'!U370)</f>
        <v>21.111111111111111</v>
      </c>
      <c r="O370" s="151">
        <f>IF(ISBLANK('Raw Data'!V370),"",'Raw Data'!V370)</f>
        <v>0.6</v>
      </c>
      <c r="P370" s="151">
        <f>IF(ISBLANK('Raw Data'!W370),"",'Raw Data'!W370)</f>
        <v>1</v>
      </c>
      <c r="Q370" s="151">
        <f>IF(ISBLANK('Raw Data'!C370),"",'Raw Data'!C370)</f>
        <v>5.07</v>
      </c>
      <c r="R370" s="151">
        <f>IF(ISBLANK('Raw Data'!D370),"",'Raw Data'!D370)</f>
        <v>7.05</v>
      </c>
      <c r="S370" s="151">
        <f>IF(ISBLANK('Raw Data'!E370),"",'Raw Data'!E370)</f>
        <v>8.1</v>
      </c>
      <c r="T370" s="151">
        <f>IF(ISBLANK('Raw Data'!F370),"",'Raw Data'!F370)</f>
        <v>2.4249999999999998</v>
      </c>
      <c r="U370" s="151">
        <f>IF(ISBLANK('Raw Data'!G370),"",'Raw Data'!G370)</f>
        <v>0.14000000000000001</v>
      </c>
      <c r="V370" s="151" t="str">
        <f>IF(ISBLANK('Raw Data'!AD370),"",'Raw Data'!AD370)</f>
        <v/>
      </c>
      <c r="W370" s="52"/>
      <c r="AF370" s="90"/>
      <c r="AG370" s="91"/>
      <c r="AH370" s="90"/>
    </row>
    <row r="371" spans="1:34" x14ac:dyDescent="0.2">
      <c r="A371" s="82">
        <f>IF(ISBLANK('Raw Data'!A371),"",'Raw Data'!A371)</f>
        <v>43046</v>
      </c>
      <c r="B371" s="151">
        <f>IF(ISBLANK('Raw Data'!B371),"",'Raw Data'!B371)</f>
        <v>23</v>
      </c>
      <c r="C371" s="151" t="str">
        <f>IF(ISBLANK('Raw Data'!X371),"",'Raw Data'!X371)</f>
        <v/>
      </c>
      <c r="D371" s="151" t="str">
        <f>IF(ISBLANK('Raw Data'!Y371),"",'Raw Data'!Y371)</f>
        <v>John Haffner</v>
      </c>
      <c r="E371" s="151">
        <f>IF(ISBLANK('Raw Data'!AB371),"",'Raw Data'!AB371)</f>
        <v>50</v>
      </c>
      <c r="F371" s="151">
        <f>IF(ISBLANK('Raw Data'!AC371),"",'Raw Data'!AC371)</f>
        <v>15.24</v>
      </c>
      <c r="G371" s="151">
        <f>IF(ISBLANK('Raw Data'!N371),"",'Raw Data'!N371)</f>
        <v>3</v>
      </c>
      <c r="H371" s="151">
        <f>IF(ISBLANK('Raw Data'!O371),"",'Raw Data'!O371)</f>
        <v>4</v>
      </c>
      <c r="I371" s="151">
        <f>IF(ISBLANK('Raw Data'!P371),"",'Raw Data'!P371)</f>
        <v>3</v>
      </c>
      <c r="J371" s="151">
        <f>IF(ISBLANK('Raw Data'!Q371),"",'Raw Data'!Q371)</f>
        <v>3</v>
      </c>
      <c r="K371" s="151">
        <f>IF(ISBLANK('Raw Data'!R371),"",'Raw Data'!R371)</f>
        <v>5</v>
      </c>
      <c r="L371" s="151">
        <f>IF(ISBLANK('Raw Data'!S371),"",'Raw Data'!S371)</f>
        <v>3</v>
      </c>
      <c r="M371" s="151">
        <f>IF(ISBLANK('Raw Data'!T371),"",'Raw Data'!T371)</f>
        <v>8.3333333333333339</v>
      </c>
      <c r="N371" s="151">
        <f>IF(ISBLANK('Raw Data'!U371),"",'Raw Data'!U371)</f>
        <v>16.666666666666668</v>
      </c>
      <c r="O371" s="151">
        <f>IF(ISBLANK('Raw Data'!V371),"",'Raw Data'!V371)</f>
        <v>0.55000000000000004</v>
      </c>
      <c r="P371" s="151">
        <f>IF(ISBLANK('Raw Data'!W371),"",'Raw Data'!W371)</f>
        <v>1</v>
      </c>
      <c r="Q371" s="151">
        <f>IF(ISBLANK('Raw Data'!C371),"",'Raw Data'!C371)</f>
        <v>2.56</v>
      </c>
      <c r="R371" s="151">
        <f>IF(ISBLANK('Raw Data'!D371),"",'Raw Data'!D371)</f>
        <v>6.55</v>
      </c>
      <c r="S371" s="151">
        <f>IF(ISBLANK('Raw Data'!E371),"",'Raw Data'!E371)</f>
        <v>2.6</v>
      </c>
      <c r="T371" s="151">
        <f>IF(ISBLANK('Raw Data'!F371),"",'Raw Data'!F371)</f>
        <v>5.07</v>
      </c>
      <c r="U371" s="151">
        <f>IF(ISBLANK('Raw Data'!G371),"",'Raw Data'!G371)</f>
        <v>0.221</v>
      </c>
      <c r="V371" s="151" t="str">
        <f>IF(ISBLANK('Raw Data'!AD371),"",'Raw Data'!AD371)</f>
        <v/>
      </c>
      <c r="W371" s="52"/>
      <c r="AF371" s="90"/>
      <c r="AG371" s="91"/>
      <c r="AH371" s="90"/>
    </row>
    <row r="372" spans="1:34" x14ac:dyDescent="0.2">
      <c r="A372" s="82" t="str">
        <f>IF(ISBLANK('Raw Data'!A372),"",'Raw Data'!A372)</f>
        <v/>
      </c>
      <c r="B372" s="151" t="str">
        <f>IF(ISBLANK('Raw Data'!B372),"",'Raw Data'!B372)</f>
        <v/>
      </c>
      <c r="C372" s="151" t="str">
        <f>IF(ISBLANK('Raw Data'!X372),"",'Raw Data'!X372)</f>
        <v/>
      </c>
      <c r="D372" s="151" t="str">
        <f>IF(ISBLANK('Raw Data'!Y372),"",'Raw Data'!Y372)</f>
        <v/>
      </c>
      <c r="E372" s="151" t="str">
        <f>IF(ISBLANK('Raw Data'!AB372),"",'Raw Data'!AB372)</f>
        <v/>
      </c>
      <c r="F372" s="151" t="str">
        <f>IF(ISBLANK('Raw Data'!AC372),"",'Raw Data'!AC372)</f>
        <v/>
      </c>
      <c r="G372" s="151" t="str">
        <f>IF(ISBLANK('Raw Data'!N372),"",'Raw Data'!N372)</f>
        <v/>
      </c>
      <c r="H372" s="151" t="str">
        <f>IF(ISBLANK('Raw Data'!O372),"",'Raw Data'!O372)</f>
        <v/>
      </c>
      <c r="I372" s="151" t="str">
        <f>IF(ISBLANK('Raw Data'!P372),"",'Raw Data'!P372)</f>
        <v/>
      </c>
      <c r="J372" s="151" t="str">
        <f>IF(ISBLANK('Raw Data'!Q372),"",'Raw Data'!Q372)</f>
        <v/>
      </c>
      <c r="K372" s="151" t="str">
        <f>IF(ISBLANK('Raw Data'!R372),"",'Raw Data'!R372)</f>
        <v/>
      </c>
      <c r="L372" s="151" t="str">
        <f>IF(ISBLANK('Raw Data'!S372),"",'Raw Data'!S372)</f>
        <v/>
      </c>
      <c r="M372" s="151" t="str">
        <f>IF(ISBLANK('Raw Data'!T372),"",'Raw Data'!T372)</f>
        <v xml:space="preserve"> </v>
      </c>
      <c r="N372" s="151" t="str">
        <f>IF(ISBLANK('Raw Data'!U372),"",'Raw Data'!U372)</f>
        <v xml:space="preserve"> </v>
      </c>
      <c r="O372" s="151" t="str">
        <f>IF(ISBLANK('Raw Data'!V372),"",'Raw Data'!V372)</f>
        <v/>
      </c>
      <c r="P372" s="151" t="str">
        <f>IF(ISBLANK('Raw Data'!W372),"",'Raw Data'!W372)</f>
        <v/>
      </c>
      <c r="Q372" s="151" t="str">
        <f>IF(ISBLANK('Raw Data'!C372),"",'Raw Data'!C372)</f>
        <v/>
      </c>
      <c r="R372" s="151" t="str">
        <f>IF(ISBLANK('Raw Data'!D372),"",'Raw Data'!D372)</f>
        <v/>
      </c>
      <c r="S372" s="151" t="str">
        <f>IF(ISBLANK('Raw Data'!E372),"",'Raw Data'!E372)</f>
        <v/>
      </c>
      <c r="T372" s="151" t="str">
        <f>IF(ISBLANK('Raw Data'!F372),"",'Raw Data'!F372)</f>
        <v/>
      </c>
      <c r="U372" s="151" t="str">
        <f>IF(ISBLANK('Raw Data'!G372),"",'Raw Data'!G372)</f>
        <v/>
      </c>
      <c r="V372" s="151" t="str">
        <f>IF(ISBLANK('Raw Data'!AD372),"",'Raw Data'!AD372)</f>
        <v/>
      </c>
      <c r="W372" s="52"/>
      <c r="AF372" s="90"/>
      <c r="AG372" s="91"/>
      <c r="AH372" s="90"/>
    </row>
    <row r="373" spans="1:34" x14ac:dyDescent="0.2">
      <c r="A373" s="82" t="str">
        <f>IF(ISBLANK('Raw Data'!A373),"",'Raw Data'!A373)</f>
        <v/>
      </c>
      <c r="B373" s="151" t="str">
        <f>IF(ISBLANK('Raw Data'!B373),"",'Raw Data'!B373)</f>
        <v/>
      </c>
      <c r="C373" s="151" t="str">
        <f>IF(ISBLANK('Raw Data'!X373),"",'Raw Data'!X373)</f>
        <v/>
      </c>
      <c r="D373" s="151" t="str">
        <f>IF(ISBLANK('Raw Data'!Y373),"",'Raw Data'!Y373)</f>
        <v/>
      </c>
      <c r="E373" s="151" t="str">
        <f>IF(ISBLANK('Raw Data'!AB373),"",'Raw Data'!AB373)</f>
        <v/>
      </c>
      <c r="F373" s="151" t="str">
        <f>IF(ISBLANK('Raw Data'!AC373),"",'Raw Data'!AC373)</f>
        <v/>
      </c>
      <c r="G373" s="151" t="str">
        <f>IF(ISBLANK('Raw Data'!N373),"",'Raw Data'!N373)</f>
        <v/>
      </c>
      <c r="H373" s="151" t="str">
        <f>IF(ISBLANK('Raw Data'!O373),"",'Raw Data'!O373)</f>
        <v/>
      </c>
      <c r="I373" s="151" t="str">
        <f>IF(ISBLANK('Raw Data'!P373),"",'Raw Data'!P373)</f>
        <v/>
      </c>
      <c r="J373" s="151" t="str">
        <f>IF(ISBLANK('Raw Data'!Q373),"",'Raw Data'!Q373)</f>
        <v/>
      </c>
      <c r="K373" s="151" t="str">
        <f>IF(ISBLANK('Raw Data'!R373),"",'Raw Data'!R373)</f>
        <v/>
      </c>
      <c r="L373" s="151" t="str">
        <f>IF(ISBLANK('Raw Data'!S373),"",'Raw Data'!S373)</f>
        <v/>
      </c>
      <c r="M373" s="151" t="str">
        <f>IF(ISBLANK('Raw Data'!T373),"",'Raw Data'!T373)</f>
        <v xml:space="preserve"> </v>
      </c>
      <c r="N373" s="151" t="str">
        <f>IF(ISBLANK('Raw Data'!U373),"",'Raw Data'!U373)</f>
        <v xml:space="preserve"> </v>
      </c>
      <c r="O373" s="151" t="str">
        <f>IF(ISBLANK('Raw Data'!V373),"",'Raw Data'!V373)</f>
        <v/>
      </c>
      <c r="P373" s="151" t="str">
        <f>IF(ISBLANK('Raw Data'!W373),"",'Raw Data'!W373)</f>
        <v/>
      </c>
      <c r="Q373" s="151" t="str">
        <f>IF(ISBLANK('Raw Data'!C373),"",'Raw Data'!C373)</f>
        <v/>
      </c>
      <c r="R373" s="151" t="str">
        <f>IF(ISBLANK('Raw Data'!D373),"",'Raw Data'!D373)</f>
        <v/>
      </c>
      <c r="S373" s="151" t="str">
        <f>IF(ISBLANK('Raw Data'!E373),"",'Raw Data'!E373)</f>
        <v/>
      </c>
      <c r="T373" s="151" t="str">
        <f>IF(ISBLANK('Raw Data'!F373),"",'Raw Data'!F373)</f>
        <v/>
      </c>
      <c r="U373" s="151" t="str">
        <f>IF(ISBLANK('Raw Data'!G373),"",'Raw Data'!G373)</f>
        <v/>
      </c>
      <c r="V373" s="151" t="str">
        <f>IF(ISBLANK('Raw Data'!AD373),"",'Raw Data'!AD373)</f>
        <v/>
      </c>
      <c r="W373" s="52"/>
      <c r="AF373" s="90"/>
      <c r="AG373" s="91"/>
      <c r="AH373" s="90"/>
    </row>
    <row r="374" spans="1:34" x14ac:dyDescent="0.2">
      <c r="A374" s="82" t="str">
        <f>IF(ISBLANK('Raw Data'!A374),"",'Raw Data'!A374)</f>
        <v/>
      </c>
      <c r="B374" s="151" t="str">
        <f>IF(ISBLANK('Raw Data'!B374),"",'Raw Data'!B374)</f>
        <v/>
      </c>
      <c r="C374" s="151" t="str">
        <f>IF(ISBLANK('Raw Data'!X374),"",'Raw Data'!X374)</f>
        <v/>
      </c>
      <c r="D374" s="151" t="str">
        <f>IF(ISBLANK('Raw Data'!Y374),"",'Raw Data'!Y374)</f>
        <v/>
      </c>
      <c r="E374" s="151" t="str">
        <f>IF(ISBLANK('Raw Data'!AB374),"",'Raw Data'!AB374)</f>
        <v/>
      </c>
      <c r="F374" s="151" t="str">
        <f>IF(ISBLANK('Raw Data'!AC374),"",'Raw Data'!AC374)</f>
        <v/>
      </c>
      <c r="G374" s="151" t="str">
        <f>IF(ISBLANK('Raw Data'!N374),"",'Raw Data'!N374)</f>
        <v/>
      </c>
      <c r="H374" s="151" t="str">
        <f>IF(ISBLANK('Raw Data'!O374),"",'Raw Data'!O374)</f>
        <v/>
      </c>
      <c r="I374" s="151" t="str">
        <f>IF(ISBLANK('Raw Data'!P374),"",'Raw Data'!P374)</f>
        <v/>
      </c>
      <c r="J374" s="151" t="str">
        <f>IF(ISBLANK('Raw Data'!Q374),"",'Raw Data'!Q374)</f>
        <v/>
      </c>
      <c r="K374" s="151" t="str">
        <f>IF(ISBLANK('Raw Data'!R374),"",'Raw Data'!R374)</f>
        <v/>
      </c>
      <c r="L374" s="151" t="str">
        <f>IF(ISBLANK('Raw Data'!S374),"",'Raw Data'!S374)</f>
        <v/>
      </c>
      <c r="M374" s="151" t="str">
        <f>IF(ISBLANK('Raw Data'!T374),"",'Raw Data'!T374)</f>
        <v xml:space="preserve"> </v>
      </c>
      <c r="N374" s="151" t="str">
        <f>IF(ISBLANK('Raw Data'!U374),"",'Raw Data'!U374)</f>
        <v xml:space="preserve"> </v>
      </c>
      <c r="O374" s="151" t="str">
        <f>IF(ISBLANK('Raw Data'!V374),"",'Raw Data'!V374)</f>
        <v/>
      </c>
      <c r="P374" s="151" t="str">
        <f>IF(ISBLANK('Raw Data'!W374),"",'Raw Data'!W374)</f>
        <v/>
      </c>
      <c r="Q374" s="151" t="str">
        <f>IF(ISBLANK('Raw Data'!C374),"",'Raw Data'!C374)</f>
        <v/>
      </c>
      <c r="R374" s="151" t="str">
        <f>IF(ISBLANK('Raw Data'!D374),"",'Raw Data'!D374)</f>
        <v/>
      </c>
      <c r="S374" s="151" t="str">
        <f>IF(ISBLANK('Raw Data'!E374),"",'Raw Data'!E374)</f>
        <v/>
      </c>
      <c r="T374" s="151" t="str">
        <f>IF(ISBLANK('Raw Data'!F374),"",'Raw Data'!F374)</f>
        <v/>
      </c>
      <c r="U374" s="151" t="str">
        <f>IF(ISBLANK('Raw Data'!G374),"",'Raw Data'!G374)</f>
        <v/>
      </c>
      <c r="V374" s="151" t="str">
        <f>IF(ISBLANK('Raw Data'!AD374),"",'Raw Data'!AD374)</f>
        <v/>
      </c>
      <c r="W374" s="52"/>
      <c r="AF374" s="90"/>
      <c r="AG374" s="91"/>
      <c r="AH374" s="90"/>
    </row>
    <row r="375" spans="1:34" x14ac:dyDescent="0.2">
      <c r="A375" s="82" t="str">
        <f>IF(ISBLANK('Raw Data'!A375),"",'Raw Data'!A375)</f>
        <v/>
      </c>
      <c r="B375" s="151" t="str">
        <f>IF(ISBLANK('Raw Data'!B375),"",'Raw Data'!B375)</f>
        <v/>
      </c>
      <c r="C375" s="151" t="str">
        <f>IF(ISBLANK('Raw Data'!X375),"",'Raw Data'!X375)</f>
        <v/>
      </c>
      <c r="D375" s="151" t="str">
        <f>IF(ISBLANK('Raw Data'!Y375),"",'Raw Data'!Y375)</f>
        <v/>
      </c>
      <c r="E375" s="151" t="str">
        <f>IF(ISBLANK('Raw Data'!AB375),"",'Raw Data'!AB375)</f>
        <v/>
      </c>
      <c r="F375" s="151" t="str">
        <f>IF(ISBLANK('Raw Data'!AC375),"",'Raw Data'!AC375)</f>
        <v/>
      </c>
      <c r="G375" s="151" t="str">
        <f>IF(ISBLANK('Raw Data'!N375),"",'Raw Data'!N375)</f>
        <v/>
      </c>
      <c r="H375" s="151" t="str">
        <f>IF(ISBLANK('Raw Data'!O375),"",'Raw Data'!O375)</f>
        <v/>
      </c>
      <c r="I375" s="151" t="str">
        <f>IF(ISBLANK('Raw Data'!P375),"",'Raw Data'!P375)</f>
        <v/>
      </c>
      <c r="J375" s="151" t="str">
        <f>IF(ISBLANK('Raw Data'!Q375),"",'Raw Data'!Q375)</f>
        <v/>
      </c>
      <c r="K375" s="151" t="str">
        <f>IF(ISBLANK('Raw Data'!R375),"",'Raw Data'!R375)</f>
        <v/>
      </c>
      <c r="L375" s="151" t="str">
        <f>IF(ISBLANK('Raw Data'!S375),"",'Raw Data'!S375)</f>
        <v/>
      </c>
      <c r="M375" s="151" t="str">
        <f>IF(ISBLANK('Raw Data'!T375),"",'Raw Data'!T375)</f>
        <v xml:space="preserve"> </v>
      </c>
      <c r="N375" s="151" t="str">
        <f>IF(ISBLANK('Raw Data'!U375),"",'Raw Data'!U375)</f>
        <v xml:space="preserve"> </v>
      </c>
      <c r="O375" s="151" t="str">
        <f>IF(ISBLANK('Raw Data'!V375),"",'Raw Data'!V375)</f>
        <v/>
      </c>
      <c r="P375" s="151" t="str">
        <f>IF(ISBLANK('Raw Data'!W375),"",'Raw Data'!W375)</f>
        <v/>
      </c>
      <c r="Q375" s="151" t="str">
        <f>IF(ISBLANK('Raw Data'!C375),"",'Raw Data'!C375)</f>
        <v/>
      </c>
      <c r="R375" s="151" t="str">
        <f>IF(ISBLANK('Raw Data'!D375),"",'Raw Data'!D375)</f>
        <v/>
      </c>
      <c r="S375" s="151" t="str">
        <f>IF(ISBLANK('Raw Data'!E375),"",'Raw Data'!E375)</f>
        <v/>
      </c>
      <c r="T375" s="151" t="str">
        <f>IF(ISBLANK('Raw Data'!F375),"",'Raw Data'!F375)</f>
        <v/>
      </c>
      <c r="U375" s="151" t="str">
        <f>IF(ISBLANK('Raw Data'!G375),"",'Raw Data'!G375)</f>
        <v/>
      </c>
      <c r="V375" s="151" t="str">
        <f>IF(ISBLANK('Raw Data'!AD375),"",'Raw Data'!AD375)</f>
        <v/>
      </c>
      <c r="W375" s="52"/>
      <c r="AF375" s="90"/>
      <c r="AG375" s="91"/>
      <c r="AH375" s="90"/>
    </row>
    <row r="376" spans="1:34" x14ac:dyDescent="0.2">
      <c r="A376" s="82">
        <f>IF(ISBLANK('Raw Data'!A376),"",'Raw Data'!A376)</f>
        <v>42808</v>
      </c>
      <c r="B376" s="151">
        <f>IF(ISBLANK('Raw Data'!B376),"",'Raw Data'!B376)</f>
        <v>24</v>
      </c>
      <c r="C376" s="151" t="str">
        <f>IF(ISBLANK('Raw Data'!X376),"",'Raw Data'!X376)</f>
        <v>Mount Vernon</v>
      </c>
      <c r="D376" s="151" t="str">
        <f>IF(ISBLANK('Raw Data'!Y376),"",'Raw Data'!Y376)</f>
        <v>Deborah &amp; John Finkbeixer</v>
      </c>
      <c r="E376" s="151">
        <f>IF(ISBLANK('Raw Data'!AB376),"",'Raw Data'!AB376)</f>
        <v>100</v>
      </c>
      <c r="F376" s="151">
        <f>IF(ISBLANK('Raw Data'!AC376),"",'Raw Data'!AC376)</f>
        <v>30.48</v>
      </c>
      <c r="G376" s="151">
        <f>IF(ISBLANK('Raw Data'!N376),"",'Raw Data'!N376)</f>
        <v>1</v>
      </c>
      <c r="H376" s="151">
        <f>IF(ISBLANK('Raw Data'!O376),"",'Raw Data'!O376)</f>
        <v>4</v>
      </c>
      <c r="I376" s="151">
        <f>IF(ISBLANK('Raw Data'!P376),"",'Raw Data'!P376)</f>
        <v>4</v>
      </c>
      <c r="J376" s="151">
        <f>IF(ISBLANK('Raw Data'!Q376),"",'Raw Data'!Q376)</f>
        <v>4</v>
      </c>
      <c r="K376" s="151">
        <f>IF(ISBLANK('Raw Data'!R376),"",'Raw Data'!R376)</f>
        <v>11</v>
      </c>
      <c r="L376" s="151">
        <f>IF(ISBLANK('Raw Data'!S376),"",'Raw Data'!S376)</f>
        <v>6</v>
      </c>
      <c r="M376" s="151">
        <f>IF(ISBLANK('Raw Data'!T376),"",'Raw Data'!T376)</f>
        <v>1.1111111111111112</v>
      </c>
      <c r="N376" s="151">
        <f>IF(ISBLANK('Raw Data'!U376),"",'Raw Data'!U376)</f>
        <v>1.1111111111111112</v>
      </c>
      <c r="O376" s="151">
        <f>IF(ISBLANK('Raw Data'!V376),"",'Raw Data'!V376)</f>
        <v>0.2</v>
      </c>
      <c r="P376" s="151">
        <f>IF(ISBLANK('Raw Data'!W376),"",'Raw Data'!W376)</f>
        <v>1</v>
      </c>
      <c r="Q376" s="151">
        <f>IF(ISBLANK('Raw Data'!C376),"",'Raw Data'!C376)</f>
        <v>9.84</v>
      </c>
      <c r="R376" s="151">
        <f>IF(ISBLANK('Raw Data'!D376),"",'Raw Data'!D376)</f>
        <v>6.77</v>
      </c>
      <c r="S376" s="151">
        <f>IF(ISBLANK('Raw Data'!E376),"",'Raw Data'!E376)</f>
        <v>12.4</v>
      </c>
      <c r="T376" s="151">
        <f>IF(ISBLANK('Raw Data'!F376),"",'Raw Data'!F376)</f>
        <v>5.0369999999999999</v>
      </c>
      <c r="U376" s="151">
        <f>IF(ISBLANK('Raw Data'!G376),"",'Raw Data'!G376)</f>
        <v>0.153</v>
      </c>
      <c r="V376" s="151" t="str">
        <f>IF(ISBLANK('Raw Data'!AD376),"",'Raw Data'!AD376)</f>
        <v>Nor'easter</v>
      </c>
      <c r="W376" s="52"/>
      <c r="Y376" s="52" t="s">
        <v>20</v>
      </c>
      <c r="Z376" s="66" t="s">
        <v>65</v>
      </c>
      <c r="AA376" s="51">
        <f>AVERAGE(R376:R377)</f>
        <v>6.8550000000000004</v>
      </c>
      <c r="AB376" s="51">
        <f>AVERAGE(T376:T377)</f>
        <v>11.0185</v>
      </c>
      <c r="AC376" s="51">
        <f>AVERAGE(U376:U377)</f>
        <v>0.1235</v>
      </c>
      <c r="AD376" s="51">
        <f>AVERAGE(S376:S377)</f>
        <v>21.75</v>
      </c>
      <c r="AE376" s="51">
        <f>AVERAGE(O376:O377)</f>
        <v>0.13250000000000001</v>
      </c>
      <c r="AF376" s="90">
        <f>TNTP!M332</f>
        <v>0.95072512500000006</v>
      </c>
      <c r="AG376" s="91">
        <f>TNTP!N332</f>
        <v>4.6454999999999996E-2</v>
      </c>
      <c r="AH376" s="90"/>
    </row>
    <row r="377" spans="1:34" x14ac:dyDescent="0.2">
      <c r="A377" s="82">
        <f>IF(ISBLANK('Raw Data'!A377),"",'Raw Data'!A377)</f>
        <v>42822</v>
      </c>
      <c r="B377" s="151">
        <f>IF(ISBLANK('Raw Data'!B377),"",'Raw Data'!B377)</f>
        <v>24</v>
      </c>
      <c r="C377" s="151" t="str">
        <f>IF(ISBLANK('Raw Data'!X377),"",'Raw Data'!X377)</f>
        <v/>
      </c>
      <c r="D377" s="151" t="str">
        <f>IF(ISBLANK('Raw Data'!Y377),"",'Raw Data'!Y377)</f>
        <v>Bob Heim</v>
      </c>
      <c r="E377" s="151">
        <f>IF(ISBLANK('Raw Data'!AB377),"",'Raw Data'!AB377)</f>
        <v>8</v>
      </c>
      <c r="F377" s="151">
        <f>IF(ISBLANK('Raw Data'!AC377),"",'Raw Data'!AC377)</f>
        <v>2.4384000000000001</v>
      </c>
      <c r="G377" s="151">
        <f>IF(ISBLANK('Raw Data'!N377),"",'Raw Data'!N377)</f>
        <v>3</v>
      </c>
      <c r="H377" s="151">
        <f>IF(ISBLANK('Raw Data'!O377),"",'Raw Data'!O377)</f>
        <v>2</v>
      </c>
      <c r="I377" s="151">
        <f>IF(ISBLANK('Raw Data'!P377),"",'Raw Data'!P377)</f>
        <v>2</v>
      </c>
      <c r="J377" s="151">
        <f>IF(ISBLANK('Raw Data'!Q377),"",'Raw Data'!Q377)</f>
        <v>2</v>
      </c>
      <c r="K377" s="151">
        <f>IF(ISBLANK('Raw Data'!R377),"",'Raw Data'!R377)</f>
        <v>10</v>
      </c>
      <c r="L377" s="151">
        <f>IF(ISBLANK('Raw Data'!S377),"",'Raw Data'!S377)</f>
        <v>1</v>
      </c>
      <c r="M377" s="151">
        <f>IF(ISBLANK('Raw Data'!T377),"",'Raw Data'!T377)</f>
        <v>16.666666666666668</v>
      </c>
      <c r="N377" s="151">
        <f>IF(ISBLANK('Raw Data'!U377),"",'Raw Data'!U377)</f>
        <v>5.5555555555555554</v>
      </c>
      <c r="O377" s="151">
        <f>IF(ISBLANK('Raw Data'!V377),"",'Raw Data'!V377)</f>
        <v>6.5000000000000002E-2</v>
      </c>
      <c r="P377" s="151">
        <f>IF(ISBLANK('Raw Data'!W377),"",'Raw Data'!W377)</f>
        <v>2</v>
      </c>
      <c r="Q377" s="151">
        <f>IF(ISBLANK('Raw Data'!C377),"",'Raw Data'!C377)</f>
        <v>11.79</v>
      </c>
      <c r="R377" s="151">
        <f>IF(ISBLANK('Raw Data'!D377),"",'Raw Data'!D377)</f>
        <v>6.94</v>
      </c>
      <c r="S377" s="151">
        <f>IF(ISBLANK('Raw Data'!E377),"",'Raw Data'!E377)</f>
        <v>31.1</v>
      </c>
      <c r="T377" s="151">
        <f>IF(ISBLANK('Raw Data'!F377),"",'Raw Data'!F377)</f>
        <v>17</v>
      </c>
      <c r="U377" s="151">
        <f>IF(ISBLANK('Raw Data'!G377),"",'Raw Data'!G377)</f>
        <v>9.4E-2</v>
      </c>
      <c r="V377" s="151" t="str">
        <f>IF(ISBLANK('Raw Data'!AD377),"",'Raw Data'!AD377)</f>
        <v/>
      </c>
      <c r="W377" s="52"/>
      <c r="Y377" s="52" t="s">
        <v>22</v>
      </c>
      <c r="AA377" s="90">
        <f>AVERAGE(R378:R379)</f>
        <v>7.1199999999999992</v>
      </c>
      <c r="AB377" s="90">
        <f>AVERAGE(T378:T379)</f>
        <v>10.31</v>
      </c>
      <c r="AC377" s="90">
        <f>AVERAGE(U378:U379)</f>
        <v>9.7500000000000003E-2</v>
      </c>
      <c r="AD377" s="90">
        <f>AVERAGE(S378:S379)</f>
        <v>11.5</v>
      </c>
      <c r="AE377" s="90">
        <f>AVERAGE(O378:O379)</f>
        <v>5.1000000000000004E-2</v>
      </c>
      <c r="AF377" s="90">
        <f>TNTP!M333</f>
        <v>0.60090029999999994</v>
      </c>
      <c r="AG377" s="91">
        <f>TNTP!N333</f>
        <v>3.0660300000000001E-2</v>
      </c>
      <c r="AH377" s="90"/>
    </row>
    <row r="378" spans="1:34" x14ac:dyDescent="0.2">
      <c r="A378" s="82">
        <f>IF(ISBLANK('Raw Data'!A378),"",'Raw Data'!A378)</f>
        <v>42836</v>
      </c>
      <c r="B378" s="151">
        <f>IF(ISBLANK('Raw Data'!B378),"",'Raw Data'!B378)</f>
        <v>24</v>
      </c>
      <c r="C378" s="151" t="str">
        <f>IF(ISBLANK('Raw Data'!X378),"",'Raw Data'!X378)</f>
        <v/>
      </c>
      <c r="D378" s="151" t="str">
        <f>IF(ISBLANK('Raw Data'!Y378),"",'Raw Data'!Y378)</f>
        <v>Bob Heim</v>
      </c>
      <c r="E378" s="151">
        <f>IF(ISBLANK('Raw Data'!AB378),"",'Raw Data'!AB378)</f>
        <v>20</v>
      </c>
      <c r="F378" s="151">
        <f>IF(ISBLANK('Raw Data'!AC378),"",'Raw Data'!AC378)</f>
        <v>6.0960000000000001</v>
      </c>
      <c r="G378" s="151">
        <f>IF(ISBLANK('Raw Data'!N378),"",'Raw Data'!N378)</f>
        <v>4</v>
      </c>
      <c r="H378" s="151">
        <f>IF(ISBLANK('Raw Data'!O378),"",'Raw Data'!O378)</f>
        <v>1</v>
      </c>
      <c r="I378" s="151">
        <f>IF(ISBLANK('Raw Data'!P378),"",'Raw Data'!P378)</f>
        <v>2</v>
      </c>
      <c r="J378" s="151">
        <f>IF(ISBLANK('Raw Data'!Q378),"",'Raw Data'!Q378)</f>
        <v>2</v>
      </c>
      <c r="K378" s="151">
        <f>IF(ISBLANK('Raw Data'!R378),"",'Raw Data'!R378)</f>
        <v>5</v>
      </c>
      <c r="L378" s="151">
        <f>IF(ISBLANK('Raw Data'!S378),"",'Raw Data'!S378)</f>
        <v>1</v>
      </c>
      <c r="M378" s="151">
        <f>IF(ISBLANK('Raw Data'!T378),"",'Raw Data'!T378)</f>
        <v>18.888888888888889</v>
      </c>
      <c r="N378" s="151">
        <f>IF(ISBLANK('Raw Data'!U378),"",'Raw Data'!U378)</f>
        <v>10</v>
      </c>
      <c r="O378" s="151">
        <f>IF(ISBLANK('Raw Data'!V378),"",'Raw Data'!V378)</f>
        <v>5.1999999999999998E-2</v>
      </c>
      <c r="P378" s="151">
        <f>IF(ISBLANK('Raw Data'!W378),"",'Raw Data'!W378)</f>
        <v>1</v>
      </c>
      <c r="Q378" s="151">
        <f>IF(ISBLANK('Raw Data'!C378),"",'Raw Data'!C378)</f>
        <v>9.19</v>
      </c>
      <c r="R378" s="151">
        <f>IF(ISBLANK('Raw Data'!D378),"",'Raw Data'!D378)</f>
        <v>7.22</v>
      </c>
      <c r="S378" s="151" t="str">
        <f>IF(ISBLANK('Raw Data'!E378),"",'Raw Data'!E378)</f>
        <v/>
      </c>
      <c r="T378" s="151">
        <f>IF(ISBLANK('Raw Data'!F378),"",'Raw Data'!F378)</f>
        <v>11.9</v>
      </c>
      <c r="U378" s="151">
        <f>IF(ISBLANK('Raw Data'!G378),"",'Raw Data'!G378)</f>
        <v>0.104</v>
      </c>
      <c r="V378" s="151" t="str">
        <f>IF(ISBLANK('Raw Data'!AD378),"",'Raw Data'!AD378)</f>
        <v/>
      </c>
      <c r="W378" s="52"/>
      <c r="Y378" s="52" t="s">
        <v>23</v>
      </c>
      <c r="AA378" s="90">
        <f>AVERAGE(R380:R381)</f>
        <v>7.01</v>
      </c>
      <c r="AB378" s="90">
        <f>AVERAGE(T380:T381)</f>
        <v>0.52350000000000008</v>
      </c>
      <c r="AC378" s="90">
        <f>AVERAGE(U380:U381)</f>
        <v>9.1999999999999998E-2</v>
      </c>
      <c r="AD378" s="90">
        <f>AVERAGE(S380:S381)</f>
        <v>9.6999999999999993</v>
      </c>
      <c r="AE378" s="90">
        <f>AVERAGE(O380:O381)</f>
        <v>8.7499999999999994E-2</v>
      </c>
      <c r="AF378" s="90">
        <f>TNTP!M334</f>
        <v>0.43036507499999999</v>
      </c>
      <c r="AG378" s="91">
        <f>TNTP!N334</f>
        <v>3.1744250000000002E-2</v>
      </c>
      <c r="AH378" s="90"/>
    </row>
    <row r="379" spans="1:34" x14ac:dyDescent="0.2">
      <c r="A379" s="82">
        <f>IF(ISBLANK('Raw Data'!A379),"",'Raw Data'!A379)</f>
        <v>42850</v>
      </c>
      <c r="B379" s="151">
        <f>IF(ISBLANK('Raw Data'!B379),"",'Raw Data'!B379)</f>
        <v>24</v>
      </c>
      <c r="C379" s="151" t="str">
        <f>IF(ISBLANK('Raw Data'!X379),"",'Raw Data'!X379)</f>
        <v/>
      </c>
      <c r="D379" s="151" t="str">
        <f>IF(ISBLANK('Raw Data'!Y379),"",'Raw Data'!Y379)</f>
        <v>Bob Heim</v>
      </c>
      <c r="E379" s="151">
        <f>IF(ISBLANK('Raw Data'!AB379),"",'Raw Data'!AB379)</f>
        <v>25</v>
      </c>
      <c r="F379" s="151">
        <f>IF(ISBLANK('Raw Data'!AC379),"",'Raw Data'!AC379)</f>
        <v>7.62</v>
      </c>
      <c r="G379" s="151">
        <f>IF(ISBLANK('Raw Data'!N379),"",'Raw Data'!N379)</f>
        <v>3</v>
      </c>
      <c r="H379" s="151">
        <f>IF(ISBLANK('Raw Data'!O379),"",'Raw Data'!O379)</f>
        <v>4</v>
      </c>
      <c r="I379" s="151">
        <f>IF(ISBLANK('Raw Data'!P379),"",'Raw Data'!P379)</f>
        <v>3</v>
      </c>
      <c r="J379" s="151">
        <f>IF(ISBLANK('Raw Data'!Q379),"",'Raw Data'!Q379)</f>
        <v>3</v>
      </c>
      <c r="K379" s="151">
        <f>IF(ISBLANK('Raw Data'!R379),"",'Raw Data'!R379)</f>
        <v>8</v>
      </c>
      <c r="L379" s="151">
        <f>IF(ISBLANK('Raw Data'!S379),"",'Raw Data'!S379)</f>
        <v>4</v>
      </c>
      <c r="M379" s="151">
        <f>IF(ISBLANK('Raw Data'!T379),"",'Raw Data'!T379)</f>
        <v>14.444444444444445</v>
      </c>
      <c r="N379" s="151">
        <f>IF(ISBLANK('Raw Data'!U379),"",'Raw Data'!U379)</f>
        <v>11.111111111111111</v>
      </c>
      <c r="O379" s="151">
        <f>IF(ISBLANK('Raw Data'!V379),"",'Raw Data'!V379)</f>
        <v>0.05</v>
      </c>
      <c r="P379" s="151">
        <f>IF(ISBLANK('Raw Data'!W379),"",'Raw Data'!W379)</f>
        <v>2</v>
      </c>
      <c r="Q379" s="151">
        <f>IF(ISBLANK('Raw Data'!C379),"",'Raw Data'!C379)</f>
        <v>9.92</v>
      </c>
      <c r="R379" s="151">
        <f>IF(ISBLANK('Raw Data'!D379),"",'Raw Data'!D379)</f>
        <v>7.02</v>
      </c>
      <c r="S379" s="151">
        <f>IF(ISBLANK('Raw Data'!E379),"",'Raw Data'!E379)</f>
        <v>11.5</v>
      </c>
      <c r="T379" s="151">
        <f>IF(ISBLANK('Raw Data'!F379),"",'Raw Data'!F379)</f>
        <v>8.7200000000000006</v>
      </c>
      <c r="U379" s="151">
        <f>IF(ISBLANK('Raw Data'!G379),"",'Raw Data'!G379)</f>
        <v>9.0999999999999998E-2</v>
      </c>
      <c r="V379" s="151" t="str">
        <f>IF(ISBLANK('Raw Data'!AD379),"",'Raw Data'!AD379)</f>
        <v/>
      </c>
      <c r="W379" s="52"/>
      <c r="Y379" s="52" t="s">
        <v>24</v>
      </c>
      <c r="AA379" s="51">
        <f>AVERAGE(R382:R383)</f>
        <v>7.1349999999999998</v>
      </c>
      <c r="AB379" s="51">
        <f>AVERAGE(T382:T383)</f>
        <v>0.47399999999999998</v>
      </c>
      <c r="AC379" s="51">
        <f>AVERAGE(U382:U383)</f>
        <v>0.129</v>
      </c>
      <c r="AD379" s="51">
        <f>AVERAGE(S382:S383)</f>
        <v>14</v>
      </c>
      <c r="AE379" s="51">
        <f>AVERAGE(O382:O383)</f>
        <v>6.5000000000000002E-2</v>
      </c>
      <c r="AF379" s="90">
        <f>TNTP!M335</f>
        <v>0.41110544999999998</v>
      </c>
      <c r="AG379" s="91">
        <f>TNTP!N335</f>
        <v>4.5525900000000001E-2</v>
      </c>
      <c r="AH379" s="90"/>
    </row>
    <row r="380" spans="1:34" x14ac:dyDescent="0.2">
      <c r="A380" s="82">
        <f>IF(ISBLANK('Raw Data'!A380),"",'Raw Data'!A380)</f>
        <v>42864</v>
      </c>
      <c r="B380" s="151">
        <f>IF(ISBLANK('Raw Data'!B380),"",'Raw Data'!B380)</f>
        <v>24</v>
      </c>
      <c r="C380" s="151" t="str">
        <f>IF(ISBLANK('Raw Data'!X380),"",'Raw Data'!X380)</f>
        <v/>
      </c>
      <c r="D380" s="151" t="str">
        <f>IF(ISBLANK('Raw Data'!Y380),"",'Raw Data'!Y380)</f>
        <v>Bob Heim</v>
      </c>
      <c r="E380" s="151">
        <f>IF(ISBLANK('Raw Data'!AB380),"",'Raw Data'!AB380)</f>
        <v>20</v>
      </c>
      <c r="F380" s="151">
        <f>IF(ISBLANK('Raw Data'!AC380),"",'Raw Data'!AC380)</f>
        <v>6.0960000000000001</v>
      </c>
      <c r="G380" s="151">
        <f>IF(ISBLANK('Raw Data'!N380),"",'Raw Data'!N380)</f>
        <v>1</v>
      </c>
      <c r="H380" s="151">
        <f>IF(ISBLANK('Raw Data'!O380),"",'Raw Data'!O380)</f>
        <v>1</v>
      </c>
      <c r="I380" s="151">
        <f>IF(ISBLANK('Raw Data'!P380),"",'Raw Data'!P380)</f>
        <v>3</v>
      </c>
      <c r="J380" s="151">
        <f>IF(ISBLANK('Raw Data'!Q380),"",'Raw Data'!Q380)</f>
        <v>3</v>
      </c>
      <c r="K380" s="151">
        <f>IF(ISBLANK('Raw Data'!R380),"",'Raw Data'!R380)</f>
        <v>6</v>
      </c>
      <c r="L380" s="151">
        <f>IF(ISBLANK('Raw Data'!S380),"",'Raw Data'!S380)</f>
        <v>2</v>
      </c>
      <c r="M380" s="151">
        <f>IF(ISBLANK('Raw Data'!T380),"",'Raw Data'!T380)</f>
        <v>20</v>
      </c>
      <c r="N380" s="151">
        <f>IF(ISBLANK('Raw Data'!U380),"",'Raw Data'!U380)</f>
        <v>14.444444444444445</v>
      </c>
      <c r="O380" s="151">
        <f>IF(ISBLANK('Raw Data'!V380),"",'Raw Data'!V380)</f>
        <v>8.5000000000000006E-2</v>
      </c>
      <c r="P380" s="151">
        <f>IF(ISBLANK('Raw Data'!W380),"",'Raw Data'!W380)</f>
        <v>1</v>
      </c>
      <c r="Q380" s="151">
        <f>IF(ISBLANK('Raw Data'!C380),"",'Raw Data'!C380)</f>
        <v>10.55</v>
      </c>
      <c r="R380" s="151">
        <f>IF(ISBLANK('Raw Data'!D380),"",'Raw Data'!D380)</f>
        <v>6.98</v>
      </c>
      <c r="S380" s="151">
        <f>IF(ISBLANK('Raw Data'!E380),"",'Raw Data'!E380)</f>
        <v>9.6</v>
      </c>
      <c r="T380" s="151">
        <f>IF(ISBLANK('Raw Data'!F380),"",'Raw Data'!F380)</f>
        <v>0.39600000000000002</v>
      </c>
      <c r="U380" s="151">
        <f>IF(ISBLANK('Raw Data'!G380),"",'Raw Data'!G380)</f>
        <v>8.8999999999999996E-2</v>
      </c>
      <c r="V380" s="151" t="str">
        <f>IF(ISBLANK('Raw Data'!AD380),"",'Raw Data'!AD380)</f>
        <v/>
      </c>
      <c r="W380" s="52"/>
      <c r="Y380" s="52" t="s">
        <v>25</v>
      </c>
      <c r="AA380" s="51">
        <f>AVERAGE(R384:R385)</f>
        <v>6.8</v>
      </c>
      <c r="AC380" s="51">
        <f>AVERAGE(U384:U385)</f>
        <v>8.5000000000000006E-2</v>
      </c>
      <c r="AD380" s="51">
        <f>AVERAGE(S384:S385)</f>
        <v>9.1</v>
      </c>
      <c r="AE380" s="51">
        <f>AVERAGE(O384:O385)</f>
        <v>7.0000000000000007E-2</v>
      </c>
      <c r="AF380" s="90">
        <f>TNTP!M336</f>
        <v>0.39219599999999999</v>
      </c>
      <c r="AG380" s="91">
        <f>TNTP!N336</f>
        <v>4.8313200000000001E-2</v>
      </c>
      <c r="AH380" s="90"/>
    </row>
    <row r="381" spans="1:34" x14ac:dyDescent="0.2">
      <c r="A381" s="82">
        <f>IF(ISBLANK('Raw Data'!A381),"",'Raw Data'!A381)</f>
        <v>42878</v>
      </c>
      <c r="B381" s="151">
        <f>IF(ISBLANK('Raw Data'!B381),"",'Raw Data'!B381)</f>
        <v>24</v>
      </c>
      <c r="C381" s="151" t="str">
        <f>IF(ISBLANK('Raw Data'!X381),"",'Raw Data'!X381)</f>
        <v/>
      </c>
      <c r="D381" s="151" t="str">
        <f>IF(ISBLANK('Raw Data'!Y381),"",'Raw Data'!Y381)</f>
        <v>Bob Heim</v>
      </c>
      <c r="E381" s="151">
        <f>IF(ISBLANK('Raw Data'!AB381),"",'Raw Data'!AB381)</f>
        <v>24</v>
      </c>
      <c r="F381" s="151">
        <f>IF(ISBLANK('Raw Data'!AC381),"",'Raw Data'!AC381)</f>
        <v>7.3152000000000008</v>
      </c>
      <c r="G381" s="151">
        <f>IF(ISBLANK('Raw Data'!N381),"",'Raw Data'!N381)</f>
        <v>1</v>
      </c>
      <c r="H381" s="151">
        <f>IF(ISBLANK('Raw Data'!O381),"",'Raw Data'!O381)</f>
        <v>3</v>
      </c>
      <c r="I381" s="151">
        <f>IF(ISBLANK('Raw Data'!P381),"",'Raw Data'!P381)</f>
        <v>3</v>
      </c>
      <c r="J381" s="151">
        <f>IF(ISBLANK('Raw Data'!Q381),"",'Raw Data'!Q381)</f>
        <v>2</v>
      </c>
      <c r="K381" s="151">
        <f>IF(ISBLANK('Raw Data'!R381),"",'Raw Data'!R381)</f>
        <v>6</v>
      </c>
      <c r="L381" s="151">
        <f>IF(ISBLANK('Raw Data'!S381),"",'Raw Data'!S381)</f>
        <v>4</v>
      </c>
      <c r="M381" s="151">
        <f>IF(ISBLANK('Raw Data'!T381),"",'Raw Data'!T381)</f>
        <v>17.777777777777779</v>
      </c>
      <c r="N381" s="151">
        <f>IF(ISBLANK('Raw Data'!U381),"",'Raw Data'!U381)</f>
        <v>15.555555555555555</v>
      </c>
      <c r="O381" s="151">
        <f>IF(ISBLANK('Raw Data'!V381),"",'Raw Data'!V381)</f>
        <v>0.09</v>
      </c>
      <c r="P381" s="151">
        <f>IF(ISBLANK('Raw Data'!W381),"",'Raw Data'!W381)</f>
        <v>1</v>
      </c>
      <c r="Q381" s="151">
        <f>IF(ISBLANK('Raw Data'!C381),"",'Raw Data'!C381)</f>
        <v>10.56</v>
      </c>
      <c r="R381" s="151">
        <f>IF(ISBLANK('Raw Data'!D381),"",'Raw Data'!D381)</f>
        <v>7.04</v>
      </c>
      <c r="S381" s="151">
        <f>IF(ISBLANK('Raw Data'!E381),"",'Raw Data'!E381)</f>
        <v>9.8000000000000007</v>
      </c>
      <c r="T381" s="151">
        <f>IF(ISBLANK('Raw Data'!F381),"",'Raw Data'!F381)</f>
        <v>0.65100000000000002</v>
      </c>
      <c r="U381" s="151">
        <f>IF(ISBLANK('Raw Data'!G381),"",'Raw Data'!G381)</f>
        <v>9.5000000000000001E-2</v>
      </c>
      <c r="V381" s="151" t="str">
        <f>IF(ISBLANK('Raw Data'!AD381),"",'Raw Data'!AD381)</f>
        <v/>
      </c>
      <c r="W381" s="52"/>
      <c r="Y381" s="52" t="s">
        <v>26</v>
      </c>
      <c r="AA381" s="90">
        <f>AVERAGE(R386:R388)</f>
        <v>6.37</v>
      </c>
      <c r="AB381" s="90">
        <f>AVERAGE(T386:T388)</f>
        <v>3.3460000000000001</v>
      </c>
      <c r="AC381" s="90">
        <f>AVERAGE(U386:U388)</f>
        <v>0.12</v>
      </c>
      <c r="AD381" s="90">
        <f>AVERAGE(S386:S388)</f>
        <v>13.733333333333334</v>
      </c>
      <c r="AE381" s="90">
        <f>AVERAGE(O386:O388)</f>
        <v>0.65</v>
      </c>
      <c r="AF381" s="90">
        <f>TNTP!M337</f>
        <v>0.62984810000000002</v>
      </c>
      <c r="AG381" s="91">
        <f>TNTP!N337</f>
        <v>6.2043233333333336E-2</v>
      </c>
      <c r="AH381" s="90"/>
    </row>
    <row r="382" spans="1:34" x14ac:dyDescent="0.2">
      <c r="A382" s="82">
        <f>IF(ISBLANK('Raw Data'!A382),"",'Raw Data'!A382)</f>
        <v>42892</v>
      </c>
      <c r="B382" s="151">
        <f>IF(ISBLANK('Raw Data'!B382),"",'Raw Data'!B382)</f>
        <v>24</v>
      </c>
      <c r="C382" s="151" t="str">
        <f>IF(ISBLANK('Raw Data'!X382),"",'Raw Data'!X382)</f>
        <v/>
      </c>
      <c r="D382" s="151" t="str">
        <f>IF(ISBLANK('Raw Data'!Y382),"",'Raw Data'!Y382)</f>
        <v>Bob Heim</v>
      </c>
      <c r="E382" s="151">
        <f>IF(ISBLANK('Raw Data'!AB382),"",'Raw Data'!AB382)</f>
        <v>25</v>
      </c>
      <c r="F382" s="151">
        <f>IF(ISBLANK('Raw Data'!AC382),"",'Raw Data'!AC382)</f>
        <v>7.62</v>
      </c>
      <c r="G382" s="151">
        <f>IF(ISBLANK('Raw Data'!N382),"",'Raw Data'!N382)</f>
        <v>1</v>
      </c>
      <c r="H382" s="151">
        <f>IF(ISBLANK('Raw Data'!O382),"",'Raw Data'!O382)</f>
        <v>1</v>
      </c>
      <c r="I382" s="151">
        <f>IF(ISBLANK('Raw Data'!P382),"",'Raw Data'!P382)</f>
        <v>3</v>
      </c>
      <c r="J382" s="151">
        <f>IF(ISBLANK('Raw Data'!Q382),"",'Raw Data'!Q382)</f>
        <v>3</v>
      </c>
      <c r="K382" s="151">
        <f>IF(ISBLANK('Raw Data'!R382),"",'Raw Data'!R382)</f>
        <v>6</v>
      </c>
      <c r="L382" s="151">
        <f>IF(ISBLANK('Raw Data'!S382),"",'Raw Data'!S382)</f>
        <v>5</v>
      </c>
      <c r="M382" s="151">
        <f>IF(ISBLANK('Raw Data'!T382),"",'Raw Data'!T382)</f>
        <v>25</v>
      </c>
      <c r="N382" s="151">
        <f>IF(ISBLANK('Raw Data'!U382),"",'Raw Data'!U382)</f>
        <v>20</v>
      </c>
      <c r="O382" s="151">
        <f>IF(ISBLANK('Raw Data'!V382),"",'Raw Data'!V382)</f>
        <v>7.0000000000000007E-2</v>
      </c>
      <c r="P382" s="151">
        <f>IF(ISBLANK('Raw Data'!W382),"",'Raw Data'!W382)</f>
        <v>1</v>
      </c>
      <c r="Q382" s="151">
        <f>IF(ISBLANK('Raw Data'!C382),"",'Raw Data'!C382)</f>
        <v>10.74</v>
      </c>
      <c r="R382" s="151">
        <f>IF(ISBLANK('Raw Data'!D382),"",'Raw Data'!D382)</f>
        <v>7.23</v>
      </c>
      <c r="S382" s="151">
        <f>IF(ISBLANK('Raw Data'!E382),"",'Raw Data'!E382)</f>
        <v>11.5</v>
      </c>
      <c r="T382" s="151">
        <f>IF(ISBLANK('Raw Data'!F382),"",'Raw Data'!F382)</f>
        <v>0.47399999999999998</v>
      </c>
      <c r="U382" s="151">
        <f>IF(ISBLANK('Raw Data'!G382),"",'Raw Data'!G382)</f>
        <v>0.105</v>
      </c>
      <c r="V382" s="151" t="str">
        <f>IF(ISBLANK('Raw Data'!AD382),"",'Raw Data'!AD382)</f>
        <v/>
      </c>
      <c r="W382" s="52"/>
      <c r="Y382" s="52" t="s">
        <v>27</v>
      </c>
      <c r="AA382" s="90">
        <f>AVERAGE(R389:R390)</f>
        <v>7.07</v>
      </c>
      <c r="AB382" s="90">
        <f>AVERAGE(T389:T390)</f>
        <v>0.55000000000000004</v>
      </c>
      <c r="AC382" s="90">
        <f>AVERAGE(U389:U390)</f>
        <v>0.19450000000000001</v>
      </c>
      <c r="AD382" s="90">
        <f>AVERAGE(S389:S390)</f>
        <v>11.9</v>
      </c>
      <c r="AE382" s="90">
        <f>AVERAGE(O389:O390)</f>
        <v>0.33499999999999996</v>
      </c>
      <c r="AF382" s="90">
        <f>TNTP!M338</f>
        <v>0.68984475000000001</v>
      </c>
      <c r="AG382" s="91">
        <f>TNTP!N338</f>
        <v>5.2958699999999997E-2</v>
      </c>
      <c r="AH382" s="90"/>
    </row>
    <row r="383" spans="1:34" x14ac:dyDescent="0.2">
      <c r="A383" s="82">
        <f>IF(ISBLANK('Raw Data'!A383),"",'Raw Data'!A383)</f>
        <v>42906</v>
      </c>
      <c r="B383" s="151">
        <f>IF(ISBLANK('Raw Data'!B383),"",'Raw Data'!B383)</f>
        <v>24</v>
      </c>
      <c r="C383" s="151" t="str">
        <f>IF(ISBLANK('Raw Data'!X383),"",'Raw Data'!X383)</f>
        <v/>
      </c>
      <c r="D383" s="151" t="str">
        <f>IF(ISBLANK('Raw Data'!Y383),"",'Raw Data'!Y383)</f>
        <v>Bob Heim</v>
      </c>
      <c r="E383" s="151">
        <f>IF(ISBLANK('Raw Data'!AB383),"",'Raw Data'!AB383)</f>
        <v>25</v>
      </c>
      <c r="F383" s="151">
        <f>IF(ISBLANK('Raw Data'!AC383),"",'Raw Data'!AC383)</f>
        <v>7.62</v>
      </c>
      <c r="G383" s="151">
        <f>IF(ISBLANK('Raw Data'!N383),"",'Raw Data'!N383)</f>
        <v>3</v>
      </c>
      <c r="H383" s="151">
        <f>IF(ISBLANK('Raw Data'!O383),"",'Raw Data'!O383)</f>
        <v>3</v>
      </c>
      <c r="I383" s="151">
        <f>IF(ISBLANK('Raw Data'!P383),"",'Raw Data'!P383)</f>
        <v>1</v>
      </c>
      <c r="J383" s="151">
        <f>IF(ISBLANK('Raw Data'!Q383),"",'Raw Data'!Q383)</f>
        <v>2</v>
      </c>
      <c r="K383" s="151">
        <f>IF(ISBLANK('Raw Data'!R383),"",'Raw Data'!R383)</f>
        <v>12</v>
      </c>
      <c r="L383" s="151">
        <f>IF(ISBLANK('Raw Data'!S383),"",'Raw Data'!S383)</f>
        <v>5</v>
      </c>
      <c r="M383" s="151">
        <f>IF(ISBLANK('Raw Data'!T383),"",'Raw Data'!T383)</f>
        <v>26.111111111111111</v>
      </c>
      <c r="N383" s="151">
        <f>IF(ISBLANK('Raw Data'!U383),"",'Raw Data'!U383)</f>
        <v>22.222222222222221</v>
      </c>
      <c r="O383" s="151">
        <f>IF(ISBLANK('Raw Data'!V383),"",'Raw Data'!V383)</f>
        <v>0.06</v>
      </c>
      <c r="P383" s="151">
        <f>IF(ISBLANK('Raw Data'!W383),"",'Raw Data'!W383)</f>
        <v>2</v>
      </c>
      <c r="Q383" s="151">
        <f>IF(ISBLANK('Raw Data'!C383),"",'Raw Data'!C383)</f>
        <v>5.09</v>
      </c>
      <c r="R383" s="151">
        <f>IF(ISBLANK('Raw Data'!D383),"",'Raw Data'!D383)</f>
        <v>7.04</v>
      </c>
      <c r="S383" s="151">
        <f>IF(ISBLANK('Raw Data'!E383),"",'Raw Data'!E383)</f>
        <v>16.5</v>
      </c>
      <c r="T383" s="151" t="str">
        <f>IF(ISBLANK('Raw Data'!F383),"",'Raw Data'!F383)</f>
        <v/>
      </c>
      <c r="U383" s="151">
        <f>IF(ISBLANK('Raw Data'!G383),"",'Raw Data'!G383)</f>
        <v>0.153</v>
      </c>
      <c r="V383" s="151" t="str">
        <f>IF(ISBLANK('Raw Data'!AD383),"",'Raw Data'!AD383)</f>
        <v/>
      </c>
      <c r="W383" s="52"/>
      <c r="Y383" s="52" t="s">
        <v>28</v>
      </c>
      <c r="AA383" s="90">
        <f>AVERAGE(R391:R392)</f>
        <v>6.52</v>
      </c>
      <c r="AB383" s="90"/>
      <c r="AC383" s="90">
        <f>AVERAGE(U391:U392)</f>
        <v>0.217</v>
      </c>
      <c r="AD383" s="90">
        <f>AVERAGE(S391:S392)</f>
        <v>5.3</v>
      </c>
      <c r="AE383" s="90">
        <f>AVERAGE(O391:O392)</f>
        <v>0.11</v>
      </c>
      <c r="AF383" s="90">
        <f>TNTP!M339</f>
        <v>0.72556259999999995</v>
      </c>
      <c r="AG383" s="91">
        <f>TNTP!N339</f>
        <v>5.5436299999999994E-2</v>
      </c>
      <c r="AH383" s="90"/>
    </row>
    <row r="384" spans="1:34" x14ac:dyDescent="0.2">
      <c r="A384" s="82">
        <f>IF(ISBLANK('Raw Data'!A384),"",'Raw Data'!A384)</f>
        <v>42921</v>
      </c>
      <c r="B384" s="151">
        <f>IF(ISBLANK('Raw Data'!B384),"",'Raw Data'!B384)</f>
        <v>24</v>
      </c>
      <c r="C384" s="151" t="str">
        <f>IF(ISBLANK('Raw Data'!X384),"",'Raw Data'!X384)</f>
        <v/>
      </c>
      <c r="D384" s="151" t="str">
        <f>IF(ISBLANK('Raw Data'!Y384),"",'Raw Data'!Y384)</f>
        <v>NO SAMPLE</v>
      </c>
      <c r="E384" s="151" t="str">
        <f>IF(ISBLANK('Raw Data'!AB384),"",'Raw Data'!AB384)</f>
        <v/>
      </c>
      <c r="F384" s="151" t="str">
        <f>IF(ISBLANK('Raw Data'!AC384),"",'Raw Data'!AC384)</f>
        <v/>
      </c>
      <c r="G384" s="151" t="str">
        <f>IF(ISBLANK('Raw Data'!N384),"",'Raw Data'!N384)</f>
        <v/>
      </c>
      <c r="H384" s="151" t="str">
        <f>IF(ISBLANK('Raw Data'!O384),"",'Raw Data'!O384)</f>
        <v/>
      </c>
      <c r="I384" s="151" t="str">
        <f>IF(ISBLANK('Raw Data'!P384),"",'Raw Data'!P384)</f>
        <v/>
      </c>
      <c r="J384" s="151" t="str">
        <f>IF(ISBLANK('Raw Data'!Q384),"",'Raw Data'!Q384)</f>
        <v/>
      </c>
      <c r="K384" s="151" t="str">
        <f>IF(ISBLANK('Raw Data'!R384),"",'Raw Data'!R384)</f>
        <v/>
      </c>
      <c r="L384" s="151" t="str">
        <f>IF(ISBLANK('Raw Data'!S384),"",'Raw Data'!S384)</f>
        <v/>
      </c>
      <c r="M384" s="151" t="str">
        <f>IF(ISBLANK('Raw Data'!T384),"",'Raw Data'!T384)</f>
        <v xml:space="preserve"> </v>
      </c>
      <c r="N384" s="151" t="str">
        <f>IF(ISBLANK('Raw Data'!U384),"",'Raw Data'!U384)</f>
        <v xml:space="preserve"> </v>
      </c>
      <c r="O384" s="151" t="str">
        <f>IF(ISBLANK('Raw Data'!V384),"",'Raw Data'!V384)</f>
        <v/>
      </c>
      <c r="P384" s="151" t="str">
        <f>IF(ISBLANK('Raw Data'!W384),"",'Raw Data'!W384)</f>
        <v/>
      </c>
      <c r="Q384" s="151" t="str">
        <f>IF(ISBLANK('Raw Data'!C384),"",'Raw Data'!C384)</f>
        <v/>
      </c>
      <c r="R384" s="151" t="str">
        <f>IF(ISBLANK('Raw Data'!D384),"",'Raw Data'!D384)</f>
        <v/>
      </c>
      <c r="S384" s="151" t="str">
        <f>IF(ISBLANK('Raw Data'!E384),"",'Raw Data'!E384)</f>
        <v/>
      </c>
      <c r="T384" s="151" t="str">
        <f>IF(ISBLANK('Raw Data'!F384),"",'Raw Data'!F384)</f>
        <v/>
      </c>
      <c r="U384" s="151" t="str">
        <f>IF(ISBLANK('Raw Data'!G384),"",'Raw Data'!G384)</f>
        <v/>
      </c>
      <c r="V384" s="151" t="str">
        <f>IF(ISBLANK('Raw Data'!AD384),"",'Raw Data'!AD384)</f>
        <v/>
      </c>
      <c r="W384" s="52"/>
      <c r="Y384" s="52" t="s">
        <v>29</v>
      </c>
      <c r="AF384" s="90"/>
      <c r="AG384" s="91"/>
      <c r="AH384" s="90"/>
    </row>
    <row r="385" spans="1:34" x14ac:dyDescent="0.2">
      <c r="A385" s="82">
        <f>IF(ISBLANK('Raw Data'!A385),"",'Raw Data'!A385)</f>
        <v>42934</v>
      </c>
      <c r="B385" s="151">
        <f>IF(ISBLANK('Raw Data'!B385),"",'Raw Data'!B385)</f>
        <v>24</v>
      </c>
      <c r="C385" s="151" t="str">
        <f>IF(ISBLANK('Raw Data'!X385),"",'Raw Data'!X385)</f>
        <v/>
      </c>
      <c r="D385" s="151" t="str">
        <f>IF(ISBLANK('Raw Data'!Y385),"",'Raw Data'!Y385)</f>
        <v>Bob Heim</v>
      </c>
      <c r="E385" s="151">
        <f>IF(ISBLANK('Raw Data'!AB385),"",'Raw Data'!AB385)</f>
        <v>25</v>
      </c>
      <c r="F385" s="151">
        <f>IF(ISBLANK('Raw Data'!AC385),"",'Raw Data'!AC385)</f>
        <v>7.62</v>
      </c>
      <c r="G385" s="151">
        <f>IF(ISBLANK('Raw Data'!N385),"",'Raw Data'!N385)</f>
        <v>1</v>
      </c>
      <c r="H385" s="151">
        <f>IF(ISBLANK('Raw Data'!O385),"",'Raw Data'!O385)</f>
        <v>1</v>
      </c>
      <c r="I385" s="151">
        <f>IF(ISBLANK('Raw Data'!P385),"",'Raw Data'!P385)</f>
        <v>1</v>
      </c>
      <c r="J385" s="151">
        <f>IF(ISBLANK('Raw Data'!Q385),"",'Raw Data'!Q385)</f>
        <v>1</v>
      </c>
      <c r="K385" s="151">
        <f>IF(ISBLANK('Raw Data'!R385),"",'Raw Data'!R385)</f>
        <v>13</v>
      </c>
      <c r="L385" s="151">
        <f>IF(ISBLANK('Raw Data'!S385),"",'Raw Data'!S385)</f>
        <v>1</v>
      </c>
      <c r="M385" s="151">
        <f>IF(ISBLANK('Raw Data'!T385),"",'Raw Data'!T385)</f>
        <v>24.444444444444443</v>
      </c>
      <c r="N385" s="151">
        <f>IF(ISBLANK('Raw Data'!U385),"",'Raw Data'!U385)</f>
        <v>23.333333333333332</v>
      </c>
      <c r="O385" s="151">
        <f>IF(ISBLANK('Raw Data'!V385),"",'Raw Data'!V385)</f>
        <v>7.0000000000000007E-2</v>
      </c>
      <c r="P385" s="151">
        <f>IF(ISBLANK('Raw Data'!W385),"",'Raw Data'!W385)</f>
        <v>1</v>
      </c>
      <c r="Q385" s="151">
        <f>IF(ISBLANK('Raw Data'!C385),"",'Raw Data'!C385)</f>
        <v>10.39</v>
      </c>
      <c r="R385" s="151">
        <f>IF(ISBLANK('Raw Data'!D385),"",'Raw Data'!D385)</f>
        <v>6.8</v>
      </c>
      <c r="S385" s="151">
        <f>IF(ISBLANK('Raw Data'!E385),"",'Raw Data'!E385)</f>
        <v>9.1</v>
      </c>
      <c r="T385" s="151" t="str">
        <f>IF(ISBLANK('Raw Data'!F385),"",'Raw Data'!F385)</f>
        <v/>
      </c>
      <c r="U385" s="151">
        <f>IF(ISBLANK('Raw Data'!G385),"",'Raw Data'!G385)</f>
        <v>8.5000000000000006E-2</v>
      </c>
      <c r="V385" s="151" t="str">
        <f>IF(ISBLANK('Raw Data'!AD385),"",'Raw Data'!AD385)</f>
        <v/>
      </c>
      <c r="W385" s="52"/>
      <c r="Y385" s="51" t="s">
        <v>134</v>
      </c>
      <c r="AA385" s="91">
        <f>AVERAGE(AA376:AA384)</f>
        <v>6.8599999999999994</v>
      </c>
      <c r="AB385" s="91">
        <f>AVERAGE(AB376:AB384)</f>
        <v>4.370333333333333</v>
      </c>
      <c r="AC385" s="91">
        <f t="shared" ref="AC385:AE385" si="33">AVERAGE(AC376:AC384)</f>
        <v>0.1323125</v>
      </c>
      <c r="AD385" s="91">
        <f t="shared" si="33"/>
        <v>12.122916666666667</v>
      </c>
      <c r="AE385" s="91">
        <f t="shared" si="33"/>
        <v>0.18762500000000001</v>
      </c>
      <c r="AF385" s="90">
        <f t="shared" ref="AF385:AG385" si="34">AVERAGE(AF376:AF384)</f>
        <v>0.60381842500000005</v>
      </c>
      <c r="AG385" s="91">
        <f t="shared" si="34"/>
        <v>4.6642110416666674E-2</v>
      </c>
      <c r="AH385" s="90"/>
    </row>
    <row r="386" spans="1:34" x14ac:dyDescent="0.2">
      <c r="A386" s="82">
        <f>IF(ISBLANK('Raw Data'!A386),"",'Raw Data'!A386)</f>
        <v>42948</v>
      </c>
      <c r="B386" s="151">
        <f>IF(ISBLANK('Raw Data'!B386),"",'Raw Data'!B386)</f>
        <v>24</v>
      </c>
      <c r="C386" s="151" t="str">
        <f>IF(ISBLANK('Raw Data'!X386),"",'Raw Data'!X386)</f>
        <v/>
      </c>
      <c r="D386" s="151" t="str">
        <f>IF(ISBLANK('Raw Data'!Y386),"",'Raw Data'!Y386)</f>
        <v>Richard and Elizabeth Rose</v>
      </c>
      <c r="E386" s="151">
        <f>IF(ISBLANK('Raw Data'!AB386),"",'Raw Data'!AB386)</f>
        <v>25</v>
      </c>
      <c r="F386" s="151">
        <f>IF(ISBLANK('Raw Data'!AC386),"",'Raw Data'!AC386)</f>
        <v>7.62</v>
      </c>
      <c r="G386" s="151">
        <f>IF(ISBLANK('Raw Data'!N386),"",'Raw Data'!N386)</f>
        <v>2</v>
      </c>
      <c r="H386" s="151">
        <f>IF(ISBLANK('Raw Data'!O386),"",'Raw Data'!O386)</f>
        <v>1</v>
      </c>
      <c r="I386" s="151">
        <f>IF(ISBLANK('Raw Data'!P386),"",'Raw Data'!P386)</f>
        <v>2</v>
      </c>
      <c r="J386" s="151">
        <f>IF(ISBLANK('Raw Data'!Q386),"",'Raw Data'!Q386)</f>
        <v>2</v>
      </c>
      <c r="K386" s="151">
        <f>IF(ISBLANK('Raw Data'!R386),"",'Raw Data'!R386)</f>
        <v>12</v>
      </c>
      <c r="L386" s="151">
        <f>IF(ISBLANK('Raw Data'!S386),"",'Raw Data'!S386)</f>
        <v>1</v>
      </c>
      <c r="M386" s="151">
        <f>IF(ISBLANK('Raw Data'!T386),"",'Raw Data'!T386)</f>
        <v>28.888888888888889</v>
      </c>
      <c r="N386" s="151">
        <f>IF(ISBLANK('Raw Data'!U386),"",'Raw Data'!U386)</f>
        <v>20</v>
      </c>
      <c r="O386" s="151">
        <f>IF(ISBLANK('Raw Data'!V386),"",'Raw Data'!V386)</f>
        <v>0.75</v>
      </c>
      <c r="P386" s="151">
        <f>IF(ISBLANK('Raw Data'!W386),"",'Raw Data'!W386)</f>
        <v>1</v>
      </c>
      <c r="Q386" s="151">
        <f>IF(ISBLANK('Raw Data'!C386),"",'Raw Data'!C386)</f>
        <v>6.89</v>
      </c>
      <c r="R386" s="151">
        <f>IF(ISBLANK('Raw Data'!D386),"",'Raw Data'!D386)</f>
        <v>6.09</v>
      </c>
      <c r="S386" s="151">
        <f>IF(ISBLANK('Raw Data'!E386),"",'Raw Data'!E386)</f>
        <v>12.3</v>
      </c>
      <c r="T386" s="151">
        <f>IF(ISBLANK('Raw Data'!F386),"",'Raw Data'!F386)</f>
        <v>3.22</v>
      </c>
      <c r="U386" s="151">
        <f>IF(ISBLANK('Raw Data'!G386),"",'Raw Data'!G386)</f>
        <v>9.4E-2</v>
      </c>
      <c r="V386" s="151" t="str">
        <f>IF(ISBLANK('Raw Data'!AD386),"",'Raw Data'!AD386)</f>
        <v/>
      </c>
      <c r="W386" s="52"/>
      <c r="AF386" s="90"/>
      <c r="AG386" s="91"/>
      <c r="AH386" s="90"/>
    </row>
    <row r="387" spans="1:34" x14ac:dyDescent="0.2">
      <c r="A387" s="82">
        <f>IF(ISBLANK('Raw Data'!A387),"",'Raw Data'!A387)</f>
        <v>42962</v>
      </c>
      <c r="B387" s="151">
        <f>IF(ISBLANK('Raw Data'!B387),"",'Raw Data'!B387)</f>
        <v>24</v>
      </c>
      <c r="C387" s="151" t="str">
        <f>IF(ISBLANK('Raw Data'!X387),"",'Raw Data'!X387)</f>
        <v/>
      </c>
      <c r="D387" s="151" t="str">
        <f>IF(ISBLANK('Raw Data'!Y387),"",'Raw Data'!Y387)</f>
        <v>Richard and Elizabeth Rose</v>
      </c>
      <c r="E387" s="151">
        <f>IF(ISBLANK('Raw Data'!AB387),"",'Raw Data'!AB387)</f>
        <v>25</v>
      </c>
      <c r="F387" s="151">
        <f>IF(ISBLANK('Raw Data'!AC387),"",'Raw Data'!AC387)</f>
        <v>7.62</v>
      </c>
      <c r="G387" s="151">
        <f>IF(ISBLANK('Raw Data'!N387),"",'Raw Data'!N387)</f>
        <v>1</v>
      </c>
      <c r="H387" s="151">
        <f>IF(ISBLANK('Raw Data'!O387),"",'Raw Data'!O387)</f>
        <v>3</v>
      </c>
      <c r="I387" s="151">
        <f>IF(ISBLANK('Raw Data'!P387),"",'Raw Data'!P387)</f>
        <v>2</v>
      </c>
      <c r="J387" s="151">
        <f>IF(ISBLANK('Raw Data'!Q387),"",'Raw Data'!Q387)</f>
        <v>2</v>
      </c>
      <c r="K387" s="151">
        <f>IF(ISBLANK('Raw Data'!R387),"",'Raw Data'!R387)</f>
        <v>10</v>
      </c>
      <c r="L387" s="151">
        <f>IF(ISBLANK('Raw Data'!S387),"",'Raw Data'!S387)</f>
        <v>2</v>
      </c>
      <c r="M387" s="151">
        <f>IF(ISBLANK('Raw Data'!T387),"",'Raw Data'!T387)</f>
        <v>23.888888888888889</v>
      </c>
      <c r="N387" s="151">
        <f>IF(ISBLANK('Raw Data'!U387),"",'Raw Data'!U387)</f>
        <v>15.555555555555555</v>
      </c>
      <c r="O387" s="151">
        <f>IF(ISBLANK('Raw Data'!V387),"",'Raw Data'!V387)</f>
        <v>0.6</v>
      </c>
      <c r="P387" s="151">
        <f>IF(ISBLANK('Raw Data'!W387),"",'Raw Data'!W387)</f>
        <v>1</v>
      </c>
      <c r="Q387" s="151">
        <f>IF(ISBLANK('Raw Data'!C387),"",'Raw Data'!C387)</f>
        <v>3.22</v>
      </c>
      <c r="R387" s="151">
        <f>IF(ISBLANK('Raw Data'!D387),"",'Raw Data'!D387)</f>
        <v>6.01</v>
      </c>
      <c r="S387" s="151">
        <f>IF(ISBLANK('Raw Data'!E387),"",'Raw Data'!E387)</f>
        <v>11.8</v>
      </c>
      <c r="T387" s="151">
        <f>IF(ISBLANK('Raw Data'!F387),"",'Raw Data'!F387)</f>
        <v>6.77</v>
      </c>
      <c r="U387" s="151">
        <f>IF(ISBLANK('Raw Data'!G387),"",'Raw Data'!G387)</f>
        <v>0.157</v>
      </c>
      <c r="V387" s="151" t="str">
        <f>IF(ISBLANK('Raw Data'!AD387),"",'Raw Data'!AD387)</f>
        <v/>
      </c>
      <c r="W387" s="52"/>
      <c r="AF387" s="90"/>
      <c r="AG387" s="91"/>
      <c r="AH387" s="90"/>
    </row>
    <row r="388" spans="1:34" x14ac:dyDescent="0.2">
      <c r="A388" s="82">
        <f>IF(ISBLANK('Raw Data'!A388),"",'Raw Data'!A388)</f>
        <v>42976</v>
      </c>
      <c r="B388" s="151">
        <f>IF(ISBLANK('Raw Data'!B388),"",'Raw Data'!B388)</f>
        <v>24</v>
      </c>
      <c r="C388" s="151" t="str">
        <f>IF(ISBLANK('Raw Data'!X388),"",'Raw Data'!X388)</f>
        <v/>
      </c>
      <c r="D388" s="151" t="str">
        <f>IF(ISBLANK('Raw Data'!Y388),"",'Raw Data'!Y388)</f>
        <v>Richard and Elizabeth Rose</v>
      </c>
      <c r="E388" s="151">
        <f>IF(ISBLANK('Raw Data'!AB388),"",'Raw Data'!AB388)</f>
        <v>25</v>
      </c>
      <c r="F388" s="151">
        <f>IF(ISBLANK('Raw Data'!AC388),"",'Raw Data'!AC388)</f>
        <v>7.62</v>
      </c>
      <c r="G388" s="151">
        <f>IF(ISBLANK('Raw Data'!N388),"",'Raw Data'!N388)</f>
        <v>4</v>
      </c>
      <c r="H388" s="151">
        <f>IF(ISBLANK('Raw Data'!O388),"",'Raw Data'!O388)</f>
        <v>3</v>
      </c>
      <c r="I388" s="151">
        <f>IF(ISBLANK('Raw Data'!P388),"",'Raw Data'!P388)</f>
        <v>3</v>
      </c>
      <c r="J388" s="151">
        <f>IF(ISBLANK('Raw Data'!Q388),"",'Raw Data'!Q388)</f>
        <v>3</v>
      </c>
      <c r="K388" s="151">
        <f>IF(ISBLANK('Raw Data'!R388),"",'Raw Data'!R388)</f>
        <v>6</v>
      </c>
      <c r="L388" s="151">
        <f>IF(ISBLANK('Raw Data'!S388),"",'Raw Data'!S388)</f>
        <v>1</v>
      </c>
      <c r="M388" s="151">
        <f>IF(ISBLANK('Raw Data'!T388),"",'Raw Data'!T388)</f>
        <v>22.777777777777779</v>
      </c>
      <c r="N388" s="151">
        <f>IF(ISBLANK('Raw Data'!U388),"",'Raw Data'!U388)</f>
        <v>16.666666666666668</v>
      </c>
      <c r="O388" s="151">
        <f>IF(ISBLANK('Raw Data'!V388),"",'Raw Data'!V388)</f>
        <v>0.6</v>
      </c>
      <c r="P388" s="151">
        <f>IF(ISBLANK('Raw Data'!W388),"",'Raw Data'!W388)</f>
        <v>1</v>
      </c>
      <c r="Q388" s="151">
        <f>IF(ISBLANK('Raw Data'!C388),"",'Raw Data'!C388)</f>
        <v>7.71</v>
      </c>
      <c r="R388" s="151">
        <f>IF(ISBLANK('Raw Data'!D388),"",'Raw Data'!D388)</f>
        <v>7.01</v>
      </c>
      <c r="S388" s="151">
        <f>IF(ISBLANK('Raw Data'!E388),"",'Raw Data'!E388)</f>
        <v>17.100000000000001</v>
      </c>
      <c r="T388" s="151">
        <f>IF(ISBLANK('Raw Data'!F388),"",'Raw Data'!F388)</f>
        <v>4.8000000000000001E-2</v>
      </c>
      <c r="U388" s="151">
        <f>IF(ISBLANK('Raw Data'!G388),"",'Raw Data'!G388)</f>
        <v>0.109</v>
      </c>
      <c r="V388" s="151" t="str">
        <f>IF(ISBLANK('Raw Data'!AD388),"",'Raw Data'!AD388)</f>
        <v/>
      </c>
      <c r="W388" s="52"/>
      <c r="AF388" s="90"/>
      <c r="AG388" s="91"/>
      <c r="AH388" s="90"/>
    </row>
    <row r="389" spans="1:34" x14ac:dyDescent="0.2">
      <c r="A389" s="82">
        <f>IF(ISBLANK('Raw Data'!A389),"",'Raw Data'!A389)</f>
        <v>42990</v>
      </c>
      <c r="B389" s="151">
        <f>IF(ISBLANK('Raw Data'!B389),"",'Raw Data'!B389)</f>
        <v>24</v>
      </c>
      <c r="C389" s="151" t="str">
        <f>IF(ISBLANK('Raw Data'!X389),"",'Raw Data'!X389)</f>
        <v/>
      </c>
      <c r="D389" s="151" t="str">
        <f>IF(ISBLANK('Raw Data'!Y389),"",'Raw Data'!Y389)</f>
        <v>Richard and Elizabeth Rose</v>
      </c>
      <c r="E389" s="151">
        <f>IF(ISBLANK('Raw Data'!AB389),"",'Raw Data'!AB389)</f>
        <v>25</v>
      </c>
      <c r="F389" s="151">
        <f>IF(ISBLANK('Raw Data'!AC389),"",'Raw Data'!AC389)</f>
        <v>3</v>
      </c>
      <c r="G389" s="151">
        <f>IF(ISBLANK('Raw Data'!N389),"",'Raw Data'!N389)</f>
        <v>1</v>
      </c>
      <c r="H389" s="151">
        <f>IF(ISBLANK('Raw Data'!O389),"",'Raw Data'!O389)</f>
        <v>1</v>
      </c>
      <c r="I389" s="151">
        <f>IF(ISBLANK('Raw Data'!P389),"",'Raw Data'!P389)</f>
        <v>3</v>
      </c>
      <c r="J389" s="151">
        <f>IF(ISBLANK('Raw Data'!Q389),"",'Raw Data'!Q389)</f>
        <v>3</v>
      </c>
      <c r="K389" s="151">
        <f>IF(ISBLANK('Raw Data'!R389),"",'Raw Data'!R389)</f>
        <v>8</v>
      </c>
      <c r="L389" s="151">
        <f>IF(ISBLANK('Raw Data'!S389),"",'Raw Data'!S389)</f>
        <v>1</v>
      </c>
      <c r="M389" s="151">
        <f>IF(ISBLANK('Raw Data'!T389),"",'Raw Data'!T389)</f>
        <v>26.111111111111111</v>
      </c>
      <c r="N389" s="151">
        <f>IF(ISBLANK('Raw Data'!U389),"",'Raw Data'!U389)</f>
        <v>24.444444444444443</v>
      </c>
      <c r="O389" s="151">
        <f>IF(ISBLANK('Raw Data'!V389),"",'Raw Data'!V389)</f>
        <v>0.6</v>
      </c>
      <c r="P389" s="151">
        <f>IF(ISBLANK('Raw Data'!W389),"",'Raw Data'!W389)</f>
        <v>1</v>
      </c>
      <c r="Q389" s="151">
        <f>IF(ISBLANK('Raw Data'!C389),"",'Raw Data'!C389)</f>
        <v>7.77</v>
      </c>
      <c r="R389" s="151">
        <f>IF(ISBLANK('Raw Data'!D389),"",'Raw Data'!D389)</f>
        <v>7.14</v>
      </c>
      <c r="S389" s="151">
        <f>IF(ISBLANK('Raw Data'!E389),"",'Raw Data'!E389)</f>
        <v>11.8</v>
      </c>
      <c r="T389" s="151">
        <f>IF(ISBLANK('Raw Data'!F389),"",'Raw Data'!F389)</f>
        <v>0.751</v>
      </c>
      <c r="U389" s="151">
        <f>IF(ISBLANK('Raw Data'!G389),"",'Raw Data'!G389)</f>
        <v>0.32800000000000001</v>
      </c>
      <c r="V389" s="151" t="str">
        <f>IF(ISBLANK('Raw Data'!AD389),"",'Raw Data'!AD389)</f>
        <v/>
      </c>
      <c r="W389" s="52"/>
      <c r="AF389" s="90"/>
      <c r="AG389" s="91"/>
      <c r="AH389" s="90"/>
    </row>
    <row r="390" spans="1:34" x14ac:dyDescent="0.2">
      <c r="A390" s="82">
        <f>IF(ISBLANK('Raw Data'!A390),"",'Raw Data'!A390)</f>
        <v>43004</v>
      </c>
      <c r="B390" s="151">
        <f>IF(ISBLANK('Raw Data'!B390),"",'Raw Data'!B390)</f>
        <v>24</v>
      </c>
      <c r="C390" s="151" t="str">
        <f>IF(ISBLANK('Raw Data'!X390),"",'Raw Data'!X390)</f>
        <v/>
      </c>
      <c r="D390" s="151" t="str">
        <f>IF(ISBLANK('Raw Data'!Y390),"",'Raw Data'!Y390)</f>
        <v>Richard and Elizabeth Rose</v>
      </c>
      <c r="E390" s="151">
        <f>IF(ISBLANK('Raw Data'!AB390),"",'Raw Data'!AB390)</f>
        <v>25</v>
      </c>
      <c r="F390" s="151">
        <f>IF(ISBLANK('Raw Data'!AC390),"",'Raw Data'!AC390)</f>
        <v>7.62</v>
      </c>
      <c r="G390" s="151">
        <f>IF(ISBLANK('Raw Data'!N390),"",'Raw Data'!N390)</f>
        <v>3</v>
      </c>
      <c r="H390" s="151">
        <f>IF(ISBLANK('Raw Data'!O390),"",'Raw Data'!O390)</f>
        <v>3</v>
      </c>
      <c r="I390" s="151">
        <f>IF(ISBLANK('Raw Data'!P390),"",'Raw Data'!P390)</f>
        <v>3</v>
      </c>
      <c r="J390" s="151">
        <f>IF(ISBLANK('Raw Data'!Q390),"",'Raw Data'!Q390)</f>
        <v>3</v>
      </c>
      <c r="K390" s="151">
        <f>IF(ISBLANK('Raw Data'!R390),"",'Raw Data'!R390)</f>
        <v>6</v>
      </c>
      <c r="L390" s="151">
        <f>IF(ISBLANK('Raw Data'!S390),"",'Raw Data'!S390)</f>
        <v>1</v>
      </c>
      <c r="M390" s="151">
        <f>IF(ISBLANK('Raw Data'!T390),"",'Raw Data'!T390)</f>
        <v>25</v>
      </c>
      <c r="N390" s="151">
        <f>IF(ISBLANK('Raw Data'!U390),"",'Raw Data'!U390)</f>
        <v>21.111111111111111</v>
      </c>
      <c r="O390" s="151">
        <f>IF(ISBLANK('Raw Data'!V390),"",'Raw Data'!V390)</f>
        <v>7.0000000000000007E-2</v>
      </c>
      <c r="P390" s="151">
        <f>IF(ISBLANK('Raw Data'!W390),"",'Raw Data'!W390)</f>
        <v>1</v>
      </c>
      <c r="Q390" s="151">
        <f>IF(ISBLANK('Raw Data'!C390),"",'Raw Data'!C390)</f>
        <v>10.31</v>
      </c>
      <c r="R390" s="151">
        <f>IF(ISBLANK('Raw Data'!D390),"",'Raw Data'!D390)</f>
        <v>7</v>
      </c>
      <c r="S390" s="151">
        <f>IF(ISBLANK('Raw Data'!E390),"",'Raw Data'!E390)</f>
        <v>12</v>
      </c>
      <c r="T390" s="151">
        <f>IF(ISBLANK('Raw Data'!F390),"",'Raw Data'!F390)</f>
        <v>0.34899999999999998</v>
      </c>
      <c r="U390" s="151">
        <f>IF(ISBLANK('Raw Data'!G390),"",'Raw Data'!G390)</f>
        <v>6.0999999999999999E-2</v>
      </c>
      <c r="V390" s="151" t="str">
        <f>IF(ISBLANK('Raw Data'!AD390),"",'Raw Data'!AD390)</f>
        <v/>
      </c>
      <c r="W390" s="52"/>
      <c r="AF390" s="90"/>
      <c r="AG390" s="91"/>
      <c r="AH390" s="90"/>
    </row>
    <row r="391" spans="1:34" x14ac:dyDescent="0.2">
      <c r="A391" s="82">
        <f>IF(ISBLANK('Raw Data'!A391),"",'Raw Data'!A391)</f>
        <v>43018</v>
      </c>
      <c r="B391" s="151">
        <f>IF(ISBLANK('Raw Data'!B391),"",'Raw Data'!B391)</f>
        <v>24</v>
      </c>
      <c r="C391" s="151" t="str">
        <f>IF(ISBLANK('Raw Data'!X391),"",'Raw Data'!X391)</f>
        <v/>
      </c>
      <c r="D391" s="151" t="str">
        <f>IF(ISBLANK('Raw Data'!Y391),"",'Raw Data'!Y391)</f>
        <v>Richard and Elizabeth Rose</v>
      </c>
      <c r="E391" s="151">
        <f>IF(ISBLANK('Raw Data'!AB391),"",'Raw Data'!AB391)</f>
        <v>25</v>
      </c>
      <c r="F391" s="151">
        <f>IF(ISBLANK('Raw Data'!AC391),"",'Raw Data'!AC391)</f>
        <v>7.62</v>
      </c>
      <c r="G391" s="151">
        <f>IF(ISBLANK('Raw Data'!N391),"",'Raw Data'!N391)</f>
        <v>3</v>
      </c>
      <c r="H391" s="151">
        <f>IF(ISBLANK('Raw Data'!O391),"",'Raw Data'!O391)</f>
        <v>2</v>
      </c>
      <c r="I391" s="151">
        <f>IF(ISBLANK('Raw Data'!P391),"",'Raw Data'!P391)</f>
        <v>1</v>
      </c>
      <c r="J391" s="151">
        <f>IF(ISBLANK('Raw Data'!Q391),"",'Raw Data'!Q391)</f>
        <v>1</v>
      </c>
      <c r="K391" s="151">
        <f>IF(ISBLANK('Raw Data'!R391),"",'Raw Data'!R391)</f>
        <v>13</v>
      </c>
      <c r="L391" s="151">
        <f>IF(ISBLANK('Raw Data'!S391),"",'Raw Data'!S391)</f>
        <v>2</v>
      </c>
      <c r="M391" s="151">
        <f>IF(ISBLANK('Raw Data'!T391),"",'Raw Data'!T391)</f>
        <v>23.888888888888889</v>
      </c>
      <c r="N391" s="151">
        <f>IF(ISBLANK('Raw Data'!U391),"",'Raw Data'!U391)</f>
        <v>18.888888888888889</v>
      </c>
      <c r="O391" s="151">
        <f>IF(ISBLANK('Raw Data'!V391),"",'Raw Data'!V391)</f>
        <v>0.11</v>
      </c>
      <c r="P391" s="151">
        <f>IF(ISBLANK('Raw Data'!W391),"",'Raw Data'!W391)</f>
        <v>2</v>
      </c>
      <c r="Q391" s="151">
        <f>IF(ISBLANK('Raw Data'!C391),"",'Raw Data'!C391)</f>
        <v>12.55</v>
      </c>
      <c r="R391" s="151">
        <f>IF(ISBLANK('Raw Data'!D391),"",'Raw Data'!D391)</f>
        <v>6.52</v>
      </c>
      <c r="S391" s="151">
        <f>IF(ISBLANK('Raw Data'!E391),"",'Raw Data'!E391)</f>
        <v>5.3</v>
      </c>
      <c r="T391" s="151" t="str">
        <f>IF(ISBLANK('Raw Data'!F391),"",'Raw Data'!F391)</f>
        <v/>
      </c>
      <c r="U391" s="151">
        <f>IF(ISBLANK('Raw Data'!G391),"",'Raw Data'!G391)</f>
        <v>0.217</v>
      </c>
      <c r="V391" s="151" t="str">
        <f>IF(ISBLANK('Raw Data'!AD391),"",'Raw Data'!AD391)</f>
        <v xml:space="preserve">lost bottle, recovered by local fisherman </v>
      </c>
      <c r="W391" s="52"/>
      <c r="AF391" s="90"/>
      <c r="AG391" s="91"/>
      <c r="AH391" s="90"/>
    </row>
    <row r="392" spans="1:34" x14ac:dyDescent="0.2">
      <c r="A392" s="82">
        <f>IF(ISBLANK('Raw Data'!A392),"",'Raw Data'!A392)</f>
        <v>43032</v>
      </c>
      <c r="B392" s="151">
        <f>IF(ISBLANK('Raw Data'!B392),"",'Raw Data'!B392)</f>
        <v>24</v>
      </c>
      <c r="C392" s="151" t="str">
        <f>IF(ISBLANK('Raw Data'!X392),"",'Raw Data'!X392)</f>
        <v/>
      </c>
      <c r="D392" s="151" t="str">
        <f>IF(ISBLANK('Raw Data'!Y392),"",'Raw Data'!Y392)</f>
        <v>Richard and Elizabeth Rose</v>
      </c>
      <c r="E392" s="151" t="str">
        <f>IF(ISBLANK('Raw Data'!AB392),"",'Raw Data'!AB392)</f>
        <v/>
      </c>
      <c r="F392" s="151">
        <f>IF(ISBLANK('Raw Data'!AC392),"",'Raw Data'!AC392)</f>
        <v>0</v>
      </c>
      <c r="G392" s="151" t="str">
        <f>IF(ISBLANK('Raw Data'!N392),"",'Raw Data'!N392)</f>
        <v/>
      </c>
      <c r="H392" s="151" t="str">
        <f>IF(ISBLANK('Raw Data'!O392),"",'Raw Data'!O392)</f>
        <v/>
      </c>
      <c r="I392" s="151" t="str">
        <f>IF(ISBLANK('Raw Data'!P392),"",'Raw Data'!P392)</f>
        <v/>
      </c>
      <c r="J392" s="151" t="str">
        <f>IF(ISBLANK('Raw Data'!Q392),"",'Raw Data'!Q392)</f>
        <v/>
      </c>
      <c r="K392" s="151" t="str">
        <f>IF(ISBLANK('Raw Data'!R392),"",'Raw Data'!R392)</f>
        <v/>
      </c>
      <c r="L392" s="151" t="str">
        <f>IF(ISBLANK('Raw Data'!S392),"",'Raw Data'!S392)</f>
        <v/>
      </c>
      <c r="M392" s="151" t="str">
        <f>IF(ISBLANK('Raw Data'!T392),"",'Raw Data'!T392)</f>
        <v xml:space="preserve"> </v>
      </c>
      <c r="N392" s="151" t="str">
        <f>IF(ISBLANK('Raw Data'!U392),"",'Raw Data'!U392)</f>
        <v xml:space="preserve"> </v>
      </c>
      <c r="O392" s="151" t="str">
        <f>IF(ISBLANK('Raw Data'!V392),"",'Raw Data'!V392)</f>
        <v/>
      </c>
      <c r="P392" s="151" t="str">
        <f>IF(ISBLANK('Raw Data'!W392),"",'Raw Data'!W392)</f>
        <v/>
      </c>
      <c r="Q392" s="151" t="str">
        <f>IF(ISBLANK('Raw Data'!C392),"",'Raw Data'!C392)</f>
        <v/>
      </c>
      <c r="R392" s="151" t="str">
        <f>IF(ISBLANK('Raw Data'!D392),"",'Raw Data'!D392)</f>
        <v/>
      </c>
      <c r="S392" s="151" t="str">
        <f>IF(ISBLANK('Raw Data'!E392),"",'Raw Data'!E392)</f>
        <v/>
      </c>
      <c r="T392" s="151" t="str">
        <f>IF(ISBLANK('Raw Data'!F392),"",'Raw Data'!F392)</f>
        <v/>
      </c>
      <c r="U392" s="151" t="str">
        <f>IF(ISBLANK('Raw Data'!G392),"",'Raw Data'!G392)</f>
        <v/>
      </c>
      <c r="V392" s="151" t="str">
        <f>IF(ISBLANK('Raw Data'!AD392),"",'Raw Data'!AD392)</f>
        <v/>
      </c>
      <c r="W392" s="52"/>
      <c r="AF392" s="90"/>
      <c r="AG392" s="91"/>
      <c r="AH392" s="90"/>
    </row>
    <row r="393" spans="1:34" x14ac:dyDescent="0.2">
      <c r="A393" s="82">
        <f>IF(ISBLANK('Raw Data'!A393),"",'Raw Data'!A393)</f>
        <v>43046</v>
      </c>
      <c r="B393" s="151">
        <f>IF(ISBLANK('Raw Data'!B393),"",'Raw Data'!B393)</f>
        <v>24</v>
      </c>
      <c r="C393" s="151" t="str">
        <f>IF(ISBLANK('Raw Data'!X393),"",'Raw Data'!X393)</f>
        <v/>
      </c>
      <c r="D393" s="151" t="str">
        <f>IF(ISBLANK('Raw Data'!Y393),"",'Raw Data'!Y393)</f>
        <v>Richard and Elizabeth Rose</v>
      </c>
      <c r="E393" s="151" t="str">
        <f>IF(ISBLANK('Raw Data'!AB393),"",'Raw Data'!AB393)</f>
        <v/>
      </c>
      <c r="F393" s="151">
        <f>IF(ISBLANK('Raw Data'!AC393),"",'Raw Data'!AC393)</f>
        <v>0</v>
      </c>
      <c r="G393" s="151" t="str">
        <f>IF(ISBLANK('Raw Data'!N393),"",'Raw Data'!N393)</f>
        <v/>
      </c>
      <c r="H393" s="151" t="str">
        <f>IF(ISBLANK('Raw Data'!O393),"",'Raw Data'!O393)</f>
        <v/>
      </c>
      <c r="I393" s="151" t="str">
        <f>IF(ISBLANK('Raw Data'!P393),"",'Raw Data'!P393)</f>
        <v/>
      </c>
      <c r="J393" s="151" t="str">
        <f>IF(ISBLANK('Raw Data'!Q393),"",'Raw Data'!Q393)</f>
        <v/>
      </c>
      <c r="K393" s="151" t="str">
        <f>IF(ISBLANK('Raw Data'!R393),"",'Raw Data'!R393)</f>
        <v/>
      </c>
      <c r="L393" s="151" t="str">
        <f>IF(ISBLANK('Raw Data'!S393),"",'Raw Data'!S393)</f>
        <v/>
      </c>
      <c r="M393" s="151" t="str">
        <f>IF(ISBLANK('Raw Data'!T393),"",'Raw Data'!T393)</f>
        <v xml:space="preserve"> </v>
      </c>
      <c r="N393" s="151" t="str">
        <f>IF(ISBLANK('Raw Data'!U393),"",'Raw Data'!U393)</f>
        <v xml:space="preserve"> </v>
      </c>
      <c r="O393" s="151" t="str">
        <f>IF(ISBLANK('Raw Data'!V393),"",'Raw Data'!V393)</f>
        <v/>
      </c>
      <c r="P393" s="151" t="str">
        <f>IF(ISBLANK('Raw Data'!W393),"",'Raw Data'!W393)</f>
        <v/>
      </c>
      <c r="Q393" s="151" t="str">
        <f>IF(ISBLANK('Raw Data'!C393),"",'Raw Data'!C393)</f>
        <v/>
      </c>
      <c r="R393" s="151" t="str">
        <f>IF(ISBLANK('Raw Data'!D393),"",'Raw Data'!D393)</f>
        <v/>
      </c>
      <c r="S393" s="151" t="str">
        <f>IF(ISBLANK('Raw Data'!E393),"",'Raw Data'!E393)</f>
        <v/>
      </c>
      <c r="T393" s="151" t="str">
        <f>IF(ISBLANK('Raw Data'!F393),"",'Raw Data'!F393)</f>
        <v/>
      </c>
      <c r="U393" s="151" t="str">
        <f>IF(ISBLANK('Raw Data'!G393),"",'Raw Data'!G393)</f>
        <v/>
      </c>
      <c r="V393" s="151" t="str">
        <f>IF(ISBLANK('Raw Data'!AD393),"",'Raw Data'!AD393)</f>
        <v/>
      </c>
      <c r="W393" s="52"/>
      <c r="AF393" s="90"/>
      <c r="AG393" s="91"/>
      <c r="AH393" s="90"/>
    </row>
    <row r="394" spans="1:34" x14ac:dyDescent="0.2">
      <c r="A394" s="82" t="str">
        <f>IF(ISBLANK('Raw Data'!A394),"",'Raw Data'!A394)</f>
        <v/>
      </c>
      <c r="B394" s="151" t="str">
        <f>IF(ISBLANK('Raw Data'!B394),"",'Raw Data'!B394)</f>
        <v/>
      </c>
      <c r="C394" s="151" t="str">
        <f>IF(ISBLANK('Raw Data'!X394),"",'Raw Data'!X394)</f>
        <v/>
      </c>
      <c r="D394" s="151" t="str">
        <f>IF(ISBLANK('Raw Data'!Y394),"",'Raw Data'!Y394)</f>
        <v/>
      </c>
      <c r="E394" s="151" t="str">
        <f>IF(ISBLANK('Raw Data'!AB394),"",'Raw Data'!AB394)</f>
        <v/>
      </c>
      <c r="F394" s="151" t="str">
        <f>IF(ISBLANK('Raw Data'!AC394),"",'Raw Data'!AC394)</f>
        <v/>
      </c>
      <c r="G394" s="151" t="str">
        <f>IF(ISBLANK('Raw Data'!N394),"",'Raw Data'!N394)</f>
        <v/>
      </c>
      <c r="H394" s="151" t="str">
        <f>IF(ISBLANK('Raw Data'!O394),"",'Raw Data'!O394)</f>
        <v/>
      </c>
      <c r="I394" s="151" t="str">
        <f>IF(ISBLANK('Raw Data'!P394),"",'Raw Data'!P394)</f>
        <v/>
      </c>
      <c r="J394" s="151" t="str">
        <f>IF(ISBLANK('Raw Data'!Q394),"",'Raw Data'!Q394)</f>
        <v/>
      </c>
      <c r="K394" s="151" t="str">
        <f>IF(ISBLANK('Raw Data'!R394),"",'Raw Data'!R394)</f>
        <v/>
      </c>
      <c r="L394" s="151" t="str">
        <f>IF(ISBLANK('Raw Data'!S394),"",'Raw Data'!S394)</f>
        <v/>
      </c>
      <c r="M394" s="151" t="str">
        <f>IF(ISBLANK('Raw Data'!T394),"",'Raw Data'!T394)</f>
        <v xml:space="preserve"> </v>
      </c>
      <c r="N394" s="151" t="str">
        <f>IF(ISBLANK('Raw Data'!U394),"",'Raw Data'!U394)</f>
        <v xml:space="preserve"> </v>
      </c>
      <c r="O394" s="151" t="str">
        <f>IF(ISBLANK('Raw Data'!V394),"",'Raw Data'!V394)</f>
        <v/>
      </c>
      <c r="P394" s="151" t="str">
        <f>IF(ISBLANK('Raw Data'!W394),"",'Raw Data'!W394)</f>
        <v/>
      </c>
      <c r="Q394" s="151" t="str">
        <f>IF(ISBLANK('Raw Data'!C394),"",'Raw Data'!C394)</f>
        <v/>
      </c>
      <c r="R394" s="151" t="str">
        <f>IF(ISBLANK('Raw Data'!D394),"",'Raw Data'!D394)</f>
        <v/>
      </c>
      <c r="S394" s="151" t="str">
        <f>IF(ISBLANK('Raw Data'!E394),"",'Raw Data'!E394)</f>
        <v/>
      </c>
      <c r="T394" s="151" t="str">
        <f>IF(ISBLANK('Raw Data'!F394),"",'Raw Data'!F394)</f>
        <v/>
      </c>
      <c r="U394" s="151" t="str">
        <f>IF(ISBLANK('Raw Data'!G394),"",'Raw Data'!G394)</f>
        <v/>
      </c>
      <c r="V394" s="151" t="str">
        <f>IF(ISBLANK('Raw Data'!AD394),"",'Raw Data'!AD394)</f>
        <v/>
      </c>
      <c r="W394" s="52"/>
      <c r="AF394" s="90"/>
      <c r="AG394" s="91"/>
      <c r="AH394" s="90"/>
    </row>
    <row r="395" spans="1:34" x14ac:dyDescent="0.2">
      <c r="A395" s="82" t="str">
        <f>IF(ISBLANK('Raw Data'!A395),"",'Raw Data'!A395)</f>
        <v/>
      </c>
      <c r="B395" s="151" t="str">
        <f>IF(ISBLANK('Raw Data'!B395),"",'Raw Data'!B395)</f>
        <v/>
      </c>
      <c r="C395" s="151" t="str">
        <f>IF(ISBLANK('Raw Data'!X395),"",'Raw Data'!X395)</f>
        <v/>
      </c>
      <c r="D395" s="151" t="str">
        <f>IF(ISBLANK('Raw Data'!Y395),"",'Raw Data'!Y395)</f>
        <v/>
      </c>
      <c r="E395" s="151" t="str">
        <f>IF(ISBLANK('Raw Data'!AB395),"",'Raw Data'!AB395)</f>
        <v/>
      </c>
      <c r="F395" s="151" t="str">
        <f>IF(ISBLANK('Raw Data'!AC395),"",'Raw Data'!AC395)</f>
        <v/>
      </c>
      <c r="G395" s="151" t="str">
        <f>IF(ISBLANK('Raw Data'!N395),"",'Raw Data'!N395)</f>
        <v/>
      </c>
      <c r="H395" s="151" t="str">
        <f>IF(ISBLANK('Raw Data'!O395),"",'Raw Data'!O395)</f>
        <v/>
      </c>
      <c r="I395" s="151" t="str">
        <f>IF(ISBLANK('Raw Data'!P395),"",'Raw Data'!P395)</f>
        <v/>
      </c>
      <c r="J395" s="151" t="str">
        <f>IF(ISBLANK('Raw Data'!Q395),"",'Raw Data'!Q395)</f>
        <v/>
      </c>
      <c r="K395" s="151" t="str">
        <f>IF(ISBLANK('Raw Data'!R395),"",'Raw Data'!R395)</f>
        <v/>
      </c>
      <c r="L395" s="151" t="str">
        <f>IF(ISBLANK('Raw Data'!S395),"",'Raw Data'!S395)</f>
        <v/>
      </c>
      <c r="M395" s="151" t="str">
        <f>IF(ISBLANK('Raw Data'!T395),"",'Raw Data'!T395)</f>
        <v xml:space="preserve"> </v>
      </c>
      <c r="N395" s="151" t="str">
        <f>IF(ISBLANK('Raw Data'!U395),"",'Raw Data'!U395)</f>
        <v xml:space="preserve"> </v>
      </c>
      <c r="O395" s="151" t="str">
        <f>IF(ISBLANK('Raw Data'!V395),"",'Raw Data'!V395)</f>
        <v/>
      </c>
      <c r="P395" s="151" t="str">
        <f>IF(ISBLANK('Raw Data'!W395),"",'Raw Data'!W395)</f>
        <v/>
      </c>
      <c r="Q395" s="151" t="str">
        <f>IF(ISBLANK('Raw Data'!C395),"",'Raw Data'!C395)</f>
        <v/>
      </c>
      <c r="R395" s="151" t="str">
        <f>IF(ISBLANK('Raw Data'!D395),"",'Raw Data'!D395)</f>
        <v/>
      </c>
      <c r="S395" s="151" t="str">
        <f>IF(ISBLANK('Raw Data'!E395),"",'Raw Data'!E395)</f>
        <v/>
      </c>
      <c r="T395" s="151" t="str">
        <f>IF(ISBLANK('Raw Data'!F395),"",'Raw Data'!F395)</f>
        <v/>
      </c>
      <c r="U395" s="151" t="str">
        <f>IF(ISBLANK('Raw Data'!G395),"",'Raw Data'!G395)</f>
        <v/>
      </c>
      <c r="V395" s="151" t="str">
        <f>IF(ISBLANK('Raw Data'!AD395),"",'Raw Data'!AD395)</f>
        <v/>
      </c>
      <c r="W395" s="52"/>
      <c r="AF395" s="90"/>
      <c r="AG395" s="91"/>
      <c r="AH395" s="90"/>
    </row>
    <row r="396" spans="1:34" x14ac:dyDescent="0.2">
      <c r="A396" s="82" t="str">
        <f>IF(ISBLANK('Raw Data'!A396),"",'Raw Data'!A396)</f>
        <v/>
      </c>
      <c r="B396" s="151" t="str">
        <f>IF(ISBLANK('Raw Data'!B396),"",'Raw Data'!B396)</f>
        <v/>
      </c>
      <c r="C396" s="151" t="str">
        <f>IF(ISBLANK('Raw Data'!X396),"",'Raw Data'!X396)</f>
        <v/>
      </c>
      <c r="D396" s="151" t="str">
        <f>IF(ISBLANK('Raw Data'!Y396),"",'Raw Data'!Y396)</f>
        <v/>
      </c>
      <c r="E396" s="151" t="str">
        <f>IF(ISBLANK('Raw Data'!AB396),"",'Raw Data'!AB396)</f>
        <v/>
      </c>
      <c r="F396" s="151" t="str">
        <f>IF(ISBLANK('Raw Data'!AC396),"",'Raw Data'!AC396)</f>
        <v/>
      </c>
      <c r="G396" s="151" t="str">
        <f>IF(ISBLANK('Raw Data'!N396),"",'Raw Data'!N396)</f>
        <v/>
      </c>
      <c r="H396" s="151" t="str">
        <f>IF(ISBLANK('Raw Data'!O396),"",'Raw Data'!O396)</f>
        <v/>
      </c>
      <c r="I396" s="151" t="str">
        <f>IF(ISBLANK('Raw Data'!P396),"",'Raw Data'!P396)</f>
        <v/>
      </c>
      <c r="J396" s="151" t="str">
        <f>IF(ISBLANK('Raw Data'!Q396),"",'Raw Data'!Q396)</f>
        <v/>
      </c>
      <c r="K396" s="151" t="str">
        <f>IF(ISBLANK('Raw Data'!R396),"",'Raw Data'!R396)</f>
        <v/>
      </c>
      <c r="L396" s="151" t="str">
        <f>IF(ISBLANK('Raw Data'!S396),"",'Raw Data'!S396)</f>
        <v/>
      </c>
      <c r="M396" s="151" t="str">
        <f>IF(ISBLANK('Raw Data'!T396),"",'Raw Data'!T396)</f>
        <v xml:space="preserve"> </v>
      </c>
      <c r="N396" s="151" t="str">
        <f>IF(ISBLANK('Raw Data'!U396),"",'Raw Data'!U396)</f>
        <v xml:space="preserve"> </v>
      </c>
      <c r="O396" s="151" t="str">
        <f>IF(ISBLANK('Raw Data'!V396),"",'Raw Data'!V396)</f>
        <v/>
      </c>
      <c r="P396" s="151" t="str">
        <f>IF(ISBLANK('Raw Data'!W396),"",'Raw Data'!W396)</f>
        <v/>
      </c>
      <c r="Q396" s="151" t="str">
        <f>IF(ISBLANK('Raw Data'!C396),"",'Raw Data'!C396)</f>
        <v/>
      </c>
      <c r="R396" s="151" t="str">
        <f>IF(ISBLANK('Raw Data'!D396),"",'Raw Data'!D396)</f>
        <v/>
      </c>
      <c r="S396" s="151" t="str">
        <f>IF(ISBLANK('Raw Data'!E396),"",'Raw Data'!E396)</f>
        <v/>
      </c>
      <c r="T396" s="151" t="str">
        <f>IF(ISBLANK('Raw Data'!F396),"",'Raw Data'!F396)</f>
        <v/>
      </c>
      <c r="U396" s="151" t="str">
        <f>IF(ISBLANK('Raw Data'!G396),"",'Raw Data'!G396)</f>
        <v/>
      </c>
      <c r="V396" s="151" t="str">
        <f>IF(ISBLANK('Raw Data'!AD396),"",'Raw Data'!AD396)</f>
        <v/>
      </c>
      <c r="W396" s="52"/>
      <c r="AF396" s="90"/>
      <c r="AG396" s="91"/>
      <c r="AH396" s="90"/>
    </row>
    <row r="397" spans="1:34" x14ac:dyDescent="0.2">
      <c r="A397" s="82" t="str">
        <f>IF(ISBLANK('Raw Data'!A397),"",'Raw Data'!A397)</f>
        <v/>
      </c>
      <c r="B397" s="151" t="str">
        <f>IF(ISBLANK('Raw Data'!B397),"",'Raw Data'!B397)</f>
        <v/>
      </c>
      <c r="C397" s="151" t="str">
        <f>IF(ISBLANK('Raw Data'!X397),"",'Raw Data'!X397)</f>
        <v/>
      </c>
      <c r="D397" s="151" t="str">
        <f>IF(ISBLANK('Raw Data'!Y397),"",'Raw Data'!Y397)</f>
        <v/>
      </c>
      <c r="E397" s="151" t="str">
        <f>IF(ISBLANK('Raw Data'!AB397),"",'Raw Data'!AB397)</f>
        <v/>
      </c>
      <c r="F397" s="151" t="str">
        <f>IF(ISBLANK('Raw Data'!AC397),"",'Raw Data'!AC397)</f>
        <v/>
      </c>
      <c r="G397" s="151" t="str">
        <f>IF(ISBLANK('Raw Data'!N397),"",'Raw Data'!N397)</f>
        <v/>
      </c>
      <c r="H397" s="151" t="str">
        <f>IF(ISBLANK('Raw Data'!O397),"",'Raw Data'!O397)</f>
        <v/>
      </c>
      <c r="I397" s="151" t="str">
        <f>IF(ISBLANK('Raw Data'!P397),"",'Raw Data'!P397)</f>
        <v/>
      </c>
      <c r="J397" s="151" t="str">
        <f>IF(ISBLANK('Raw Data'!Q397),"",'Raw Data'!Q397)</f>
        <v/>
      </c>
      <c r="K397" s="151" t="str">
        <f>IF(ISBLANK('Raw Data'!R397),"",'Raw Data'!R397)</f>
        <v/>
      </c>
      <c r="L397" s="151" t="str">
        <f>IF(ISBLANK('Raw Data'!S397),"",'Raw Data'!S397)</f>
        <v/>
      </c>
      <c r="M397" s="151" t="str">
        <f>IF(ISBLANK('Raw Data'!T397),"",'Raw Data'!T397)</f>
        <v xml:space="preserve"> </v>
      </c>
      <c r="N397" s="151" t="str">
        <f>IF(ISBLANK('Raw Data'!U397),"",'Raw Data'!U397)</f>
        <v xml:space="preserve"> </v>
      </c>
      <c r="O397" s="151" t="str">
        <f>IF(ISBLANK('Raw Data'!V397),"",'Raw Data'!V397)</f>
        <v/>
      </c>
      <c r="P397" s="151" t="str">
        <f>IF(ISBLANK('Raw Data'!W397),"",'Raw Data'!W397)</f>
        <v/>
      </c>
      <c r="Q397" s="151" t="str">
        <f>IF(ISBLANK('Raw Data'!C397),"",'Raw Data'!C397)</f>
        <v/>
      </c>
      <c r="R397" s="151" t="str">
        <f>IF(ISBLANK('Raw Data'!D397),"",'Raw Data'!D397)</f>
        <v/>
      </c>
      <c r="S397" s="151" t="str">
        <f>IF(ISBLANK('Raw Data'!E397),"",'Raw Data'!E397)</f>
        <v/>
      </c>
      <c r="T397" s="151" t="str">
        <f>IF(ISBLANK('Raw Data'!F397),"",'Raw Data'!F397)</f>
        <v/>
      </c>
      <c r="U397" s="151" t="str">
        <f>IF(ISBLANK('Raw Data'!G397),"",'Raw Data'!G397)</f>
        <v/>
      </c>
      <c r="V397" s="151" t="str">
        <f>IF(ISBLANK('Raw Data'!AD397),"",'Raw Data'!AD397)</f>
        <v/>
      </c>
      <c r="W397" s="52"/>
      <c r="AF397" s="90"/>
      <c r="AG397" s="91"/>
      <c r="AH397" s="90"/>
    </row>
    <row r="398" spans="1:34" x14ac:dyDescent="0.2">
      <c r="A398" s="82">
        <f>IF(ISBLANK('Raw Data'!A398),"",'Raw Data'!A398)</f>
        <v>42808</v>
      </c>
      <c r="B398" s="151">
        <f>IF(ISBLANK('Raw Data'!B398),"",'Raw Data'!B398)</f>
        <v>25</v>
      </c>
      <c r="C398" s="151" t="str">
        <f>IF(ISBLANK('Raw Data'!X398),"",'Raw Data'!X398)</f>
        <v>Shiles Creek</v>
      </c>
      <c r="D398" s="151" t="str">
        <f>IF(ISBLANK('Raw Data'!Y398),"",'Raw Data'!Y398)</f>
        <v>D Van de Pol, A Danko</v>
      </c>
      <c r="E398" s="151">
        <f>IF(ISBLANK('Raw Data'!AB398),"",'Raw Data'!AB398)</f>
        <v>20</v>
      </c>
      <c r="F398" s="151">
        <f>IF(ISBLANK('Raw Data'!AC398),"",'Raw Data'!AC398)</f>
        <v>6.0960000000000001</v>
      </c>
      <c r="G398" s="151">
        <f>IF(ISBLANK('Raw Data'!N398),"",'Raw Data'!N398)</f>
        <v>3</v>
      </c>
      <c r="H398" s="151">
        <f>IF(ISBLANK('Raw Data'!O398),"",'Raw Data'!O398)</f>
        <v>3</v>
      </c>
      <c r="I398" s="151">
        <f>IF(ISBLANK('Raw Data'!P398),"",'Raw Data'!P398)</f>
        <v>3</v>
      </c>
      <c r="J398" s="151">
        <f>IF(ISBLANK('Raw Data'!Q398),"",'Raw Data'!Q398)</f>
        <v>2</v>
      </c>
      <c r="K398" s="151">
        <f>IF(ISBLANK('Raw Data'!R398),"",'Raw Data'!R398)</f>
        <v>5</v>
      </c>
      <c r="L398" s="151">
        <f>IF(ISBLANK('Raw Data'!S398),"",'Raw Data'!S398)</f>
        <v>5</v>
      </c>
      <c r="M398" s="151">
        <f>IF(ISBLANK('Raw Data'!T398),"",'Raw Data'!T398)</f>
        <v>2.2222222222222223</v>
      </c>
      <c r="N398" s="151">
        <f>IF(ISBLANK('Raw Data'!U398),"",'Raw Data'!U398)</f>
        <v>4.4444444444444446</v>
      </c>
      <c r="O398" s="151">
        <f>IF(ISBLANK('Raw Data'!V398),"",'Raw Data'!V398)</f>
        <v>0.25</v>
      </c>
      <c r="P398" s="151">
        <f>IF(ISBLANK('Raw Data'!W398),"",'Raw Data'!W398)</f>
        <v>1</v>
      </c>
      <c r="Q398" s="151">
        <f>IF(ISBLANK('Raw Data'!C398),"",'Raw Data'!C398)</f>
        <v>2.78</v>
      </c>
      <c r="R398" s="151">
        <f>IF(ISBLANK('Raw Data'!D398),"",'Raw Data'!D398)</f>
        <v>7.16</v>
      </c>
      <c r="S398" s="151">
        <f>IF(ISBLANK('Raw Data'!E398),"",'Raw Data'!E398)</f>
        <v>13</v>
      </c>
      <c r="T398" s="151">
        <f>IF(ISBLANK('Raw Data'!F398),"",'Raw Data'!F398)</f>
        <v>3.1139999999999999</v>
      </c>
      <c r="U398" s="151">
        <f>IF(ISBLANK('Raw Data'!G398),"",'Raw Data'!G398)</f>
        <v>0.436</v>
      </c>
      <c r="V398" s="151" t="str">
        <f>IF(ISBLANK('Raw Data'!AD398),"",'Raw Data'!AD398)</f>
        <v/>
      </c>
      <c r="W398" s="52"/>
      <c r="Y398" s="52" t="s">
        <v>20</v>
      </c>
      <c r="Z398" s="66" t="s">
        <v>67</v>
      </c>
      <c r="AA398" s="51">
        <f>AVERAGE(R398:R399)</f>
        <v>7.3149999999999995</v>
      </c>
      <c r="AB398" s="51">
        <f>AVERAGE(T398:T399)</f>
        <v>3.597</v>
      </c>
      <c r="AC398" s="51">
        <f>AVERAGE(U398:U399)</f>
        <v>0.26950000000000002</v>
      </c>
      <c r="AD398" s="51">
        <f>AVERAGE(S398:S399)</f>
        <v>13.75</v>
      </c>
      <c r="AE398" s="51">
        <f>AVERAGE(O398:O399)</f>
        <v>0.3</v>
      </c>
      <c r="AF398" s="90">
        <f>TNTP!M351</f>
        <v>0.74657309999999999</v>
      </c>
      <c r="AG398" s="91">
        <f>TNTP!N351</f>
        <v>0.12991914999999998</v>
      </c>
      <c r="AH398" s="90"/>
    </row>
    <row r="399" spans="1:34" x14ac:dyDescent="0.2">
      <c r="A399" s="82">
        <f>IF(ISBLANK('Raw Data'!A399),"",'Raw Data'!A399)</f>
        <v>42822</v>
      </c>
      <c r="B399" s="151">
        <f>IF(ISBLANK('Raw Data'!B399),"",'Raw Data'!B399)</f>
        <v>25</v>
      </c>
      <c r="C399" s="151" t="str">
        <f>IF(ISBLANK('Raw Data'!X399),"",'Raw Data'!X399)</f>
        <v/>
      </c>
      <c r="D399" s="151" t="str">
        <f>IF(ISBLANK('Raw Data'!Y399),"",'Raw Data'!Y399)</f>
        <v>D Van de Pol, A Danko</v>
      </c>
      <c r="E399" s="151" t="str">
        <f>IF(ISBLANK('Raw Data'!AB399),"",'Raw Data'!AB399)</f>
        <v/>
      </c>
      <c r="F399" s="151">
        <f>IF(ISBLANK('Raw Data'!AC399),"",'Raw Data'!AC399)</f>
        <v>0</v>
      </c>
      <c r="G399" s="151">
        <f>IF(ISBLANK('Raw Data'!N399),"",'Raw Data'!N399)</f>
        <v>3</v>
      </c>
      <c r="H399" s="151">
        <f>IF(ISBLANK('Raw Data'!O399),"",'Raw Data'!O399)</f>
        <v>3</v>
      </c>
      <c r="I399" s="151">
        <f>IF(ISBLANK('Raw Data'!P399),"",'Raw Data'!P399)</f>
        <v>2</v>
      </c>
      <c r="J399" s="151">
        <f>IF(ISBLANK('Raw Data'!Q399),"",'Raw Data'!Q399)</f>
        <v>2</v>
      </c>
      <c r="K399" s="151">
        <f>IF(ISBLANK('Raw Data'!R399),"",'Raw Data'!R399)</f>
        <v>10</v>
      </c>
      <c r="L399" s="151">
        <f>IF(ISBLANK('Raw Data'!S399),"",'Raw Data'!S399)</f>
        <v>1</v>
      </c>
      <c r="M399" s="151">
        <f>IF(ISBLANK('Raw Data'!T399),"",'Raw Data'!T399)</f>
        <v>15.555555555555555</v>
      </c>
      <c r="N399" s="151">
        <f>IF(ISBLANK('Raw Data'!U399),"",'Raw Data'!U399)</f>
        <v>13.333333333333334</v>
      </c>
      <c r="O399" s="151">
        <f>IF(ISBLANK('Raw Data'!V399),"",'Raw Data'!V399)</f>
        <v>0.35</v>
      </c>
      <c r="P399" s="151">
        <f>IF(ISBLANK('Raw Data'!W399),"",'Raw Data'!W399)</f>
        <v>1</v>
      </c>
      <c r="Q399" s="151">
        <f>IF(ISBLANK('Raw Data'!C399),"",'Raw Data'!C399)</f>
        <v>3.51</v>
      </c>
      <c r="R399" s="151">
        <f>IF(ISBLANK('Raw Data'!D399),"",'Raw Data'!D399)</f>
        <v>7.47</v>
      </c>
      <c r="S399" s="151">
        <f>IF(ISBLANK('Raw Data'!E399),"",'Raw Data'!E399)</f>
        <v>14.5</v>
      </c>
      <c r="T399" s="151">
        <f>IF(ISBLANK('Raw Data'!F399),"",'Raw Data'!F399)</f>
        <v>4.08</v>
      </c>
      <c r="U399" s="151">
        <f>IF(ISBLANK('Raw Data'!G399),"",'Raw Data'!G399)</f>
        <v>0.10299999999999999</v>
      </c>
      <c r="V399" s="151" t="str">
        <f>IF(ISBLANK('Raw Data'!AD399),"",'Raw Data'!AD399)</f>
        <v/>
      </c>
      <c r="W399" s="52"/>
      <c r="Y399" s="52" t="s">
        <v>22</v>
      </c>
      <c r="AA399" s="90">
        <f>AVERAGE(R400:R401)</f>
        <v>7.24</v>
      </c>
      <c r="AB399" s="90">
        <f>AVERAGE(T400:T401)</f>
        <v>2.2044999999999999</v>
      </c>
      <c r="AC399" s="90">
        <f>AVERAGE(U400:U401)</f>
        <v>0.154</v>
      </c>
      <c r="AD399" s="90">
        <f>AVERAGE(S400:S401)</f>
        <v>14.600000000000001</v>
      </c>
      <c r="AE399" s="90">
        <f>AVERAGE(O400:O401)</f>
        <v>0.47499999999999998</v>
      </c>
      <c r="AF399" s="90">
        <f>TNTP!M352</f>
        <v>0.63801884999999992</v>
      </c>
      <c r="AG399" s="91">
        <f>TNTP!N352</f>
        <v>4.5835599999999997E-2</v>
      </c>
      <c r="AH399" s="90"/>
    </row>
    <row r="400" spans="1:34" x14ac:dyDescent="0.2">
      <c r="A400" s="82">
        <f>IF(ISBLANK('Raw Data'!A400),"",'Raw Data'!A400)</f>
        <v>42836</v>
      </c>
      <c r="B400" s="151">
        <f>IF(ISBLANK('Raw Data'!B400),"",'Raw Data'!B400)</f>
        <v>25</v>
      </c>
      <c r="C400" s="151" t="str">
        <f>IF(ISBLANK('Raw Data'!X400),"",'Raw Data'!X400)</f>
        <v/>
      </c>
      <c r="D400" s="151" t="str">
        <f>IF(ISBLANK('Raw Data'!Y400),"",'Raw Data'!Y400)</f>
        <v>D Van de Pol, A Danko</v>
      </c>
      <c r="E400" s="151">
        <f>IF(ISBLANK('Raw Data'!AB400),"",'Raw Data'!AB400)</f>
        <v>24</v>
      </c>
      <c r="F400" s="151">
        <f>IF(ISBLANK('Raw Data'!AC400),"",'Raw Data'!AC400)</f>
        <v>7.3152000000000008</v>
      </c>
      <c r="G400" s="151">
        <f>IF(ISBLANK('Raw Data'!N400),"",'Raw Data'!N400)</f>
        <v>3</v>
      </c>
      <c r="H400" s="151">
        <f>IF(ISBLANK('Raw Data'!O400),"",'Raw Data'!O400)</f>
        <v>1</v>
      </c>
      <c r="I400" s="151">
        <f>IF(ISBLANK('Raw Data'!P400),"",'Raw Data'!P400)</f>
        <v>3</v>
      </c>
      <c r="J400" s="151">
        <f>IF(ISBLANK('Raw Data'!Q400),"",'Raw Data'!Q400)</f>
        <v>2</v>
      </c>
      <c r="K400" s="151">
        <f>IF(ISBLANK('Raw Data'!R400),"",'Raw Data'!R400)</f>
        <v>9</v>
      </c>
      <c r="L400" s="151">
        <f>IF(ISBLANK('Raw Data'!S400),"",'Raw Data'!S400)</f>
        <v>1</v>
      </c>
      <c r="M400" s="151">
        <f>IF(ISBLANK('Raw Data'!T400),"",'Raw Data'!T400)</f>
        <v>20</v>
      </c>
      <c r="N400" s="151">
        <f>IF(ISBLANK('Raw Data'!U400),"",'Raw Data'!U400)</f>
        <v>15.555555555555555</v>
      </c>
      <c r="O400" s="151">
        <f>IF(ISBLANK('Raw Data'!V400),"",'Raw Data'!V400)</f>
        <v>0.35</v>
      </c>
      <c r="P400" s="151">
        <f>IF(ISBLANK('Raw Data'!W400),"",'Raw Data'!W400)</f>
        <v>1</v>
      </c>
      <c r="Q400" s="151">
        <f>IF(ISBLANK('Raw Data'!C400),"",'Raw Data'!C400)</f>
        <v>2.97</v>
      </c>
      <c r="R400" s="151">
        <f>IF(ISBLANK('Raw Data'!D400),"",'Raw Data'!D400)</f>
        <v>7.4</v>
      </c>
      <c r="S400" s="151">
        <f>IF(ISBLANK('Raw Data'!E400),"",'Raw Data'!E400)</f>
        <v>18.100000000000001</v>
      </c>
      <c r="T400" s="151">
        <f>IF(ISBLANK('Raw Data'!F400),"",'Raw Data'!F400)</f>
        <v>4.18</v>
      </c>
      <c r="U400" s="151">
        <f>IF(ISBLANK('Raw Data'!G400),"",'Raw Data'!G400)</f>
        <v>0.20599999999999999</v>
      </c>
      <c r="V400" s="151" t="str">
        <f>IF(ISBLANK('Raw Data'!AD400),"",'Raw Data'!AD400)</f>
        <v/>
      </c>
      <c r="W400" s="52"/>
      <c r="Y400" s="52" t="s">
        <v>23</v>
      </c>
      <c r="AA400" s="90">
        <f>AVERAGE(R402:R403)</f>
        <v>7.1899999999999995</v>
      </c>
      <c r="AB400" s="90">
        <f>AVERAGE(T402:T403)</f>
        <v>2.484</v>
      </c>
      <c r="AC400" s="90">
        <f>AVERAGE(U402:U403)</f>
        <v>0.11849999999999999</v>
      </c>
      <c r="AD400" s="90">
        <f>AVERAGE(S402:S403)</f>
        <v>7.85</v>
      </c>
      <c r="AE400" s="90">
        <f>AVERAGE(O402:O403)</f>
        <v>0.65</v>
      </c>
      <c r="AF400" s="90">
        <f>TNTP!M353</f>
        <v>0.51405689999999993</v>
      </c>
      <c r="AG400" s="91">
        <f>TNTP!N353</f>
        <v>4.6609849999999994E-2</v>
      </c>
      <c r="AH400" s="90"/>
    </row>
    <row r="401" spans="1:34" x14ac:dyDescent="0.2">
      <c r="A401" s="82">
        <f>IF(ISBLANK('Raw Data'!A401),"",'Raw Data'!A401)</f>
        <v>42850</v>
      </c>
      <c r="B401" s="151">
        <f>IF(ISBLANK('Raw Data'!B401),"",'Raw Data'!B401)</f>
        <v>25</v>
      </c>
      <c r="C401" s="151" t="str">
        <f>IF(ISBLANK('Raw Data'!X401),"",'Raw Data'!X401)</f>
        <v/>
      </c>
      <c r="D401" s="151" t="str">
        <f>IF(ISBLANK('Raw Data'!Y401),"",'Raw Data'!Y401)</f>
        <v>D Van de Pol, A Danko</v>
      </c>
      <c r="E401" s="151">
        <f>IF(ISBLANK('Raw Data'!AB401),"",'Raw Data'!AB401)</f>
        <v>24</v>
      </c>
      <c r="F401" s="151">
        <f>IF(ISBLANK('Raw Data'!AC401),"",'Raw Data'!AC401)</f>
        <v>7.3152000000000008</v>
      </c>
      <c r="G401" s="151">
        <f>IF(ISBLANK('Raw Data'!N401),"",'Raw Data'!N401)</f>
        <v>4</v>
      </c>
      <c r="H401" s="151">
        <f>IF(ISBLANK('Raw Data'!O401),"",'Raw Data'!O401)</f>
        <v>5</v>
      </c>
      <c r="I401" s="151">
        <f>IF(ISBLANK('Raw Data'!P401),"",'Raw Data'!P401)</f>
        <v>3</v>
      </c>
      <c r="J401" s="151">
        <f>IF(ISBLANK('Raw Data'!Q401),"",'Raw Data'!Q401)</f>
        <v>2</v>
      </c>
      <c r="K401" s="151">
        <f>IF(ISBLANK('Raw Data'!R401),"",'Raw Data'!R401)</f>
        <v>6</v>
      </c>
      <c r="L401" s="151">
        <f>IF(ISBLANK('Raw Data'!S401),"",'Raw Data'!S401)</f>
        <v>5</v>
      </c>
      <c r="M401" s="151">
        <f>IF(ISBLANK('Raw Data'!T401),"",'Raw Data'!T401)</f>
        <v>15.555555555555555</v>
      </c>
      <c r="N401" s="151">
        <f>IF(ISBLANK('Raw Data'!U401),"",'Raw Data'!U401)</f>
        <v>15.555555555555555</v>
      </c>
      <c r="O401" s="151">
        <f>IF(ISBLANK('Raw Data'!V401),"",'Raw Data'!V401)</f>
        <v>0.6</v>
      </c>
      <c r="P401" s="151">
        <f>IF(ISBLANK('Raw Data'!W401),"",'Raw Data'!W401)</f>
        <v>1</v>
      </c>
      <c r="Q401" s="151">
        <f>IF(ISBLANK('Raw Data'!C401),"",'Raw Data'!C401)</f>
        <v>4.91</v>
      </c>
      <c r="R401" s="151">
        <f>IF(ISBLANK('Raw Data'!D401),"",'Raw Data'!D401)</f>
        <v>7.08</v>
      </c>
      <c r="S401" s="151">
        <f>IF(ISBLANK('Raw Data'!E401),"",'Raw Data'!E401)</f>
        <v>11.1</v>
      </c>
      <c r="T401" s="151">
        <f>IF(ISBLANK('Raw Data'!F401),"",'Raw Data'!F401)</f>
        <v>0.22900000000000001</v>
      </c>
      <c r="U401" s="151">
        <f>IF(ISBLANK('Raw Data'!G401),"",'Raw Data'!G401)</f>
        <v>0.10199999999999999</v>
      </c>
      <c r="V401" s="151" t="str">
        <f>IF(ISBLANK('Raw Data'!AD401),"",'Raw Data'!AD401)</f>
        <v/>
      </c>
      <c r="W401" s="52"/>
      <c r="Y401" s="52" t="s">
        <v>24</v>
      </c>
      <c r="AA401" s="51">
        <f>AVERAGE(R404:R405)</f>
        <v>6.97</v>
      </c>
      <c r="AB401" s="51">
        <f>AVERAGE(T404:T405)</f>
        <v>0.105</v>
      </c>
      <c r="AC401" s="51">
        <f>AVERAGE(U404:U405)</f>
        <v>0.17149999999999999</v>
      </c>
      <c r="AD401" s="51">
        <f>AVERAGE(S404:S405)</f>
        <v>8.6999999999999993</v>
      </c>
      <c r="AE401" s="51">
        <f>AVERAGE(O404:O405)</f>
        <v>0.75</v>
      </c>
      <c r="AF401" s="90">
        <f>TNTP!M354</f>
        <v>0.4790394</v>
      </c>
      <c r="AG401" s="91">
        <f>TNTP!N354</f>
        <v>4.89326E-2</v>
      </c>
      <c r="AH401" s="90"/>
    </row>
    <row r="402" spans="1:34" x14ac:dyDescent="0.2">
      <c r="A402" s="82">
        <f>IF(ISBLANK('Raw Data'!A402),"",'Raw Data'!A402)</f>
        <v>42864</v>
      </c>
      <c r="B402" s="151">
        <f>IF(ISBLANK('Raw Data'!B402),"",'Raw Data'!B402)</f>
        <v>25</v>
      </c>
      <c r="C402" s="151" t="str">
        <f>IF(ISBLANK('Raw Data'!X402),"",'Raw Data'!X402)</f>
        <v/>
      </c>
      <c r="D402" s="151" t="str">
        <f>IF(ISBLANK('Raw Data'!Y402),"",'Raw Data'!Y402)</f>
        <v>D Van de Pol, A Danko</v>
      </c>
      <c r="E402" s="151">
        <f>IF(ISBLANK('Raw Data'!AB402),"",'Raw Data'!AB402)</f>
        <v>24</v>
      </c>
      <c r="F402" s="151">
        <f>IF(ISBLANK('Raw Data'!AC402),"",'Raw Data'!AC402)</f>
        <v>7.3152000000000008</v>
      </c>
      <c r="G402" s="151">
        <f>IF(ISBLANK('Raw Data'!N402),"",'Raw Data'!N402)</f>
        <v>4</v>
      </c>
      <c r="H402" s="151">
        <f>IF(ISBLANK('Raw Data'!O402),"",'Raw Data'!O402)</f>
        <v>1</v>
      </c>
      <c r="I402" s="151">
        <f>IF(ISBLANK('Raw Data'!P402),"",'Raw Data'!P402)</f>
        <v>2</v>
      </c>
      <c r="J402" s="151">
        <f>IF(ISBLANK('Raw Data'!Q402),"",'Raw Data'!Q402)</f>
        <v>1</v>
      </c>
      <c r="K402" s="151">
        <f>IF(ISBLANK('Raw Data'!R402),"",'Raw Data'!R402)</f>
        <v>10</v>
      </c>
      <c r="L402" s="151">
        <f>IF(ISBLANK('Raw Data'!S402),"",'Raw Data'!S402)</f>
        <v>2</v>
      </c>
      <c r="M402" s="151">
        <f>IF(ISBLANK('Raw Data'!T402),"",'Raw Data'!T402)</f>
        <v>17.777777777777779</v>
      </c>
      <c r="N402" s="151">
        <f>IF(ISBLANK('Raw Data'!U402),"",'Raw Data'!U402)</f>
        <v>15.555555555555555</v>
      </c>
      <c r="O402" s="151">
        <f>IF(ISBLANK('Raw Data'!V402),"",'Raw Data'!V402)</f>
        <v>0.65</v>
      </c>
      <c r="P402" s="151">
        <f>IF(ISBLANK('Raw Data'!W402),"",'Raw Data'!W402)</f>
        <v>1</v>
      </c>
      <c r="Q402" s="151">
        <f>IF(ISBLANK('Raw Data'!C402),"",'Raw Data'!C402)</f>
        <v>6.52</v>
      </c>
      <c r="R402" s="151">
        <f>IF(ISBLANK('Raw Data'!D402),"",'Raw Data'!D402)</f>
        <v>7.27</v>
      </c>
      <c r="S402" s="151">
        <f>IF(ISBLANK('Raw Data'!E402),"",'Raw Data'!E402)</f>
        <v>7.1</v>
      </c>
      <c r="T402" s="151">
        <f>IF(ISBLANK('Raw Data'!F402),"",'Raw Data'!F402)</f>
        <v>3.69</v>
      </c>
      <c r="U402" s="151">
        <f>IF(ISBLANK('Raw Data'!G402),"",'Raw Data'!G402)</f>
        <v>0.11899999999999999</v>
      </c>
      <c r="V402" s="151" t="str">
        <f>IF(ISBLANK('Raw Data'!AD402),"",'Raw Data'!AD402)</f>
        <v/>
      </c>
      <c r="W402" s="52"/>
      <c r="Y402" s="52" t="s">
        <v>25</v>
      </c>
      <c r="AA402" s="51">
        <f>AVERAGE(R406:R407)</f>
        <v>6.7</v>
      </c>
      <c r="AC402" s="51">
        <f>AVERAGE(U406:U407)</f>
        <v>0.4975</v>
      </c>
      <c r="AD402" s="51">
        <f>AVERAGE(S406:S407)</f>
        <v>11.2</v>
      </c>
      <c r="AE402" s="51">
        <f>AVERAGE(O406:O407)</f>
        <v>0.7</v>
      </c>
      <c r="AF402" s="90">
        <f>TNTP!M355</f>
        <v>0.56378174999999997</v>
      </c>
      <c r="AG402" s="91">
        <f>TNTP!N355</f>
        <v>6.3178800000000007E-2</v>
      </c>
      <c r="AH402" s="90"/>
    </row>
    <row r="403" spans="1:34" x14ac:dyDescent="0.2">
      <c r="A403" s="82">
        <f>IF(ISBLANK('Raw Data'!A403),"",'Raw Data'!A403)</f>
        <v>42878</v>
      </c>
      <c r="B403" s="151">
        <f>IF(ISBLANK('Raw Data'!B403),"",'Raw Data'!B403)</f>
        <v>25</v>
      </c>
      <c r="C403" s="151" t="str">
        <f>IF(ISBLANK('Raw Data'!X403),"",'Raw Data'!X403)</f>
        <v/>
      </c>
      <c r="D403" s="151" t="str">
        <f>IF(ISBLANK('Raw Data'!Y403),"",'Raw Data'!Y403)</f>
        <v>D Van de Pol, A Danko</v>
      </c>
      <c r="E403" s="151">
        <f>IF(ISBLANK('Raw Data'!AB403),"",'Raw Data'!AB403)</f>
        <v>24</v>
      </c>
      <c r="F403" s="151">
        <f>IF(ISBLANK('Raw Data'!AC403),"",'Raw Data'!AC403)</f>
        <v>7.3152000000000008</v>
      </c>
      <c r="G403" s="151">
        <f>IF(ISBLANK('Raw Data'!N403),"",'Raw Data'!N403)</f>
        <v>4</v>
      </c>
      <c r="H403" s="151">
        <f>IF(ISBLANK('Raw Data'!O403),"",'Raw Data'!O403)</f>
        <v>3</v>
      </c>
      <c r="I403" s="151">
        <f>IF(ISBLANK('Raw Data'!P403),"",'Raw Data'!P403)</f>
        <v>2</v>
      </c>
      <c r="J403" s="151">
        <f>IF(ISBLANK('Raw Data'!Q403),"",'Raw Data'!Q403)</f>
        <v>1</v>
      </c>
      <c r="K403" s="151">
        <f>IF(ISBLANK('Raw Data'!R403),"",'Raw Data'!R403)</f>
        <v>6</v>
      </c>
      <c r="L403" s="151">
        <f>IF(ISBLANK('Raw Data'!S403),"",'Raw Data'!S403)</f>
        <v>5</v>
      </c>
      <c r="M403" s="151">
        <f>IF(ISBLANK('Raw Data'!T403),"",'Raw Data'!T403)</f>
        <v>16.666666666666668</v>
      </c>
      <c r="N403" s="151">
        <f>IF(ISBLANK('Raw Data'!U403),"",'Raw Data'!U403)</f>
        <v>20</v>
      </c>
      <c r="O403" s="151">
        <f>IF(ISBLANK('Raw Data'!V403),"",'Raw Data'!V403)</f>
        <v>0.65</v>
      </c>
      <c r="P403" s="151">
        <f>IF(ISBLANK('Raw Data'!W403),"",'Raw Data'!W403)</f>
        <v>1</v>
      </c>
      <c r="Q403" s="151">
        <f>IF(ISBLANK('Raw Data'!C403),"",'Raw Data'!C403)</f>
        <v>6.97</v>
      </c>
      <c r="R403" s="151">
        <f>IF(ISBLANK('Raw Data'!D403),"",'Raw Data'!D403)</f>
        <v>7.11</v>
      </c>
      <c r="S403" s="151">
        <f>IF(ISBLANK('Raw Data'!E403),"",'Raw Data'!E403)</f>
        <v>8.6</v>
      </c>
      <c r="T403" s="151">
        <f>IF(ISBLANK('Raw Data'!F403),"",'Raw Data'!F403)</f>
        <v>1.278</v>
      </c>
      <c r="U403" s="151">
        <f>IF(ISBLANK('Raw Data'!G403),"",'Raw Data'!G403)</f>
        <v>0.11799999999999999</v>
      </c>
      <c r="V403" s="151" t="str">
        <f>IF(ISBLANK('Raw Data'!AD403),"",'Raw Data'!AD403)</f>
        <v/>
      </c>
      <c r="W403" s="52"/>
      <c r="Y403" s="52" t="s">
        <v>26</v>
      </c>
      <c r="AA403" s="90">
        <f>AVERAGE(R408:R410)</f>
        <v>6.3533333333333326</v>
      </c>
      <c r="AB403" s="90">
        <f>AVERAGE(T408:T410)</f>
        <v>4.503333333333333</v>
      </c>
      <c r="AC403" s="90">
        <f>AVERAGE(U408:U410)</f>
        <v>0.31033333333333335</v>
      </c>
      <c r="AD403" s="90">
        <f>AVERAGE(S408:S410)</f>
        <v>17.666666666666668</v>
      </c>
      <c r="AE403" s="90">
        <f>AVERAGE(O408:O410)</f>
        <v>0.44333333333333336</v>
      </c>
      <c r="AF403" s="90">
        <f>TNTP!M356</f>
        <v>0.93146549999999995</v>
      </c>
      <c r="AG403" s="91">
        <f>TNTP!N356</f>
        <v>0.1294546</v>
      </c>
      <c r="AH403" s="90"/>
    </row>
    <row r="404" spans="1:34" x14ac:dyDescent="0.2">
      <c r="A404" s="82">
        <f>IF(ISBLANK('Raw Data'!A404),"",'Raw Data'!A404)</f>
        <v>42892</v>
      </c>
      <c r="B404" s="151">
        <f>IF(ISBLANK('Raw Data'!B404),"",'Raw Data'!B404)</f>
        <v>25</v>
      </c>
      <c r="C404" s="151" t="str">
        <f>IF(ISBLANK('Raw Data'!X404),"",'Raw Data'!X404)</f>
        <v/>
      </c>
      <c r="D404" s="151" t="str">
        <f>IF(ISBLANK('Raw Data'!Y404),"",'Raw Data'!Y404)</f>
        <v>D Van de Pol, A Danko</v>
      </c>
      <c r="E404" s="151">
        <f>IF(ISBLANK('Raw Data'!AB404),"",'Raw Data'!AB404)</f>
        <v>24</v>
      </c>
      <c r="F404" s="151">
        <f>IF(ISBLANK('Raw Data'!AC404),"",'Raw Data'!AC404)</f>
        <v>7.3152000000000008</v>
      </c>
      <c r="G404" s="151">
        <f>IF(ISBLANK('Raw Data'!N404),"",'Raw Data'!N404)</f>
        <v>4</v>
      </c>
      <c r="H404" s="151">
        <f>IF(ISBLANK('Raw Data'!O404),"",'Raw Data'!O404)</f>
        <v>2</v>
      </c>
      <c r="I404" s="151">
        <f>IF(ISBLANK('Raw Data'!P404),"",'Raw Data'!P404)</f>
        <v>2</v>
      </c>
      <c r="J404" s="151">
        <f>IF(ISBLANK('Raw Data'!Q404),"",'Raw Data'!Q404)</f>
        <v>2</v>
      </c>
      <c r="K404" s="151">
        <f>IF(ISBLANK('Raw Data'!R404),"",'Raw Data'!R404)</f>
        <v>6</v>
      </c>
      <c r="L404" s="151">
        <f>IF(ISBLANK('Raw Data'!S404),"",'Raw Data'!S404)</f>
        <v>4</v>
      </c>
      <c r="M404" s="151">
        <f>IF(ISBLANK('Raw Data'!T404),"",'Raw Data'!T404)</f>
        <v>25</v>
      </c>
      <c r="N404" s="151">
        <f>IF(ISBLANK('Raw Data'!U404),"",'Raw Data'!U404)</f>
        <v>22.777777777777779</v>
      </c>
      <c r="O404" s="151">
        <f>IF(ISBLANK('Raw Data'!V404),"",'Raw Data'!V404)</f>
        <v>0.8</v>
      </c>
      <c r="P404" s="151">
        <f>IF(ISBLANK('Raw Data'!W404),"",'Raw Data'!W404)</f>
        <v>1</v>
      </c>
      <c r="Q404" s="151">
        <f>IF(ISBLANK('Raw Data'!C404),"",'Raw Data'!C404)</f>
        <v>7.41</v>
      </c>
      <c r="R404" s="151">
        <f>IF(ISBLANK('Raw Data'!D404),"",'Raw Data'!D404)</f>
        <v>6.92</v>
      </c>
      <c r="S404" s="151">
        <f>IF(ISBLANK('Raw Data'!E404),"",'Raw Data'!E404)</f>
        <v>7.5</v>
      </c>
      <c r="T404" s="151">
        <f>IF(ISBLANK('Raw Data'!F404),"",'Raw Data'!F404)</f>
        <v>0.105</v>
      </c>
      <c r="U404" s="151">
        <f>IF(ISBLANK('Raw Data'!G404),"",'Raw Data'!G404)</f>
        <v>0.156</v>
      </c>
      <c r="V404" s="151" t="str">
        <f>IF(ISBLANK('Raw Data'!AD404),"",'Raw Data'!AD404)</f>
        <v/>
      </c>
      <c r="W404" s="52"/>
      <c r="Y404" s="52" t="s">
        <v>27</v>
      </c>
      <c r="AA404" s="90">
        <f>AVERAGE(R411:R412)</f>
        <v>6.4499999999999993</v>
      </c>
      <c r="AB404" s="90">
        <f>AVERAGE(T411:T412)</f>
        <v>2.8515000000000001</v>
      </c>
      <c r="AC404" s="90">
        <f>AVERAGE(U411:U412)</f>
        <v>0.16199999999999998</v>
      </c>
      <c r="AD404" s="90">
        <f>AVERAGE(S411:S412)</f>
        <v>15.7</v>
      </c>
      <c r="AE404" s="90">
        <f>AVERAGE(O411:O412)</f>
        <v>0.6</v>
      </c>
      <c r="AF404" s="90">
        <f>TNTP!M357</f>
        <v>0.68424194999999999</v>
      </c>
      <c r="AG404" s="91">
        <f>TNTP!N357</f>
        <v>6.5501549999999992E-2</v>
      </c>
      <c r="AH404" s="90"/>
    </row>
    <row r="405" spans="1:34" x14ac:dyDescent="0.2">
      <c r="A405" s="82">
        <f>IF(ISBLANK('Raw Data'!A405),"",'Raw Data'!A405)</f>
        <v>42906</v>
      </c>
      <c r="B405" s="151">
        <f>IF(ISBLANK('Raw Data'!B405),"",'Raw Data'!B405)</f>
        <v>25</v>
      </c>
      <c r="C405" s="151" t="str">
        <f>IF(ISBLANK('Raw Data'!X405),"",'Raw Data'!X405)</f>
        <v/>
      </c>
      <c r="D405" s="151" t="str">
        <f>IF(ISBLANK('Raw Data'!Y405),"",'Raw Data'!Y405)</f>
        <v>D Van de Pol, A Danko</v>
      </c>
      <c r="E405" s="151" t="str">
        <f>IF(ISBLANK('Raw Data'!AB405),"",'Raw Data'!AB405)</f>
        <v/>
      </c>
      <c r="F405" s="151">
        <f>IF(ISBLANK('Raw Data'!AC405),"",'Raw Data'!AC405)</f>
        <v>0</v>
      </c>
      <c r="G405" s="151">
        <f>IF(ISBLANK('Raw Data'!N405),"",'Raw Data'!N405)</f>
        <v>1</v>
      </c>
      <c r="H405" s="151">
        <f>IF(ISBLANK('Raw Data'!O405),"",'Raw Data'!O405)</f>
        <v>3</v>
      </c>
      <c r="I405" s="151">
        <f>IF(ISBLANK('Raw Data'!P405),"",'Raw Data'!P405)</f>
        <v>2</v>
      </c>
      <c r="J405" s="151">
        <f>IF(ISBLANK('Raw Data'!Q405),"",'Raw Data'!Q405)</f>
        <v>2</v>
      </c>
      <c r="K405" s="151">
        <f>IF(ISBLANK('Raw Data'!R405),"",'Raw Data'!R405)</f>
        <v>9</v>
      </c>
      <c r="L405" s="151">
        <f>IF(ISBLANK('Raw Data'!S405),"",'Raw Data'!S405)</f>
        <v>5</v>
      </c>
      <c r="M405" s="151">
        <f>IF(ISBLANK('Raw Data'!T405),"",'Raw Data'!T405)</f>
        <v>27.777777777777779</v>
      </c>
      <c r="N405" s="151">
        <f>IF(ISBLANK('Raw Data'!U405),"",'Raw Data'!U405)</f>
        <v>26.666666666666668</v>
      </c>
      <c r="O405" s="151">
        <f>IF(ISBLANK('Raw Data'!V405),"",'Raw Data'!V405)</f>
        <v>0.7</v>
      </c>
      <c r="P405" s="151">
        <f>IF(ISBLANK('Raw Data'!W405),"",'Raw Data'!W405)</f>
        <v>1</v>
      </c>
      <c r="Q405" s="151">
        <f>IF(ISBLANK('Raw Data'!C405),"",'Raw Data'!C405)</f>
        <v>7.43</v>
      </c>
      <c r="R405" s="151">
        <f>IF(ISBLANK('Raw Data'!D405),"",'Raw Data'!D405)</f>
        <v>7.02</v>
      </c>
      <c r="S405" s="151">
        <f>IF(ISBLANK('Raw Data'!E405),"",'Raw Data'!E405)</f>
        <v>9.9</v>
      </c>
      <c r="T405" s="151" t="str">
        <f>IF(ISBLANK('Raw Data'!F405),"",'Raw Data'!F405)</f>
        <v/>
      </c>
      <c r="U405" s="151">
        <f>IF(ISBLANK('Raw Data'!G405),"",'Raw Data'!G405)</f>
        <v>0.187</v>
      </c>
      <c r="V405" s="151" t="str">
        <f>IF(ISBLANK('Raw Data'!AD405),"",'Raw Data'!AD405)</f>
        <v>1.15" rain Mon evening to Tues morning</v>
      </c>
      <c r="W405" s="52"/>
      <c r="Y405" s="52" t="s">
        <v>28</v>
      </c>
      <c r="AA405" s="90">
        <f>AVERAGE(R413:R414)</f>
        <v>6.6449999999999996</v>
      </c>
      <c r="AB405" s="90">
        <f>AVERAGE(T413:T414)</f>
        <v>0.22650000000000001</v>
      </c>
      <c r="AC405" s="90">
        <f>AVERAGE(U413:U414)</f>
        <v>0.128</v>
      </c>
      <c r="AD405" s="90">
        <f>AVERAGE(S413:S414)</f>
        <v>14.2</v>
      </c>
      <c r="AE405" s="90">
        <f>AVERAGE(O413:O414)</f>
        <v>1</v>
      </c>
      <c r="AF405" s="90">
        <f>TNTP!M358</f>
        <v>0.71015490000000003</v>
      </c>
      <c r="AG405" s="91">
        <f>TNTP!N358</f>
        <v>5.1100500000000007E-2</v>
      </c>
      <c r="AH405" s="90"/>
    </row>
    <row r="406" spans="1:34" x14ac:dyDescent="0.2">
      <c r="A406" s="82">
        <f>IF(ISBLANK('Raw Data'!A406),"",'Raw Data'!A406)</f>
        <v>42921</v>
      </c>
      <c r="B406" s="151">
        <f>IF(ISBLANK('Raw Data'!B406),"",'Raw Data'!B406)</f>
        <v>25</v>
      </c>
      <c r="C406" s="151" t="str">
        <f>IF(ISBLANK('Raw Data'!X406),"",'Raw Data'!X406)</f>
        <v/>
      </c>
      <c r="D406" s="151" t="str">
        <f>IF(ISBLANK('Raw Data'!Y406),"",'Raw Data'!Y406)</f>
        <v>D Van de Pol, A Danko</v>
      </c>
      <c r="E406" s="151" t="str">
        <f>IF(ISBLANK('Raw Data'!AB406),"",'Raw Data'!AB406)</f>
        <v/>
      </c>
      <c r="F406" s="151">
        <f>IF(ISBLANK('Raw Data'!AC406),"",'Raw Data'!AC406)</f>
        <v>0</v>
      </c>
      <c r="G406" s="151">
        <f>IF(ISBLANK('Raw Data'!N406),"",'Raw Data'!N406)</f>
        <v>4</v>
      </c>
      <c r="H406" s="151">
        <f>IF(ISBLANK('Raw Data'!O406),"",'Raw Data'!O406)</f>
        <v>3</v>
      </c>
      <c r="I406" s="151">
        <f>IF(ISBLANK('Raw Data'!P406),"",'Raw Data'!P406)</f>
        <v>2</v>
      </c>
      <c r="J406" s="151">
        <f>IF(ISBLANK('Raw Data'!Q406),"",'Raw Data'!Q406)</f>
        <v>1</v>
      </c>
      <c r="K406" s="151">
        <f>IF(ISBLANK('Raw Data'!R406),"",'Raw Data'!R406)</f>
        <v>7</v>
      </c>
      <c r="L406" s="151">
        <f>IF(ISBLANK('Raw Data'!S406),"",'Raw Data'!S406)</f>
        <v>1</v>
      </c>
      <c r="M406" s="151">
        <f>IF(ISBLANK('Raw Data'!T406),"",'Raw Data'!T406)</f>
        <v>26.666666666666668</v>
      </c>
      <c r="N406" s="151">
        <f>IF(ISBLANK('Raw Data'!U406),"",'Raw Data'!U406)</f>
        <v>27.777777777777779</v>
      </c>
      <c r="O406" s="151">
        <f>IF(ISBLANK('Raw Data'!V406),"",'Raw Data'!V406)</f>
        <v>0.7</v>
      </c>
      <c r="P406" s="151">
        <f>IF(ISBLANK('Raw Data'!W406),"",'Raw Data'!W406)</f>
        <v>1</v>
      </c>
      <c r="Q406" s="151">
        <f>IF(ISBLANK('Raw Data'!C406),"",'Raw Data'!C406)</f>
        <v>8.9</v>
      </c>
      <c r="R406" s="151">
        <f>IF(ISBLANK('Raw Data'!D406),"",'Raw Data'!D406)</f>
        <v>6.71</v>
      </c>
      <c r="S406" s="151">
        <f>IF(ISBLANK('Raw Data'!E406),"",'Raw Data'!E406)</f>
        <v>10.1</v>
      </c>
      <c r="T406" s="151" t="str">
        <f>IF(ISBLANK('Raw Data'!F406),"",'Raw Data'!F406)</f>
        <v/>
      </c>
      <c r="U406" s="151">
        <f>IF(ISBLANK('Raw Data'!G406),"",'Raw Data'!G406)</f>
        <v>0.35399999999999998</v>
      </c>
      <c r="V406" s="151" t="str">
        <f>IF(ISBLANK('Raw Data'!AD406),"",'Raw Data'!AD406)</f>
        <v/>
      </c>
      <c r="W406" s="52"/>
      <c r="Y406" s="52" t="s">
        <v>29</v>
      </c>
      <c r="AA406" s="51">
        <f>AVERAGE(R415)</f>
        <v>6.35</v>
      </c>
      <c r="AB406" s="51">
        <f>AVERAGE(T415)</f>
        <v>0.10100000000000001</v>
      </c>
      <c r="AC406" s="51">
        <f>AVERAGE(U415)</f>
        <v>0.13600000000000001</v>
      </c>
      <c r="AD406" s="51">
        <f>AVERAGE(S415)</f>
        <v>3.2</v>
      </c>
      <c r="AE406" s="51">
        <f>AVERAGE(O415)</f>
        <v>1.05</v>
      </c>
      <c r="AF406" s="90">
        <f>TNTP!M359</f>
        <v>0.6275136</v>
      </c>
      <c r="AG406" s="91">
        <f>TNTP!N359</f>
        <v>4.0261000000000005E-2</v>
      </c>
      <c r="AH406" s="90"/>
    </row>
    <row r="407" spans="1:34" x14ac:dyDescent="0.2">
      <c r="A407" s="82">
        <f>IF(ISBLANK('Raw Data'!A407),"",'Raw Data'!A407)</f>
        <v>42934</v>
      </c>
      <c r="B407" s="151">
        <f>IF(ISBLANK('Raw Data'!B407),"",'Raw Data'!B407)</f>
        <v>25</v>
      </c>
      <c r="C407" s="151" t="str">
        <f>IF(ISBLANK('Raw Data'!X407),"",'Raw Data'!X407)</f>
        <v/>
      </c>
      <c r="D407" s="151" t="str">
        <f>IF(ISBLANK('Raw Data'!Y407),"",'Raw Data'!Y407)</f>
        <v>D Van de Pol, A Danko</v>
      </c>
      <c r="E407" s="151" t="str">
        <f>IF(ISBLANK('Raw Data'!AB407),"",'Raw Data'!AB407)</f>
        <v/>
      </c>
      <c r="F407" s="151" t="str">
        <f>IF(ISBLANK('Raw Data'!AC407),"",'Raw Data'!AC407)</f>
        <v/>
      </c>
      <c r="G407" s="151">
        <f>IF(ISBLANK('Raw Data'!N407),"",'Raw Data'!N407)</f>
        <v>1</v>
      </c>
      <c r="H407" s="151">
        <f>IF(ISBLANK('Raw Data'!O407),"",'Raw Data'!O407)</f>
        <v>2</v>
      </c>
      <c r="I407" s="151">
        <f>IF(ISBLANK('Raw Data'!P407),"",'Raw Data'!P407)</f>
        <v>2</v>
      </c>
      <c r="J407" s="151">
        <f>IF(ISBLANK('Raw Data'!Q407),"",'Raw Data'!Q407)</f>
        <v>1</v>
      </c>
      <c r="K407" s="151">
        <f>IF(ISBLANK('Raw Data'!R407),"",'Raw Data'!R407)</f>
        <v>9</v>
      </c>
      <c r="L407" s="151">
        <f>IF(ISBLANK('Raw Data'!S407),"",'Raw Data'!S407)</f>
        <v>1</v>
      </c>
      <c r="M407" s="151">
        <f>IF(ISBLANK('Raw Data'!T407),"",'Raw Data'!T407)</f>
        <v>28.888888888888889</v>
      </c>
      <c r="N407" s="151">
        <f>IF(ISBLANK('Raw Data'!U407),"",'Raw Data'!U407)</f>
        <v>27.222222222222221</v>
      </c>
      <c r="O407" s="151">
        <f>IF(ISBLANK('Raw Data'!V407),"",'Raw Data'!V407)</f>
        <v>0.7</v>
      </c>
      <c r="P407" s="151">
        <f>IF(ISBLANK('Raw Data'!W407),"",'Raw Data'!W407)</f>
        <v>1</v>
      </c>
      <c r="Q407" s="151">
        <f>IF(ISBLANK('Raw Data'!C407),"",'Raw Data'!C407)</f>
        <v>6.66</v>
      </c>
      <c r="R407" s="151">
        <f>IF(ISBLANK('Raw Data'!D407),"",'Raw Data'!D407)</f>
        <v>6.69</v>
      </c>
      <c r="S407" s="151">
        <f>IF(ISBLANK('Raw Data'!E407),"",'Raw Data'!E407)</f>
        <v>12.3</v>
      </c>
      <c r="T407" s="151" t="str">
        <f>IF(ISBLANK('Raw Data'!F407),"",'Raw Data'!F407)</f>
        <v/>
      </c>
      <c r="U407" s="151">
        <f>IF(ISBLANK('Raw Data'!G407),"",'Raw Data'!G407)</f>
        <v>0.64100000000000001</v>
      </c>
      <c r="V407" s="151" t="str">
        <f>IF(ISBLANK('Raw Data'!AD407),"",'Raw Data'!AD407)</f>
        <v/>
      </c>
      <c r="W407" s="52"/>
      <c r="Y407" s="52" t="s">
        <v>134</v>
      </c>
      <c r="AA407" s="91">
        <f>AVERAGE(AA398:AA406)</f>
        <v>6.8014814814814812</v>
      </c>
      <c r="AB407" s="91">
        <f>AVERAGE(AB398:AB406)</f>
        <v>2.0091041666666665</v>
      </c>
      <c r="AC407" s="91">
        <f t="shared" ref="AC407:AE407" si="35">AVERAGE(AC398:AC406)</f>
        <v>0.21637037037037038</v>
      </c>
      <c r="AD407" s="91">
        <f t="shared" si="35"/>
        <v>11.874074074074077</v>
      </c>
      <c r="AE407" s="91">
        <f t="shared" si="35"/>
        <v>0.66314814814814804</v>
      </c>
      <c r="AF407" s="90">
        <f>AVERAGE(AF398:AF406)</f>
        <v>0.65498288333333332</v>
      </c>
      <c r="AG407" s="91">
        <f>AVERAGE(AG398:AG406)</f>
        <v>6.8977072222222213E-2</v>
      </c>
      <c r="AH407" s="90"/>
    </row>
    <row r="408" spans="1:34" x14ac:dyDescent="0.2">
      <c r="A408" s="82">
        <f>IF(ISBLANK('Raw Data'!A408),"",'Raw Data'!A408)</f>
        <v>42948</v>
      </c>
      <c r="B408" s="151">
        <f>IF(ISBLANK('Raw Data'!B408),"",'Raw Data'!B408)</f>
        <v>25</v>
      </c>
      <c r="C408" s="151" t="str">
        <f>IF(ISBLANK('Raw Data'!X408),"",'Raw Data'!X408)</f>
        <v/>
      </c>
      <c r="D408" s="151" t="str">
        <f>IF(ISBLANK('Raw Data'!Y408),"",'Raw Data'!Y408)</f>
        <v>D Van de Pol, A Danko</v>
      </c>
      <c r="E408" s="151" t="str">
        <f>IF(ISBLANK('Raw Data'!AB408),"",'Raw Data'!AB408)</f>
        <v/>
      </c>
      <c r="F408" s="151">
        <f>IF(ISBLANK('Raw Data'!AC408),"",'Raw Data'!AC408)</f>
        <v>0</v>
      </c>
      <c r="G408" s="151">
        <f>IF(ISBLANK('Raw Data'!N408),"",'Raw Data'!N408)</f>
        <v>1</v>
      </c>
      <c r="H408" s="151">
        <f>IF(ISBLANK('Raw Data'!O408),"",'Raw Data'!O408)</f>
        <v>2</v>
      </c>
      <c r="I408" s="151">
        <f>IF(ISBLANK('Raw Data'!P408),"",'Raw Data'!P408)</f>
        <v>2</v>
      </c>
      <c r="J408" s="151">
        <f>IF(ISBLANK('Raw Data'!Q408),"",'Raw Data'!Q408)</f>
        <v>1</v>
      </c>
      <c r="K408" s="151">
        <f>IF(ISBLANK('Raw Data'!R408),"",'Raw Data'!R408)</f>
        <v>7</v>
      </c>
      <c r="L408" s="151">
        <f>IF(ISBLANK('Raw Data'!S408),"",'Raw Data'!S408)</f>
        <v>1</v>
      </c>
      <c r="M408" s="151">
        <f>IF(ISBLANK('Raw Data'!T408),"",'Raw Data'!T408)</f>
        <v>30.555555555555557</v>
      </c>
      <c r="N408" s="151">
        <f>IF(ISBLANK('Raw Data'!U408),"",'Raw Data'!U408)</f>
        <v>24.444444444444443</v>
      </c>
      <c r="O408" s="151">
        <f>IF(ISBLANK('Raw Data'!V408),"",'Raw Data'!V408)</f>
        <v>0.48</v>
      </c>
      <c r="P408" s="151">
        <f>IF(ISBLANK('Raw Data'!W408),"",'Raw Data'!W408)</f>
        <v>1</v>
      </c>
      <c r="Q408" s="151">
        <f>IF(ISBLANK('Raw Data'!C408),"",'Raw Data'!C408)</f>
        <v>2.59</v>
      </c>
      <c r="R408" s="151">
        <f>IF(ISBLANK('Raw Data'!D408),"",'Raw Data'!D408)</f>
        <v>6.21</v>
      </c>
      <c r="S408" s="151">
        <f>IF(ISBLANK('Raw Data'!E408),"",'Raw Data'!E408)</f>
        <v>14.8</v>
      </c>
      <c r="T408" s="151">
        <f>IF(ISBLANK('Raw Data'!F408),"",'Raw Data'!F408)</f>
        <v>4.24</v>
      </c>
      <c r="U408" s="151">
        <f>IF(ISBLANK('Raw Data'!G408),"",'Raw Data'!G408)</f>
        <v>0.32700000000000001</v>
      </c>
      <c r="V408" s="151" t="str">
        <f>IF(ISBLANK('Raw Data'!AD408),"",'Raw Data'!AD408)</f>
        <v/>
      </c>
      <c r="W408" s="52"/>
      <c r="AF408" s="90"/>
      <c r="AG408" s="91"/>
      <c r="AH408" s="90"/>
    </row>
    <row r="409" spans="1:34" x14ac:dyDescent="0.2">
      <c r="A409" s="82">
        <f>IF(ISBLANK('Raw Data'!A409),"",'Raw Data'!A409)</f>
        <v>42962</v>
      </c>
      <c r="B409" s="151">
        <f>IF(ISBLANK('Raw Data'!B409),"",'Raw Data'!B409)</f>
        <v>25</v>
      </c>
      <c r="C409" s="151" t="str">
        <f>IF(ISBLANK('Raw Data'!X409),"",'Raw Data'!X409)</f>
        <v/>
      </c>
      <c r="D409" s="151" t="str">
        <f>IF(ISBLANK('Raw Data'!Y409),"",'Raw Data'!Y409)</f>
        <v>D Van de Pol, A Danko</v>
      </c>
      <c r="E409" s="151" t="str">
        <f>IF(ISBLANK('Raw Data'!AB409),"",'Raw Data'!AB409)</f>
        <v/>
      </c>
      <c r="F409" s="151">
        <f>IF(ISBLANK('Raw Data'!AC409),"",'Raw Data'!AC409)</f>
        <v>0</v>
      </c>
      <c r="G409" s="151">
        <f>IF(ISBLANK('Raw Data'!N409),"",'Raw Data'!N409)</f>
        <v>2</v>
      </c>
      <c r="H409" s="151">
        <f>IF(ISBLANK('Raw Data'!O409),"",'Raw Data'!O409)</f>
        <v>3</v>
      </c>
      <c r="I409" s="151">
        <f>IF(ISBLANK('Raw Data'!P409),"",'Raw Data'!P409)</f>
        <v>1</v>
      </c>
      <c r="J409" s="151">
        <f>IF(ISBLANK('Raw Data'!Q409),"",'Raw Data'!Q409)</f>
        <v>1</v>
      </c>
      <c r="K409" s="151">
        <f>IF(ISBLANK('Raw Data'!R409),"",'Raw Data'!R409)</f>
        <v>9</v>
      </c>
      <c r="L409" s="151">
        <f>IF(ISBLANK('Raw Data'!S409),"",'Raw Data'!S409)</f>
        <v>1</v>
      </c>
      <c r="M409" s="151">
        <f>IF(ISBLANK('Raw Data'!T409),"",'Raw Data'!T409)</f>
        <v>26.666666666666668</v>
      </c>
      <c r="N409" s="151">
        <f>IF(ISBLANK('Raw Data'!U409),"",'Raw Data'!U409)</f>
        <v>25</v>
      </c>
      <c r="O409" s="151">
        <f>IF(ISBLANK('Raw Data'!V409),"",'Raw Data'!V409)</f>
        <v>0.4</v>
      </c>
      <c r="P409" s="151">
        <f>IF(ISBLANK('Raw Data'!W409),"",'Raw Data'!W409)</f>
        <v>1</v>
      </c>
      <c r="Q409" s="151">
        <f>IF(ISBLANK('Raw Data'!C409),"",'Raw Data'!C409)</f>
        <v>1.0900000000000001</v>
      </c>
      <c r="R409" s="151">
        <f>IF(ISBLANK('Raw Data'!D409),"",'Raw Data'!D409)</f>
        <v>5.81</v>
      </c>
      <c r="S409" s="151">
        <f>IF(ISBLANK('Raw Data'!E409),"",'Raw Data'!E409)</f>
        <v>22.9</v>
      </c>
      <c r="T409" s="151">
        <f>IF(ISBLANK('Raw Data'!F409),"",'Raw Data'!F409)</f>
        <v>3.42</v>
      </c>
      <c r="U409" s="151">
        <f>IF(ISBLANK('Raw Data'!G409),"",'Raw Data'!G409)</f>
        <v>0.441</v>
      </c>
      <c r="V409" s="151" t="str">
        <f>IF(ISBLANK('Raw Data'!AD409),"",'Raw Data'!AD409)</f>
        <v/>
      </c>
      <c r="W409" s="52"/>
      <c r="AF409" s="90"/>
      <c r="AG409" s="91"/>
      <c r="AH409" s="90"/>
    </row>
    <row r="410" spans="1:34" x14ac:dyDescent="0.2">
      <c r="A410" s="82">
        <f>IF(ISBLANK('Raw Data'!A410),"",'Raw Data'!A410)</f>
        <v>42976</v>
      </c>
      <c r="B410" s="151">
        <f>IF(ISBLANK('Raw Data'!B410),"",'Raw Data'!B410)</f>
        <v>25</v>
      </c>
      <c r="C410" s="151" t="str">
        <f>IF(ISBLANK('Raw Data'!X410),"",'Raw Data'!X410)</f>
        <v/>
      </c>
      <c r="D410" s="151" t="str">
        <f>IF(ISBLANK('Raw Data'!Y410),"",'Raw Data'!Y410)</f>
        <v>D Van de Pol, A Danko</v>
      </c>
      <c r="E410" s="151" t="str">
        <f>IF(ISBLANK('Raw Data'!AB410),"",'Raw Data'!AB410)</f>
        <v/>
      </c>
      <c r="F410" s="151">
        <f>IF(ISBLANK('Raw Data'!AC410),"",'Raw Data'!AC410)</f>
        <v>0</v>
      </c>
      <c r="G410" s="151">
        <f>IF(ISBLANK('Raw Data'!N410),"",'Raw Data'!N410)</f>
        <v>1</v>
      </c>
      <c r="H410" s="151">
        <f>IF(ISBLANK('Raw Data'!O410),"",'Raw Data'!O410)</f>
        <v>4</v>
      </c>
      <c r="I410" s="151">
        <f>IF(ISBLANK('Raw Data'!P410),"",'Raw Data'!P410)</f>
        <v>2</v>
      </c>
      <c r="J410" s="151">
        <f>IF(ISBLANK('Raw Data'!Q410),"",'Raw Data'!Q410)</f>
        <v>2</v>
      </c>
      <c r="K410" s="151">
        <f>IF(ISBLANK('Raw Data'!R410),"",'Raw Data'!R410)</f>
        <v>6</v>
      </c>
      <c r="L410" s="151">
        <f>IF(ISBLANK('Raw Data'!S410),"",'Raw Data'!S410)</f>
        <v>3</v>
      </c>
      <c r="M410" s="151">
        <f>IF(ISBLANK('Raw Data'!T410),"",'Raw Data'!T410)</f>
        <v>20</v>
      </c>
      <c r="N410" s="151">
        <f>IF(ISBLANK('Raw Data'!U410),"",'Raw Data'!U410)</f>
        <v>22.222222222222221</v>
      </c>
      <c r="O410" s="151">
        <f>IF(ISBLANK('Raw Data'!V410),"",'Raw Data'!V410)</f>
        <v>0.45</v>
      </c>
      <c r="P410" s="151">
        <f>IF(ISBLANK('Raw Data'!W410),"",'Raw Data'!W410)</f>
        <v>1</v>
      </c>
      <c r="Q410" s="151">
        <f>IF(ISBLANK('Raw Data'!C410),"",'Raw Data'!C410)</f>
        <v>3.73</v>
      </c>
      <c r="R410" s="151">
        <f>IF(ISBLANK('Raw Data'!D410),"",'Raw Data'!D410)</f>
        <v>7.04</v>
      </c>
      <c r="S410" s="151">
        <f>IF(ISBLANK('Raw Data'!E410),"",'Raw Data'!E410)</f>
        <v>15.3</v>
      </c>
      <c r="T410" s="151">
        <f>IF(ISBLANK('Raw Data'!F410),"",'Raw Data'!F410)</f>
        <v>5.85</v>
      </c>
      <c r="U410" s="151">
        <f>IF(ISBLANK('Raw Data'!G410),"",'Raw Data'!G410)</f>
        <v>0.16300000000000001</v>
      </c>
      <c r="V410" s="151" t="str">
        <f>IF(ISBLANK('Raw Data'!AD410),"",'Raw Data'!AD410)</f>
        <v/>
      </c>
      <c r="W410" s="52"/>
      <c r="AF410" s="90"/>
      <c r="AG410" s="91"/>
      <c r="AH410" s="90"/>
    </row>
    <row r="411" spans="1:34" x14ac:dyDescent="0.2">
      <c r="A411" s="82">
        <f>IF(ISBLANK('Raw Data'!A411),"",'Raw Data'!A411)</f>
        <v>42990</v>
      </c>
      <c r="B411" s="151">
        <f>IF(ISBLANK('Raw Data'!B411),"",'Raw Data'!B411)</f>
        <v>25</v>
      </c>
      <c r="C411" s="151" t="str">
        <f>IF(ISBLANK('Raw Data'!X411),"",'Raw Data'!X411)</f>
        <v/>
      </c>
      <c r="D411" s="151" t="str">
        <f>IF(ISBLANK('Raw Data'!Y411),"",'Raw Data'!Y411)</f>
        <v>D Van de Pol, A Danko</v>
      </c>
      <c r="E411" s="151" t="str">
        <f>IF(ISBLANK('Raw Data'!AB411),"",'Raw Data'!AB411)</f>
        <v/>
      </c>
      <c r="F411" s="151">
        <f>IF(ISBLANK('Raw Data'!AC411),"",'Raw Data'!AC411)</f>
        <v>0</v>
      </c>
      <c r="G411" s="151">
        <f>IF(ISBLANK('Raw Data'!N411),"",'Raw Data'!N411)</f>
        <v>2</v>
      </c>
      <c r="H411" s="151">
        <f>IF(ISBLANK('Raw Data'!O411),"",'Raw Data'!O411)</f>
        <v>2</v>
      </c>
      <c r="I411" s="151">
        <f>IF(ISBLANK('Raw Data'!P411),"",'Raw Data'!P411)</f>
        <v>2</v>
      </c>
      <c r="J411" s="151">
        <f>IF(ISBLANK('Raw Data'!Q411),"",'Raw Data'!Q411)</f>
        <v>1</v>
      </c>
      <c r="K411" s="151">
        <f>IF(ISBLANK('Raw Data'!R411),"",'Raw Data'!R411)</f>
        <v>7</v>
      </c>
      <c r="L411" s="151">
        <f>IF(ISBLANK('Raw Data'!S411),"",'Raw Data'!S411)</f>
        <v>1</v>
      </c>
      <c r="M411" s="151">
        <f>IF(ISBLANK('Raw Data'!T411),"",'Raw Data'!T411)</f>
        <v>19.444444444444443</v>
      </c>
      <c r="N411" s="151">
        <f>IF(ISBLANK('Raw Data'!U411),"",'Raw Data'!U411)</f>
        <v>18.888888888888889</v>
      </c>
      <c r="O411" s="151">
        <f>IF(ISBLANK('Raw Data'!V411),"",'Raw Data'!V411)</f>
        <v>0.45</v>
      </c>
      <c r="P411" s="151">
        <f>IF(ISBLANK('Raw Data'!W411),"",'Raw Data'!W411)</f>
        <v>1</v>
      </c>
      <c r="Q411" s="151">
        <f>IF(ISBLANK('Raw Data'!C411),"",'Raw Data'!C411)</f>
        <v>2.93</v>
      </c>
      <c r="R411" s="151">
        <f>IF(ISBLANK('Raw Data'!D411),"",'Raw Data'!D411)</f>
        <v>6.35</v>
      </c>
      <c r="S411" s="151">
        <f>IF(ISBLANK('Raw Data'!E411),"",'Raw Data'!E411)</f>
        <v>17.5</v>
      </c>
      <c r="T411" s="151">
        <f>IF(ISBLANK('Raw Data'!F411),"",'Raw Data'!F411)</f>
        <v>5.69</v>
      </c>
      <c r="U411" s="151">
        <f>IF(ISBLANK('Raw Data'!G411),"",'Raw Data'!G411)</f>
        <v>0.17199999999999999</v>
      </c>
      <c r="V411" s="151" t="str">
        <f>IF(ISBLANK('Raw Data'!AD411),"",'Raw Data'!AD411)</f>
        <v/>
      </c>
      <c r="W411" s="52"/>
      <c r="AF411" s="90"/>
      <c r="AG411" s="91"/>
      <c r="AH411" s="90"/>
    </row>
    <row r="412" spans="1:34" x14ac:dyDescent="0.2">
      <c r="A412" s="82">
        <f>IF(ISBLANK('Raw Data'!A412),"",'Raw Data'!A412)</f>
        <v>43004</v>
      </c>
      <c r="B412" s="151">
        <f>IF(ISBLANK('Raw Data'!B412),"",'Raw Data'!B412)</f>
        <v>25</v>
      </c>
      <c r="C412" s="151" t="str">
        <f>IF(ISBLANK('Raw Data'!X412),"",'Raw Data'!X412)</f>
        <v/>
      </c>
      <c r="D412" s="151" t="str">
        <f>IF(ISBLANK('Raw Data'!Y412),"",'Raw Data'!Y412)</f>
        <v>D Van de Pol, A Danko</v>
      </c>
      <c r="E412" s="151" t="str">
        <f>IF(ISBLANK('Raw Data'!AB412),"",'Raw Data'!AB412)</f>
        <v/>
      </c>
      <c r="F412" s="151">
        <f>IF(ISBLANK('Raw Data'!AC412),"",'Raw Data'!AC412)</f>
        <v>0</v>
      </c>
      <c r="G412" s="151">
        <f>IF(ISBLANK('Raw Data'!N412),"",'Raw Data'!N412)</f>
        <v>2</v>
      </c>
      <c r="H412" s="151">
        <f>IF(ISBLANK('Raw Data'!O412),"",'Raw Data'!O412)</f>
        <v>3</v>
      </c>
      <c r="I412" s="151">
        <f>IF(ISBLANK('Raw Data'!P412),"",'Raw Data'!P412)</f>
        <v>36</v>
      </c>
      <c r="J412" s="151">
        <f>IF(ISBLANK('Raw Data'!Q412),"",'Raw Data'!Q412)</f>
        <v>2</v>
      </c>
      <c r="K412" s="151">
        <f>IF(ISBLANK('Raw Data'!R412),"",'Raw Data'!R412)</f>
        <v>6</v>
      </c>
      <c r="L412" s="151">
        <f>IF(ISBLANK('Raw Data'!S412),"",'Raw Data'!S412)</f>
        <v>1</v>
      </c>
      <c r="M412" s="151">
        <f>IF(ISBLANK('Raw Data'!T412),"",'Raw Data'!T412)</f>
        <v>22.777777777777779</v>
      </c>
      <c r="N412" s="151">
        <f>IF(ISBLANK('Raw Data'!U412),"",'Raw Data'!U412)</f>
        <v>22.777777777777779</v>
      </c>
      <c r="O412" s="151">
        <f>IF(ISBLANK('Raw Data'!V412),"",'Raw Data'!V412)</f>
        <v>0.75</v>
      </c>
      <c r="P412" s="151">
        <f>IF(ISBLANK('Raw Data'!W412),"",'Raw Data'!W412)</f>
        <v>1</v>
      </c>
      <c r="Q412" s="151">
        <f>IF(ISBLANK('Raw Data'!C412),"",'Raw Data'!C412)</f>
        <v>6.44</v>
      </c>
      <c r="R412" s="151">
        <f>IF(ISBLANK('Raw Data'!D412),"",'Raw Data'!D412)</f>
        <v>6.55</v>
      </c>
      <c r="S412" s="151">
        <f>IF(ISBLANK('Raw Data'!E412),"",'Raw Data'!E412)</f>
        <v>13.9</v>
      </c>
      <c r="T412" s="151">
        <f>IF(ISBLANK('Raw Data'!F412),"",'Raw Data'!F412)</f>
        <v>1.2999999999999999E-2</v>
      </c>
      <c r="U412" s="151">
        <f>IF(ISBLANK('Raw Data'!G412),"",'Raw Data'!G412)</f>
        <v>0.152</v>
      </c>
      <c r="V412" s="151" t="str">
        <f>IF(ISBLANK('Raw Data'!AD412),"",'Raw Data'!AD412)</f>
        <v/>
      </c>
      <c r="W412" s="52"/>
      <c r="AF412" s="90"/>
      <c r="AG412" s="91"/>
      <c r="AH412" s="90"/>
    </row>
    <row r="413" spans="1:34" x14ac:dyDescent="0.2">
      <c r="A413" s="82">
        <f>IF(ISBLANK('Raw Data'!A413),"",'Raw Data'!A413)</f>
        <v>43018</v>
      </c>
      <c r="B413" s="151">
        <f>IF(ISBLANK('Raw Data'!B413),"",'Raw Data'!B413)</f>
        <v>25</v>
      </c>
      <c r="C413" s="151" t="str">
        <f>IF(ISBLANK('Raw Data'!X413),"",'Raw Data'!X413)</f>
        <v/>
      </c>
      <c r="D413" s="151" t="str">
        <f>IF(ISBLANK('Raw Data'!Y413),"",'Raw Data'!Y413)</f>
        <v>D Van de Pol, A Danko</v>
      </c>
      <c r="E413" s="151" t="str">
        <f>IF(ISBLANK('Raw Data'!AB413),"",'Raw Data'!AB413)</f>
        <v/>
      </c>
      <c r="F413" s="151">
        <f>IF(ISBLANK('Raw Data'!AC413),"",'Raw Data'!AC413)</f>
        <v>0</v>
      </c>
      <c r="G413" s="151">
        <f>IF(ISBLANK('Raw Data'!N413),"",'Raw Data'!N413)</f>
        <v>3</v>
      </c>
      <c r="H413" s="151">
        <f>IF(ISBLANK('Raw Data'!O413),"",'Raw Data'!O413)</f>
        <v>2</v>
      </c>
      <c r="I413" s="151">
        <f>IF(ISBLANK('Raw Data'!P413),"",'Raw Data'!P413)</f>
        <v>1</v>
      </c>
      <c r="J413" s="151">
        <f>IF(ISBLANK('Raw Data'!Q413),"",'Raw Data'!Q413)</f>
        <v>1</v>
      </c>
      <c r="K413" s="151">
        <f>IF(ISBLANK('Raw Data'!R413),"",'Raw Data'!R413)</f>
        <v>13</v>
      </c>
      <c r="L413" s="151">
        <f>IF(ISBLANK('Raw Data'!S413),"",'Raw Data'!S413)</f>
        <v>2</v>
      </c>
      <c r="M413" s="151">
        <f>IF(ISBLANK('Raw Data'!T413),"",'Raw Data'!T413)</f>
        <v>26.666666666666668</v>
      </c>
      <c r="N413" s="151">
        <f>IF(ISBLANK('Raw Data'!U413),"",'Raw Data'!U413)</f>
        <v>23.333333333333332</v>
      </c>
      <c r="O413" s="151">
        <f>IF(ISBLANK('Raw Data'!V413),"",'Raw Data'!V413)</f>
        <v>1.05</v>
      </c>
      <c r="P413" s="151">
        <f>IF(ISBLANK('Raw Data'!W413),"",'Raw Data'!W413)</f>
        <v>1</v>
      </c>
      <c r="Q413" s="151">
        <f>IF(ISBLANK('Raw Data'!C413),"",'Raw Data'!C413)</f>
        <v>7.25</v>
      </c>
      <c r="R413" s="151">
        <f>IF(ISBLANK('Raw Data'!D413),"",'Raw Data'!D413)</f>
        <v>6.47</v>
      </c>
      <c r="S413" s="151">
        <f>IF(ISBLANK('Raw Data'!E413),"",'Raw Data'!E413)</f>
        <v>8.4</v>
      </c>
      <c r="T413" s="151">
        <f>IF(ISBLANK('Raw Data'!F413),"",'Raw Data'!F413)</f>
        <v>0.251</v>
      </c>
      <c r="U413" s="151">
        <f>IF(ISBLANK('Raw Data'!G413),"",'Raw Data'!G413)</f>
        <v>0.16300000000000001</v>
      </c>
      <c r="V413" s="151" t="str">
        <f>IF(ISBLANK('Raw Data'!AD413),"",'Raw Data'!AD413)</f>
        <v/>
      </c>
      <c r="W413" s="52"/>
      <c r="AF413" s="90"/>
      <c r="AG413" s="91"/>
      <c r="AH413" s="90"/>
    </row>
    <row r="414" spans="1:34" x14ac:dyDescent="0.2">
      <c r="A414" s="82">
        <f>IF(ISBLANK('Raw Data'!A414),"",'Raw Data'!A414)</f>
        <v>43032</v>
      </c>
      <c r="B414" s="151">
        <f>IF(ISBLANK('Raw Data'!B414),"",'Raw Data'!B414)</f>
        <v>25</v>
      </c>
      <c r="C414" s="151" t="str">
        <f>IF(ISBLANK('Raw Data'!X414),"",'Raw Data'!X414)</f>
        <v/>
      </c>
      <c r="D414" s="151" t="str">
        <f>IF(ISBLANK('Raw Data'!Y414),"",'Raw Data'!Y414)</f>
        <v>D Van de Pol, A Danko</v>
      </c>
      <c r="E414" s="151">
        <f>IF(ISBLANK('Raw Data'!AB414),"",'Raw Data'!AB414)</f>
        <v>24</v>
      </c>
      <c r="F414" s="151">
        <f>IF(ISBLANK('Raw Data'!AC414),"",'Raw Data'!AC414)</f>
        <v>7.3152000000000008</v>
      </c>
      <c r="G414" s="151">
        <f>IF(ISBLANK('Raw Data'!N414),"",'Raw Data'!N414)</f>
        <v>3</v>
      </c>
      <c r="H414" s="151">
        <f>IF(ISBLANK('Raw Data'!O414),"",'Raw Data'!O414)</f>
        <v>2</v>
      </c>
      <c r="I414" s="151">
        <f>IF(ISBLANK('Raw Data'!P414),"",'Raw Data'!P414)</f>
        <v>2</v>
      </c>
      <c r="J414" s="151">
        <f>IF(ISBLANK('Raw Data'!Q414),"",'Raw Data'!Q414)</f>
        <v>2</v>
      </c>
      <c r="K414" s="151">
        <f>IF(ISBLANK('Raw Data'!R414),"",'Raw Data'!R414)</f>
        <v>9</v>
      </c>
      <c r="L414" s="151">
        <f>IF(ISBLANK('Raw Data'!S414),"",'Raw Data'!S414)</f>
        <v>4</v>
      </c>
      <c r="M414" s="151">
        <f>IF(ISBLANK('Raw Data'!T414),"",'Raw Data'!T414)</f>
        <v>19.444444444444443</v>
      </c>
      <c r="N414" s="151">
        <f>IF(ISBLANK('Raw Data'!U414),"",'Raw Data'!U414)</f>
        <v>18.333333333333332</v>
      </c>
      <c r="O414" s="151">
        <f>IF(ISBLANK('Raw Data'!V414),"",'Raw Data'!V414)</f>
        <v>0.95</v>
      </c>
      <c r="P414" s="151">
        <f>IF(ISBLANK('Raw Data'!W414),"",'Raw Data'!W414)</f>
        <v>1</v>
      </c>
      <c r="Q414" s="151">
        <f>IF(ISBLANK('Raw Data'!C414),"",'Raw Data'!C414)</f>
        <v>9.02</v>
      </c>
      <c r="R414" s="151">
        <f>IF(ISBLANK('Raw Data'!D414),"",'Raw Data'!D414)</f>
        <v>6.82</v>
      </c>
      <c r="S414" s="151">
        <f>IF(ISBLANK('Raw Data'!E414),"",'Raw Data'!E414)</f>
        <v>20</v>
      </c>
      <c r="T414" s="151">
        <f>IF(ISBLANK('Raw Data'!F414),"",'Raw Data'!F414)</f>
        <v>0.20200000000000001</v>
      </c>
      <c r="U414" s="151">
        <f>IF(ISBLANK('Raw Data'!G414),"",'Raw Data'!G414)</f>
        <v>9.2999999999999999E-2</v>
      </c>
      <c r="V414" s="151" t="str">
        <f>IF(ISBLANK('Raw Data'!AD414),"",'Raw Data'!AD414)</f>
        <v/>
      </c>
      <c r="W414" s="52"/>
      <c r="AF414" s="90"/>
      <c r="AG414" s="91"/>
      <c r="AH414" s="90"/>
    </row>
    <row r="415" spans="1:34" x14ac:dyDescent="0.2">
      <c r="A415" s="82">
        <f>IF(ISBLANK('Raw Data'!A415),"",'Raw Data'!A415)</f>
        <v>43046</v>
      </c>
      <c r="B415" s="151">
        <f>IF(ISBLANK('Raw Data'!B415),"",'Raw Data'!B415)</f>
        <v>25</v>
      </c>
      <c r="C415" s="151" t="str">
        <f>IF(ISBLANK('Raw Data'!X415),"",'Raw Data'!X415)</f>
        <v/>
      </c>
      <c r="D415" s="151" t="str">
        <f>IF(ISBLANK('Raw Data'!Y415),"",'Raw Data'!Y415)</f>
        <v>D Van de Pol, A Danko</v>
      </c>
      <c r="E415" s="151">
        <f>IF(ISBLANK('Raw Data'!AB415),"",'Raw Data'!AB415)</f>
        <v>24</v>
      </c>
      <c r="F415" s="151">
        <f>IF(ISBLANK('Raw Data'!AC415),"",'Raw Data'!AC415)</f>
        <v>7.3152000000000008</v>
      </c>
      <c r="G415" s="151">
        <f>IF(ISBLANK('Raw Data'!N415),"",'Raw Data'!N415)</f>
        <v>3</v>
      </c>
      <c r="H415" s="151">
        <f>IF(ISBLANK('Raw Data'!O415),"",'Raw Data'!O415)</f>
        <v>3</v>
      </c>
      <c r="I415" s="151">
        <f>IF(ISBLANK('Raw Data'!P415),"",'Raw Data'!P415)</f>
        <v>2</v>
      </c>
      <c r="J415" s="151">
        <f>IF(ISBLANK('Raw Data'!Q415),"",'Raw Data'!Q415)</f>
        <v>2</v>
      </c>
      <c r="K415" s="151">
        <f>IF(ISBLANK('Raw Data'!R415),"",'Raw Data'!R415)</f>
        <v>6</v>
      </c>
      <c r="L415" s="151">
        <f>IF(ISBLANK('Raw Data'!S415),"",'Raw Data'!S415)</f>
        <v>3</v>
      </c>
      <c r="M415" s="151">
        <f>IF(ISBLANK('Raw Data'!T415),"",'Raw Data'!T415)</f>
        <v>7.2222222222222223</v>
      </c>
      <c r="N415" s="151">
        <f>IF(ISBLANK('Raw Data'!U415),"",'Raw Data'!U415)</f>
        <v>13.333333333333334</v>
      </c>
      <c r="O415" s="151">
        <f>IF(ISBLANK('Raw Data'!V415),"",'Raw Data'!V415)</f>
        <v>1.05</v>
      </c>
      <c r="P415" s="151">
        <f>IF(ISBLANK('Raw Data'!W415),"",'Raw Data'!W415)</f>
        <v>1</v>
      </c>
      <c r="Q415" s="151">
        <f>IF(ISBLANK('Raw Data'!C415),"",'Raw Data'!C415)</f>
        <v>6.87</v>
      </c>
      <c r="R415" s="151">
        <f>IF(ISBLANK('Raw Data'!D415),"",'Raw Data'!D415)</f>
        <v>6.35</v>
      </c>
      <c r="S415" s="151">
        <f>IF(ISBLANK('Raw Data'!E415),"",'Raw Data'!E415)</f>
        <v>3.2</v>
      </c>
      <c r="T415" s="151">
        <f>IF(ISBLANK('Raw Data'!F415),"",'Raw Data'!F415)</f>
        <v>0.10100000000000001</v>
      </c>
      <c r="U415" s="151">
        <f>IF(ISBLANK('Raw Data'!G415),"",'Raw Data'!G415)</f>
        <v>0.13600000000000001</v>
      </c>
      <c r="V415" s="151" t="str">
        <f>IF(ISBLANK('Raw Data'!AD415),"",'Raw Data'!AD415)</f>
        <v/>
      </c>
      <c r="W415" s="52"/>
      <c r="AF415" s="90"/>
      <c r="AG415" s="91"/>
      <c r="AH415" s="90"/>
    </row>
    <row r="416" spans="1:34" x14ac:dyDescent="0.2">
      <c r="A416" s="82" t="str">
        <f>IF(ISBLANK('Raw Data'!A416),"",'Raw Data'!A416)</f>
        <v/>
      </c>
      <c r="B416" s="151" t="str">
        <f>IF(ISBLANK('Raw Data'!B416),"",'Raw Data'!B416)</f>
        <v/>
      </c>
      <c r="C416" s="151" t="str">
        <f>IF(ISBLANK('Raw Data'!X416),"",'Raw Data'!X416)</f>
        <v/>
      </c>
      <c r="D416" s="151" t="str">
        <f>IF(ISBLANK('Raw Data'!Y416),"",'Raw Data'!Y416)</f>
        <v/>
      </c>
      <c r="E416" s="151" t="str">
        <f>IF(ISBLANK('Raw Data'!AB416),"",'Raw Data'!AB416)</f>
        <v/>
      </c>
      <c r="F416" s="151" t="str">
        <f>IF(ISBLANK('Raw Data'!AC416),"",'Raw Data'!AC416)</f>
        <v/>
      </c>
      <c r="G416" s="151" t="str">
        <f>IF(ISBLANK('Raw Data'!N416),"",'Raw Data'!N416)</f>
        <v/>
      </c>
      <c r="H416" s="151" t="str">
        <f>IF(ISBLANK('Raw Data'!O416),"",'Raw Data'!O416)</f>
        <v/>
      </c>
      <c r="I416" s="151" t="str">
        <f>IF(ISBLANK('Raw Data'!P416),"",'Raw Data'!P416)</f>
        <v/>
      </c>
      <c r="J416" s="151" t="str">
        <f>IF(ISBLANK('Raw Data'!Q416),"",'Raw Data'!Q416)</f>
        <v/>
      </c>
      <c r="K416" s="151" t="str">
        <f>IF(ISBLANK('Raw Data'!R416),"",'Raw Data'!R416)</f>
        <v/>
      </c>
      <c r="L416" s="151" t="str">
        <f>IF(ISBLANK('Raw Data'!S416),"",'Raw Data'!S416)</f>
        <v/>
      </c>
      <c r="M416" s="151" t="str">
        <f>IF(ISBLANK('Raw Data'!T416),"",'Raw Data'!T416)</f>
        <v xml:space="preserve"> </v>
      </c>
      <c r="N416" s="151" t="str">
        <f>IF(ISBLANK('Raw Data'!U416),"",'Raw Data'!U416)</f>
        <v xml:space="preserve"> </v>
      </c>
      <c r="O416" s="151" t="str">
        <f>IF(ISBLANK('Raw Data'!V416),"",'Raw Data'!V416)</f>
        <v/>
      </c>
      <c r="P416" s="151" t="str">
        <f>IF(ISBLANK('Raw Data'!W416),"",'Raw Data'!W416)</f>
        <v/>
      </c>
      <c r="Q416" s="151" t="str">
        <f>IF(ISBLANK('Raw Data'!C416),"",'Raw Data'!C416)</f>
        <v/>
      </c>
      <c r="R416" s="151" t="str">
        <f>IF(ISBLANK('Raw Data'!D416),"",'Raw Data'!D416)</f>
        <v/>
      </c>
      <c r="S416" s="151" t="str">
        <f>IF(ISBLANK('Raw Data'!E416),"",'Raw Data'!E416)</f>
        <v/>
      </c>
      <c r="T416" s="151" t="str">
        <f>IF(ISBLANK('Raw Data'!F416),"",'Raw Data'!F416)</f>
        <v/>
      </c>
      <c r="U416" s="151" t="str">
        <f>IF(ISBLANK('Raw Data'!G416),"",'Raw Data'!G416)</f>
        <v/>
      </c>
      <c r="V416" s="151" t="str">
        <f>IF(ISBLANK('Raw Data'!AD416),"",'Raw Data'!AD416)</f>
        <v/>
      </c>
      <c r="W416" s="52"/>
      <c r="AF416" s="90"/>
      <c r="AG416" s="91"/>
      <c r="AH416" s="90"/>
    </row>
    <row r="417" spans="1:34" x14ac:dyDescent="0.2">
      <c r="A417" s="82" t="str">
        <f>IF(ISBLANK('Raw Data'!A417),"",'Raw Data'!A417)</f>
        <v/>
      </c>
      <c r="B417" s="151" t="str">
        <f>IF(ISBLANK('Raw Data'!B417),"",'Raw Data'!B417)</f>
        <v/>
      </c>
      <c r="C417" s="151" t="str">
        <f>IF(ISBLANK('Raw Data'!X417),"",'Raw Data'!X417)</f>
        <v/>
      </c>
      <c r="D417" s="151" t="str">
        <f>IF(ISBLANK('Raw Data'!Y417),"",'Raw Data'!Y417)</f>
        <v/>
      </c>
      <c r="E417" s="151" t="str">
        <f>IF(ISBLANK('Raw Data'!AB417),"",'Raw Data'!AB417)</f>
        <v/>
      </c>
      <c r="F417" s="151" t="str">
        <f>IF(ISBLANK('Raw Data'!AC417),"",'Raw Data'!AC417)</f>
        <v/>
      </c>
      <c r="G417" s="151" t="str">
        <f>IF(ISBLANK('Raw Data'!N417),"",'Raw Data'!N417)</f>
        <v/>
      </c>
      <c r="H417" s="151" t="str">
        <f>IF(ISBLANK('Raw Data'!O417),"",'Raw Data'!O417)</f>
        <v/>
      </c>
      <c r="I417" s="151" t="str">
        <f>IF(ISBLANK('Raw Data'!P417),"",'Raw Data'!P417)</f>
        <v/>
      </c>
      <c r="J417" s="151" t="str">
        <f>IF(ISBLANK('Raw Data'!Q417),"",'Raw Data'!Q417)</f>
        <v/>
      </c>
      <c r="K417" s="151" t="str">
        <f>IF(ISBLANK('Raw Data'!R417),"",'Raw Data'!R417)</f>
        <v/>
      </c>
      <c r="L417" s="151" t="str">
        <f>IF(ISBLANK('Raw Data'!S417),"",'Raw Data'!S417)</f>
        <v/>
      </c>
      <c r="M417" s="151" t="str">
        <f>IF(ISBLANK('Raw Data'!T417),"",'Raw Data'!T417)</f>
        <v xml:space="preserve"> </v>
      </c>
      <c r="N417" s="151" t="str">
        <f>IF(ISBLANK('Raw Data'!U417),"",'Raw Data'!U417)</f>
        <v xml:space="preserve"> </v>
      </c>
      <c r="O417" s="151" t="str">
        <f>IF(ISBLANK('Raw Data'!V417),"",'Raw Data'!V417)</f>
        <v/>
      </c>
      <c r="P417" s="151" t="str">
        <f>IF(ISBLANK('Raw Data'!W417),"",'Raw Data'!W417)</f>
        <v/>
      </c>
      <c r="Q417" s="151" t="str">
        <f>IF(ISBLANK('Raw Data'!C417),"",'Raw Data'!C417)</f>
        <v/>
      </c>
      <c r="R417" s="151" t="str">
        <f>IF(ISBLANK('Raw Data'!D417),"",'Raw Data'!D417)</f>
        <v/>
      </c>
      <c r="S417" s="151" t="str">
        <f>IF(ISBLANK('Raw Data'!E417),"",'Raw Data'!E417)</f>
        <v/>
      </c>
      <c r="T417" s="151" t="str">
        <f>IF(ISBLANK('Raw Data'!F417),"",'Raw Data'!F417)</f>
        <v/>
      </c>
      <c r="U417" s="151" t="str">
        <f>IF(ISBLANK('Raw Data'!G417),"",'Raw Data'!G417)</f>
        <v/>
      </c>
      <c r="V417" s="151" t="str">
        <f>IF(ISBLANK('Raw Data'!AD417),"",'Raw Data'!AD417)</f>
        <v/>
      </c>
      <c r="W417" s="52"/>
      <c r="AF417" s="90"/>
      <c r="AG417" s="91"/>
      <c r="AH417" s="90"/>
    </row>
    <row r="418" spans="1:34" x14ac:dyDescent="0.2">
      <c r="A418" s="82" t="str">
        <f>IF(ISBLANK('Raw Data'!A418),"",'Raw Data'!A418)</f>
        <v/>
      </c>
      <c r="B418" s="151" t="str">
        <f>IF(ISBLANK('Raw Data'!B418),"",'Raw Data'!B418)</f>
        <v/>
      </c>
      <c r="C418" s="151" t="str">
        <f>IF(ISBLANK('Raw Data'!X418),"",'Raw Data'!X418)</f>
        <v/>
      </c>
      <c r="D418" s="151" t="str">
        <f>IF(ISBLANK('Raw Data'!Y418),"",'Raw Data'!Y418)</f>
        <v/>
      </c>
      <c r="E418" s="151" t="str">
        <f>IF(ISBLANK('Raw Data'!AB418),"",'Raw Data'!AB418)</f>
        <v/>
      </c>
      <c r="F418" s="151" t="str">
        <f>IF(ISBLANK('Raw Data'!AC418),"",'Raw Data'!AC418)</f>
        <v/>
      </c>
      <c r="G418" s="151" t="str">
        <f>IF(ISBLANK('Raw Data'!N418),"",'Raw Data'!N418)</f>
        <v/>
      </c>
      <c r="H418" s="151" t="str">
        <f>IF(ISBLANK('Raw Data'!O418),"",'Raw Data'!O418)</f>
        <v/>
      </c>
      <c r="I418" s="151" t="str">
        <f>IF(ISBLANK('Raw Data'!P418),"",'Raw Data'!P418)</f>
        <v/>
      </c>
      <c r="J418" s="151" t="str">
        <f>IF(ISBLANK('Raw Data'!Q418),"",'Raw Data'!Q418)</f>
        <v/>
      </c>
      <c r="K418" s="151" t="str">
        <f>IF(ISBLANK('Raw Data'!R418),"",'Raw Data'!R418)</f>
        <v/>
      </c>
      <c r="L418" s="151" t="str">
        <f>IF(ISBLANK('Raw Data'!S418),"",'Raw Data'!S418)</f>
        <v/>
      </c>
      <c r="M418" s="151" t="str">
        <f>IF(ISBLANK('Raw Data'!T418),"",'Raw Data'!T418)</f>
        <v xml:space="preserve"> </v>
      </c>
      <c r="N418" s="151" t="str">
        <f>IF(ISBLANK('Raw Data'!U418),"",'Raw Data'!U418)</f>
        <v xml:space="preserve"> </v>
      </c>
      <c r="O418" s="151" t="str">
        <f>IF(ISBLANK('Raw Data'!V418),"",'Raw Data'!V418)</f>
        <v/>
      </c>
      <c r="P418" s="151" t="str">
        <f>IF(ISBLANK('Raw Data'!W418),"",'Raw Data'!W418)</f>
        <v/>
      </c>
      <c r="Q418" s="151" t="str">
        <f>IF(ISBLANK('Raw Data'!C418),"",'Raw Data'!C418)</f>
        <v/>
      </c>
      <c r="R418" s="151" t="str">
        <f>IF(ISBLANK('Raw Data'!D418),"",'Raw Data'!D418)</f>
        <v/>
      </c>
      <c r="S418" s="151" t="str">
        <f>IF(ISBLANK('Raw Data'!E418),"",'Raw Data'!E418)</f>
        <v/>
      </c>
      <c r="T418" s="151" t="str">
        <f>IF(ISBLANK('Raw Data'!F418),"",'Raw Data'!F418)</f>
        <v/>
      </c>
      <c r="U418" s="151" t="str">
        <f>IF(ISBLANK('Raw Data'!G418),"",'Raw Data'!G418)</f>
        <v/>
      </c>
      <c r="V418" s="151" t="str">
        <f>IF(ISBLANK('Raw Data'!AD418),"",'Raw Data'!AD418)</f>
        <v/>
      </c>
      <c r="W418" s="52"/>
      <c r="AF418" s="90"/>
      <c r="AG418" s="91"/>
      <c r="AH418" s="90"/>
    </row>
    <row r="419" spans="1:34" x14ac:dyDescent="0.2">
      <c r="A419" s="82" t="str">
        <f>IF(ISBLANK('Raw Data'!A419),"",'Raw Data'!A419)</f>
        <v/>
      </c>
      <c r="B419" s="151" t="str">
        <f>IF(ISBLANK('Raw Data'!B419),"",'Raw Data'!B419)</f>
        <v/>
      </c>
      <c r="C419" s="151" t="str">
        <f>IF(ISBLANK('Raw Data'!X419),"",'Raw Data'!X419)</f>
        <v/>
      </c>
      <c r="D419" s="151" t="str">
        <f>IF(ISBLANK('Raw Data'!Y419),"",'Raw Data'!Y419)</f>
        <v/>
      </c>
      <c r="E419" s="151" t="str">
        <f>IF(ISBLANK('Raw Data'!AB419),"",'Raw Data'!AB419)</f>
        <v/>
      </c>
      <c r="F419" s="151" t="str">
        <f>IF(ISBLANK('Raw Data'!AC419),"",'Raw Data'!AC419)</f>
        <v/>
      </c>
      <c r="G419" s="151" t="str">
        <f>IF(ISBLANK('Raw Data'!N419),"",'Raw Data'!N419)</f>
        <v/>
      </c>
      <c r="H419" s="151" t="str">
        <f>IF(ISBLANK('Raw Data'!O419),"",'Raw Data'!O419)</f>
        <v/>
      </c>
      <c r="I419" s="151" t="str">
        <f>IF(ISBLANK('Raw Data'!P419),"",'Raw Data'!P419)</f>
        <v/>
      </c>
      <c r="J419" s="151" t="str">
        <f>IF(ISBLANK('Raw Data'!Q419),"",'Raw Data'!Q419)</f>
        <v/>
      </c>
      <c r="K419" s="151" t="str">
        <f>IF(ISBLANK('Raw Data'!R419),"",'Raw Data'!R419)</f>
        <v/>
      </c>
      <c r="L419" s="151" t="str">
        <f>IF(ISBLANK('Raw Data'!S419),"",'Raw Data'!S419)</f>
        <v/>
      </c>
      <c r="M419" s="151" t="str">
        <f>IF(ISBLANK('Raw Data'!T419),"",'Raw Data'!T419)</f>
        <v xml:space="preserve"> </v>
      </c>
      <c r="N419" s="151" t="str">
        <f>IF(ISBLANK('Raw Data'!U419),"",'Raw Data'!U419)</f>
        <v xml:space="preserve"> </v>
      </c>
      <c r="O419" s="151" t="str">
        <f>IF(ISBLANK('Raw Data'!V419),"",'Raw Data'!V419)</f>
        <v/>
      </c>
      <c r="P419" s="151" t="str">
        <f>IF(ISBLANK('Raw Data'!W419),"",'Raw Data'!W419)</f>
        <v/>
      </c>
      <c r="Q419" s="151" t="str">
        <f>IF(ISBLANK('Raw Data'!C419),"",'Raw Data'!C419)</f>
        <v/>
      </c>
      <c r="R419" s="151" t="str">
        <f>IF(ISBLANK('Raw Data'!D419),"",'Raw Data'!D419)</f>
        <v/>
      </c>
      <c r="S419" s="151" t="str">
        <f>IF(ISBLANK('Raw Data'!E419),"",'Raw Data'!E419)</f>
        <v/>
      </c>
      <c r="T419" s="151" t="str">
        <f>IF(ISBLANK('Raw Data'!F419),"",'Raw Data'!F419)</f>
        <v/>
      </c>
      <c r="U419" s="151" t="str">
        <f>IF(ISBLANK('Raw Data'!G419),"",'Raw Data'!G419)</f>
        <v/>
      </c>
      <c r="V419" s="151" t="str">
        <f>IF(ISBLANK('Raw Data'!AD419),"",'Raw Data'!AD419)</f>
        <v/>
      </c>
      <c r="W419" s="52"/>
      <c r="AF419" s="90"/>
      <c r="AG419" s="91"/>
      <c r="AH419" s="90"/>
    </row>
    <row r="420" spans="1:34" x14ac:dyDescent="0.2">
      <c r="A420" s="82">
        <f>IF(ISBLANK('Raw Data'!A420),"",'Raw Data'!A420)</f>
        <v>42808</v>
      </c>
      <c r="B420" s="151">
        <f>IF(ISBLANK('Raw Data'!B420),"",'Raw Data'!B420)</f>
        <v>26</v>
      </c>
      <c r="C420" s="151" t="str">
        <f>IF(ISBLANK('Raw Data'!X420),"",'Raw Data'!X420)</f>
        <v>Rockawalkin</v>
      </c>
      <c r="D420" s="151" t="str">
        <f>IF(ISBLANK('Raw Data'!Y420),"",'Raw Data'!Y420)</f>
        <v>Tami Ransom</v>
      </c>
      <c r="E420" s="151">
        <f>IF(ISBLANK('Raw Data'!AB420),"",'Raw Data'!AB420)</f>
        <v>20</v>
      </c>
      <c r="F420" s="151">
        <f>IF(ISBLANK('Raw Data'!AC420),"",'Raw Data'!AC420)</f>
        <v>6.0960000000000001</v>
      </c>
      <c r="G420" s="151">
        <f>IF(ISBLANK('Raw Data'!N420),"",'Raw Data'!N420)</f>
        <v>2</v>
      </c>
      <c r="H420" s="151">
        <f>IF(ISBLANK('Raw Data'!O420),"",'Raw Data'!O420)</f>
        <v>5</v>
      </c>
      <c r="I420" s="151">
        <f>IF(ISBLANK('Raw Data'!P420),"",'Raw Data'!P420)</f>
        <v>4</v>
      </c>
      <c r="J420" s="151">
        <f>IF(ISBLANK('Raw Data'!Q420),"",'Raw Data'!Q420)</f>
        <v>3</v>
      </c>
      <c r="K420" s="151">
        <f>IF(ISBLANK('Raw Data'!R420),"",'Raw Data'!R420)</f>
        <v>12</v>
      </c>
      <c r="L420" s="151">
        <f>IF(ISBLANK('Raw Data'!S420),"",'Raw Data'!S420)</f>
        <v>5</v>
      </c>
      <c r="M420" s="151">
        <f>IF(ISBLANK('Raw Data'!T420),"",'Raw Data'!T420)</f>
        <v>3.3333333333333335</v>
      </c>
      <c r="N420" s="151">
        <f>IF(ISBLANK('Raw Data'!U420),"",'Raw Data'!U420)</f>
        <v>5.5555555555555554</v>
      </c>
      <c r="O420" s="151">
        <f>IF(ISBLANK('Raw Data'!V420),"",'Raw Data'!V420)</f>
        <v>0.4</v>
      </c>
      <c r="P420" s="151">
        <f>IF(ISBLANK('Raw Data'!W420),"",'Raw Data'!W420)</f>
        <v>1</v>
      </c>
      <c r="Q420" s="151">
        <f>IF(ISBLANK('Raw Data'!C420),"",'Raw Data'!C420)</f>
        <v>0.17</v>
      </c>
      <c r="R420" s="151">
        <f>IF(ISBLANK('Raw Data'!D420),"",'Raw Data'!D420)</f>
        <v>7.82</v>
      </c>
      <c r="S420" s="151">
        <f>IF(ISBLANK('Raw Data'!E420),"",'Raw Data'!E420)</f>
        <v>12.9</v>
      </c>
      <c r="T420" s="151">
        <f>IF(ISBLANK('Raw Data'!F420),"",'Raw Data'!F420)</f>
        <v>14.577999999999999</v>
      </c>
      <c r="U420" s="151">
        <f>IF(ISBLANK('Raw Data'!G420),"",'Raw Data'!G420)</f>
        <v>0.112</v>
      </c>
      <c r="V420" s="151" t="str">
        <f>IF(ISBLANK('Raw Data'!AD420),"",'Raw Data'!AD420)</f>
        <v>Heavy rain last night, windy, nor'easter</v>
      </c>
      <c r="W420" s="52"/>
      <c r="Y420" s="52" t="s">
        <v>20</v>
      </c>
      <c r="Z420" s="66" t="s">
        <v>82</v>
      </c>
      <c r="AA420" s="51">
        <f>AVERAGE(R420:R421)</f>
        <v>7.91</v>
      </c>
      <c r="AB420" s="51">
        <f>AVERAGE(T420:T421)</f>
        <v>8.2140000000000004</v>
      </c>
      <c r="AC420" s="51">
        <f>AVERAGE(U420:U421)</f>
        <v>0.1075</v>
      </c>
      <c r="AD420" s="51">
        <f>AVERAGE(S420:S421)</f>
        <v>20.65</v>
      </c>
      <c r="AE420" s="51">
        <f>AVERAGE(O420:O421)</f>
        <v>0.35</v>
      </c>
      <c r="AF420" s="90">
        <f>TNTP!M370</f>
        <v>3.0815399999999999</v>
      </c>
      <c r="AG420" s="91">
        <f>TNTP!N370</f>
        <v>6.6585499999999992E-2</v>
      </c>
      <c r="AH420" s="90"/>
    </row>
    <row r="421" spans="1:34" x14ac:dyDescent="0.2">
      <c r="A421" s="82">
        <f>IF(ISBLANK('Raw Data'!A421),"",'Raw Data'!A421)</f>
        <v>42822</v>
      </c>
      <c r="B421" s="151">
        <f>IF(ISBLANK('Raw Data'!B421),"",'Raw Data'!B421)</f>
        <v>26</v>
      </c>
      <c r="C421" s="151" t="str">
        <f>IF(ISBLANK('Raw Data'!X421),"",'Raw Data'!X421)</f>
        <v/>
      </c>
      <c r="D421" s="151" t="str">
        <f>IF(ISBLANK('Raw Data'!Y421),"",'Raw Data'!Y421)</f>
        <v>Tami Ransom</v>
      </c>
      <c r="E421" s="151">
        <f>IF(ISBLANK('Raw Data'!AB421),"",'Raw Data'!AB421)</f>
        <v>20</v>
      </c>
      <c r="F421" s="151">
        <f>IF(ISBLANK('Raw Data'!AC421),"",'Raw Data'!AC421)</f>
        <v>6.0960000000000001</v>
      </c>
      <c r="G421" s="151">
        <f>IF(ISBLANK('Raw Data'!N421),"",'Raw Data'!N421)</f>
        <v>2</v>
      </c>
      <c r="H421" s="151">
        <f>IF(ISBLANK('Raw Data'!O421),"",'Raw Data'!O421)</f>
        <v>2</v>
      </c>
      <c r="I421" s="151">
        <f>IF(ISBLANK('Raw Data'!P421),"",'Raw Data'!P421)</f>
        <v>3</v>
      </c>
      <c r="J421" s="151">
        <f>IF(ISBLANK('Raw Data'!Q421),"",'Raw Data'!Q421)</f>
        <v>2</v>
      </c>
      <c r="K421" s="151">
        <f>IF(ISBLANK('Raw Data'!R421),"",'Raw Data'!R421)</f>
        <v>9</v>
      </c>
      <c r="L421" s="151">
        <f>IF(ISBLANK('Raw Data'!S421),"",'Raw Data'!S421)</f>
        <v>2</v>
      </c>
      <c r="M421" s="151">
        <f>IF(ISBLANK('Raw Data'!T421),"",'Raw Data'!T421)</f>
        <v>15.555555555555555</v>
      </c>
      <c r="N421" s="151">
        <f>IF(ISBLANK('Raw Data'!U421),"",'Raw Data'!U421)</f>
        <v>13.333333333333334</v>
      </c>
      <c r="O421" s="151">
        <f>IF(ISBLANK('Raw Data'!V421),"",'Raw Data'!V421)</f>
        <v>0.3</v>
      </c>
      <c r="P421" s="151">
        <f>IF(ISBLANK('Raw Data'!W421),"",'Raw Data'!W421)</f>
        <v>1</v>
      </c>
      <c r="Q421" s="151">
        <f>IF(ISBLANK('Raw Data'!C421),"",'Raw Data'!C421)</f>
        <v>0.3</v>
      </c>
      <c r="R421" s="151">
        <f>IF(ISBLANK('Raw Data'!D421),"",'Raw Data'!D421)</f>
        <v>8</v>
      </c>
      <c r="S421" s="151">
        <f>IF(ISBLANK('Raw Data'!E421),"",'Raw Data'!E421)</f>
        <v>28.4</v>
      </c>
      <c r="T421" s="151">
        <f>IF(ISBLANK('Raw Data'!F421),"",'Raw Data'!F421)</f>
        <v>1.85</v>
      </c>
      <c r="U421" s="151">
        <f>IF(ISBLANK('Raw Data'!G421),"",'Raw Data'!G421)</f>
        <v>0.10299999999999999</v>
      </c>
      <c r="V421" s="151" t="str">
        <f>IF(ISBLANK('Raw Data'!AD421),"",'Raw Data'!AD421)</f>
        <v/>
      </c>
      <c r="W421" s="52"/>
      <c r="Y421" s="52" t="s">
        <v>22</v>
      </c>
      <c r="AA421" s="90">
        <f>AVERAGE(R422:R423)</f>
        <v>8.02</v>
      </c>
      <c r="AB421" s="90">
        <f>AVERAGE(T422:T423)</f>
        <v>3.05</v>
      </c>
      <c r="AC421" s="90">
        <f>AVERAGE(U422:U423)</f>
        <v>0.14650000000000002</v>
      </c>
      <c r="AD421" s="90">
        <f>AVERAGE(S422:S423)</f>
        <v>9.0500000000000007</v>
      </c>
      <c r="AE421" s="90">
        <f>AVERAGE(O422:O423)</f>
        <v>0.28500000000000003</v>
      </c>
      <c r="AF421" s="90">
        <f>TNTP!M371</f>
        <v>2.8084034999999998</v>
      </c>
      <c r="AG421" s="91">
        <f>TNTP!N371</f>
        <v>6.7359749999999996E-2</v>
      </c>
      <c r="AH421" s="90"/>
    </row>
    <row r="422" spans="1:34" x14ac:dyDescent="0.2">
      <c r="A422" s="82">
        <f>IF(ISBLANK('Raw Data'!A422),"",'Raw Data'!A422)</f>
        <v>42836</v>
      </c>
      <c r="B422" s="151">
        <f>IF(ISBLANK('Raw Data'!B422),"",'Raw Data'!B422)</f>
        <v>26</v>
      </c>
      <c r="C422" s="151" t="str">
        <f>IF(ISBLANK('Raw Data'!X422),"",'Raw Data'!X422)</f>
        <v/>
      </c>
      <c r="D422" s="151" t="str">
        <f>IF(ISBLANK('Raw Data'!Y422),"",'Raw Data'!Y422)</f>
        <v>Tami Ransom</v>
      </c>
      <c r="E422" s="151">
        <f>IF(ISBLANK('Raw Data'!AB422),"",'Raw Data'!AB422)</f>
        <v>12</v>
      </c>
      <c r="F422" s="151">
        <f>IF(ISBLANK('Raw Data'!AC422),"",'Raw Data'!AC422)</f>
        <v>3.6576000000000004</v>
      </c>
      <c r="G422" s="151">
        <f>IF(ISBLANK('Raw Data'!N422),"",'Raw Data'!N422)</f>
        <v>2</v>
      </c>
      <c r="H422" s="151">
        <f>IF(ISBLANK('Raw Data'!O422),"",'Raw Data'!O422)</f>
        <v>1</v>
      </c>
      <c r="I422" s="151">
        <f>IF(ISBLANK('Raw Data'!P422),"",'Raw Data'!P422)</f>
        <v>3</v>
      </c>
      <c r="J422" s="151">
        <f>IF(ISBLANK('Raw Data'!Q422),"",'Raw Data'!Q422)</f>
        <v>3</v>
      </c>
      <c r="K422" s="151">
        <f>IF(ISBLANK('Raw Data'!R422),"",'Raw Data'!R422)</f>
        <v>10</v>
      </c>
      <c r="L422" s="151">
        <f>IF(ISBLANK('Raw Data'!S422),"",'Raw Data'!S422)</f>
        <v>1</v>
      </c>
      <c r="M422" s="151">
        <f>IF(ISBLANK('Raw Data'!T422),"",'Raw Data'!T422)</f>
        <v>16.666666666666668</v>
      </c>
      <c r="N422" s="151">
        <f>IF(ISBLANK('Raw Data'!U422),"",'Raw Data'!U422)</f>
        <v>15.555555555555555</v>
      </c>
      <c r="O422" s="151">
        <f>IF(ISBLANK('Raw Data'!V422),"",'Raw Data'!V422)</f>
        <v>0.25</v>
      </c>
      <c r="P422" s="151">
        <f>IF(ISBLANK('Raw Data'!W422),"",'Raw Data'!W422)</f>
        <v>1</v>
      </c>
      <c r="Q422" s="151">
        <f>IF(ISBLANK('Raw Data'!C422),"",'Raw Data'!C422)</f>
        <v>0.26</v>
      </c>
      <c r="R422" s="151">
        <f>IF(ISBLANK('Raw Data'!D422),"",'Raw Data'!D422)</f>
        <v>8.2200000000000006</v>
      </c>
      <c r="S422" s="151">
        <f>IF(ISBLANK('Raw Data'!E422),"",'Raw Data'!E422)</f>
        <v>10.7</v>
      </c>
      <c r="T422" s="151">
        <f>IF(ISBLANK('Raw Data'!F422),"",'Raw Data'!F422)</f>
        <v>2.89</v>
      </c>
      <c r="U422" s="151">
        <f>IF(ISBLANK('Raw Data'!G422),"",'Raw Data'!G422)</f>
        <v>0.156</v>
      </c>
      <c r="V422" s="151" t="str">
        <f>IF(ISBLANK('Raw Data'!AD422),"",'Raw Data'!AD422)</f>
        <v/>
      </c>
      <c r="W422" s="52"/>
      <c r="Y422" s="52" t="s">
        <v>23</v>
      </c>
      <c r="AA422" s="90">
        <f>AVERAGE(R424:R425)</f>
        <v>8.06</v>
      </c>
      <c r="AB422" s="90">
        <f>AVERAGE(T424:T425)</f>
        <v>2.63</v>
      </c>
      <c r="AC422" s="90">
        <f>AVERAGE(U424:U425)</f>
        <v>0.11699999999999999</v>
      </c>
      <c r="AD422" s="90">
        <f>AVERAGE(S424:S425)</f>
        <v>17.05</v>
      </c>
      <c r="AE422" s="90">
        <f>AVERAGE(O424:O425)</f>
        <v>0.30000000000000004</v>
      </c>
      <c r="AF422" s="90">
        <f>TNTP!M372</f>
        <v>2.2761374999999999</v>
      </c>
      <c r="AG422" s="91">
        <f>TNTP!N372</f>
        <v>7.0611599999999997E-2</v>
      </c>
      <c r="AH422" s="90"/>
    </row>
    <row r="423" spans="1:34" x14ac:dyDescent="0.2">
      <c r="A423" s="82">
        <f>IF(ISBLANK('Raw Data'!A423),"",'Raw Data'!A423)</f>
        <v>42850</v>
      </c>
      <c r="B423" s="151">
        <f>IF(ISBLANK('Raw Data'!B423),"",'Raw Data'!B423)</f>
        <v>26</v>
      </c>
      <c r="C423" s="151" t="str">
        <f>IF(ISBLANK('Raw Data'!X423),"",'Raw Data'!X423)</f>
        <v/>
      </c>
      <c r="D423" s="151" t="str">
        <f>IF(ISBLANK('Raw Data'!Y423),"",'Raw Data'!Y423)</f>
        <v>Tami Ransom</v>
      </c>
      <c r="E423" s="151">
        <f>IF(ISBLANK('Raw Data'!AB423),"",'Raw Data'!AB423)</f>
        <v>2.5</v>
      </c>
      <c r="F423" s="151">
        <f>IF(ISBLANK('Raw Data'!AC423),"",'Raw Data'!AC423)</f>
        <v>0.76200000000000001</v>
      </c>
      <c r="G423" s="151">
        <f>IF(ISBLANK('Raw Data'!N423),"",'Raw Data'!N423)</f>
        <v>3</v>
      </c>
      <c r="H423" s="151">
        <f>IF(ISBLANK('Raw Data'!O423),"",'Raw Data'!O423)</f>
        <v>5</v>
      </c>
      <c r="I423" s="151">
        <f>IF(ISBLANK('Raw Data'!P423),"",'Raw Data'!P423)</f>
        <v>2</v>
      </c>
      <c r="J423" s="151">
        <f>IF(ISBLANK('Raw Data'!Q423),"",'Raw Data'!Q423)</f>
        <v>2</v>
      </c>
      <c r="K423" s="151">
        <f>IF(ISBLANK('Raw Data'!R423),"",'Raw Data'!R423)</f>
        <v>6</v>
      </c>
      <c r="L423" s="151">
        <f>IF(ISBLANK('Raw Data'!S423),"",'Raw Data'!S423)</f>
        <v>4</v>
      </c>
      <c r="M423" s="151">
        <f>IF(ISBLANK('Raw Data'!T423),"",'Raw Data'!T423)</f>
        <v>14.444444444444445</v>
      </c>
      <c r="N423" s="151">
        <f>IF(ISBLANK('Raw Data'!U423),"",'Raw Data'!U423)</f>
        <v>15.555555555555555</v>
      </c>
      <c r="O423" s="151">
        <f>IF(ISBLANK('Raw Data'!V423),"",'Raw Data'!V423)</f>
        <v>0.32</v>
      </c>
      <c r="P423" s="151">
        <f>IF(ISBLANK('Raw Data'!W423),"",'Raw Data'!W423)</f>
        <v>1</v>
      </c>
      <c r="Q423" s="151">
        <f>IF(ISBLANK('Raw Data'!C423),"",'Raw Data'!C423)</f>
        <v>0.51</v>
      </c>
      <c r="R423" s="151">
        <f>IF(ISBLANK('Raw Data'!D423),"",'Raw Data'!D423)</f>
        <v>7.82</v>
      </c>
      <c r="S423" s="151">
        <f>IF(ISBLANK('Raw Data'!E423),"",'Raw Data'!E423)</f>
        <v>7.4</v>
      </c>
      <c r="T423" s="151">
        <f>IF(ISBLANK('Raw Data'!F423),"",'Raw Data'!F423)</f>
        <v>3.21</v>
      </c>
      <c r="U423" s="151">
        <f>IF(ISBLANK('Raw Data'!G423),"",'Raw Data'!G423)</f>
        <v>0.13700000000000001</v>
      </c>
      <c r="V423" s="151" t="str">
        <f>IF(ISBLANK('Raw Data'!AD423),"",'Raw Data'!AD423)</f>
        <v>Rain, tide very low, shoreline very close to the edge of the dock</v>
      </c>
      <c r="W423" s="52"/>
      <c r="Y423" s="52" t="s">
        <v>24</v>
      </c>
      <c r="AA423" s="51">
        <f>AVERAGE(R426:R427)</f>
        <v>7.5350000000000001</v>
      </c>
      <c r="AB423" s="51">
        <f>AVERAGE(T426:T427)</f>
        <v>5.72</v>
      </c>
      <c r="AC423" s="51">
        <f>AVERAGE(U426:U427)</f>
        <v>0.112</v>
      </c>
      <c r="AD423" s="51">
        <f>AVERAGE(S426:S427)</f>
        <v>31</v>
      </c>
      <c r="AE423" s="51">
        <f>AVERAGE(O426:O427)</f>
        <v>0.35</v>
      </c>
      <c r="AF423" s="90">
        <f>TNTP!M373</f>
        <v>2.2061025000000001</v>
      </c>
      <c r="AG423" s="91">
        <f>TNTP!N373</f>
        <v>0.120783</v>
      </c>
      <c r="AH423" s="90"/>
    </row>
    <row r="424" spans="1:34" x14ac:dyDescent="0.2">
      <c r="A424" s="82">
        <f>IF(ISBLANK('Raw Data'!A424),"",'Raw Data'!A424)</f>
        <v>42864</v>
      </c>
      <c r="B424" s="151">
        <f>IF(ISBLANK('Raw Data'!B424),"",'Raw Data'!B424)</f>
        <v>26</v>
      </c>
      <c r="C424" s="151" t="str">
        <f>IF(ISBLANK('Raw Data'!X424),"",'Raw Data'!X424)</f>
        <v/>
      </c>
      <c r="D424" s="151" t="str">
        <f>IF(ISBLANK('Raw Data'!Y424),"",'Raw Data'!Y424)</f>
        <v>Tami Ransom</v>
      </c>
      <c r="E424" s="151">
        <f>IF(ISBLANK('Raw Data'!AB424),"",'Raw Data'!AB424)</f>
        <v>15</v>
      </c>
      <c r="F424" s="151">
        <f>IF(ISBLANK('Raw Data'!AC424),"",'Raw Data'!AC424)</f>
        <v>4.5720000000000001</v>
      </c>
      <c r="G424" s="151">
        <f>IF(ISBLANK('Raw Data'!N424),"",'Raw Data'!N424)</f>
        <v>3</v>
      </c>
      <c r="H424" s="151">
        <f>IF(ISBLANK('Raw Data'!O424),"",'Raw Data'!O424)</f>
        <v>1</v>
      </c>
      <c r="I424" s="151">
        <f>IF(ISBLANK('Raw Data'!P424),"",'Raw Data'!P424)</f>
        <v>1</v>
      </c>
      <c r="J424" s="151">
        <f>IF(ISBLANK('Raw Data'!Q424),"",'Raw Data'!Q424)</f>
        <v>1</v>
      </c>
      <c r="K424" s="151">
        <f>IF(ISBLANK('Raw Data'!R424),"",'Raw Data'!R424)</f>
        <v>13</v>
      </c>
      <c r="L424" s="151">
        <f>IF(ISBLANK('Raw Data'!S424),"",'Raw Data'!S424)</f>
        <v>1</v>
      </c>
      <c r="M424" s="151">
        <f>IF(ISBLANK('Raw Data'!T424),"",'Raw Data'!T424)</f>
        <v>10</v>
      </c>
      <c r="N424" s="151">
        <f>IF(ISBLANK('Raw Data'!U424),"",'Raw Data'!U424)</f>
        <v>15.555555555555555</v>
      </c>
      <c r="O424" s="151">
        <f>IF(ISBLANK('Raw Data'!V424),"",'Raw Data'!V424)</f>
        <v>0.4</v>
      </c>
      <c r="P424" s="151">
        <f>IF(ISBLANK('Raw Data'!W424),"",'Raw Data'!W424)</f>
        <v>1</v>
      </c>
      <c r="Q424" s="151">
        <f>IF(ISBLANK('Raw Data'!C424),"",'Raw Data'!C424)</f>
        <v>0.47</v>
      </c>
      <c r="R424" s="151">
        <f>IF(ISBLANK('Raw Data'!D424),"",'Raw Data'!D424)</f>
        <v>8.06</v>
      </c>
      <c r="S424" s="151">
        <f>IF(ISBLANK('Raw Data'!E424),"",'Raw Data'!E424)</f>
        <v>15.4</v>
      </c>
      <c r="T424" s="151">
        <f>IF(ISBLANK('Raw Data'!F424),"",'Raw Data'!F424)</f>
        <v>3.12</v>
      </c>
      <c r="U424" s="151">
        <f>IF(ISBLANK('Raw Data'!G424),"",'Raw Data'!G424)</f>
        <v>0.106</v>
      </c>
      <c r="V424" s="151" t="str">
        <f>IF(ISBLANK('Raw Data'!AD424),"",'Raw Data'!AD424)</f>
        <v>deeper right under dock but very shallow on either side due to low tide</v>
      </c>
      <c r="W424" s="52"/>
      <c r="Y424" s="52" t="s">
        <v>25</v>
      </c>
      <c r="AA424" s="51">
        <f>AVERAGE(R428:R429)</f>
        <v>7.9</v>
      </c>
      <c r="AB424" s="51">
        <f>AVERAGE(T428:T429)</f>
        <v>1.0900000000000001</v>
      </c>
      <c r="AC424" s="51">
        <f>AVERAGE(U428:U429)</f>
        <v>0.14150000000000001</v>
      </c>
      <c r="AD424" s="51">
        <f>AVERAGE(S428:S429)</f>
        <v>19.149999999999999</v>
      </c>
      <c r="AE424" s="51">
        <f>AVERAGE(O428:O429)</f>
        <v>0.3785</v>
      </c>
      <c r="AF424" s="90">
        <f>TNTP!M374</f>
        <v>1.4987490000000001</v>
      </c>
      <c r="AG424" s="91">
        <f>TNTP!N374</f>
        <v>9.6626400000000001E-2</v>
      </c>
      <c r="AH424" s="90"/>
    </row>
    <row r="425" spans="1:34" x14ac:dyDescent="0.2">
      <c r="A425" s="82">
        <f>IF(ISBLANK('Raw Data'!A425),"",'Raw Data'!A425)</f>
        <v>42878</v>
      </c>
      <c r="B425" s="151">
        <f>IF(ISBLANK('Raw Data'!B425),"",'Raw Data'!B425)</f>
        <v>26</v>
      </c>
      <c r="C425" s="151" t="str">
        <f>IF(ISBLANK('Raw Data'!X425),"",'Raw Data'!X425)</f>
        <v/>
      </c>
      <c r="D425" s="151" t="str">
        <f>IF(ISBLANK('Raw Data'!Y425),"",'Raw Data'!Y425)</f>
        <v>Deborah Finkbeinch</v>
      </c>
      <c r="E425" s="151" t="str">
        <f>IF(ISBLANK('Raw Data'!AB425),"",'Raw Data'!AB425)</f>
        <v/>
      </c>
      <c r="F425" s="151" t="str">
        <f>IF(ISBLANK('Raw Data'!AC425),"",'Raw Data'!AC425)</f>
        <v/>
      </c>
      <c r="G425" s="151">
        <f>IF(ISBLANK('Raw Data'!N425),"",'Raw Data'!N425)</f>
        <v>1</v>
      </c>
      <c r="H425" s="151">
        <f>IF(ISBLANK('Raw Data'!O425),"",'Raw Data'!O425)</f>
        <v>4</v>
      </c>
      <c r="I425" s="151">
        <f>IF(ISBLANK('Raw Data'!P425),"",'Raw Data'!P425)</f>
        <v>2</v>
      </c>
      <c r="J425" s="151">
        <f>IF(ISBLANK('Raw Data'!Q425),"",'Raw Data'!Q425)</f>
        <v>2</v>
      </c>
      <c r="K425" s="151">
        <f>IF(ISBLANK('Raw Data'!R425),"",'Raw Data'!R425)</f>
        <v>11</v>
      </c>
      <c r="L425" s="151">
        <f>IF(ISBLANK('Raw Data'!S425),"",'Raw Data'!S425)</f>
        <v>5</v>
      </c>
      <c r="M425" s="151">
        <f>IF(ISBLANK('Raw Data'!T425),"",'Raw Data'!T425)</f>
        <v>16.666666666666668</v>
      </c>
      <c r="N425" s="151">
        <f>IF(ISBLANK('Raw Data'!U425),"",'Raw Data'!U425)</f>
        <v>18.888888888888889</v>
      </c>
      <c r="O425" s="151">
        <f>IF(ISBLANK('Raw Data'!V425),"",'Raw Data'!V425)</f>
        <v>0.2</v>
      </c>
      <c r="P425" s="151">
        <f>IF(ISBLANK('Raw Data'!W425),"",'Raw Data'!W425)</f>
        <v>1</v>
      </c>
      <c r="Q425" s="151">
        <f>IF(ISBLANK('Raw Data'!C425),"",'Raw Data'!C425)</f>
        <v>0.28000000000000003</v>
      </c>
      <c r="R425" s="151">
        <f>IF(ISBLANK('Raw Data'!D425),"",'Raw Data'!D425)</f>
        <v>8.06</v>
      </c>
      <c r="S425" s="151">
        <f>IF(ISBLANK('Raw Data'!E425),"",'Raw Data'!E425)</f>
        <v>18.7</v>
      </c>
      <c r="T425" s="151">
        <f>IF(ISBLANK('Raw Data'!F425),"",'Raw Data'!F425)</f>
        <v>2.14</v>
      </c>
      <c r="U425" s="151">
        <f>IF(ISBLANK('Raw Data'!G425),"",'Raw Data'!G425)</f>
        <v>0.128</v>
      </c>
      <c r="V425" s="151" t="str">
        <f>IF(ISBLANK('Raw Data'!AD425),"",'Raw Data'!AD425)</f>
        <v>large barge passing disturbed initial secchi disk test</v>
      </c>
      <c r="W425" s="52"/>
      <c r="Y425" s="52" t="s">
        <v>26</v>
      </c>
      <c r="AA425" s="90">
        <f>AVERAGE(R430:R432)</f>
        <v>6.876666666666666</v>
      </c>
      <c r="AB425" s="90">
        <f>AVERAGE(T430:T432)</f>
        <v>1.6833333333333336</v>
      </c>
      <c r="AC425" s="90">
        <f>AVERAGE(U430:U432)</f>
        <v>0.21466666666666664</v>
      </c>
      <c r="AD425" s="90">
        <f>AVERAGE(S430:S432)</f>
        <v>17.399999999999999</v>
      </c>
      <c r="AE425" s="90">
        <f>AVERAGE(O430:O432)</f>
        <v>0.51666666666666672</v>
      </c>
      <c r="AF425" s="90">
        <f>TNTP!M375</f>
        <v>1.5916621</v>
      </c>
      <c r="AG425" s="91">
        <f>TNTP!N375</f>
        <v>0.1241897</v>
      </c>
      <c r="AH425" s="90"/>
    </row>
    <row r="426" spans="1:34" x14ac:dyDescent="0.2">
      <c r="A426" s="82">
        <f>IF(ISBLANK('Raw Data'!A426),"",'Raw Data'!A426)</f>
        <v>42892</v>
      </c>
      <c r="B426" s="151">
        <f>IF(ISBLANK('Raw Data'!B426),"",'Raw Data'!B426)</f>
        <v>26</v>
      </c>
      <c r="C426" s="151" t="str">
        <f>IF(ISBLANK('Raw Data'!X426),"",'Raw Data'!X426)</f>
        <v/>
      </c>
      <c r="D426" s="151" t="str">
        <f>IF(ISBLANK('Raw Data'!Y426),"",'Raw Data'!Y426)</f>
        <v>Beth Wolff</v>
      </c>
      <c r="E426" s="151">
        <f>IF(ISBLANK('Raw Data'!AB426),"",'Raw Data'!AB426)</f>
        <v>15</v>
      </c>
      <c r="F426" s="151">
        <f>IF(ISBLANK('Raw Data'!AC426),"",'Raw Data'!AC426)</f>
        <v>4.5720000000000001</v>
      </c>
      <c r="G426" s="151">
        <f>IF(ISBLANK('Raw Data'!N426),"",'Raw Data'!N426)</f>
        <v>3</v>
      </c>
      <c r="H426" s="151">
        <f>IF(ISBLANK('Raw Data'!O426),"",'Raw Data'!O426)</f>
        <v>3</v>
      </c>
      <c r="I426" s="151">
        <f>IF(ISBLANK('Raw Data'!P426),"",'Raw Data'!P426)</f>
        <v>2</v>
      </c>
      <c r="J426" s="151">
        <f>IF(ISBLANK('Raw Data'!Q426),"",'Raw Data'!Q426)</f>
        <v>2</v>
      </c>
      <c r="K426" s="151">
        <f>IF(ISBLANK('Raw Data'!R426),"",'Raw Data'!R426)</f>
        <v>13</v>
      </c>
      <c r="L426" s="151">
        <f>IF(ISBLANK('Raw Data'!S426),"",'Raw Data'!S426)</f>
        <v>5</v>
      </c>
      <c r="M426" s="151">
        <f>IF(ISBLANK('Raw Data'!T426),"",'Raw Data'!T426)</f>
        <v>18.888888888888889</v>
      </c>
      <c r="N426" s="151">
        <f>IF(ISBLANK('Raw Data'!U426),"",'Raw Data'!U426)</f>
        <v>22.222222222222221</v>
      </c>
      <c r="O426" s="151">
        <f>IF(ISBLANK('Raw Data'!V426),"",'Raw Data'!V426)</f>
        <v>0.5</v>
      </c>
      <c r="P426" s="151">
        <f>IF(ISBLANK('Raw Data'!W426),"",'Raw Data'!W426)</f>
        <v>1</v>
      </c>
      <c r="Q426" s="151">
        <f>IF(ISBLANK('Raw Data'!C426),"",'Raw Data'!C426)</f>
        <v>0.26</v>
      </c>
      <c r="R426" s="151">
        <f>IF(ISBLANK('Raw Data'!D426),"",'Raw Data'!D426)</f>
        <v>7.63</v>
      </c>
      <c r="S426" s="151">
        <f>IF(ISBLANK('Raw Data'!E426),"",'Raw Data'!E426)</f>
        <v>16.8</v>
      </c>
      <c r="T426" s="151">
        <f>IF(ISBLANK('Raw Data'!F426),"",'Raw Data'!F426)</f>
        <v>1.92</v>
      </c>
      <c r="U426" s="151">
        <f>IF(ISBLANK('Raw Data'!G426),"",'Raw Data'!G426)</f>
        <v>3.6999999999999998E-2</v>
      </c>
      <c r="V426" s="151" t="str">
        <f>IF(ISBLANK('Raw Data'!AD426),"",'Raw Data'!AD426)</f>
        <v/>
      </c>
      <c r="W426" s="52"/>
      <c r="Y426" s="52" t="s">
        <v>27</v>
      </c>
      <c r="AA426" s="90">
        <f>AVERAGE(R433:R434)</f>
        <v>7.66</v>
      </c>
      <c r="AB426" s="90">
        <f>AVERAGE(T433:T434)</f>
        <v>1.849</v>
      </c>
      <c r="AC426" s="90">
        <f>AVERAGE(U433:U434)</f>
        <v>6.1499999999999999E-2</v>
      </c>
      <c r="AD426" s="90">
        <f>AVERAGE(S433:S434)</f>
        <v>20.100000000000001</v>
      </c>
      <c r="AE426" s="90">
        <f>AVERAGE(O433:O434)</f>
        <v>0.55000000000000004</v>
      </c>
      <c r="AF426" s="90">
        <f>TNTP!M376</f>
        <v>2.59479675</v>
      </c>
      <c r="AG426" s="91">
        <f>TNTP!N376</f>
        <v>6.6508075E-2</v>
      </c>
      <c r="AH426" s="90"/>
    </row>
    <row r="427" spans="1:34" x14ac:dyDescent="0.2">
      <c r="A427" s="82">
        <f>IF(ISBLANK('Raw Data'!A427),"",'Raw Data'!A427)</f>
        <v>42906</v>
      </c>
      <c r="B427" s="151">
        <f>IF(ISBLANK('Raw Data'!B427),"",'Raw Data'!B427)</f>
        <v>26</v>
      </c>
      <c r="C427" s="151" t="str">
        <f>IF(ISBLANK('Raw Data'!X427),"",'Raw Data'!X427)</f>
        <v/>
      </c>
      <c r="D427" s="151" t="str">
        <f>IF(ISBLANK('Raw Data'!Y427),"",'Raw Data'!Y427)</f>
        <v>Beth Wolff</v>
      </c>
      <c r="E427" s="151">
        <f>IF(ISBLANK('Raw Data'!AB427),"",'Raw Data'!AB427)</f>
        <v>20</v>
      </c>
      <c r="F427" s="151">
        <f>IF(ISBLANK('Raw Data'!AC427),"",'Raw Data'!AC427)</f>
        <v>6.0960000000000001</v>
      </c>
      <c r="G427" s="151">
        <f>IF(ISBLANK('Raw Data'!N427),"",'Raw Data'!N427)</f>
        <v>3</v>
      </c>
      <c r="H427" s="151">
        <f>IF(ISBLANK('Raw Data'!O427),"",'Raw Data'!O427)</f>
        <v>3</v>
      </c>
      <c r="I427" s="151">
        <f>IF(ISBLANK('Raw Data'!P427),"",'Raw Data'!P427)</f>
        <v>2</v>
      </c>
      <c r="J427" s="151">
        <f>IF(ISBLANK('Raw Data'!Q427),"",'Raw Data'!Q427)</f>
        <v>2</v>
      </c>
      <c r="K427" s="151">
        <f>IF(ISBLANK('Raw Data'!R427),"",'Raw Data'!R427)</f>
        <v>11</v>
      </c>
      <c r="L427" s="151">
        <f>IF(ISBLANK('Raw Data'!S427),"",'Raw Data'!S427)</f>
        <v>5</v>
      </c>
      <c r="M427" s="151">
        <f>IF(ISBLANK('Raw Data'!T427),"",'Raw Data'!T427)</f>
        <v>22.222222222222221</v>
      </c>
      <c r="N427" s="151">
        <f>IF(ISBLANK('Raw Data'!U427),"",'Raw Data'!U427)</f>
        <v>25</v>
      </c>
      <c r="O427" s="151">
        <f>IF(ISBLANK('Raw Data'!V427),"",'Raw Data'!V427)</f>
        <v>0.2</v>
      </c>
      <c r="P427" s="151">
        <f>IF(ISBLANK('Raw Data'!W427),"",'Raw Data'!W427)</f>
        <v>1</v>
      </c>
      <c r="Q427" s="151">
        <f>IF(ISBLANK('Raw Data'!C427),"",'Raw Data'!C427)</f>
        <v>0.21</v>
      </c>
      <c r="R427" s="151">
        <f>IF(ISBLANK('Raw Data'!D427),"",'Raw Data'!D427)</f>
        <v>7.44</v>
      </c>
      <c r="S427" s="151">
        <f>IF(ISBLANK('Raw Data'!E427),"",'Raw Data'!E427)</f>
        <v>45.2</v>
      </c>
      <c r="T427" s="151">
        <f>IF(ISBLANK('Raw Data'!F427),"",'Raw Data'!F427)</f>
        <v>9.52</v>
      </c>
      <c r="U427" s="151">
        <f>IF(ISBLANK('Raw Data'!G427),"",'Raw Data'!G427)</f>
        <v>0.187</v>
      </c>
      <c r="V427" s="151" t="str">
        <f>IF(ISBLANK('Raw Data'!AD427),"",'Raw Data'!AD427)</f>
        <v/>
      </c>
      <c r="W427" s="52"/>
      <c r="Y427" s="52" t="s">
        <v>28</v>
      </c>
      <c r="AA427" s="90">
        <f>AVERAGE(R435:R436)</f>
        <v>7.7100000000000009</v>
      </c>
      <c r="AB427" s="90">
        <f>AVERAGE(T435:T436)</f>
        <v>3.1799999999999997</v>
      </c>
      <c r="AC427" s="90">
        <f>AVERAGE(U435:U436)</f>
        <v>9.5000000000000001E-2</v>
      </c>
      <c r="AD427" s="90">
        <f>AVERAGE(S435:S436)</f>
        <v>19.100000000000001</v>
      </c>
      <c r="AE427" s="90">
        <f>AVERAGE(O435:O436)</f>
        <v>0.60000000000000009</v>
      </c>
      <c r="AF427" s="90">
        <f>TNTP!M377</f>
        <v>2.5912949999999997</v>
      </c>
      <c r="AG427" s="91">
        <f>TNTP!N377</f>
        <v>4.5680750000000006E-2</v>
      </c>
      <c r="AH427" s="90"/>
    </row>
    <row r="428" spans="1:34" x14ac:dyDescent="0.2">
      <c r="A428" s="82">
        <f>IF(ISBLANK('Raw Data'!A428),"",'Raw Data'!A428)</f>
        <v>42921</v>
      </c>
      <c r="B428" s="151">
        <f>IF(ISBLANK('Raw Data'!B428),"",'Raw Data'!B428)</f>
        <v>26</v>
      </c>
      <c r="C428" s="151" t="str">
        <f>IF(ISBLANK('Raw Data'!X428),"",'Raw Data'!X428)</f>
        <v/>
      </c>
      <c r="D428" s="151" t="str">
        <f>IF(ISBLANK('Raw Data'!Y428),"",'Raw Data'!Y428)</f>
        <v>Tami Ransom</v>
      </c>
      <c r="E428" s="151">
        <f>IF(ISBLANK('Raw Data'!AB428),"",'Raw Data'!AB428)</f>
        <v>2.5</v>
      </c>
      <c r="F428" s="151">
        <f>IF(ISBLANK('Raw Data'!AC428),"",'Raw Data'!AC428)</f>
        <v>0.76200000000000001</v>
      </c>
      <c r="G428" s="151">
        <f>IF(ISBLANK('Raw Data'!N428),"",'Raw Data'!N428)</f>
        <v>3</v>
      </c>
      <c r="H428" s="151">
        <f>IF(ISBLANK('Raw Data'!O428),"",'Raw Data'!O428)</f>
        <v>2</v>
      </c>
      <c r="I428" s="151">
        <f>IF(ISBLANK('Raw Data'!P428),"",'Raw Data'!P428)</f>
        <v>3</v>
      </c>
      <c r="J428" s="151">
        <f>IF(ISBLANK('Raw Data'!Q428),"",'Raw Data'!Q428)</f>
        <v>2</v>
      </c>
      <c r="K428" s="151">
        <f>IF(ISBLANK('Raw Data'!R428),"",'Raw Data'!R428)</f>
        <v>6</v>
      </c>
      <c r="L428" s="151">
        <f>IF(ISBLANK('Raw Data'!S428),"",'Raw Data'!S428)</f>
        <v>2</v>
      </c>
      <c r="M428" s="151">
        <f>IF(ISBLANK('Raw Data'!T428),"",'Raw Data'!T428)</f>
        <v>24.444444444444443</v>
      </c>
      <c r="N428" s="151">
        <f>IF(ISBLANK('Raw Data'!U428),"",'Raw Data'!U428)</f>
        <v>25.555555555555557</v>
      </c>
      <c r="O428" s="151">
        <f>IF(ISBLANK('Raw Data'!V428),"",'Raw Data'!V428)</f>
        <v>0.45</v>
      </c>
      <c r="P428" s="151">
        <f>IF(ISBLANK('Raw Data'!W428),"",'Raw Data'!W428)</f>
        <v>1</v>
      </c>
      <c r="Q428" s="151">
        <f>IF(ISBLANK('Raw Data'!C428),"",'Raw Data'!C428)</f>
        <v>0.38</v>
      </c>
      <c r="R428" s="151">
        <f>IF(ISBLANK('Raw Data'!D428),"",'Raw Data'!D428)</f>
        <v>7.47</v>
      </c>
      <c r="S428" s="151">
        <f>IF(ISBLANK('Raw Data'!E428),"",'Raw Data'!E428)</f>
        <v>16.3</v>
      </c>
      <c r="T428" s="151" t="str">
        <f>IF(ISBLANK('Raw Data'!F428),"",'Raw Data'!F428)</f>
        <v/>
      </c>
      <c r="U428" s="151">
        <f>IF(ISBLANK('Raw Data'!G428),"",'Raw Data'!G428)</f>
        <v>0.16700000000000001</v>
      </c>
      <c r="V428" s="151" t="str">
        <f>IF(ISBLANK('Raw Data'!AD428),"",'Raw Data'!AD428)</f>
        <v>boat ramp used a lot. Tide low, dock has water around but 15 ft away = mud flats = even with end of dock (sic).</v>
      </c>
      <c r="W428" s="52"/>
      <c r="Y428" s="52" t="s">
        <v>29</v>
      </c>
      <c r="AA428" s="51">
        <f>AVERAGE(R437)</f>
        <v>7.4</v>
      </c>
      <c r="AB428" s="51">
        <f>AVERAGE(T437)</f>
        <v>3.3</v>
      </c>
      <c r="AC428" s="51">
        <f>AVERAGE(U437)</f>
        <v>4.0000000000000001E-3</v>
      </c>
      <c r="AD428" s="51">
        <f>AVERAGE(S437)</f>
        <v>9.4</v>
      </c>
      <c r="AE428" s="51">
        <f>AVERAGE(O437)</f>
        <v>0.6</v>
      </c>
      <c r="AF428" s="90">
        <f>TNTP!M378</f>
        <v>2.7873930000000002</v>
      </c>
      <c r="AG428" s="91">
        <f>TNTP!N378</f>
        <v>4.0261000000000005E-2</v>
      </c>
      <c r="AH428" s="90"/>
    </row>
    <row r="429" spans="1:34" x14ac:dyDescent="0.2">
      <c r="A429" s="82">
        <f>IF(ISBLANK('Raw Data'!A429),"",'Raw Data'!A429)</f>
        <v>42934</v>
      </c>
      <c r="B429" s="151">
        <f>IF(ISBLANK('Raw Data'!B429),"",'Raw Data'!B429)</f>
        <v>26</v>
      </c>
      <c r="C429" s="151" t="str">
        <f>IF(ISBLANK('Raw Data'!X429),"",'Raw Data'!X429)</f>
        <v/>
      </c>
      <c r="D429" s="151" t="str">
        <f>IF(ISBLANK('Raw Data'!Y429),"",'Raw Data'!Y429)</f>
        <v>Keota Silaphone</v>
      </c>
      <c r="E429" s="151">
        <f>IF(ISBLANK('Raw Data'!AB429),"",'Raw Data'!AB429)</f>
        <v>50</v>
      </c>
      <c r="F429" s="151">
        <f>IF(ISBLANK('Raw Data'!AC429),"",'Raw Data'!AC429)</f>
        <v>15.24</v>
      </c>
      <c r="G429" s="151">
        <f>IF(ISBLANK('Raw Data'!N429),"",'Raw Data'!N429)</f>
        <v>2</v>
      </c>
      <c r="H429" s="151">
        <f>IF(ISBLANK('Raw Data'!O429),"",'Raw Data'!O429)</f>
        <v>3</v>
      </c>
      <c r="I429" s="151">
        <f>IF(ISBLANK('Raw Data'!P429),"",'Raw Data'!P429)</f>
        <v>2</v>
      </c>
      <c r="J429" s="151">
        <f>IF(ISBLANK('Raw Data'!Q429),"",'Raw Data'!Q429)</f>
        <v>1</v>
      </c>
      <c r="K429" s="151">
        <f>IF(ISBLANK('Raw Data'!R429),"",'Raw Data'!R429)</f>
        <v>8</v>
      </c>
      <c r="L429" s="151">
        <f>IF(ISBLANK('Raw Data'!S429),"",'Raw Data'!S429)</f>
        <v>1</v>
      </c>
      <c r="M429" s="151">
        <f>IF(ISBLANK('Raw Data'!T429),"",'Raw Data'!T429)</f>
        <v>33.333333333333336</v>
      </c>
      <c r="N429" s="151">
        <f>IF(ISBLANK('Raw Data'!U429),"",'Raw Data'!U429)</f>
        <v>31.111111111111111</v>
      </c>
      <c r="O429" s="151">
        <f>IF(ISBLANK('Raw Data'!V429),"",'Raw Data'!V429)</f>
        <v>0.307</v>
      </c>
      <c r="P429" s="151">
        <f>IF(ISBLANK('Raw Data'!W429),"",'Raw Data'!W429)</f>
        <v>1</v>
      </c>
      <c r="Q429" s="151">
        <f>IF(ISBLANK('Raw Data'!C429),"",'Raw Data'!C429)</f>
        <v>0.44</v>
      </c>
      <c r="R429" s="151">
        <f>IF(ISBLANK('Raw Data'!D429),"",'Raw Data'!D429)</f>
        <v>8.33</v>
      </c>
      <c r="S429" s="151">
        <f>IF(ISBLANK('Raw Data'!E429),"",'Raw Data'!E429)</f>
        <v>22</v>
      </c>
      <c r="T429" s="151">
        <f>IF(ISBLANK('Raw Data'!F429),"",'Raw Data'!F429)</f>
        <v>1.0900000000000001</v>
      </c>
      <c r="U429" s="151">
        <f>IF(ISBLANK('Raw Data'!G429),"",'Raw Data'!G429)</f>
        <v>0.11600000000000001</v>
      </c>
      <c r="V429" s="151" t="str">
        <f>IF(ISBLANK('Raw Data'!AD429),"",'Raw Data'!AD429)</f>
        <v/>
      </c>
      <c r="W429" s="52"/>
      <c r="Y429" s="51" t="s">
        <v>134</v>
      </c>
      <c r="AA429" s="91">
        <f>AVERAGE(AA420:AA428)</f>
        <v>7.6746296296296306</v>
      </c>
      <c r="AB429" s="91">
        <f>AVERAGE(AB420:AB428)</f>
        <v>3.4129259259259257</v>
      </c>
      <c r="AC429" s="91">
        <f t="shared" ref="AC429:AE429" si="36">AVERAGE(AC420:AC428)</f>
        <v>0.11107407407407408</v>
      </c>
      <c r="AD429" s="91">
        <f t="shared" si="36"/>
        <v>18.100000000000001</v>
      </c>
      <c r="AE429" s="91">
        <f t="shared" si="36"/>
        <v>0.43668518518518529</v>
      </c>
      <c r="AF429" s="90">
        <f t="shared" ref="AF429:AG429" si="37">AVERAGE(AF420:AF428)</f>
        <v>2.3817865944444443</v>
      </c>
      <c r="AG429" s="91">
        <f t="shared" si="37"/>
        <v>7.7622863888888893E-2</v>
      </c>
      <c r="AH429" s="90"/>
    </row>
    <row r="430" spans="1:34" x14ac:dyDescent="0.2">
      <c r="A430" s="82">
        <f>IF(ISBLANK('Raw Data'!A430),"",'Raw Data'!A430)</f>
        <v>42948</v>
      </c>
      <c r="B430" s="151">
        <f>IF(ISBLANK('Raw Data'!B430),"",'Raw Data'!B430)</f>
        <v>26</v>
      </c>
      <c r="C430" s="151" t="str">
        <f>IF(ISBLANK('Raw Data'!X430),"",'Raw Data'!X430)</f>
        <v/>
      </c>
      <c r="D430" s="151" t="str">
        <f>IF(ISBLANK('Raw Data'!Y430),"",'Raw Data'!Y430)</f>
        <v>Tami Ransom</v>
      </c>
      <c r="E430" s="151">
        <f>IF(ISBLANK('Raw Data'!AB430),"",'Raw Data'!AB430)</f>
        <v>20</v>
      </c>
      <c r="F430" s="151">
        <f>IF(ISBLANK('Raw Data'!AC430),"",'Raw Data'!AC430)</f>
        <v>6.0960000000000001</v>
      </c>
      <c r="G430" s="151">
        <f>IF(ISBLANK('Raw Data'!N430),"",'Raw Data'!N430)</f>
        <v>4</v>
      </c>
      <c r="H430" s="151">
        <f>IF(ISBLANK('Raw Data'!O430),"",'Raw Data'!O430)</f>
        <v>1</v>
      </c>
      <c r="I430" s="151">
        <f>IF(ISBLANK('Raw Data'!P430),"",'Raw Data'!P430)</f>
        <v>2</v>
      </c>
      <c r="J430" s="151">
        <f>IF(ISBLANK('Raw Data'!Q430),"",'Raw Data'!Q430)</f>
        <v>1</v>
      </c>
      <c r="K430" s="151">
        <f>IF(ISBLANK('Raw Data'!R430),"",'Raw Data'!R430)</f>
        <v>11</v>
      </c>
      <c r="L430" s="151">
        <f>IF(ISBLANK('Raw Data'!S430),"",'Raw Data'!S430)</f>
        <v>1</v>
      </c>
      <c r="M430" s="151">
        <f>IF(ISBLANK('Raw Data'!T430),"",'Raw Data'!T430)</f>
        <v>21.111111111111111</v>
      </c>
      <c r="N430" s="151">
        <f>IF(ISBLANK('Raw Data'!U430),"",'Raw Data'!U430)</f>
        <v>23.333333333333332</v>
      </c>
      <c r="O430" s="151">
        <f>IF(ISBLANK('Raw Data'!V430),"",'Raw Data'!V430)</f>
        <v>0.5</v>
      </c>
      <c r="P430" s="151">
        <f>IF(ISBLANK('Raw Data'!W430),"",'Raw Data'!W430)</f>
        <v>1</v>
      </c>
      <c r="Q430" s="151">
        <f>IF(ISBLANK('Raw Data'!C430),"",'Raw Data'!C430)</f>
        <v>0.17</v>
      </c>
      <c r="R430" s="151">
        <f>IF(ISBLANK('Raw Data'!D430),"",'Raw Data'!D430)</f>
        <v>7.04</v>
      </c>
      <c r="S430" s="151">
        <f>IF(ISBLANK('Raw Data'!E430),"",'Raw Data'!E430)</f>
        <v>24.9</v>
      </c>
      <c r="T430" s="151">
        <f>IF(ISBLANK('Raw Data'!F430),"",'Raw Data'!F430)</f>
        <v>1.84</v>
      </c>
      <c r="U430" s="151">
        <f>IF(ISBLANK('Raw Data'!G430),"",'Raw Data'!G430)</f>
        <v>0.109</v>
      </c>
      <c r="V430" s="151" t="str">
        <f>IF(ISBLANK('Raw Data'!AD430),"",'Raw Data'!AD430)</f>
        <v xml:space="preserve">goose poop on dock and algae flowing by on surface of water (don't usually see) </v>
      </c>
      <c r="W430" s="52"/>
      <c r="AF430" s="90"/>
      <c r="AG430" s="91"/>
      <c r="AH430" s="90"/>
    </row>
    <row r="431" spans="1:34" x14ac:dyDescent="0.2">
      <c r="A431" s="82">
        <f>IF(ISBLANK('Raw Data'!A431),"",'Raw Data'!A431)</f>
        <v>42962</v>
      </c>
      <c r="B431" s="151">
        <f>IF(ISBLANK('Raw Data'!B431),"",'Raw Data'!B431)</f>
        <v>26</v>
      </c>
      <c r="C431" s="151" t="str">
        <f>IF(ISBLANK('Raw Data'!X431),"",'Raw Data'!X431)</f>
        <v/>
      </c>
      <c r="D431" s="151" t="str">
        <f>IF(ISBLANK('Raw Data'!Y431),"",'Raw Data'!Y431)</f>
        <v>Tami Ransom</v>
      </c>
      <c r="E431" s="151">
        <f>IF(ISBLANK('Raw Data'!AB431),"",'Raw Data'!AB431)</f>
        <v>50</v>
      </c>
      <c r="F431" s="151">
        <f>IF(ISBLANK('Raw Data'!AC431),"",'Raw Data'!AC431)</f>
        <v>15.24</v>
      </c>
      <c r="G431" s="151">
        <f>IF(ISBLANK('Raw Data'!N431),"",'Raw Data'!N431)</f>
        <v>4</v>
      </c>
      <c r="H431" s="151">
        <f>IF(ISBLANK('Raw Data'!O431),"",'Raw Data'!O431)</f>
        <v>3</v>
      </c>
      <c r="I431" s="151">
        <f>IF(ISBLANK('Raw Data'!P431),"",'Raw Data'!P431)</f>
        <v>1</v>
      </c>
      <c r="J431" s="151">
        <f>IF(ISBLANK('Raw Data'!Q431),"",'Raw Data'!Q431)</f>
        <v>1</v>
      </c>
      <c r="K431" s="151">
        <f>IF(ISBLANK('Raw Data'!R431),"",'Raw Data'!R431)</f>
        <v>13</v>
      </c>
      <c r="L431" s="151">
        <f>IF(ISBLANK('Raw Data'!S431),"",'Raw Data'!S431)</f>
        <v>3</v>
      </c>
      <c r="M431" s="151">
        <f>IF(ISBLANK('Raw Data'!T431),"",'Raw Data'!T431)</f>
        <v>24.444444444444443</v>
      </c>
      <c r="N431" s="151">
        <f>IF(ISBLANK('Raw Data'!U431),"",'Raw Data'!U431)</f>
        <v>25.555555555555557</v>
      </c>
      <c r="O431" s="151">
        <f>IF(ISBLANK('Raw Data'!V431),"",'Raw Data'!V431)</f>
        <v>0.6</v>
      </c>
      <c r="P431" s="151">
        <f>IF(ISBLANK('Raw Data'!W431),"",'Raw Data'!W431)</f>
        <v>1</v>
      </c>
      <c r="Q431" s="151">
        <f>IF(ISBLANK('Raw Data'!C431),"",'Raw Data'!C431)</f>
        <v>0.03</v>
      </c>
      <c r="R431" s="151">
        <f>IF(ISBLANK('Raw Data'!D431),"",'Raw Data'!D431)</f>
        <v>6.27</v>
      </c>
      <c r="S431" s="151">
        <f>IF(ISBLANK('Raw Data'!E431),"",'Raw Data'!E431)</f>
        <v>17.399999999999999</v>
      </c>
      <c r="T431" s="151">
        <f>IF(ISBLANK('Raw Data'!F431),"",'Raw Data'!F431)</f>
        <v>1.65</v>
      </c>
      <c r="U431" s="151">
        <f>IF(ISBLANK('Raw Data'!G431),"",'Raw Data'!G431)</f>
        <v>0.36</v>
      </c>
      <c r="V431" s="151" t="str">
        <f>IF(ISBLANK('Raw Data'!AD431),"",'Raw Data'!AD431)</f>
        <v>lots of oil around dock today, no current</v>
      </c>
      <c r="W431" s="52"/>
      <c r="AF431" s="90"/>
      <c r="AG431" s="91"/>
      <c r="AH431" s="90"/>
    </row>
    <row r="432" spans="1:34" x14ac:dyDescent="0.2">
      <c r="A432" s="82">
        <f>IF(ISBLANK('Raw Data'!A432),"",'Raw Data'!A432)</f>
        <v>42976</v>
      </c>
      <c r="B432" s="151">
        <f>IF(ISBLANK('Raw Data'!B432),"",'Raw Data'!B432)</f>
        <v>26</v>
      </c>
      <c r="C432" s="151" t="str">
        <f>IF(ISBLANK('Raw Data'!X432),"",'Raw Data'!X432)</f>
        <v/>
      </c>
      <c r="D432" s="151" t="str">
        <f>IF(ISBLANK('Raw Data'!Y432),"",'Raw Data'!Y432)</f>
        <v>Tami Ransom</v>
      </c>
      <c r="E432" s="151">
        <f>IF(ISBLANK('Raw Data'!AB432),"",'Raw Data'!AB432)</f>
        <v>30</v>
      </c>
      <c r="F432" s="151">
        <f>IF(ISBLANK('Raw Data'!AC432),"",'Raw Data'!AC432)</f>
        <v>9.1440000000000001</v>
      </c>
      <c r="G432" s="151">
        <f>IF(ISBLANK('Raw Data'!N432),"",'Raw Data'!N432)</f>
        <v>1</v>
      </c>
      <c r="H432" s="151">
        <f>IF(ISBLANK('Raw Data'!O432),"",'Raw Data'!O432)</f>
        <v>5</v>
      </c>
      <c r="I432" s="151">
        <f>IF(ISBLANK('Raw Data'!P432),"",'Raw Data'!P432)</f>
        <v>2</v>
      </c>
      <c r="J432" s="151">
        <f>IF(ISBLANK('Raw Data'!Q432),"",'Raw Data'!Q432)</f>
        <v>2</v>
      </c>
      <c r="K432" s="151">
        <f>IF(ISBLANK('Raw Data'!R432),"",'Raw Data'!R432)</f>
        <v>6</v>
      </c>
      <c r="L432" s="151">
        <f>IF(ISBLANK('Raw Data'!S432),"",'Raw Data'!S432)</f>
        <v>4</v>
      </c>
      <c r="M432" s="151">
        <f>IF(ISBLANK('Raw Data'!T432),"",'Raw Data'!T432)</f>
        <v>20</v>
      </c>
      <c r="N432" s="151">
        <f>IF(ISBLANK('Raw Data'!U432),"",'Raw Data'!U432)</f>
        <v>23.333333333333332</v>
      </c>
      <c r="O432" s="151">
        <f>IF(ISBLANK('Raw Data'!V432),"",'Raw Data'!V432)</f>
        <v>0.45</v>
      </c>
      <c r="P432" s="151">
        <f>IF(ISBLANK('Raw Data'!W432),"",'Raw Data'!W432)</f>
        <v>1</v>
      </c>
      <c r="Q432" s="151">
        <f>IF(ISBLANK('Raw Data'!C432),"",'Raw Data'!C432)</f>
        <v>0.14000000000000001</v>
      </c>
      <c r="R432" s="151">
        <f>IF(ISBLANK('Raw Data'!D432),"",'Raw Data'!D432)</f>
        <v>7.32</v>
      </c>
      <c r="S432" s="151">
        <f>IF(ISBLANK('Raw Data'!E432),"",'Raw Data'!E432)</f>
        <v>9.9</v>
      </c>
      <c r="T432" s="151">
        <f>IF(ISBLANK('Raw Data'!F432),"",'Raw Data'!F432)</f>
        <v>1.56</v>
      </c>
      <c r="U432" s="151">
        <f>IF(ISBLANK('Raw Data'!G432),"",'Raw Data'!G432)</f>
        <v>0.17499999999999999</v>
      </c>
      <c r="V432" s="151" t="str">
        <f>IF(ISBLANK('Raw Data'!AD432),"",'Raw Data'!AD432)</f>
        <v>water coffee colored</v>
      </c>
      <c r="W432" s="52"/>
      <c r="AF432" s="90"/>
      <c r="AG432" s="91"/>
      <c r="AH432" s="90"/>
    </row>
    <row r="433" spans="1:34" x14ac:dyDescent="0.2">
      <c r="A433" s="82">
        <f>IF(ISBLANK('Raw Data'!A433),"",'Raw Data'!A433)</f>
        <v>42990</v>
      </c>
      <c r="B433" s="151">
        <f>IF(ISBLANK('Raw Data'!B433),"",'Raw Data'!B433)</f>
        <v>26</v>
      </c>
      <c r="C433" s="151" t="str">
        <f>IF(ISBLANK('Raw Data'!X433),"",'Raw Data'!X433)</f>
        <v/>
      </c>
      <c r="D433" s="151" t="str">
        <f>IF(ISBLANK('Raw Data'!Y433),"",'Raw Data'!Y433)</f>
        <v>Katherine</v>
      </c>
      <c r="E433" s="151">
        <f>IF(ISBLANK('Raw Data'!AB433),"",'Raw Data'!AB433)</f>
        <v>50</v>
      </c>
      <c r="F433" s="151">
        <f>IF(ISBLANK('Raw Data'!AC433),"",'Raw Data'!AC433)</f>
        <v>15.24</v>
      </c>
      <c r="G433" s="151">
        <f>IF(ISBLANK('Raw Data'!N433),"",'Raw Data'!N433)</f>
        <v>4</v>
      </c>
      <c r="H433" s="151">
        <f>IF(ISBLANK('Raw Data'!O433),"",'Raw Data'!O433)</f>
        <v>3</v>
      </c>
      <c r="I433" s="151">
        <f>IF(ISBLANK('Raw Data'!P433),"",'Raw Data'!P433)</f>
        <v>1</v>
      </c>
      <c r="J433" s="151">
        <f>IF(ISBLANK('Raw Data'!Q433),"",'Raw Data'!Q433)</f>
        <v>1</v>
      </c>
      <c r="K433" s="151">
        <f>IF(ISBLANK('Raw Data'!R433),"",'Raw Data'!R433)</f>
        <v>6</v>
      </c>
      <c r="L433" s="151">
        <f>IF(ISBLANK('Raw Data'!S433),"",'Raw Data'!S433)</f>
        <v>1</v>
      </c>
      <c r="M433" s="151">
        <f>IF(ISBLANK('Raw Data'!T433),"",'Raw Data'!T433)</f>
        <v>15</v>
      </c>
      <c r="N433" s="151">
        <f>IF(ISBLANK('Raw Data'!U433),"",'Raw Data'!U433)</f>
        <v>18.333333333333332</v>
      </c>
      <c r="O433" s="151">
        <f>IF(ISBLANK('Raw Data'!V433),"",'Raw Data'!V433)</f>
        <v>0.6</v>
      </c>
      <c r="P433" s="151">
        <f>IF(ISBLANK('Raw Data'!W433),"",'Raw Data'!W433)</f>
        <v>1</v>
      </c>
      <c r="Q433" s="151">
        <f>IF(ISBLANK('Raw Data'!C433),"",'Raw Data'!C433)</f>
        <v>0.13</v>
      </c>
      <c r="R433" s="151">
        <f>IF(ISBLANK('Raw Data'!D433),"",'Raw Data'!D433)</f>
        <v>7.25</v>
      </c>
      <c r="S433" s="151">
        <f>IF(ISBLANK('Raw Data'!E433),"",'Raw Data'!E433)</f>
        <v>24.2</v>
      </c>
      <c r="T433" s="151">
        <f>IF(ISBLANK('Raw Data'!F433),"",'Raw Data'!F433)</f>
        <v>2.77</v>
      </c>
      <c r="U433" s="151">
        <f>IF(ISBLANK('Raw Data'!G433),"",'Raw Data'!G433)</f>
        <v>8.3000000000000004E-2</v>
      </c>
      <c r="V433" s="151" t="str">
        <f>IF(ISBLANK('Raw Data'!AD433),"",'Raw Data'!AD433)</f>
        <v/>
      </c>
      <c r="W433" s="57"/>
      <c r="AF433" s="90"/>
      <c r="AG433" s="91"/>
      <c r="AH433" s="90"/>
    </row>
    <row r="434" spans="1:34" x14ac:dyDescent="0.2">
      <c r="A434" s="82">
        <f>IF(ISBLANK('Raw Data'!A434),"",'Raw Data'!A434)</f>
        <v>43004</v>
      </c>
      <c r="B434" s="151">
        <f>IF(ISBLANK('Raw Data'!B434),"",'Raw Data'!B434)</f>
        <v>26</v>
      </c>
      <c r="C434" s="151" t="str">
        <f>IF(ISBLANK('Raw Data'!X434),"",'Raw Data'!X434)</f>
        <v/>
      </c>
      <c r="D434" s="151" t="str">
        <f>IF(ISBLANK('Raw Data'!Y434),"",'Raw Data'!Y434)</f>
        <v>Tami Ransom</v>
      </c>
      <c r="E434" s="151">
        <f>IF(ISBLANK('Raw Data'!AB434),"",'Raw Data'!AB434)</f>
        <v>30</v>
      </c>
      <c r="F434" s="151">
        <f>IF(ISBLANK('Raw Data'!AC434),"",'Raw Data'!AC434)</f>
        <v>9.1440000000000001</v>
      </c>
      <c r="G434" s="151">
        <f>IF(ISBLANK('Raw Data'!N434),"",'Raw Data'!N434)</f>
        <v>1</v>
      </c>
      <c r="H434" s="151">
        <f>IF(ISBLANK('Raw Data'!O434),"",'Raw Data'!O434)</f>
        <v>3</v>
      </c>
      <c r="I434" s="151">
        <f>IF(ISBLANK('Raw Data'!P434),"",'Raw Data'!P434)</f>
        <v>3</v>
      </c>
      <c r="J434" s="151">
        <f>IF(ISBLANK('Raw Data'!Q434),"",'Raw Data'!Q434)</f>
        <v>2</v>
      </c>
      <c r="K434" s="151">
        <f>IF(ISBLANK('Raw Data'!R434),"",'Raw Data'!R434)</f>
        <v>6</v>
      </c>
      <c r="L434" s="151">
        <f>IF(ISBLANK('Raw Data'!S434),"",'Raw Data'!S434)</f>
        <v>1</v>
      </c>
      <c r="M434" s="151">
        <f>IF(ISBLANK('Raw Data'!T434),"",'Raw Data'!T434)</f>
        <v>20.555555555555557</v>
      </c>
      <c r="N434" s="151">
        <f>IF(ISBLANK('Raw Data'!U434),"",'Raw Data'!U434)</f>
        <v>23.333333333333332</v>
      </c>
      <c r="O434" s="151">
        <f>IF(ISBLANK('Raw Data'!V434),"",'Raw Data'!V434)</f>
        <v>0.5</v>
      </c>
      <c r="P434" s="151">
        <f>IF(ISBLANK('Raw Data'!W434),"",'Raw Data'!W434)</f>
        <v>1</v>
      </c>
      <c r="Q434" s="151">
        <f>IF(ISBLANK('Raw Data'!C434),"",'Raw Data'!C434)</f>
        <v>0.36</v>
      </c>
      <c r="R434" s="151">
        <f>IF(ISBLANK('Raw Data'!D434),"",'Raw Data'!D434)</f>
        <v>8.07</v>
      </c>
      <c r="S434" s="151">
        <f>IF(ISBLANK('Raw Data'!E434),"",'Raw Data'!E434)</f>
        <v>16</v>
      </c>
      <c r="T434" s="151">
        <f>IF(ISBLANK('Raw Data'!F434),"",'Raw Data'!F434)</f>
        <v>0.92800000000000005</v>
      </c>
      <c r="U434" s="151">
        <f>IF(ISBLANK('Raw Data'!G434),"",'Raw Data'!G434)</f>
        <v>0.04</v>
      </c>
      <c r="V434" s="151" t="str">
        <f>IF(ISBLANK('Raw Data'!AD434),"",'Raw Data'!AD434)</f>
        <v/>
      </c>
      <c r="W434" s="52"/>
      <c r="AF434" s="90"/>
      <c r="AG434" s="91"/>
      <c r="AH434" s="90"/>
    </row>
    <row r="435" spans="1:34" x14ac:dyDescent="0.2">
      <c r="A435" s="82">
        <f>IF(ISBLANK('Raw Data'!A435),"",'Raw Data'!A435)</f>
        <v>43018</v>
      </c>
      <c r="B435" s="151">
        <f>IF(ISBLANK('Raw Data'!B435),"",'Raw Data'!B435)</f>
        <v>26</v>
      </c>
      <c r="C435" s="151" t="str">
        <f>IF(ISBLANK('Raw Data'!X435),"",'Raw Data'!X435)</f>
        <v/>
      </c>
      <c r="D435" s="151" t="str">
        <f>IF(ISBLANK('Raw Data'!Y435),"",'Raw Data'!Y435)</f>
        <v>Tami Ransom</v>
      </c>
      <c r="E435" s="151">
        <f>IF(ISBLANK('Raw Data'!AB435),"",'Raw Data'!AB435)</f>
        <v>28</v>
      </c>
      <c r="F435" s="151">
        <f>IF(ISBLANK('Raw Data'!AC435),"",'Raw Data'!AC435)</f>
        <v>8.5343999999999998</v>
      </c>
      <c r="G435" s="151">
        <f>IF(ISBLANK('Raw Data'!N435),"",'Raw Data'!N435)</f>
        <v>1</v>
      </c>
      <c r="H435" s="151">
        <f>IF(ISBLANK('Raw Data'!O435),"",'Raw Data'!O435)</f>
        <v>3</v>
      </c>
      <c r="I435" s="151">
        <f>IF(ISBLANK('Raw Data'!P435),"",'Raw Data'!P435)</f>
        <v>1</v>
      </c>
      <c r="J435" s="151">
        <f>IF(ISBLANK('Raw Data'!Q435),"",'Raw Data'!Q435)</f>
        <v>1</v>
      </c>
      <c r="K435" s="151">
        <f>IF(ISBLANK('Raw Data'!R435),"",'Raw Data'!R435)</f>
        <v>13</v>
      </c>
      <c r="L435" s="151">
        <f>IF(ISBLANK('Raw Data'!S435),"",'Raw Data'!S435)</f>
        <v>3</v>
      </c>
      <c r="M435" s="151">
        <f>IF(ISBLANK('Raw Data'!T435),"",'Raw Data'!T435)</f>
        <v>23.888888888888889</v>
      </c>
      <c r="N435" s="151">
        <f>IF(ISBLANK('Raw Data'!U435),"",'Raw Data'!U435)</f>
        <v>23.333333333333332</v>
      </c>
      <c r="O435" s="151">
        <f>IF(ISBLANK('Raw Data'!V435),"",'Raw Data'!V435)</f>
        <v>0.55000000000000004</v>
      </c>
      <c r="P435" s="151">
        <f>IF(ISBLANK('Raw Data'!W435),"",'Raw Data'!W435)</f>
        <v>1</v>
      </c>
      <c r="Q435" s="151">
        <f>IF(ISBLANK('Raw Data'!C435),"",'Raw Data'!C435)</f>
        <v>0.92</v>
      </c>
      <c r="R435" s="151">
        <f>IF(ISBLANK('Raw Data'!D435),"",'Raw Data'!D435)</f>
        <v>7.69</v>
      </c>
      <c r="S435" s="151">
        <f>IF(ISBLANK('Raw Data'!E435),"",'Raw Data'!E435)</f>
        <v>14.5</v>
      </c>
      <c r="T435" s="151">
        <f>IF(ISBLANK('Raw Data'!F435),"",'Raw Data'!F435)</f>
        <v>3.31</v>
      </c>
      <c r="U435" s="151">
        <f>IF(ISBLANK('Raw Data'!G435),"",'Raw Data'!G435)</f>
        <v>3.1E-2</v>
      </c>
      <c r="V435" s="151" t="str">
        <f>IF(ISBLANK('Raw Data'!AD435),"",'Raw Data'!AD435)</f>
        <v/>
      </c>
      <c r="W435" s="52"/>
      <c r="AF435" s="90"/>
      <c r="AG435" s="91"/>
      <c r="AH435" s="90"/>
    </row>
    <row r="436" spans="1:34" x14ac:dyDescent="0.2">
      <c r="A436" s="82">
        <f>IF(ISBLANK('Raw Data'!A436),"",'Raw Data'!A436)</f>
        <v>43032</v>
      </c>
      <c r="B436" s="151">
        <f>IF(ISBLANK('Raw Data'!B436),"",'Raw Data'!B436)</f>
        <v>26</v>
      </c>
      <c r="C436" s="151" t="str">
        <f>IF(ISBLANK('Raw Data'!X436),"",'Raw Data'!X436)</f>
        <v/>
      </c>
      <c r="D436" s="151" t="str">
        <f>IF(ISBLANK('Raw Data'!Y436),"",'Raw Data'!Y436)</f>
        <v>Tami Ransom</v>
      </c>
      <c r="E436" s="151">
        <f>IF(ISBLANK('Raw Data'!AB436),"",'Raw Data'!AB436)</f>
        <v>30</v>
      </c>
      <c r="F436" s="151">
        <f>IF(ISBLANK('Raw Data'!AC436),"",'Raw Data'!AC436)</f>
        <v>9.1440000000000001</v>
      </c>
      <c r="G436" s="151">
        <f>IF(ISBLANK('Raw Data'!N436),"",'Raw Data'!N436)</f>
        <v>1</v>
      </c>
      <c r="H436" s="151">
        <f>IF(ISBLANK('Raw Data'!O436),"",'Raw Data'!O436)</f>
        <v>5</v>
      </c>
      <c r="I436" s="151">
        <f>IF(ISBLANK('Raw Data'!P436),"",'Raw Data'!P436)</f>
        <v>2</v>
      </c>
      <c r="J436" s="151">
        <f>IF(ISBLANK('Raw Data'!Q436),"",'Raw Data'!Q436)</f>
        <v>2</v>
      </c>
      <c r="K436" s="151">
        <f>IF(ISBLANK('Raw Data'!R436),"",'Raw Data'!R436)</f>
        <v>9</v>
      </c>
      <c r="L436" s="151">
        <f>IF(ISBLANK('Raw Data'!S436),"",'Raw Data'!S436)</f>
        <v>4</v>
      </c>
      <c r="M436" s="151">
        <f>IF(ISBLANK('Raw Data'!T436),"",'Raw Data'!T436)</f>
        <v>20</v>
      </c>
      <c r="N436" s="151">
        <f>IF(ISBLANK('Raw Data'!U436),"",'Raw Data'!U436)</f>
        <v>18.333333333333332</v>
      </c>
      <c r="O436" s="151">
        <f>IF(ISBLANK('Raw Data'!V436),"",'Raw Data'!V436)</f>
        <v>0.65</v>
      </c>
      <c r="P436" s="151">
        <f>IF(ISBLANK('Raw Data'!W436),"",'Raw Data'!W436)</f>
        <v>1</v>
      </c>
      <c r="Q436" s="151">
        <f>IF(ISBLANK('Raw Data'!C436),"",'Raw Data'!C436)</f>
        <v>1.06</v>
      </c>
      <c r="R436" s="151">
        <f>IF(ISBLANK('Raw Data'!D436),"",'Raw Data'!D436)</f>
        <v>7.73</v>
      </c>
      <c r="S436" s="151">
        <f>IF(ISBLANK('Raw Data'!E436),"",'Raw Data'!E436)</f>
        <v>23.7</v>
      </c>
      <c r="T436" s="151">
        <f>IF(ISBLANK('Raw Data'!F436),"",'Raw Data'!F436)</f>
        <v>3.05</v>
      </c>
      <c r="U436" s="151">
        <f>IF(ISBLANK('Raw Data'!G436),"",'Raw Data'!G436)</f>
        <v>0.159</v>
      </c>
      <c r="V436" s="151" t="str">
        <f>IF(ISBLANK('Raw Data'!AD436),"",'Raw Data'!AD436)</f>
        <v/>
      </c>
      <c r="W436" s="52"/>
      <c r="AF436" s="90"/>
      <c r="AG436" s="91"/>
      <c r="AH436" s="90"/>
    </row>
    <row r="437" spans="1:34" x14ac:dyDescent="0.2">
      <c r="A437" s="82">
        <f>IF(ISBLANK('Raw Data'!A437),"",'Raw Data'!A437)</f>
        <v>43046</v>
      </c>
      <c r="B437" s="151">
        <f>IF(ISBLANK('Raw Data'!B437),"",'Raw Data'!B437)</f>
        <v>26</v>
      </c>
      <c r="C437" s="151" t="str">
        <f>IF(ISBLANK('Raw Data'!X437),"",'Raw Data'!X437)</f>
        <v/>
      </c>
      <c r="D437" s="151" t="str">
        <f>IF(ISBLANK('Raw Data'!Y437),"",'Raw Data'!Y437)</f>
        <v>Tami Ransom</v>
      </c>
      <c r="E437" s="151">
        <f>IF(ISBLANK('Raw Data'!AB437),"",'Raw Data'!AB437)</f>
        <v>15</v>
      </c>
      <c r="F437" s="151">
        <f>IF(ISBLANK('Raw Data'!AC437),"",'Raw Data'!AC437)</f>
        <v>4.5720000000000001</v>
      </c>
      <c r="G437" s="151">
        <f>IF(ISBLANK('Raw Data'!N437),"",'Raw Data'!N437)</f>
        <v>2</v>
      </c>
      <c r="H437" s="151">
        <f>IF(ISBLANK('Raw Data'!O437),"",'Raw Data'!O437)</f>
        <v>2</v>
      </c>
      <c r="I437" s="151">
        <f>IF(ISBLANK('Raw Data'!P437),"",'Raw Data'!P437)</f>
        <v>2</v>
      </c>
      <c r="J437" s="151">
        <f>IF(ISBLANK('Raw Data'!Q437),"",'Raw Data'!Q437)</f>
        <v>2</v>
      </c>
      <c r="K437" s="151">
        <f>IF(ISBLANK('Raw Data'!R437),"",'Raw Data'!R437)</f>
        <v>5</v>
      </c>
      <c r="L437" s="151">
        <f>IF(ISBLANK('Raw Data'!S437),"",'Raw Data'!S437)</f>
        <v>1</v>
      </c>
      <c r="M437" s="151">
        <f>IF(ISBLANK('Raw Data'!T437),"",'Raw Data'!T437)</f>
        <v>8.3333333333333339</v>
      </c>
      <c r="N437" s="151">
        <f>IF(ISBLANK('Raw Data'!U437),"",'Raw Data'!U437)</f>
        <v>15.555555555555555</v>
      </c>
      <c r="O437" s="151">
        <f>IF(ISBLANK('Raw Data'!V437),"",'Raw Data'!V437)</f>
        <v>0.6</v>
      </c>
      <c r="P437" s="151">
        <f>IF(ISBLANK('Raw Data'!W437),"",'Raw Data'!W437)</f>
        <v>1</v>
      </c>
      <c r="Q437" s="151">
        <f>IF(ISBLANK('Raw Data'!C437),"",'Raw Data'!C437)</f>
        <v>0.62</v>
      </c>
      <c r="R437" s="151">
        <f>IF(ISBLANK('Raw Data'!D437),"",'Raw Data'!D437)</f>
        <v>7.4</v>
      </c>
      <c r="S437" s="151">
        <f>IF(ISBLANK('Raw Data'!E437),"",'Raw Data'!E437)</f>
        <v>9.4</v>
      </c>
      <c r="T437" s="151">
        <f>IF(ISBLANK('Raw Data'!F437),"",'Raw Data'!F437)</f>
        <v>3.3</v>
      </c>
      <c r="U437" s="151">
        <f>IF(ISBLANK('Raw Data'!G437),"",'Raw Data'!G437)</f>
        <v>4.0000000000000001E-3</v>
      </c>
      <c r="V437" s="151" t="str">
        <f>IF(ISBLANK('Raw Data'!AD437),"",'Raw Data'!AD437)</f>
        <v>12 geese ~ 20-30 ft away in river</v>
      </c>
      <c r="AF437" s="90"/>
      <c r="AG437" s="91"/>
      <c r="AH437" s="90"/>
    </row>
    <row r="438" spans="1:34" x14ac:dyDescent="0.2">
      <c r="A438" s="82" t="str">
        <f>IF(ISBLANK('Raw Data'!A438),"",'Raw Data'!A438)</f>
        <v/>
      </c>
      <c r="B438" s="151" t="str">
        <f>IF(ISBLANK('Raw Data'!B438),"",'Raw Data'!B438)</f>
        <v/>
      </c>
      <c r="C438" s="151" t="str">
        <f>IF(ISBLANK('Raw Data'!X438),"",'Raw Data'!X438)</f>
        <v/>
      </c>
      <c r="D438" s="151" t="str">
        <f>IF(ISBLANK('Raw Data'!Y438),"",'Raw Data'!Y438)</f>
        <v/>
      </c>
      <c r="E438" s="151" t="str">
        <f>IF(ISBLANK('Raw Data'!AB438),"",'Raw Data'!AB438)</f>
        <v/>
      </c>
      <c r="F438" s="151" t="str">
        <f>IF(ISBLANK('Raw Data'!AC438),"",'Raw Data'!AC438)</f>
        <v/>
      </c>
      <c r="G438" s="151" t="str">
        <f>IF(ISBLANK('Raw Data'!N438),"",'Raw Data'!N438)</f>
        <v/>
      </c>
      <c r="H438" s="151" t="str">
        <f>IF(ISBLANK('Raw Data'!O438),"",'Raw Data'!O438)</f>
        <v/>
      </c>
      <c r="I438" s="151" t="str">
        <f>IF(ISBLANK('Raw Data'!P438),"",'Raw Data'!P438)</f>
        <v/>
      </c>
      <c r="J438" s="151" t="str">
        <f>IF(ISBLANK('Raw Data'!Q438),"",'Raw Data'!Q438)</f>
        <v/>
      </c>
      <c r="K438" s="151" t="str">
        <f>IF(ISBLANK('Raw Data'!R438),"",'Raw Data'!R438)</f>
        <v/>
      </c>
      <c r="L438" s="151" t="str">
        <f>IF(ISBLANK('Raw Data'!S438),"",'Raw Data'!S438)</f>
        <v/>
      </c>
      <c r="M438" s="151" t="str">
        <f>IF(ISBLANK('Raw Data'!T438),"",'Raw Data'!T438)</f>
        <v xml:space="preserve"> </v>
      </c>
      <c r="N438" s="151" t="str">
        <f>IF(ISBLANK('Raw Data'!U438),"",'Raw Data'!U438)</f>
        <v xml:space="preserve"> </v>
      </c>
      <c r="O438" s="151" t="str">
        <f>IF(ISBLANK('Raw Data'!V438),"",'Raw Data'!V438)</f>
        <v/>
      </c>
      <c r="P438" s="151" t="str">
        <f>IF(ISBLANK('Raw Data'!W438),"",'Raw Data'!W438)</f>
        <v/>
      </c>
      <c r="Q438" s="151" t="str">
        <f>IF(ISBLANK('Raw Data'!C438),"",'Raw Data'!C438)</f>
        <v/>
      </c>
      <c r="R438" s="151" t="str">
        <f>IF(ISBLANK('Raw Data'!D438),"",'Raw Data'!D438)</f>
        <v/>
      </c>
      <c r="S438" s="151" t="str">
        <f>IF(ISBLANK('Raw Data'!E438),"",'Raw Data'!E438)</f>
        <v/>
      </c>
      <c r="T438" s="151" t="str">
        <f>IF(ISBLANK('Raw Data'!F438),"",'Raw Data'!F438)</f>
        <v/>
      </c>
      <c r="U438" s="151" t="str">
        <f>IF(ISBLANK('Raw Data'!G438),"",'Raw Data'!G438)</f>
        <v/>
      </c>
      <c r="V438" s="151" t="str">
        <f>IF(ISBLANK('Raw Data'!AD438),"",'Raw Data'!AD438)</f>
        <v/>
      </c>
      <c r="W438" s="52"/>
      <c r="AF438" s="90"/>
      <c r="AG438" s="91"/>
      <c r="AH438" s="90"/>
    </row>
    <row r="439" spans="1:34" x14ac:dyDescent="0.2">
      <c r="A439" s="82" t="str">
        <f>IF(ISBLANK('Raw Data'!A439),"",'Raw Data'!A439)</f>
        <v/>
      </c>
      <c r="B439" s="151" t="str">
        <f>IF(ISBLANK('Raw Data'!B439),"",'Raw Data'!B439)</f>
        <v/>
      </c>
      <c r="C439" s="151" t="str">
        <f>IF(ISBLANK('Raw Data'!X439),"",'Raw Data'!X439)</f>
        <v/>
      </c>
      <c r="D439" s="151" t="str">
        <f>IF(ISBLANK('Raw Data'!Y439),"",'Raw Data'!Y439)</f>
        <v/>
      </c>
      <c r="E439" s="151" t="str">
        <f>IF(ISBLANK('Raw Data'!AB439),"",'Raw Data'!AB439)</f>
        <v/>
      </c>
      <c r="F439" s="151" t="str">
        <f>IF(ISBLANK('Raw Data'!AC439),"",'Raw Data'!AC439)</f>
        <v/>
      </c>
      <c r="G439" s="151" t="str">
        <f>IF(ISBLANK('Raw Data'!N439),"",'Raw Data'!N439)</f>
        <v/>
      </c>
      <c r="H439" s="151" t="str">
        <f>IF(ISBLANK('Raw Data'!O439),"",'Raw Data'!O439)</f>
        <v/>
      </c>
      <c r="I439" s="151" t="str">
        <f>IF(ISBLANK('Raw Data'!P439),"",'Raw Data'!P439)</f>
        <v/>
      </c>
      <c r="J439" s="151" t="str">
        <f>IF(ISBLANK('Raw Data'!Q439),"",'Raw Data'!Q439)</f>
        <v/>
      </c>
      <c r="K439" s="151" t="str">
        <f>IF(ISBLANK('Raw Data'!R439),"",'Raw Data'!R439)</f>
        <v/>
      </c>
      <c r="L439" s="151" t="str">
        <f>IF(ISBLANK('Raw Data'!S439),"",'Raw Data'!S439)</f>
        <v/>
      </c>
      <c r="M439" s="151" t="str">
        <f>IF(ISBLANK('Raw Data'!T439),"",'Raw Data'!T439)</f>
        <v xml:space="preserve"> </v>
      </c>
      <c r="N439" s="151" t="str">
        <f>IF(ISBLANK('Raw Data'!U439),"",'Raw Data'!U439)</f>
        <v xml:space="preserve"> </v>
      </c>
      <c r="O439" s="151" t="str">
        <f>IF(ISBLANK('Raw Data'!V439),"",'Raw Data'!V439)</f>
        <v/>
      </c>
      <c r="P439" s="151" t="str">
        <f>IF(ISBLANK('Raw Data'!W439),"",'Raw Data'!W439)</f>
        <v/>
      </c>
      <c r="Q439" s="151" t="str">
        <f>IF(ISBLANK('Raw Data'!C439),"",'Raw Data'!C439)</f>
        <v/>
      </c>
      <c r="R439" s="151" t="str">
        <f>IF(ISBLANK('Raw Data'!D439),"",'Raw Data'!D439)</f>
        <v/>
      </c>
      <c r="S439" s="151" t="str">
        <f>IF(ISBLANK('Raw Data'!E439),"",'Raw Data'!E439)</f>
        <v/>
      </c>
      <c r="T439" s="151" t="str">
        <f>IF(ISBLANK('Raw Data'!F439),"",'Raw Data'!F439)</f>
        <v/>
      </c>
      <c r="U439" s="151" t="str">
        <f>IF(ISBLANK('Raw Data'!G439),"",'Raw Data'!G439)</f>
        <v/>
      </c>
      <c r="V439" s="151" t="str">
        <f>IF(ISBLANK('Raw Data'!AD439),"",'Raw Data'!AD439)</f>
        <v/>
      </c>
      <c r="W439" s="52"/>
      <c r="AF439" s="90"/>
      <c r="AG439" s="91"/>
      <c r="AH439" s="90"/>
    </row>
    <row r="440" spans="1:34" x14ac:dyDescent="0.2">
      <c r="A440" s="82" t="str">
        <f>IF(ISBLANK('Raw Data'!A440),"",'Raw Data'!A440)</f>
        <v/>
      </c>
      <c r="B440" s="151" t="str">
        <f>IF(ISBLANK('Raw Data'!B440),"",'Raw Data'!B440)</f>
        <v/>
      </c>
      <c r="C440" s="151" t="str">
        <f>IF(ISBLANK('Raw Data'!X440),"",'Raw Data'!X440)</f>
        <v/>
      </c>
      <c r="D440" s="151" t="str">
        <f>IF(ISBLANK('Raw Data'!Y440),"",'Raw Data'!Y440)</f>
        <v/>
      </c>
      <c r="E440" s="151" t="str">
        <f>IF(ISBLANK('Raw Data'!AB440),"",'Raw Data'!AB440)</f>
        <v/>
      </c>
      <c r="F440" s="151" t="str">
        <f>IF(ISBLANK('Raw Data'!AC440),"",'Raw Data'!AC440)</f>
        <v/>
      </c>
      <c r="G440" s="151" t="str">
        <f>IF(ISBLANK('Raw Data'!N440),"",'Raw Data'!N440)</f>
        <v/>
      </c>
      <c r="H440" s="151" t="str">
        <f>IF(ISBLANK('Raw Data'!O440),"",'Raw Data'!O440)</f>
        <v/>
      </c>
      <c r="I440" s="151" t="str">
        <f>IF(ISBLANK('Raw Data'!P440),"",'Raw Data'!P440)</f>
        <v/>
      </c>
      <c r="J440" s="151" t="str">
        <f>IF(ISBLANK('Raw Data'!Q440),"",'Raw Data'!Q440)</f>
        <v/>
      </c>
      <c r="K440" s="151" t="str">
        <f>IF(ISBLANK('Raw Data'!R440),"",'Raw Data'!R440)</f>
        <v/>
      </c>
      <c r="L440" s="151" t="str">
        <f>IF(ISBLANK('Raw Data'!S440),"",'Raw Data'!S440)</f>
        <v/>
      </c>
      <c r="M440" s="151" t="str">
        <f>IF(ISBLANK('Raw Data'!T440),"",'Raw Data'!T440)</f>
        <v xml:space="preserve"> </v>
      </c>
      <c r="N440" s="151" t="str">
        <f>IF(ISBLANK('Raw Data'!U440),"",'Raw Data'!U440)</f>
        <v xml:space="preserve"> </v>
      </c>
      <c r="O440" s="151" t="str">
        <f>IF(ISBLANK('Raw Data'!V440),"",'Raw Data'!V440)</f>
        <v/>
      </c>
      <c r="P440" s="151" t="str">
        <f>IF(ISBLANK('Raw Data'!W440),"",'Raw Data'!W440)</f>
        <v/>
      </c>
      <c r="Q440" s="151" t="str">
        <f>IF(ISBLANK('Raw Data'!C440),"",'Raw Data'!C440)</f>
        <v/>
      </c>
      <c r="R440" s="151" t="str">
        <f>IF(ISBLANK('Raw Data'!D440),"",'Raw Data'!D440)</f>
        <v/>
      </c>
      <c r="S440" s="151" t="str">
        <f>IF(ISBLANK('Raw Data'!E440),"",'Raw Data'!E440)</f>
        <v/>
      </c>
      <c r="T440" s="151" t="str">
        <f>IF(ISBLANK('Raw Data'!F440),"",'Raw Data'!F440)</f>
        <v/>
      </c>
      <c r="U440" s="151" t="str">
        <f>IF(ISBLANK('Raw Data'!G440),"",'Raw Data'!G440)</f>
        <v/>
      </c>
      <c r="V440" s="151" t="str">
        <f>IF(ISBLANK('Raw Data'!AD440),"",'Raw Data'!AD440)</f>
        <v/>
      </c>
      <c r="W440" s="52"/>
      <c r="AF440" s="90"/>
      <c r="AG440" s="91"/>
      <c r="AH440" s="90"/>
    </row>
    <row r="441" spans="1:34" x14ac:dyDescent="0.2">
      <c r="A441" s="82" t="str">
        <f>IF(ISBLANK('Raw Data'!A441),"",'Raw Data'!A441)</f>
        <v/>
      </c>
      <c r="B441" s="151" t="str">
        <f>IF(ISBLANK('Raw Data'!B441),"",'Raw Data'!B441)</f>
        <v/>
      </c>
      <c r="C441" s="151" t="str">
        <f>IF(ISBLANK('Raw Data'!X441),"",'Raw Data'!X441)</f>
        <v/>
      </c>
      <c r="D441" s="151" t="str">
        <f>IF(ISBLANK('Raw Data'!Y441),"",'Raw Data'!Y441)</f>
        <v/>
      </c>
      <c r="E441" s="151" t="str">
        <f>IF(ISBLANK('Raw Data'!AB441),"",'Raw Data'!AB441)</f>
        <v/>
      </c>
      <c r="F441" s="151" t="str">
        <f>IF(ISBLANK('Raw Data'!AC441),"",'Raw Data'!AC441)</f>
        <v/>
      </c>
      <c r="G441" s="151" t="str">
        <f>IF(ISBLANK('Raw Data'!N441),"",'Raw Data'!N441)</f>
        <v/>
      </c>
      <c r="H441" s="151" t="str">
        <f>IF(ISBLANK('Raw Data'!O441),"",'Raw Data'!O441)</f>
        <v/>
      </c>
      <c r="I441" s="151" t="str">
        <f>IF(ISBLANK('Raw Data'!P441),"",'Raw Data'!P441)</f>
        <v/>
      </c>
      <c r="J441" s="151" t="str">
        <f>IF(ISBLANK('Raw Data'!Q441),"",'Raw Data'!Q441)</f>
        <v/>
      </c>
      <c r="K441" s="151" t="str">
        <f>IF(ISBLANK('Raw Data'!R441),"",'Raw Data'!R441)</f>
        <v/>
      </c>
      <c r="L441" s="151" t="str">
        <f>IF(ISBLANK('Raw Data'!S441),"",'Raw Data'!S441)</f>
        <v/>
      </c>
      <c r="M441" s="151" t="str">
        <f>IF(ISBLANK('Raw Data'!T441),"",'Raw Data'!T441)</f>
        <v xml:space="preserve"> </v>
      </c>
      <c r="N441" s="151" t="str">
        <f>IF(ISBLANK('Raw Data'!U441),"",'Raw Data'!U441)</f>
        <v xml:space="preserve"> </v>
      </c>
      <c r="O441" s="151" t="str">
        <f>IF(ISBLANK('Raw Data'!V441),"",'Raw Data'!V441)</f>
        <v/>
      </c>
      <c r="P441" s="151" t="str">
        <f>IF(ISBLANK('Raw Data'!W441),"",'Raw Data'!W441)</f>
        <v/>
      </c>
      <c r="Q441" s="151" t="str">
        <f>IF(ISBLANK('Raw Data'!C441),"",'Raw Data'!C441)</f>
        <v/>
      </c>
      <c r="R441" s="151" t="str">
        <f>IF(ISBLANK('Raw Data'!D441),"",'Raw Data'!D441)</f>
        <v/>
      </c>
      <c r="S441" s="151" t="str">
        <f>IF(ISBLANK('Raw Data'!E441),"",'Raw Data'!E441)</f>
        <v/>
      </c>
      <c r="T441" s="151" t="str">
        <f>IF(ISBLANK('Raw Data'!F441),"",'Raw Data'!F441)</f>
        <v/>
      </c>
      <c r="U441" s="151" t="str">
        <f>IF(ISBLANK('Raw Data'!G441),"",'Raw Data'!G441)</f>
        <v/>
      </c>
      <c r="V441" s="151" t="str">
        <f>IF(ISBLANK('Raw Data'!AD441),"",'Raw Data'!AD441)</f>
        <v/>
      </c>
      <c r="W441" s="52"/>
      <c r="AF441" s="90"/>
      <c r="AG441" s="91"/>
      <c r="AH441" s="90"/>
    </row>
    <row r="442" spans="1:34" x14ac:dyDescent="0.2">
      <c r="A442" s="82">
        <f>IF(ISBLANK('Raw Data'!A442),"",'Raw Data'!A442)</f>
        <v>42808</v>
      </c>
      <c r="B442" s="151">
        <f>IF(ISBLANK('Raw Data'!B442),"",'Raw Data'!B442)</f>
        <v>27</v>
      </c>
      <c r="C442" s="151" t="str">
        <f>IF(ISBLANK('Raw Data'!X442),"",'Raw Data'!X442)</f>
        <v>River Wharf</v>
      </c>
      <c r="D442" s="151" t="str">
        <f>IF(ISBLANK('Raw Data'!Y442),"",'Raw Data'!Y442)</f>
        <v>Judy Burns</v>
      </c>
      <c r="E442" s="151" t="str">
        <f>IF(ISBLANK('Raw Data'!AB442),"",'Raw Data'!AB442)</f>
        <v/>
      </c>
      <c r="F442" s="151">
        <f>IF(ISBLANK('Raw Data'!AC442),"",'Raw Data'!AC442)</f>
        <v>0</v>
      </c>
      <c r="G442" s="151">
        <f>IF(ISBLANK('Raw Data'!N442),"",'Raw Data'!N442)</f>
        <v>4</v>
      </c>
      <c r="H442" s="151">
        <f>IF(ISBLANK('Raw Data'!O442),"",'Raw Data'!O442)</f>
        <v>3</v>
      </c>
      <c r="I442" s="151">
        <f>IF(ISBLANK('Raw Data'!P442),"",'Raw Data'!P442)</f>
        <v>4</v>
      </c>
      <c r="J442" s="151">
        <f>IF(ISBLANK('Raw Data'!Q442),"",'Raw Data'!Q442)</f>
        <v>3</v>
      </c>
      <c r="K442" s="151">
        <f>IF(ISBLANK('Raw Data'!R442),"",'Raw Data'!R442)</f>
        <v>12</v>
      </c>
      <c r="L442" s="151">
        <f>IF(ISBLANK('Raw Data'!S442),"",'Raw Data'!S442)</f>
        <v>5</v>
      </c>
      <c r="M442" s="151">
        <f>IF(ISBLANK('Raw Data'!T442),"",'Raw Data'!T442)</f>
        <v>2.2222222222222223</v>
      </c>
      <c r="N442" s="151">
        <f>IF(ISBLANK('Raw Data'!U442),"",'Raw Data'!U442)</f>
        <v>4.4444444444444446</v>
      </c>
      <c r="O442" s="151">
        <f>IF(ISBLANK('Raw Data'!V442),"",'Raw Data'!V442)</f>
        <v>0.24</v>
      </c>
      <c r="P442" s="151">
        <f>IF(ISBLANK('Raw Data'!W442),"",'Raw Data'!W442)</f>
        <v>1</v>
      </c>
      <c r="Q442" s="151">
        <f>IF(ISBLANK('Raw Data'!C442),"",'Raw Data'!C442)</f>
        <v>7.0000000000000007E-2</v>
      </c>
      <c r="R442" s="151">
        <f>IF(ISBLANK('Raw Data'!D442),"",'Raw Data'!D442)</f>
        <v>7.84</v>
      </c>
      <c r="S442" s="151">
        <f>IF(ISBLANK('Raw Data'!E442),"",'Raw Data'!E442)</f>
        <v>2.4</v>
      </c>
      <c r="T442" s="151">
        <f>IF(ISBLANK('Raw Data'!F442),"",'Raw Data'!F442)</f>
        <v>10.98</v>
      </c>
      <c r="U442" s="151">
        <f>IF(ISBLANK('Raw Data'!G442),"",'Raw Data'!G442)</f>
        <v>0.16500000000000001</v>
      </c>
      <c r="V442" s="151" t="str">
        <f>IF(ISBLANK('Raw Data'!AD442),"",'Raw Data'!AD442)</f>
        <v/>
      </c>
      <c r="X442" s="52"/>
      <c r="Y442" s="52" t="s">
        <v>20</v>
      </c>
      <c r="Z442" s="64" t="s">
        <v>71</v>
      </c>
      <c r="AA442" s="51">
        <f>AVERAGE(R442:R443)</f>
        <v>7.7750000000000004</v>
      </c>
      <c r="AB442" s="51">
        <f>AVERAGE(T442:T443)</f>
        <v>6.6450000000000005</v>
      </c>
      <c r="AC442" s="51">
        <f>AVERAGE(U442:U443)</f>
        <v>0.20050000000000001</v>
      </c>
      <c r="AD442" s="51">
        <f>AVERAGE(S442:S443)</f>
        <v>3.8</v>
      </c>
      <c r="AE442" s="51">
        <f>AVERAGE(O442:O443)</f>
        <v>0.52</v>
      </c>
      <c r="AF442" s="90">
        <f>TNTP!M389</f>
        <v>3.0325155000000001</v>
      </c>
      <c r="AG442" s="91">
        <f>TNTP!N389</f>
        <v>4.3512849999999999E-2</v>
      </c>
      <c r="AH442" s="90"/>
    </row>
    <row r="443" spans="1:34" x14ac:dyDescent="0.2">
      <c r="A443" s="82">
        <f>IF(ISBLANK('Raw Data'!A443),"",'Raw Data'!A443)</f>
        <v>42822</v>
      </c>
      <c r="B443" s="151">
        <f>IF(ISBLANK('Raw Data'!B443),"",'Raw Data'!B443)</f>
        <v>27</v>
      </c>
      <c r="C443" s="151" t="str">
        <f>IF(ISBLANK('Raw Data'!X443),"",'Raw Data'!X443)</f>
        <v/>
      </c>
      <c r="D443" s="151" t="str">
        <f>IF(ISBLANK('Raw Data'!Y443),"",'Raw Data'!Y443)</f>
        <v>Judy Burns</v>
      </c>
      <c r="E443" s="151">
        <f>IF(ISBLANK('Raw Data'!AB443),"",'Raw Data'!AB443)</f>
        <v>50</v>
      </c>
      <c r="F443" s="151">
        <f>IF(ISBLANK('Raw Data'!AC443),"",'Raw Data'!AC443)</f>
        <v>15.24</v>
      </c>
      <c r="G443" s="151">
        <f>IF(ISBLANK('Raw Data'!N443),"",'Raw Data'!N443)</f>
        <v>3</v>
      </c>
      <c r="H443" s="151">
        <f>IF(ISBLANK('Raw Data'!O443),"",'Raw Data'!O443)</f>
        <v>4</v>
      </c>
      <c r="I443" s="151">
        <f>IF(ISBLANK('Raw Data'!P443),"",'Raw Data'!P443)</f>
        <v>3</v>
      </c>
      <c r="J443" s="151">
        <f>IF(ISBLANK('Raw Data'!Q443),"",'Raw Data'!Q443)</f>
        <v>2</v>
      </c>
      <c r="K443" s="151">
        <f>IF(ISBLANK('Raw Data'!R443),"",'Raw Data'!R443)</f>
        <v>10</v>
      </c>
      <c r="L443" s="151">
        <f>IF(ISBLANK('Raw Data'!S443),"",'Raw Data'!S443)</f>
        <v>3</v>
      </c>
      <c r="M443" s="151">
        <f>IF(ISBLANK('Raw Data'!T443),"",'Raw Data'!T443)</f>
        <v>17.777777777777779</v>
      </c>
      <c r="N443" s="151">
        <f>IF(ISBLANK('Raw Data'!U443),"",'Raw Data'!U443)</f>
        <v>13.333333333333334</v>
      </c>
      <c r="O443" s="151">
        <f>IF(ISBLANK('Raw Data'!V443),"",'Raw Data'!V443)</f>
        <v>0.8</v>
      </c>
      <c r="P443" s="151">
        <f>IF(ISBLANK('Raw Data'!W443),"",'Raw Data'!W443)</f>
        <v>1</v>
      </c>
      <c r="Q443" s="151">
        <f>IF(ISBLANK('Raw Data'!C443),"",'Raw Data'!C443)</f>
        <v>0.1</v>
      </c>
      <c r="R443" s="151">
        <f>IF(ISBLANK('Raw Data'!D443),"",'Raw Data'!D443)</f>
        <v>7.71</v>
      </c>
      <c r="S443" s="151">
        <f>IF(ISBLANK('Raw Data'!E443),"",'Raw Data'!E443)</f>
        <v>5.2</v>
      </c>
      <c r="T443" s="151">
        <f>IF(ISBLANK('Raw Data'!F443),"",'Raw Data'!F443)</f>
        <v>2.31</v>
      </c>
      <c r="U443" s="151">
        <f>IF(ISBLANK('Raw Data'!G443),"",'Raw Data'!G443)</f>
        <v>0.23599999999999999</v>
      </c>
      <c r="V443" s="151" t="str">
        <f>IF(ISBLANK('Raw Data'!AD443),"",'Raw Data'!AD443)</f>
        <v>Geese</v>
      </c>
      <c r="X443" s="52"/>
      <c r="Y443" s="52" t="s">
        <v>22</v>
      </c>
      <c r="AA443" s="90">
        <f>AVERAGE(R444:R445)</f>
        <v>7.9450000000000003</v>
      </c>
      <c r="AB443" s="90">
        <f>AVERAGE(T444:T445)</f>
        <v>3.3149999999999999</v>
      </c>
      <c r="AC443" s="90">
        <f>AVERAGE(U444:U445)</f>
        <v>9.6500000000000002E-2</v>
      </c>
      <c r="AD443" s="90">
        <f>AVERAGE(S444:S445)</f>
        <v>14.25</v>
      </c>
      <c r="AE443" s="90">
        <f>AVERAGE(O444:O445)</f>
        <v>0.67999999999999994</v>
      </c>
      <c r="AF443" s="90">
        <f>TNTP!M390</f>
        <v>3.3616799999999998</v>
      </c>
      <c r="AG443" s="91">
        <f>TNTP!N390</f>
        <v>5.8843000000000006E-2</v>
      </c>
      <c r="AH443" s="90"/>
    </row>
    <row r="444" spans="1:34" x14ac:dyDescent="0.2">
      <c r="A444" s="82">
        <f>IF(ISBLANK('Raw Data'!A444),"",'Raw Data'!A444)</f>
        <v>42836</v>
      </c>
      <c r="B444" s="151">
        <f>IF(ISBLANK('Raw Data'!B444),"",'Raw Data'!B444)</f>
        <v>27</v>
      </c>
      <c r="C444" s="151" t="str">
        <f>IF(ISBLANK('Raw Data'!X444),"",'Raw Data'!X444)</f>
        <v/>
      </c>
      <c r="D444" s="151" t="str">
        <f>IF(ISBLANK('Raw Data'!Y444),"",'Raw Data'!Y444)</f>
        <v>Deborah Finkbeexu</v>
      </c>
      <c r="E444" s="151">
        <f>IF(ISBLANK('Raw Data'!AB444),"",'Raw Data'!AB444)</f>
        <v>23</v>
      </c>
      <c r="F444" s="151">
        <f>IF(ISBLANK('Raw Data'!AC444),"",'Raw Data'!AC444)</f>
        <v>7.0104000000000006</v>
      </c>
      <c r="G444" s="151">
        <f>IF(ISBLANK('Raw Data'!N444),"",'Raw Data'!N444)</f>
        <v>1</v>
      </c>
      <c r="H444" s="151">
        <f>IF(ISBLANK('Raw Data'!O444),"",'Raw Data'!O444)</f>
        <v>1</v>
      </c>
      <c r="I444" s="151">
        <f>IF(ISBLANK('Raw Data'!P444),"",'Raw Data'!P444)</f>
        <v>2</v>
      </c>
      <c r="J444" s="151">
        <f>IF(ISBLANK('Raw Data'!Q444),"",'Raw Data'!Q444)</f>
        <v>2</v>
      </c>
      <c r="K444" s="151">
        <f>IF(ISBLANK('Raw Data'!R444),"",'Raw Data'!R444)</f>
        <v>10</v>
      </c>
      <c r="L444" s="151">
        <f>IF(ISBLANK('Raw Data'!S444),"",'Raw Data'!S444)</f>
        <v>1</v>
      </c>
      <c r="M444" s="151">
        <f>IF(ISBLANK('Raw Data'!T444),"",'Raw Data'!T444)</f>
        <v>26.111111111111111</v>
      </c>
      <c r="N444" s="151">
        <f>IF(ISBLANK('Raw Data'!U444),"",'Raw Data'!U444)</f>
        <v>16.666666666666668</v>
      </c>
      <c r="O444" s="151">
        <f>IF(ISBLANK('Raw Data'!V444),"",'Raw Data'!V444)</f>
        <v>1</v>
      </c>
      <c r="P444" s="151">
        <f>IF(ISBLANK('Raw Data'!W444),"",'Raw Data'!W444)</f>
        <v>1</v>
      </c>
      <c r="Q444" s="151">
        <f>IF(ISBLANK('Raw Data'!C444),"",'Raw Data'!C444)</f>
        <v>0.1</v>
      </c>
      <c r="R444" s="151">
        <f>IF(ISBLANK('Raw Data'!D444),"",'Raw Data'!D444)</f>
        <v>8.0500000000000007</v>
      </c>
      <c r="S444" s="151">
        <f>IF(ISBLANK('Raw Data'!E444),"",'Raw Data'!E444)</f>
        <v>19.5</v>
      </c>
      <c r="T444" s="151">
        <f>IF(ISBLANK('Raw Data'!F444),"",'Raw Data'!F444)</f>
        <v>3.31</v>
      </c>
      <c r="U444" s="151">
        <f>IF(ISBLANK('Raw Data'!G444),"",'Raw Data'!G444)</f>
        <v>0.11600000000000001</v>
      </c>
      <c r="V444" s="151" t="str">
        <f>IF(ISBLANK('Raw Data'!AD444),"",'Raw Data'!AD444)</f>
        <v>geese</v>
      </c>
      <c r="W444" s="52"/>
      <c r="X444" s="52"/>
      <c r="Y444" s="52" t="s">
        <v>23</v>
      </c>
      <c r="Z444" s="52"/>
      <c r="AA444" s="90">
        <f>AVERAGE(R446:R447)</f>
        <v>7.9499999999999993</v>
      </c>
      <c r="AB444" s="90">
        <f>AVERAGE(T446:T447)</f>
        <v>1.6435</v>
      </c>
      <c r="AC444" s="90">
        <f>AVERAGE(U446:U447)</f>
        <v>0.111</v>
      </c>
      <c r="AD444" s="90">
        <f>AVERAGE(S446:S447)</f>
        <v>25</v>
      </c>
      <c r="AE444" s="90">
        <f>AVERAGE(O446:O447)</f>
        <v>0.55000000000000004</v>
      </c>
      <c r="AF444" s="90">
        <f>TNTP!M391</f>
        <v>2.3811900000000001</v>
      </c>
      <c r="AG444" s="91">
        <f>TNTP!N391</f>
        <v>6.1630299999999999E-2</v>
      </c>
      <c r="AH444" s="90"/>
    </row>
    <row r="445" spans="1:34" x14ac:dyDescent="0.2">
      <c r="A445" s="82">
        <f>IF(ISBLANK('Raw Data'!A445),"",'Raw Data'!A445)</f>
        <v>42850</v>
      </c>
      <c r="B445" s="151">
        <f>IF(ISBLANK('Raw Data'!B445),"",'Raw Data'!B445)</f>
        <v>27</v>
      </c>
      <c r="C445" s="151" t="str">
        <f>IF(ISBLANK('Raw Data'!X445),"",'Raw Data'!X445)</f>
        <v/>
      </c>
      <c r="D445" s="151" t="str">
        <f>IF(ISBLANK('Raw Data'!Y445),"",'Raw Data'!Y445)</f>
        <v>Judy Burns</v>
      </c>
      <c r="E445" s="151">
        <f>IF(ISBLANK('Raw Data'!AB445),"",'Raw Data'!AB445)</f>
        <v>57</v>
      </c>
      <c r="F445" s="151">
        <f>IF(ISBLANK('Raw Data'!AC445),"",'Raw Data'!AC445)</f>
        <v>17.3736</v>
      </c>
      <c r="G445" s="151">
        <f>IF(ISBLANK('Raw Data'!N445),"",'Raw Data'!N445)</f>
        <v>4</v>
      </c>
      <c r="H445" s="151">
        <f>IF(ISBLANK('Raw Data'!O445),"",'Raw Data'!O445)</f>
        <v>4</v>
      </c>
      <c r="I445" s="151">
        <f>IF(ISBLANK('Raw Data'!P445),"",'Raw Data'!P445)</f>
        <v>4</v>
      </c>
      <c r="J445" s="151">
        <f>IF(ISBLANK('Raw Data'!Q445),"",'Raw Data'!Q445)</f>
        <v>2</v>
      </c>
      <c r="K445" s="151">
        <f>IF(ISBLANK('Raw Data'!R445),"",'Raw Data'!R445)</f>
        <v>6</v>
      </c>
      <c r="L445" s="151">
        <f>IF(ISBLANK('Raw Data'!S445),"",'Raw Data'!S445)</f>
        <v>4</v>
      </c>
      <c r="M445" s="151">
        <f>IF(ISBLANK('Raw Data'!T445),"",'Raw Data'!T445)</f>
        <v>16.111111111111111</v>
      </c>
      <c r="N445" s="151">
        <f>IF(ISBLANK('Raw Data'!U445),"",'Raw Data'!U445)</f>
        <v>14.444444444444445</v>
      </c>
      <c r="O445" s="151">
        <f>IF(ISBLANK('Raw Data'!V445),"",'Raw Data'!V445)</f>
        <v>0.36</v>
      </c>
      <c r="P445" s="151">
        <f>IF(ISBLANK('Raw Data'!W445),"",'Raw Data'!W445)</f>
        <v>1</v>
      </c>
      <c r="Q445" s="151">
        <f>IF(ISBLANK('Raw Data'!C445),"",'Raw Data'!C445)</f>
        <v>0.11</v>
      </c>
      <c r="R445" s="151">
        <f>IF(ISBLANK('Raw Data'!D445),"",'Raw Data'!D445)</f>
        <v>7.84</v>
      </c>
      <c r="S445" s="151">
        <f>IF(ISBLANK('Raw Data'!E445),"",'Raw Data'!E445)</f>
        <v>9</v>
      </c>
      <c r="T445" s="151">
        <f>IF(ISBLANK('Raw Data'!F445),"",'Raw Data'!F445)</f>
        <v>3.32</v>
      </c>
      <c r="U445" s="151">
        <f>IF(ISBLANK('Raw Data'!G445),"",'Raw Data'!G445)</f>
        <v>7.6999999999999999E-2</v>
      </c>
      <c r="V445" s="151" t="str">
        <f>IF(ISBLANK('Raw Data'!AD445),"",'Raw Data'!AD445)</f>
        <v/>
      </c>
      <c r="W445" s="52"/>
      <c r="X445" s="52"/>
      <c r="Y445" s="52" t="s">
        <v>24</v>
      </c>
      <c r="Z445" s="52"/>
      <c r="AA445" s="51">
        <f>AVERAGE(R448:R449)</f>
        <v>7.625</v>
      </c>
      <c r="AB445" s="51">
        <f>AVERAGE(T448:T449)</f>
        <v>6.3450000000000006</v>
      </c>
      <c r="AC445" s="51">
        <f>AVERAGE(U448:U449)</f>
        <v>0.1915</v>
      </c>
      <c r="AD445" s="51">
        <f>AVERAGE(S448:S449)</f>
        <v>27</v>
      </c>
      <c r="AE445" s="51">
        <f>AVERAGE(O448:O449)</f>
        <v>0.6</v>
      </c>
      <c r="AF445" s="90">
        <f>TNTP!M392</f>
        <v>2.3111549999999998</v>
      </c>
      <c r="AG445" s="91">
        <f>TNTP!N392</f>
        <v>6.5811250000000002E-2</v>
      </c>
      <c r="AH445" s="90"/>
    </row>
    <row r="446" spans="1:34" x14ac:dyDescent="0.2">
      <c r="A446" s="82">
        <f>IF(ISBLANK('Raw Data'!A446),"",'Raw Data'!A446)</f>
        <v>42864</v>
      </c>
      <c r="B446" s="151">
        <f>IF(ISBLANK('Raw Data'!B446),"",'Raw Data'!B446)</f>
        <v>27</v>
      </c>
      <c r="C446" s="151" t="str">
        <f>IF(ISBLANK('Raw Data'!X446),"",'Raw Data'!X446)</f>
        <v/>
      </c>
      <c r="D446" s="151" t="str">
        <f>IF(ISBLANK('Raw Data'!Y446),"",'Raw Data'!Y446)</f>
        <v>Judy Burns, George Tavaglione</v>
      </c>
      <c r="E446" s="151">
        <f>IF(ISBLANK('Raw Data'!AB446),"",'Raw Data'!AB446)</f>
        <v>57</v>
      </c>
      <c r="F446" s="151">
        <f>IF(ISBLANK('Raw Data'!AC446),"",'Raw Data'!AC446)</f>
        <v>17.3736</v>
      </c>
      <c r="G446" s="151">
        <f>IF(ISBLANK('Raw Data'!N446),"",'Raw Data'!N446)</f>
        <v>4</v>
      </c>
      <c r="H446" s="151">
        <f>IF(ISBLANK('Raw Data'!O446),"",'Raw Data'!O446)</f>
        <v>1</v>
      </c>
      <c r="I446" s="151">
        <f>IF(ISBLANK('Raw Data'!P446),"",'Raw Data'!P446)</f>
        <v>3</v>
      </c>
      <c r="J446" s="151">
        <f>IF(ISBLANK('Raw Data'!Q446),"",'Raw Data'!Q446)</f>
        <v>2</v>
      </c>
      <c r="K446" s="151">
        <f>IF(ISBLANK('Raw Data'!R446),"",'Raw Data'!R446)</f>
        <v>12</v>
      </c>
      <c r="L446" s="151">
        <f>IF(ISBLANK('Raw Data'!S446),"",'Raw Data'!S446)</f>
        <v>2</v>
      </c>
      <c r="M446" s="151">
        <f>IF(ISBLANK('Raw Data'!T446),"",'Raw Data'!T446)</f>
        <v>16.111111111111111</v>
      </c>
      <c r="N446" s="151">
        <f>IF(ISBLANK('Raw Data'!U446),"",'Raw Data'!U446)</f>
        <v>16.666666666666668</v>
      </c>
      <c r="O446" s="151">
        <f>IF(ISBLANK('Raw Data'!V446),"",'Raw Data'!V446)</f>
        <v>0.4</v>
      </c>
      <c r="P446" s="151">
        <f>IF(ISBLANK('Raw Data'!W446),"",'Raw Data'!W446)</f>
        <v>1</v>
      </c>
      <c r="Q446" s="151">
        <f>IF(ISBLANK('Raw Data'!C446),"",'Raw Data'!C446)</f>
        <v>0.1</v>
      </c>
      <c r="R446" s="151">
        <f>IF(ISBLANK('Raw Data'!D446),"",'Raw Data'!D446)</f>
        <v>8.36</v>
      </c>
      <c r="S446" s="151">
        <f>IF(ISBLANK('Raw Data'!E446),"",'Raw Data'!E446)</f>
        <v>37</v>
      </c>
      <c r="T446" s="151">
        <f>IF(ISBLANK('Raw Data'!F446),"",'Raw Data'!F446)</f>
        <v>2.61</v>
      </c>
      <c r="U446" s="151">
        <f>IF(ISBLANK('Raw Data'!G446),"",'Raw Data'!G446)</f>
        <v>0.13400000000000001</v>
      </c>
      <c r="V446" s="151" t="str">
        <f>IF(ISBLANK('Raw Data'!AD446),"",'Raw Data'!AD446)</f>
        <v/>
      </c>
      <c r="W446" s="52"/>
      <c r="X446" s="52"/>
      <c r="Y446" s="52" t="s">
        <v>25</v>
      </c>
      <c r="Z446" s="52"/>
      <c r="AA446" s="51">
        <f>AVERAGE(R450:R451)</f>
        <v>8.39</v>
      </c>
      <c r="AB446" s="51">
        <f>AVERAGE(T450:T451)</f>
        <v>1.64</v>
      </c>
      <c r="AC446" s="51">
        <f>AVERAGE(U450:U451)</f>
        <v>0.24149999999999999</v>
      </c>
      <c r="AD446" s="51">
        <f>AVERAGE(S450:S451)</f>
        <v>17.2</v>
      </c>
      <c r="AE446" s="51">
        <f>AVERAGE(O450:O451)</f>
        <v>0.5</v>
      </c>
      <c r="AF446" s="90">
        <f>TNTP!M393</f>
        <v>2.1640815</v>
      </c>
      <c r="AG446" s="91">
        <f>TNTP!N393</f>
        <v>9.3684249999999997E-2</v>
      </c>
      <c r="AH446" s="90"/>
    </row>
    <row r="447" spans="1:34" x14ac:dyDescent="0.2">
      <c r="A447" s="82">
        <f>IF(ISBLANK('Raw Data'!A447),"",'Raw Data'!A447)</f>
        <v>42878</v>
      </c>
      <c r="B447" s="151">
        <f>IF(ISBLANK('Raw Data'!B447),"",'Raw Data'!B447)</f>
        <v>27</v>
      </c>
      <c r="C447" s="151" t="str">
        <f>IF(ISBLANK('Raw Data'!X447),"",'Raw Data'!X447)</f>
        <v/>
      </c>
      <c r="D447" s="151" t="str">
        <f>IF(ISBLANK('Raw Data'!Y447),"",'Raw Data'!Y447)</f>
        <v>Judy Burns, George Tavaglione</v>
      </c>
      <c r="E447" s="151">
        <f>IF(ISBLANK('Raw Data'!AB447),"",'Raw Data'!AB447)</f>
        <v>59</v>
      </c>
      <c r="F447" s="151">
        <f>IF(ISBLANK('Raw Data'!AC447),"",'Raw Data'!AC447)</f>
        <v>17.9832</v>
      </c>
      <c r="G447" s="151">
        <f>IF(ISBLANK('Raw Data'!N447),"",'Raw Data'!N447)</f>
        <v>4</v>
      </c>
      <c r="H447" s="151">
        <f>IF(ISBLANK('Raw Data'!O447),"",'Raw Data'!O447)</f>
        <v>3</v>
      </c>
      <c r="I447" s="151">
        <f>IF(ISBLANK('Raw Data'!P447),"",'Raw Data'!P447)</f>
        <v>3</v>
      </c>
      <c r="J447" s="151">
        <f>IF(ISBLANK('Raw Data'!Q447),"",'Raw Data'!Q447)</f>
        <v>2</v>
      </c>
      <c r="K447" s="151">
        <f>IF(ISBLANK('Raw Data'!R447),"",'Raw Data'!R447)</f>
        <v>7</v>
      </c>
      <c r="L447" s="151">
        <f>IF(ISBLANK('Raw Data'!S447),"",'Raw Data'!S447)</f>
        <v>4</v>
      </c>
      <c r="M447" s="151">
        <f>IF(ISBLANK('Raw Data'!T447),"",'Raw Data'!T447)</f>
        <v>17.222222222222221</v>
      </c>
      <c r="N447" s="151">
        <f>IF(ISBLANK('Raw Data'!U447),"",'Raw Data'!U447)</f>
        <v>18.888888888888889</v>
      </c>
      <c r="O447" s="151">
        <f>IF(ISBLANK('Raw Data'!V447),"",'Raw Data'!V447)</f>
        <v>0.7</v>
      </c>
      <c r="P447" s="151">
        <f>IF(ISBLANK('Raw Data'!W447),"",'Raw Data'!W447)</f>
        <v>1</v>
      </c>
      <c r="Q447" s="151">
        <f>IF(ISBLANK('Raw Data'!C447),"",'Raw Data'!C447)</f>
        <v>0.1</v>
      </c>
      <c r="R447" s="151">
        <f>IF(ISBLANK('Raw Data'!D447),"",'Raw Data'!D447)</f>
        <v>7.54</v>
      </c>
      <c r="S447" s="151">
        <f>IF(ISBLANK('Raw Data'!E447),"",'Raw Data'!E447)</f>
        <v>13</v>
      </c>
      <c r="T447" s="151">
        <f>IF(ISBLANK('Raw Data'!F447),"",'Raw Data'!F447)</f>
        <v>0.67700000000000005</v>
      </c>
      <c r="U447" s="151">
        <f>IF(ISBLANK('Raw Data'!G447),"",'Raw Data'!G447)</f>
        <v>8.7999999999999995E-2</v>
      </c>
      <c r="V447" s="151" t="str">
        <f>IF(ISBLANK('Raw Data'!AD447),"",'Raw Data'!AD447)</f>
        <v/>
      </c>
      <c r="W447" s="52"/>
      <c r="X447" s="52"/>
      <c r="Y447" s="52" t="s">
        <v>26</v>
      </c>
      <c r="Z447" s="52"/>
      <c r="AA447" s="90">
        <f>AVERAGE(R452:R454)</f>
        <v>6.7766666666666664</v>
      </c>
      <c r="AB447" s="90">
        <f>AVERAGE(T452:T454)</f>
        <v>2.2066666666666666</v>
      </c>
      <c r="AC447" s="90">
        <f>AVERAGE(U452:U454)</f>
        <v>0.57366666666666666</v>
      </c>
      <c r="AD447" s="90">
        <f>AVERAGE(S452:S454)</f>
        <v>16.600000000000001</v>
      </c>
      <c r="AE447" s="90">
        <f>AVERAGE(O452:O454)</f>
        <v>0.66666666666666663</v>
      </c>
      <c r="AF447" s="90">
        <f>TNTP!M394</f>
        <v>2.0044016999999998</v>
      </c>
      <c r="AG447" s="91">
        <f>TNTP!N394</f>
        <v>0.13172573333333334</v>
      </c>
      <c r="AH447" s="90"/>
    </row>
    <row r="448" spans="1:34" x14ac:dyDescent="0.2">
      <c r="A448" s="82">
        <f>IF(ISBLANK('Raw Data'!A448),"",'Raw Data'!A448)</f>
        <v>42892</v>
      </c>
      <c r="B448" s="151">
        <f>IF(ISBLANK('Raw Data'!B448),"",'Raw Data'!B448)</f>
        <v>27</v>
      </c>
      <c r="C448" s="151" t="str">
        <f>IF(ISBLANK('Raw Data'!X448),"",'Raw Data'!X448)</f>
        <v/>
      </c>
      <c r="D448" s="151" t="str">
        <f>IF(ISBLANK('Raw Data'!Y448),"",'Raw Data'!Y448)</f>
        <v>Deborah Finkbeines</v>
      </c>
      <c r="E448" s="151">
        <f>IF(ISBLANK('Raw Data'!AB448),"",'Raw Data'!AB448)</f>
        <v>20</v>
      </c>
      <c r="F448" s="151">
        <f>IF(ISBLANK('Raw Data'!AC448),"",'Raw Data'!AC448)</f>
        <v>6.0960000000000001</v>
      </c>
      <c r="G448" s="151">
        <f>IF(ISBLANK('Raw Data'!N448),"",'Raw Data'!N448)</f>
        <v>1</v>
      </c>
      <c r="H448" s="151">
        <f>IF(ISBLANK('Raw Data'!O448),"",'Raw Data'!O448)</f>
        <v>2</v>
      </c>
      <c r="I448" s="151">
        <f>IF(ISBLANK('Raw Data'!P448),"",'Raw Data'!P448)</f>
        <v>3</v>
      </c>
      <c r="J448" s="151">
        <f>IF(ISBLANK('Raw Data'!Q448),"",'Raw Data'!Q448)</f>
        <v>2</v>
      </c>
      <c r="K448" s="151">
        <f>IF(ISBLANK('Raw Data'!R448),"",'Raw Data'!R448)</f>
        <v>12</v>
      </c>
      <c r="L448" s="151">
        <f>IF(ISBLANK('Raw Data'!S448),"",'Raw Data'!S448)</f>
        <v>4</v>
      </c>
      <c r="M448" s="151">
        <f>IF(ISBLANK('Raw Data'!T448),"",'Raw Data'!T448)</f>
        <v>27.777777777777779</v>
      </c>
      <c r="N448" s="151">
        <f>IF(ISBLANK('Raw Data'!U448),"",'Raw Data'!U448)</f>
        <v>24.444444444444443</v>
      </c>
      <c r="O448" s="151">
        <f>IF(ISBLANK('Raw Data'!V448),"",'Raw Data'!V448)</f>
        <v>0.7</v>
      </c>
      <c r="P448" s="151">
        <f>IF(ISBLANK('Raw Data'!W448),"",'Raw Data'!W448)</f>
        <v>1</v>
      </c>
      <c r="Q448" s="151">
        <f>IF(ISBLANK('Raw Data'!C448),"",'Raw Data'!C448)</f>
        <v>0.1</v>
      </c>
      <c r="R448" s="151">
        <f>IF(ISBLANK('Raw Data'!D448),"",'Raw Data'!D448)</f>
        <v>7.65</v>
      </c>
      <c r="S448" s="151">
        <f>IF(ISBLANK('Raw Data'!E448),"",'Raw Data'!E448)</f>
        <v>25.6</v>
      </c>
      <c r="T448" s="151">
        <f>IF(ISBLANK('Raw Data'!F448),"",'Raw Data'!F448)</f>
        <v>2.39</v>
      </c>
      <c r="U448" s="151">
        <f>IF(ISBLANK('Raw Data'!G448),"",'Raw Data'!G448)</f>
        <v>7.9000000000000001E-2</v>
      </c>
      <c r="V448" s="151" t="str">
        <f>IF(ISBLANK('Raw Data'!AD448),"",'Raw Data'!AD448)</f>
        <v/>
      </c>
      <c r="W448" s="52"/>
      <c r="X448" s="52"/>
      <c r="Y448" s="52" t="s">
        <v>27</v>
      </c>
      <c r="Z448" s="52"/>
      <c r="AA448" s="90">
        <f>AVERAGE(R455:R456)</f>
        <v>7.38</v>
      </c>
      <c r="AB448" s="90">
        <f>AVERAGE(T455:T456)</f>
        <v>2.0190000000000001</v>
      </c>
      <c r="AC448" s="90">
        <f>AVERAGE(U455:U456)</f>
        <v>5.8000000000000003E-2</v>
      </c>
      <c r="AD448" s="90">
        <f>AVERAGE(S455:S456)</f>
        <v>13.75</v>
      </c>
      <c r="AE448" s="90">
        <f>AVERAGE(O455:O456)</f>
        <v>0.75</v>
      </c>
      <c r="AF448" s="90">
        <f>TNTP!M395</f>
        <v>3.2076030000000002</v>
      </c>
      <c r="AG448" s="91">
        <f>TNTP!N395</f>
        <v>4.4751649999999997E-2</v>
      </c>
      <c r="AH448" s="90"/>
    </row>
    <row r="449" spans="1:34" x14ac:dyDescent="0.2">
      <c r="A449" s="82">
        <f>IF(ISBLANK('Raw Data'!A449),"",'Raw Data'!A449)</f>
        <v>42906</v>
      </c>
      <c r="B449" s="151">
        <f>IF(ISBLANK('Raw Data'!B449),"",'Raw Data'!B449)</f>
        <v>27</v>
      </c>
      <c r="C449" s="151" t="str">
        <f>IF(ISBLANK('Raw Data'!X449),"",'Raw Data'!X449)</f>
        <v/>
      </c>
      <c r="D449" s="151" t="str">
        <f>IF(ISBLANK('Raw Data'!Y449),"",'Raw Data'!Y449)</f>
        <v>Mike and Simon Lewis</v>
      </c>
      <c r="E449" s="151">
        <f>IF(ISBLANK('Raw Data'!AB449),"",'Raw Data'!AB449)</f>
        <v>30</v>
      </c>
      <c r="F449" s="151">
        <f>IF(ISBLANK('Raw Data'!AC449),"",'Raw Data'!AC449)</f>
        <v>9.1440000000000001</v>
      </c>
      <c r="G449" s="151">
        <f>IF(ISBLANK('Raw Data'!N449),"",'Raw Data'!N449)</f>
        <v>4</v>
      </c>
      <c r="H449" s="151">
        <f>IF(ISBLANK('Raw Data'!O449),"",'Raw Data'!O449)</f>
        <v>3</v>
      </c>
      <c r="I449" s="151">
        <f>IF(ISBLANK('Raw Data'!P449),"",'Raw Data'!P449)</f>
        <v>1</v>
      </c>
      <c r="J449" s="151">
        <f>IF(ISBLANK('Raw Data'!Q449),"",'Raw Data'!Q449)</f>
        <v>1</v>
      </c>
      <c r="K449" s="151">
        <f>IF(ISBLANK('Raw Data'!R449),"",'Raw Data'!R449)</f>
        <v>13</v>
      </c>
      <c r="L449" s="151">
        <f>IF(ISBLANK('Raw Data'!S449),"",'Raw Data'!S449)</f>
        <v>5</v>
      </c>
      <c r="M449" s="151">
        <f>IF(ISBLANK('Raw Data'!T449),"",'Raw Data'!T449)</f>
        <v>27.777777777777779</v>
      </c>
      <c r="N449" s="151">
        <f>IF(ISBLANK('Raw Data'!U449),"",'Raw Data'!U449)</f>
        <v>27.222222222222221</v>
      </c>
      <c r="O449" s="151">
        <f>IF(ISBLANK('Raw Data'!V449),"",'Raw Data'!V449)</f>
        <v>0.5</v>
      </c>
      <c r="P449" s="151">
        <f>IF(ISBLANK('Raw Data'!W449),"",'Raw Data'!W449)</f>
        <v>1</v>
      </c>
      <c r="Q449" s="151">
        <f>IF(ISBLANK('Raw Data'!C449),"",'Raw Data'!C449)</f>
        <v>0.09</v>
      </c>
      <c r="R449" s="151">
        <f>IF(ISBLANK('Raw Data'!D449),"",'Raw Data'!D449)</f>
        <v>7.6</v>
      </c>
      <c r="S449" s="151">
        <f>IF(ISBLANK('Raw Data'!E449),"",'Raw Data'!E449)</f>
        <v>28.4</v>
      </c>
      <c r="T449" s="151">
        <f>IF(ISBLANK('Raw Data'!F449),"",'Raw Data'!F449)</f>
        <v>10.3</v>
      </c>
      <c r="U449" s="151">
        <f>IF(ISBLANK('Raw Data'!G449),"",'Raw Data'!G449)</f>
        <v>0.30399999999999999</v>
      </c>
      <c r="V449" s="151" t="str">
        <f>IF(ISBLANK('Raw Data'!AD449),"",'Raw Data'!AD449)</f>
        <v/>
      </c>
      <c r="W449" s="52"/>
      <c r="X449" s="52"/>
      <c r="Y449" s="52" t="s">
        <v>28</v>
      </c>
      <c r="Z449" s="52"/>
      <c r="AA449" s="90">
        <f>AVERAGE(R457:R458)</f>
        <v>8.0250000000000004</v>
      </c>
      <c r="AB449" s="90">
        <f>AVERAGE(T457:T458)</f>
        <v>4.3</v>
      </c>
      <c r="AC449" s="90">
        <f>AVERAGE(U457:U458)</f>
        <v>4.8500000000000001E-2</v>
      </c>
      <c r="AD449" s="90">
        <f>AVERAGE(S457:S458)</f>
        <v>21.3</v>
      </c>
      <c r="AE449" s="90">
        <f>AVERAGE(O457:O458)</f>
        <v>0.9</v>
      </c>
      <c r="AF449" s="90">
        <f>TNTP!M396</f>
        <v>4.3841910000000004</v>
      </c>
      <c r="AG449" s="91">
        <f>TNTP!N396</f>
        <v>5.6520249999999994E-2</v>
      </c>
      <c r="AH449" s="90"/>
    </row>
    <row r="450" spans="1:34" x14ac:dyDescent="0.2">
      <c r="A450" s="82">
        <f>IF(ISBLANK('Raw Data'!A450),"",'Raw Data'!A450)</f>
        <v>42921</v>
      </c>
      <c r="B450" s="151">
        <f>IF(ISBLANK('Raw Data'!B450),"",'Raw Data'!B450)</f>
        <v>27</v>
      </c>
      <c r="C450" s="151" t="str">
        <f>IF(ISBLANK('Raw Data'!X450),"",'Raw Data'!X450)</f>
        <v/>
      </c>
      <c r="D450" s="151" t="str">
        <f>IF(ISBLANK('Raw Data'!Y450),"",'Raw Data'!Y450)</f>
        <v>Sam Frost and Deborah Finkbeinis</v>
      </c>
      <c r="E450" s="151" t="str">
        <f>IF(ISBLANK('Raw Data'!AB450),"",'Raw Data'!AB450)</f>
        <v/>
      </c>
      <c r="F450" s="151">
        <f>IF(ISBLANK('Raw Data'!AC450),"",'Raw Data'!AC450)</f>
        <v>0</v>
      </c>
      <c r="G450" s="151">
        <f>IF(ISBLANK('Raw Data'!N450),"",'Raw Data'!N450)</f>
        <v>1</v>
      </c>
      <c r="H450" s="151">
        <f>IF(ISBLANK('Raw Data'!O450),"",'Raw Data'!O450)</f>
        <v>3</v>
      </c>
      <c r="I450" s="151">
        <f>IF(ISBLANK('Raw Data'!P450),"",'Raw Data'!P450)</f>
        <v>3</v>
      </c>
      <c r="J450" s="151">
        <f>IF(ISBLANK('Raw Data'!Q450),"",'Raw Data'!Q450)</f>
        <v>2</v>
      </c>
      <c r="K450" s="151">
        <f>IF(ISBLANK('Raw Data'!R450),"",'Raw Data'!R450)</f>
        <v>7</v>
      </c>
      <c r="L450" s="151">
        <f>IF(ISBLANK('Raw Data'!S450),"",'Raw Data'!S450)</f>
        <v>2</v>
      </c>
      <c r="M450" s="151">
        <f>IF(ISBLANK('Raw Data'!T450),"",'Raw Data'!T450)</f>
        <v>30</v>
      </c>
      <c r="N450" s="151">
        <f>IF(ISBLANK('Raw Data'!U450),"",'Raw Data'!U450)</f>
        <v>27.777777777777779</v>
      </c>
      <c r="O450" s="151">
        <f>IF(ISBLANK('Raw Data'!V450),"",'Raw Data'!V450)</f>
        <v>0.5</v>
      </c>
      <c r="P450" s="151">
        <f>IF(ISBLANK('Raw Data'!W450),"",'Raw Data'!W450)</f>
        <v>1</v>
      </c>
      <c r="Q450" s="151">
        <f>IF(ISBLANK('Raw Data'!C450),"",'Raw Data'!C450)</f>
        <v>0.11</v>
      </c>
      <c r="R450" s="151">
        <f>IF(ISBLANK('Raw Data'!D450),"",'Raw Data'!D450)</f>
        <v>7.43</v>
      </c>
      <c r="S450" s="151">
        <f>IF(ISBLANK('Raw Data'!E450),"",'Raw Data'!E450)</f>
        <v>13.4</v>
      </c>
      <c r="T450" s="151" t="str">
        <f>IF(ISBLANK('Raw Data'!F450),"",'Raw Data'!F450)</f>
        <v/>
      </c>
      <c r="U450" s="151">
        <f>IF(ISBLANK('Raw Data'!G450),"",'Raw Data'!G450)</f>
        <v>0.375</v>
      </c>
      <c r="V450" s="151" t="str">
        <f>IF(ISBLANK('Raw Data'!AD450),"",'Raw Data'!AD450)</f>
        <v/>
      </c>
      <c r="W450" s="52"/>
      <c r="X450" s="52"/>
      <c r="Y450" s="52" t="s">
        <v>29</v>
      </c>
      <c r="Z450" s="52"/>
      <c r="AA450" s="51">
        <f>AVERAGE(R459)</f>
        <v>7.35</v>
      </c>
      <c r="AB450" s="51">
        <f>AVERAGE(T459)</f>
        <v>2.95</v>
      </c>
      <c r="AC450" s="51">
        <f>AVERAGE(U459)</f>
        <v>0.13600000000000001</v>
      </c>
      <c r="AD450" s="51">
        <f>AVERAGE(S459)</f>
        <v>4.4000000000000004</v>
      </c>
      <c r="AE450" s="51">
        <f>AVERAGE(O459)</f>
        <v>0.4</v>
      </c>
      <c r="AF450" s="90">
        <f>TNTP!M397</f>
        <v>3.0115050000000001</v>
      </c>
      <c r="AG450" s="91">
        <f>TNTP!N397</f>
        <v>6.10109E-2</v>
      </c>
      <c r="AH450" s="90"/>
    </row>
    <row r="451" spans="1:34" x14ac:dyDescent="0.2">
      <c r="A451" s="82">
        <f>IF(ISBLANK('Raw Data'!A451),"",'Raw Data'!A451)</f>
        <v>42934</v>
      </c>
      <c r="B451" s="151">
        <f>IF(ISBLANK('Raw Data'!B451),"",'Raw Data'!B451)</f>
        <v>27</v>
      </c>
      <c r="C451" s="151" t="str">
        <f>IF(ISBLANK('Raw Data'!X451),"",'Raw Data'!X451)</f>
        <v/>
      </c>
      <c r="D451" s="151" t="str">
        <f>IF(ISBLANK('Raw Data'!Y451),"",'Raw Data'!Y451)</f>
        <v>Dave &amp; Sue Buchanan</v>
      </c>
      <c r="E451" s="151">
        <f>IF(ISBLANK('Raw Data'!AB451),"",'Raw Data'!AB451)</f>
        <v>27</v>
      </c>
      <c r="F451" s="151">
        <f>IF(ISBLANK('Raw Data'!AC451),"",'Raw Data'!AC451)</f>
        <v>8.2295999999999996</v>
      </c>
      <c r="G451" s="151">
        <f>IF(ISBLANK('Raw Data'!N451),"",'Raw Data'!N451)</f>
        <v>2</v>
      </c>
      <c r="H451" s="151">
        <f>IF(ISBLANK('Raw Data'!O451),"",'Raw Data'!O451)</f>
        <v>2</v>
      </c>
      <c r="I451" s="151">
        <f>IF(ISBLANK('Raw Data'!P451),"",'Raw Data'!P451)</f>
        <v>2</v>
      </c>
      <c r="J451" s="151">
        <f>IF(ISBLANK('Raw Data'!Q451),"",'Raw Data'!Q451)</f>
        <v>2</v>
      </c>
      <c r="K451" s="151">
        <f>IF(ISBLANK('Raw Data'!R451),"",'Raw Data'!R451)</f>
        <v>7</v>
      </c>
      <c r="L451" s="151">
        <f>IF(ISBLANK('Raw Data'!S451),"",'Raw Data'!S451)</f>
        <v>1</v>
      </c>
      <c r="M451" s="151">
        <f>IF(ISBLANK('Raw Data'!T451),"",'Raw Data'!T451)</f>
        <v>29.444444444444443</v>
      </c>
      <c r="N451" s="151">
        <f>IF(ISBLANK('Raw Data'!U451),"",'Raw Data'!U451)</f>
        <v>28.888888888888889</v>
      </c>
      <c r="O451" s="151">
        <f>IF(ISBLANK('Raw Data'!V451),"",'Raw Data'!V451)</f>
        <v>0.5</v>
      </c>
      <c r="P451" s="151">
        <f>IF(ISBLANK('Raw Data'!W451),"",'Raw Data'!W451)</f>
        <v>1</v>
      </c>
      <c r="Q451" s="151">
        <f>IF(ISBLANK('Raw Data'!C451),"",'Raw Data'!C451)</f>
        <v>0.14000000000000001</v>
      </c>
      <c r="R451" s="151">
        <f>IF(ISBLANK('Raw Data'!D451),"",'Raw Data'!D451)</f>
        <v>9.35</v>
      </c>
      <c r="S451" s="151">
        <f>IF(ISBLANK('Raw Data'!E451),"",'Raw Data'!E451)</f>
        <v>21</v>
      </c>
      <c r="T451" s="151">
        <f>IF(ISBLANK('Raw Data'!F451),"",'Raw Data'!F451)</f>
        <v>1.64</v>
      </c>
      <c r="U451" s="151">
        <f>IF(ISBLANK('Raw Data'!G451),"",'Raw Data'!G451)</f>
        <v>0.108</v>
      </c>
      <c r="V451" s="151" t="str">
        <f>IF(ISBLANK('Raw Data'!AD451),"",'Raw Data'!AD451)</f>
        <v/>
      </c>
      <c r="W451" s="52"/>
      <c r="Y451" s="51" t="s">
        <v>134</v>
      </c>
      <c r="AA451" s="91">
        <f>AVERAGE(AA442:AA450)</f>
        <v>7.6907407407407407</v>
      </c>
      <c r="AB451" s="91">
        <f>AVERAGE(AB442:AB450)</f>
        <v>3.4515740740740748</v>
      </c>
      <c r="AC451" s="91">
        <f t="shared" ref="AC451:AE451" si="38">AVERAGE(AC442:AC450)</f>
        <v>0.18412962962962964</v>
      </c>
      <c r="AD451" s="91">
        <f t="shared" si="38"/>
        <v>15.922222222222224</v>
      </c>
      <c r="AE451" s="91">
        <f t="shared" si="38"/>
        <v>0.61851851851851858</v>
      </c>
      <c r="AF451" s="90">
        <f t="shared" ref="AF451:AG451" si="39">AVERAGE(AF443:AF450)</f>
        <v>2.8532259</v>
      </c>
      <c r="AG451" s="91">
        <f t="shared" si="39"/>
        <v>7.1747166666666667E-2</v>
      </c>
      <c r="AH451" s="90"/>
    </row>
    <row r="452" spans="1:34" x14ac:dyDescent="0.2">
      <c r="A452" s="82">
        <f>IF(ISBLANK('Raw Data'!A452),"",'Raw Data'!A452)</f>
        <v>42948</v>
      </c>
      <c r="B452" s="151">
        <f>IF(ISBLANK('Raw Data'!B452),"",'Raw Data'!B452)</f>
        <v>27</v>
      </c>
      <c r="C452" s="151" t="str">
        <f>IF(ISBLANK('Raw Data'!X452),"",'Raw Data'!X452)</f>
        <v/>
      </c>
      <c r="D452" s="151" t="str">
        <f>IF(ISBLANK('Raw Data'!Y452),"",'Raw Data'!Y452)</f>
        <v>Michael Omps</v>
      </c>
      <c r="E452" s="151">
        <f>IF(ISBLANK('Raw Data'!AB452),"",'Raw Data'!AB452)</f>
        <v>57</v>
      </c>
      <c r="F452" s="151">
        <f>IF(ISBLANK('Raw Data'!AC452),"",'Raw Data'!AC452)</f>
        <v>17.3736</v>
      </c>
      <c r="G452" s="151">
        <f>IF(ISBLANK('Raw Data'!N452),"",'Raw Data'!N452)</f>
        <v>2</v>
      </c>
      <c r="H452" s="151">
        <f>IF(ISBLANK('Raw Data'!O452),"",'Raw Data'!O452)</f>
        <v>1</v>
      </c>
      <c r="I452" s="151">
        <f>IF(ISBLANK('Raw Data'!P452),"",'Raw Data'!P452)</f>
        <v>2</v>
      </c>
      <c r="J452" s="151">
        <f>IF(ISBLANK('Raw Data'!Q452),"",'Raw Data'!Q452)</f>
        <v>2</v>
      </c>
      <c r="K452" s="151">
        <f>IF(ISBLANK('Raw Data'!R452),"",'Raw Data'!R452)</f>
        <v>11</v>
      </c>
      <c r="L452" s="151">
        <f>IF(ISBLANK('Raw Data'!S452),"",'Raw Data'!S452)</f>
        <v>1</v>
      </c>
      <c r="M452" s="151">
        <f>IF(ISBLANK('Raw Data'!T452),"",'Raw Data'!T452)</f>
        <v>30</v>
      </c>
      <c r="N452" s="151">
        <f>IF(ISBLANK('Raw Data'!U452),"",'Raw Data'!U452)</f>
        <v>25.555555555555557</v>
      </c>
      <c r="O452" s="151">
        <f>IF(ISBLANK('Raw Data'!V452),"",'Raw Data'!V452)</f>
        <v>0.6</v>
      </c>
      <c r="P452" s="151">
        <f>IF(ISBLANK('Raw Data'!W452),"",'Raw Data'!W452)</f>
        <v>1</v>
      </c>
      <c r="Q452" s="151">
        <f>IF(ISBLANK('Raw Data'!C452),"",'Raw Data'!C452)</f>
        <v>0.7</v>
      </c>
      <c r="R452" s="151">
        <f>IF(ISBLANK('Raw Data'!D452),"",'Raw Data'!D452)</f>
        <v>7.04</v>
      </c>
      <c r="S452" s="151">
        <f>IF(ISBLANK('Raw Data'!E452),"",'Raw Data'!E452)</f>
        <v>18.3</v>
      </c>
      <c r="T452" s="151">
        <f>IF(ISBLANK('Raw Data'!F452),"",'Raw Data'!F452)</f>
        <v>1.64</v>
      </c>
      <c r="U452" s="151">
        <f>IF(ISBLANK('Raw Data'!G452),"",'Raw Data'!G452)</f>
        <v>0.19700000000000001</v>
      </c>
      <c r="V452" s="151" t="str">
        <f>IF(ISBLANK('Raw Data'!AD452),"",'Raw Data'!AD452)</f>
        <v/>
      </c>
      <c r="W452" s="52"/>
      <c r="AF452" s="90"/>
      <c r="AG452" s="91"/>
      <c r="AH452" s="90"/>
    </row>
    <row r="453" spans="1:34" x14ac:dyDescent="0.2">
      <c r="A453" s="82">
        <f>IF(ISBLANK('Raw Data'!A453),"",'Raw Data'!A453)</f>
        <v>42962</v>
      </c>
      <c r="B453" s="151">
        <f>IF(ISBLANK('Raw Data'!B453),"",'Raw Data'!B453)</f>
        <v>27</v>
      </c>
      <c r="C453" s="151" t="str">
        <f>IF(ISBLANK('Raw Data'!X453),"",'Raw Data'!X453)</f>
        <v/>
      </c>
      <c r="D453" s="151" t="str">
        <f>IF(ISBLANK('Raw Data'!Y453),"",'Raw Data'!Y453)</f>
        <v>Sam Frost and Deborah Finkbeinis</v>
      </c>
      <c r="E453" s="151" t="str">
        <f>IF(ISBLANK('Raw Data'!AB453),"",'Raw Data'!AB453)</f>
        <v/>
      </c>
      <c r="F453" s="151">
        <f>IF(ISBLANK('Raw Data'!AC453),"",'Raw Data'!AC453)</f>
        <v>0</v>
      </c>
      <c r="G453" s="151">
        <f>IF(ISBLANK('Raw Data'!N453),"",'Raw Data'!N453)</f>
        <v>3</v>
      </c>
      <c r="H453" s="151">
        <f>IF(ISBLANK('Raw Data'!O453),"",'Raw Data'!O453)</f>
        <v>4</v>
      </c>
      <c r="I453" s="151">
        <f>IF(ISBLANK('Raw Data'!P453),"",'Raw Data'!P453)</f>
        <v>2</v>
      </c>
      <c r="J453" s="151">
        <f>IF(ISBLANK('Raw Data'!Q453),"",'Raw Data'!Q453)</f>
        <v>1</v>
      </c>
      <c r="K453" s="151">
        <f>IF(ISBLANK('Raw Data'!R453),"",'Raw Data'!R453)</f>
        <v>7</v>
      </c>
      <c r="L453" s="151">
        <f>IF(ISBLANK('Raw Data'!S453),"",'Raw Data'!S453)</f>
        <v>4</v>
      </c>
      <c r="M453" s="151">
        <f>IF(ISBLANK('Raw Data'!T453),"",'Raw Data'!T453)</f>
        <v>28.888888888888889</v>
      </c>
      <c r="N453" s="151">
        <f>IF(ISBLANK('Raw Data'!U453),"",'Raw Data'!U453)</f>
        <v>24.444444444444443</v>
      </c>
      <c r="O453" s="151">
        <f>IF(ISBLANK('Raw Data'!V453),"",'Raw Data'!V453)</f>
        <v>0.6</v>
      </c>
      <c r="P453" s="151">
        <f>IF(ISBLANK('Raw Data'!W453),"",'Raw Data'!W453)</f>
        <v>1</v>
      </c>
      <c r="Q453" s="151">
        <f>IF(ISBLANK('Raw Data'!C453),"",'Raw Data'!C453)</f>
        <v>0.05</v>
      </c>
      <c r="R453" s="151">
        <f>IF(ISBLANK('Raw Data'!D453),"",'Raw Data'!D453)</f>
        <v>6.23</v>
      </c>
      <c r="S453" s="151">
        <f>IF(ISBLANK('Raw Data'!E453),"",'Raw Data'!E453)</f>
        <v>18.899999999999999</v>
      </c>
      <c r="T453" s="151">
        <f>IF(ISBLANK('Raw Data'!F453),"",'Raw Data'!F453)</f>
        <v>1.86</v>
      </c>
      <c r="U453" s="151">
        <f>IF(ISBLANK('Raw Data'!G453),"",'Raw Data'!G453)</f>
        <v>0.55400000000000005</v>
      </c>
      <c r="V453" s="151" t="str">
        <f>IF(ISBLANK('Raw Data'!AD453),"",'Raw Data'!AD453)</f>
        <v/>
      </c>
      <c r="W453" s="52"/>
      <c r="AF453" s="90"/>
      <c r="AG453" s="91"/>
      <c r="AH453" s="90"/>
    </row>
    <row r="454" spans="1:34" x14ac:dyDescent="0.2">
      <c r="A454" s="82">
        <f>IF(ISBLANK('Raw Data'!A454),"",'Raw Data'!A454)</f>
        <v>42976</v>
      </c>
      <c r="B454" s="151">
        <f>IF(ISBLANK('Raw Data'!B454),"",'Raw Data'!B454)</f>
        <v>27</v>
      </c>
      <c r="C454" s="151" t="str">
        <f>IF(ISBLANK('Raw Data'!X454),"",'Raw Data'!X454)</f>
        <v/>
      </c>
      <c r="D454" s="151" t="str">
        <f>IF(ISBLANK('Raw Data'!Y454),"",'Raw Data'!Y454)</f>
        <v>Judy Bruns, Deborah Finkbeexu, Linda Bysrak</v>
      </c>
      <c r="E454" s="151" t="str">
        <f>IF(ISBLANK('Raw Data'!AB454),"",'Raw Data'!AB454)</f>
        <v/>
      </c>
      <c r="F454" s="151">
        <f>IF(ISBLANK('Raw Data'!AC454),"",'Raw Data'!AC454)</f>
        <v>0</v>
      </c>
      <c r="G454" s="151">
        <f>IF(ISBLANK('Raw Data'!N454),"",'Raw Data'!N454)</f>
        <v>2</v>
      </c>
      <c r="H454" s="151">
        <f>IF(ISBLANK('Raw Data'!O454),"",'Raw Data'!O454)</f>
        <v>5</v>
      </c>
      <c r="I454" s="151">
        <f>IF(ISBLANK('Raw Data'!P454),"",'Raw Data'!P454)</f>
        <v>1</v>
      </c>
      <c r="J454" s="151">
        <f>IF(ISBLANK('Raw Data'!Q454),"",'Raw Data'!Q454)</f>
        <v>3</v>
      </c>
      <c r="K454" s="151">
        <f>IF(ISBLANK('Raw Data'!R454),"",'Raw Data'!R454)</f>
        <v>6</v>
      </c>
      <c r="L454" s="151">
        <f>IF(ISBLANK('Raw Data'!S454),"",'Raw Data'!S454)</f>
        <v>5</v>
      </c>
      <c r="M454" s="151">
        <f>IF(ISBLANK('Raw Data'!T454),"",'Raw Data'!T454)</f>
        <v>20</v>
      </c>
      <c r="N454" s="151">
        <f>IF(ISBLANK('Raw Data'!U454),"",'Raw Data'!U454)</f>
        <v>17.777777777777779</v>
      </c>
      <c r="O454" s="151">
        <f>IF(ISBLANK('Raw Data'!V454),"",'Raw Data'!V454)</f>
        <v>0.8</v>
      </c>
      <c r="P454" s="151">
        <f>IF(ISBLANK('Raw Data'!W454),"",'Raw Data'!W454)</f>
        <v>1</v>
      </c>
      <c r="Q454" s="151">
        <f>IF(ISBLANK('Raw Data'!C454),"",'Raw Data'!C454)</f>
        <v>0.08</v>
      </c>
      <c r="R454" s="151">
        <f>IF(ISBLANK('Raw Data'!D454),"",'Raw Data'!D454)</f>
        <v>7.06</v>
      </c>
      <c r="S454" s="151">
        <f>IF(ISBLANK('Raw Data'!E454),"",'Raw Data'!E454)</f>
        <v>12.6</v>
      </c>
      <c r="T454" s="151">
        <f>IF(ISBLANK('Raw Data'!F454),"",'Raw Data'!F454)</f>
        <v>3.12</v>
      </c>
      <c r="U454" s="151">
        <f>IF(ISBLANK('Raw Data'!G454),"",'Raw Data'!G454)</f>
        <v>0.97</v>
      </c>
      <c r="V454" s="151" t="str">
        <f>IF(ISBLANK('Raw Data'!AD454),"",'Raw Data'!AD454)</f>
        <v/>
      </c>
      <c r="W454" s="52"/>
      <c r="AF454" s="90"/>
      <c r="AG454" s="91"/>
      <c r="AH454" s="90"/>
    </row>
    <row r="455" spans="1:34" x14ac:dyDescent="0.2">
      <c r="A455" s="82">
        <f>IF(ISBLANK('Raw Data'!A455),"",'Raw Data'!A455)</f>
        <v>42990</v>
      </c>
      <c r="B455" s="151">
        <f>IF(ISBLANK('Raw Data'!B455),"",'Raw Data'!B455)</f>
        <v>27</v>
      </c>
      <c r="C455" s="151" t="str">
        <f>IF(ISBLANK('Raw Data'!X455),"",'Raw Data'!X455)</f>
        <v/>
      </c>
      <c r="D455" s="151" t="str">
        <f>IF(ISBLANK('Raw Data'!Y455),"",'Raw Data'!Y455)</f>
        <v>Michael Omps</v>
      </c>
      <c r="E455" s="151" t="str">
        <f>IF(ISBLANK('Raw Data'!AB455),"",'Raw Data'!AB455)</f>
        <v/>
      </c>
      <c r="F455" s="151">
        <f>IF(ISBLANK('Raw Data'!AC455),"",'Raw Data'!AC455)</f>
        <v>0</v>
      </c>
      <c r="G455" s="151">
        <f>IF(ISBLANK('Raw Data'!N455),"",'Raw Data'!N455)</f>
        <v>2</v>
      </c>
      <c r="H455" s="151">
        <f>IF(ISBLANK('Raw Data'!O455),"",'Raw Data'!O455)</f>
        <v>2</v>
      </c>
      <c r="I455" s="151">
        <f>IF(ISBLANK('Raw Data'!P455),"",'Raw Data'!P455)</f>
        <v>2</v>
      </c>
      <c r="J455" s="151">
        <f>IF(ISBLANK('Raw Data'!Q455),"",'Raw Data'!Q455)</f>
        <v>2</v>
      </c>
      <c r="K455" s="151">
        <f>IF(ISBLANK('Raw Data'!R455),"",'Raw Data'!R455)</f>
        <v>8</v>
      </c>
      <c r="L455" s="151">
        <f>IF(ISBLANK('Raw Data'!S455),"",'Raw Data'!S455)</f>
        <v>1</v>
      </c>
      <c r="M455" s="151">
        <f>IF(ISBLANK('Raw Data'!T455),"",'Raw Data'!T455)</f>
        <v>25</v>
      </c>
      <c r="N455" s="151">
        <f>IF(ISBLANK('Raw Data'!U455),"",'Raw Data'!U455)</f>
        <v>18.888888888888889</v>
      </c>
      <c r="O455" s="151">
        <f>IF(ISBLANK('Raw Data'!V455),"",'Raw Data'!V455)</f>
        <v>0.7</v>
      </c>
      <c r="P455" s="151">
        <f>IF(ISBLANK('Raw Data'!W455),"",'Raw Data'!W455)</f>
        <v>1</v>
      </c>
      <c r="Q455" s="151">
        <f>IF(ISBLANK('Raw Data'!C455),"",'Raw Data'!C455)</f>
        <v>0.18</v>
      </c>
      <c r="R455" s="151">
        <f>IF(ISBLANK('Raw Data'!D455),"",'Raw Data'!D455)</f>
        <v>7.34</v>
      </c>
      <c r="S455" s="151">
        <f>IF(ISBLANK('Raw Data'!E455),"",'Raw Data'!E455)</f>
        <v>13</v>
      </c>
      <c r="T455" s="151">
        <f>IF(ISBLANK('Raw Data'!F455),"",'Raw Data'!F455)</f>
        <v>3.11</v>
      </c>
      <c r="U455" s="151" t="str">
        <f>IF(ISBLANK('Raw Data'!G455),"",'Raw Data'!G455)</f>
        <v>n/a</v>
      </c>
      <c r="V455" s="151" t="str">
        <f>IF(ISBLANK('Raw Data'!AD455),"",'Raw Data'!AD455)</f>
        <v/>
      </c>
      <c r="W455" s="52"/>
      <c r="AF455" s="90"/>
      <c r="AG455" s="91"/>
      <c r="AH455" s="90"/>
    </row>
    <row r="456" spans="1:34" x14ac:dyDescent="0.2">
      <c r="A456" s="82">
        <f>IF(ISBLANK('Raw Data'!A456),"",'Raw Data'!A456)</f>
        <v>43004</v>
      </c>
      <c r="B456" s="151">
        <f>IF(ISBLANK('Raw Data'!B456),"",'Raw Data'!B456)</f>
        <v>27</v>
      </c>
      <c r="C456" s="151" t="str">
        <f>IF(ISBLANK('Raw Data'!X456),"",'Raw Data'!X456)</f>
        <v/>
      </c>
      <c r="D456" s="151" t="str">
        <f>IF(ISBLANK('Raw Data'!Y456),"",'Raw Data'!Y456)</f>
        <v>NO PAPER</v>
      </c>
      <c r="E456" s="151" t="str">
        <f>IF(ISBLANK('Raw Data'!AB456),"",'Raw Data'!AB456)</f>
        <v/>
      </c>
      <c r="F456" s="151">
        <f>IF(ISBLANK('Raw Data'!AC456),"",'Raw Data'!AC456)</f>
        <v>0</v>
      </c>
      <c r="G456" s="151">
        <f>IF(ISBLANK('Raw Data'!N456),"",'Raw Data'!N456)</f>
        <v>2</v>
      </c>
      <c r="H456" s="151">
        <f>IF(ISBLANK('Raw Data'!O456),"",'Raw Data'!O456)</f>
        <v>3</v>
      </c>
      <c r="I456" s="151">
        <f>IF(ISBLANK('Raw Data'!P456),"",'Raw Data'!P456)</f>
        <v>3</v>
      </c>
      <c r="J456" s="151">
        <f>IF(ISBLANK('Raw Data'!Q456),"",'Raw Data'!Q456)</f>
        <v>2</v>
      </c>
      <c r="K456" s="151">
        <f>IF(ISBLANK('Raw Data'!R456),"",'Raw Data'!R456)</f>
        <v>7</v>
      </c>
      <c r="L456" s="151">
        <f>IF(ISBLANK('Raw Data'!S456),"",'Raw Data'!S456)</f>
        <v>1</v>
      </c>
      <c r="M456" s="151">
        <f>IF(ISBLANK('Raw Data'!T456),"",'Raw Data'!T456)</f>
        <v>23.333333333333332</v>
      </c>
      <c r="N456" s="151">
        <f>IF(ISBLANK('Raw Data'!U456),"",'Raw Data'!U456)</f>
        <v>21.111111111111111</v>
      </c>
      <c r="O456" s="151">
        <f>IF(ISBLANK('Raw Data'!V456),"",'Raw Data'!V456)</f>
        <v>0.8</v>
      </c>
      <c r="P456" s="151">
        <f>IF(ISBLANK('Raw Data'!W456),"",'Raw Data'!W456)</f>
        <v>1</v>
      </c>
      <c r="Q456" s="151">
        <f>IF(ISBLANK('Raw Data'!C456),"",'Raw Data'!C456)</f>
        <v>0.14000000000000001</v>
      </c>
      <c r="R456" s="151">
        <f>IF(ISBLANK('Raw Data'!D456),"",'Raw Data'!D456)</f>
        <v>7.42</v>
      </c>
      <c r="S456" s="151">
        <f>IF(ISBLANK('Raw Data'!E456),"",'Raw Data'!E456)</f>
        <v>14.5</v>
      </c>
      <c r="T456" s="151">
        <f>IF(ISBLANK('Raw Data'!F456),"",'Raw Data'!F456)</f>
        <v>0.92800000000000005</v>
      </c>
      <c r="U456" s="151">
        <f>IF(ISBLANK('Raw Data'!G456),"",'Raw Data'!G456)</f>
        <v>5.8000000000000003E-2</v>
      </c>
      <c r="V456" s="151" t="str">
        <f>IF(ISBLANK('Raw Data'!AD456),"",'Raw Data'!AD456)</f>
        <v/>
      </c>
      <c r="W456" s="52"/>
      <c r="AF456" s="90"/>
      <c r="AG456" s="91"/>
      <c r="AH456" s="90"/>
    </row>
    <row r="457" spans="1:34" x14ac:dyDescent="0.2">
      <c r="A457" s="82">
        <f>IF(ISBLANK('Raw Data'!A457),"",'Raw Data'!A457)</f>
        <v>43018</v>
      </c>
      <c r="B457" s="151">
        <f>IF(ISBLANK('Raw Data'!B457),"",'Raw Data'!B457)</f>
        <v>27</v>
      </c>
      <c r="C457" s="151" t="str">
        <f>IF(ISBLANK('Raw Data'!X457),"",'Raw Data'!X457)</f>
        <v/>
      </c>
      <c r="D457" s="151" t="str">
        <f>IF(ISBLANK('Raw Data'!Y457),"",'Raw Data'!Y457)</f>
        <v>Michael Omps</v>
      </c>
      <c r="E457" s="151" t="str">
        <f>IF(ISBLANK('Raw Data'!AB457),"",'Raw Data'!AB457)</f>
        <v/>
      </c>
      <c r="F457" s="151">
        <f>IF(ISBLANK('Raw Data'!AC457),"",'Raw Data'!AC457)</f>
        <v>0</v>
      </c>
      <c r="G457" s="151">
        <f>IF(ISBLANK('Raw Data'!N457),"",'Raw Data'!N457)</f>
        <v>3</v>
      </c>
      <c r="H457" s="151">
        <f>IF(ISBLANK('Raw Data'!O457),"",'Raw Data'!O457)</f>
        <v>2</v>
      </c>
      <c r="I457" s="151">
        <f>IF(ISBLANK('Raw Data'!P457),"",'Raw Data'!P457)</f>
        <v>2</v>
      </c>
      <c r="J457" s="151">
        <f>IF(ISBLANK('Raw Data'!Q457),"",'Raw Data'!Q457)</f>
        <v>1</v>
      </c>
      <c r="K457" s="151">
        <f>IF(ISBLANK('Raw Data'!R457),"",'Raw Data'!R457)</f>
        <v>6</v>
      </c>
      <c r="L457" s="151">
        <f>IF(ISBLANK('Raw Data'!S457),"",'Raw Data'!S457)</f>
        <v>3</v>
      </c>
      <c r="M457" s="151">
        <f>IF(ISBLANK('Raw Data'!T457),"",'Raw Data'!T457)</f>
        <v>30</v>
      </c>
      <c r="N457" s="151">
        <f>IF(ISBLANK('Raw Data'!U457),"",'Raw Data'!U457)</f>
        <v>21.666666666666668</v>
      </c>
      <c r="O457" s="151">
        <f>IF(ISBLANK('Raw Data'!V457),"",'Raw Data'!V457)</f>
        <v>0.9</v>
      </c>
      <c r="P457" s="151">
        <f>IF(ISBLANK('Raw Data'!W457),"",'Raw Data'!W457)</f>
        <v>1</v>
      </c>
      <c r="Q457" s="151">
        <f>IF(ISBLANK('Raw Data'!C457),"",'Raw Data'!C457)</f>
        <v>0.14000000000000001</v>
      </c>
      <c r="R457" s="151">
        <f>IF(ISBLANK('Raw Data'!D457),"",'Raw Data'!D457)</f>
        <v>7.98</v>
      </c>
      <c r="S457" s="151">
        <f>IF(ISBLANK('Raw Data'!E457),"",'Raw Data'!E457)</f>
        <v>14.8</v>
      </c>
      <c r="T457" s="151">
        <f>IF(ISBLANK('Raw Data'!F457),"",'Raw Data'!F457)</f>
        <v>4.62</v>
      </c>
      <c r="U457" s="151">
        <f>IF(ISBLANK('Raw Data'!G457),"",'Raw Data'!G457)</f>
        <v>1.4E-2</v>
      </c>
      <c r="V457" s="151" t="str">
        <f>IF(ISBLANK('Raw Data'!AD457),"",'Raw Data'!AD457)</f>
        <v/>
      </c>
      <c r="W457" s="52"/>
      <c r="AF457" s="90"/>
      <c r="AG457" s="91"/>
      <c r="AH457" s="90"/>
    </row>
    <row r="458" spans="1:34" x14ac:dyDescent="0.2">
      <c r="A458" s="82">
        <f>IF(ISBLANK('Raw Data'!A458),"",'Raw Data'!A458)</f>
        <v>43032</v>
      </c>
      <c r="B458" s="151">
        <f>IF(ISBLANK('Raw Data'!B458),"",'Raw Data'!B458)</f>
        <v>27</v>
      </c>
      <c r="C458" s="151" t="str">
        <f>IF(ISBLANK('Raw Data'!X458),"",'Raw Data'!X458)</f>
        <v/>
      </c>
      <c r="D458" s="151" t="str">
        <f>IF(ISBLANK('Raw Data'!Y458),"",'Raw Data'!Y458)</f>
        <v>Judy Burns</v>
      </c>
      <c r="E458" s="151">
        <f>IF(ISBLANK('Raw Data'!AB458),"",'Raw Data'!AB458)</f>
        <v>60</v>
      </c>
      <c r="F458" s="151">
        <f>IF(ISBLANK('Raw Data'!AC458),"",'Raw Data'!AC458)</f>
        <v>18.288</v>
      </c>
      <c r="G458" s="151">
        <f>IF(ISBLANK('Raw Data'!N458),"",'Raw Data'!N458)</f>
        <v>2</v>
      </c>
      <c r="H458" s="151">
        <f>IF(ISBLANK('Raw Data'!O458),"",'Raw Data'!O458)</f>
        <v>2</v>
      </c>
      <c r="I458" s="151">
        <f>IF(ISBLANK('Raw Data'!P458),"",'Raw Data'!P458)</f>
        <v>3</v>
      </c>
      <c r="J458" s="151">
        <f>IF(ISBLANK('Raw Data'!Q458),"",'Raw Data'!Q458)</f>
        <v>2</v>
      </c>
      <c r="K458" s="151">
        <f>IF(ISBLANK('Raw Data'!R458),"",'Raw Data'!R458)</f>
        <v>12</v>
      </c>
      <c r="L458" s="151">
        <f>IF(ISBLANK('Raw Data'!S458),"",'Raw Data'!S458)</f>
        <v>4</v>
      </c>
      <c r="M458" s="151">
        <f>IF(ISBLANK('Raw Data'!T458),"",'Raw Data'!T458)</f>
        <v>22.222222222222221</v>
      </c>
      <c r="N458" s="151">
        <f>IF(ISBLANK('Raw Data'!U458),"",'Raw Data'!U458)</f>
        <v>17.222222222222221</v>
      </c>
      <c r="O458" s="151">
        <f>IF(ISBLANK('Raw Data'!V458),"",'Raw Data'!V458)</f>
        <v>0.9</v>
      </c>
      <c r="P458" s="151">
        <f>IF(ISBLANK('Raw Data'!W458),"",'Raw Data'!W458)</f>
        <v>1</v>
      </c>
      <c r="Q458" s="151">
        <f>IF(ISBLANK('Raw Data'!C458),"",'Raw Data'!C458)</f>
        <v>0.14000000000000001</v>
      </c>
      <c r="R458" s="151">
        <f>IF(ISBLANK('Raw Data'!D458),"",'Raw Data'!D458)</f>
        <v>8.07</v>
      </c>
      <c r="S458" s="151">
        <f>IF(ISBLANK('Raw Data'!E458),"",'Raw Data'!E458)</f>
        <v>27.8</v>
      </c>
      <c r="T458" s="151">
        <f>IF(ISBLANK('Raw Data'!F458),"",'Raw Data'!F458)</f>
        <v>3.98</v>
      </c>
      <c r="U458" s="151">
        <f>IF(ISBLANK('Raw Data'!G458),"",'Raw Data'!G458)</f>
        <v>8.3000000000000004E-2</v>
      </c>
      <c r="V458" s="151" t="str">
        <f>IF(ISBLANK('Raw Data'!AD458),"",'Raw Data'!AD458)</f>
        <v/>
      </c>
      <c r="W458" s="52"/>
      <c r="AF458" s="90"/>
      <c r="AG458" s="91"/>
      <c r="AH458" s="90"/>
    </row>
    <row r="459" spans="1:34" x14ac:dyDescent="0.2">
      <c r="A459" s="82">
        <f>IF(ISBLANK('Raw Data'!A459),"",'Raw Data'!A459)</f>
        <v>43046</v>
      </c>
      <c r="B459" s="151">
        <f>IF(ISBLANK('Raw Data'!B459),"",'Raw Data'!B459)</f>
        <v>27</v>
      </c>
      <c r="C459" s="151" t="str">
        <f>IF(ISBLANK('Raw Data'!X459),"",'Raw Data'!X459)</f>
        <v/>
      </c>
      <c r="D459" s="151" t="str">
        <f>IF(ISBLANK('Raw Data'!Y459),"",'Raw Data'!Y459)</f>
        <v>Judy Burns</v>
      </c>
      <c r="E459" s="151">
        <f>IF(ISBLANK('Raw Data'!AB459),"",'Raw Data'!AB459)</f>
        <v>47</v>
      </c>
      <c r="F459" s="151">
        <f>IF(ISBLANK('Raw Data'!AC459),"",'Raw Data'!AC459)</f>
        <v>14.325600000000001</v>
      </c>
      <c r="G459" s="151">
        <f>IF(ISBLANK('Raw Data'!N459),"",'Raw Data'!N459)</f>
        <v>3</v>
      </c>
      <c r="H459" s="151">
        <f>IF(ISBLANK('Raw Data'!O459),"",'Raw Data'!O459)</f>
        <v>3</v>
      </c>
      <c r="I459" s="151">
        <f>IF(ISBLANK('Raw Data'!P459),"",'Raw Data'!P459)</f>
        <v>3</v>
      </c>
      <c r="J459" s="151">
        <f>IF(ISBLANK('Raw Data'!Q459),"",'Raw Data'!Q459)</f>
        <v>2</v>
      </c>
      <c r="K459" s="151">
        <f>IF(ISBLANK('Raw Data'!R459),"",'Raw Data'!R459)</f>
        <v>5</v>
      </c>
      <c r="L459" s="151">
        <f>IF(ISBLANK('Raw Data'!S459),"",'Raw Data'!S459)</f>
        <v>3</v>
      </c>
      <c r="M459" s="151">
        <f>IF(ISBLANK('Raw Data'!T459),"",'Raw Data'!T459)</f>
        <v>10.555555555555555</v>
      </c>
      <c r="N459" s="151">
        <f>IF(ISBLANK('Raw Data'!U459),"",'Raw Data'!U459)</f>
        <v>11.111111111111111</v>
      </c>
      <c r="O459" s="151">
        <f>IF(ISBLANK('Raw Data'!V459),"",'Raw Data'!V459)</f>
        <v>0.4</v>
      </c>
      <c r="P459" s="151">
        <f>IF(ISBLANK('Raw Data'!W459),"",'Raw Data'!W459)</f>
        <v>1</v>
      </c>
      <c r="Q459" s="151">
        <f>IF(ISBLANK('Raw Data'!C459),"",'Raw Data'!C459)</f>
        <v>0.09</v>
      </c>
      <c r="R459" s="151">
        <f>IF(ISBLANK('Raw Data'!D459),"",'Raw Data'!D459)</f>
        <v>7.35</v>
      </c>
      <c r="S459" s="151">
        <f>IF(ISBLANK('Raw Data'!E459),"",'Raw Data'!E459)</f>
        <v>4.4000000000000004</v>
      </c>
      <c r="T459" s="151">
        <f>IF(ISBLANK('Raw Data'!F459),"",'Raw Data'!F459)</f>
        <v>2.95</v>
      </c>
      <c r="U459" s="151">
        <f>IF(ISBLANK('Raw Data'!G459),"",'Raw Data'!G459)</f>
        <v>0.13600000000000001</v>
      </c>
      <c r="V459" s="151" t="str">
        <f>IF(ISBLANK('Raw Data'!AD459),"",'Raw Data'!AD459)</f>
        <v/>
      </c>
      <c r="W459" s="52"/>
      <c r="AF459" s="90"/>
      <c r="AG459" s="91"/>
      <c r="AH459" s="90"/>
    </row>
    <row r="460" spans="1:34" x14ac:dyDescent="0.2">
      <c r="A460" s="82" t="str">
        <f>IF(ISBLANK('Raw Data'!A460),"",'Raw Data'!A460)</f>
        <v/>
      </c>
      <c r="B460" s="151" t="str">
        <f>IF(ISBLANK('Raw Data'!B460),"",'Raw Data'!B460)</f>
        <v/>
      </c>
      <c r="C460" s="151" t="str">
        <f>IF(ISBLANK('Raw Data'!X460),"",'Raw Data'!X460)</f>
        <v/>
      </c>
      <c r="D460" s="151" t="str">
        <f>IF(ISBLANK('Raw Data'!Y460),"",'Raw Data'!Y460)</f>
        <v/>
      </c>
      <c r="E460" s="151" t="str">
        <f>IF(ISBLANK('Raw Data'!AB460),"",'Raw Data'!AB460)</f>
        <v/>
      </c>
      <c r="F460" s="151" t="str">
        <f>IF(ISBLANK('Raw Data'!AC460),"",'Raw Data'!AC460)</f>
        <v/>
      </c>
      <c r="G460" s="151" t="str">
        <f>IF(ISBLANK('Raw Data'!N460),"",'Raw Data'!N460)</f>
        <v/>
      </c>
      <c r="H460" s="151" t="str">
        <f>IF(ISBLANK('Raw Data'!O460),"",'Raw Data'!O460)</f>
        <v/>
      </c>
      <c r="I460" s="151" t="str">
        <f>IF(ISBLANK('Raw Data'!P460),"",'Raw Data'!P460)</f>
        <v/>
      </c>
      <c r="J460" s="151" t="str">
        <f>IF(ISBLANK('Raw Data'!Q460),"",'Raw Data'!Q460)</f>
        <v/>
      </c>
      <c r="K460" s="151" t="str">
        <f>IF(ISBLANK('Raw Data'!R460),"",'Raw Data'!R460)</f>
        <v/>
      </c>
      <c r="L460" s="151" t="str">
        <f>IF(ISBLANK('Raw Data'!S460),"",'Raw Data'!S460)</f>
        <v/>
      </c>
      <c r="M460" s="151" t="str">
        <f>IF(ISBLANK('Raw Data'!T460),"",'Raw Data'!T460)</f>
        <v xml:space="preserve"> </v>
      </c>
      <c r="N460" s="151" t="str">
        <f>IF(ISBLANK('Raw Data'!U460),"",'Raw Data'!U460)</f>
        <v xml:space="preserve"> </v>
      </c>
      <c r="O460" s="151" t="str">
        <f>IF(ISBLANK('Raw Data'!V460),"",'Raw Data'!V460)</f>
        <v/>
      </c>
      <c r="P460" s="151" t="str">
        <f>IF(ISBLANK('Raw Data'!W460),"",'Raw Data'!W460)</f>
        <v/>
      </c>
      <c r="Q460" s="151" t="str">
        <f>IF(ISBLANK('Raw Data'!C460),"",'Raw Data'!C460)</f>
        <v/>
      </c>
      <c r="R460" s="151" t="str">
        <f>IF(ISBLANK('Raw Data'!D460),"",'Raw Data'!D460)</f>
        <v/>
      </c>
      <c r="S460" s="151" t="str">
        <f>IF(ISBLANK('Raw Data'!E460),"",'Raw Data'!E460)</f>
        <v/>
      </c>
      <c r="T460" s="151" t="str">
        <f>IF(ISBLANK('Raw Data'!F460),"",'Raw Data'!F460)</f>
        <v/>
      </c>
      <c r="U460" s="151" t="str">
        <f>IF(ISBLANK('Raw Data'!G460),"",'Raw Data'!G460)</f>
        <v/>
      </c>
      <c r="V460" s="151" t="str">
        <f>IF(ISBLANK('Raw Data'!AD460),"",'Raw Data'!AD460)</f>
        <v/>
      </c>
      <c r="W460" s="52"/>
      <c r="AF460" s="90"/>
      <c r="AG460" s="91"/>
      <c r="AH460" s="90"/>
    </row>
    <row r="461" spans="1:34" x14ac:dyDescent="0.2">
      <c r="A461" s="82" t="str">
        <f>IF(ISBLANK('Raw Data'!A461),"",'Raw Data'!A461)</f>
        <v/>
      </c>
      <c r="B461" s="151" t="str">
        <f>IF(ISBLANK('Raw Data'!B461),"",'Raw Data'!B461)</f>
        <v/>
      </c>
      <c r="C461" s="151" t="str">
        <f>IF(ISBLANK('Raw Data'!X461),"",'Raw Data'!X461)</f>
        <v/>
      </c>
      <c r="D461" s="151" t="str">
        <f>IF(ISBLANK('Raw Data'!Y461),"",'Raw Data'!Y461)</f>
        <v/>
      </c>
      <c r="E461" s="151" t="str">
        <f>IF(ISBLANK('Raw Data'!AB461),"",'Raw Data'!AB461)</f>
        <v/>
      </c>
      <c r="F461" s="151" t="str">
        <f>IF(ISBLANK('Raw Data'!AC461),"",'Raw Data'!AC461)</f>
        <v/>
      </c>
      <c r="G461" s="151" t="str">
        <f>IF(ISBLANK('Raw Data'!N461),"",'Raw Data'!N461)</f>
        <v/>
      </c>
      <c r="H461" s="151" t="str">
        <f>IF(ISBLANK('Raw Data'!O461),"",'Raw Data'!O461)</f>
        <v/>
      </c>
      <c r="I461" s="151" t="str">
        <f>IF(ISBLANK('Raw Data'!P461),"",'Raw Data'!P461)</f>
        <v/>
      </c>
      <c r="J461" s="151" t="str">
        <f>IF(ISBLANK('Raw Data'!Q461),"",'Raw Data'!Q461)</f>
        <v/>
      </c>
      <c r="K461" s="151" t="str">
        <f>IF(ISBLANK('Raw Data'!R461),"",'Raw Data'!R461)</f>
        <v/>
      </c>
      <c r="L461" s="151" t="str">
        <f>IF(ISBLANK('Raw Data'!S461),"",'Raw Data'!S461)</f>
        <v/>
      </c>
      <c r="M461" s="151" t="str">
        <f>IF(ISBLANK('Raw Data'!T461),"",'Raw Data'!T461)</f>
        <v xml:space="preserve"> </v>
      </c>
      <c r="N461" s="151" t="str">
        <f>IF(ISBLANK('Raw Data'!U461),"",'Raw Data'!U461)</f>
        <v xml:space="preserve"> </v>
      </c>
      <c r="O461" s="151" t="str">
        <f>IF(ISBLANK('Raw Data'!V461),"",'Raw Data'!V461)</f>
        <v/>
      </c>
      <c r="P461" s="151" t="str">
        <f>IF(ISBLANK('Raw Data'!W461),"",'Raw Data'!W461)</f>
        <v/>
      </c>
      <c r="Q461" s="151" t="str">
        <f>IF(ISBLANK('Raw Data'!C461),"",'Raw Data'!C461)</f>
        <v/>
      </c>
      <c r="R461" s="151" t="str">
        <f>IF(ISBLANK('Raw Data'!D461),"",'Raw Data'!D461)</f>
        <v/>
      </c>
      <c r="S461" s="151" t="str">
        <f>IF(ISBLANK('Raw Data'!E461),"",'Raw Data'!E461)</f>
        <v/>
      </c>
      <c r="T461" s="151" t="str">
        <f>IF(ISBLANK('Raw Data'!F461),"",'Raw Data'!F461)</f>
        <v/>
      </c>
      <c r="U461" s="151" t="str">
        <f>IF(ISBLANK('Raw Data'!G461),"",'Raw Data'!G461)</f>
        <v/>
      </c>
      <c r="V461" s="151" t="str">
        <f>IF(ISBLANK('Raw Data'!AD461),"",'Raw Data'!AD461)</f>
        <v/>
      </c>
      <c r="W461" s="52"/>
      <c r="AF461" s="90"/>
      <c r="AG461" s="91"/>
      <c r="AH461" s="90"/>
    </row>
    <row r="462" spans="1:34" x14ac:dyDescent="0.2">
      <c r="A462" s="82" t="str">
        <f>IF(ISBLANK('Raw Data'!A462),"",'Raw Data'!A462)</f>
        <v/>
      </c>
      <c r="B462" s="151" t="str">
        <f>IF(ISBLANK('Raw Data'!B462),"",'Raw Data'!B462)</f>
        <v/>
      </c>
      <c r="C462" s="151" t="str">
        <f>IF(ISBLANK('Raw Data'!X462),"",'Raw Data'!X462)</f>
        <v/>
      </c>
      <c r="D462" s="151" t="str">
        <f>IF(ISBLANK('Raw Data'!Y462),"",'Raw Data'!Y462)</f>
        <v/>
      </c>
      <c r="E462" s="151" t="str">
        <f>IF(ISBLANK('Raw Data'!AB462),"",'Raw Data'!AB462)</f>
        <v/>
      </c>
      <c r="F462" s="151" t="str">
        <f>IF(ISBLANK('Raw Data'!AC462),"",'Raw Data'!AC462)</f>
        <v/>
      </c>
      <c r="G462" s="151" t="str">
        <f>IF(ISBLANK('Raw Data'!N462),"",'Raw Data'!N462)</f>
        <v/>
      </c>
      <c r="H462" s="151" t="str">
        <f>IF(ISBLANK('Raw Data'!O462),"",'Raw Data'!O462)</f>
        <v/>
      </c>
      <c r="I462" s="151" t="str">
        <f>IF(ISBLANK('Raw Data'!P462),"",'Raw Data'!P462)</f>
        <v/>
      </c>
      <c r="J462" s="151" t="str">
        <f>IF(ISBLANK('Raw Data'!Q462),"",'Raw Data'!Q462)</f>
        <v/>
      </c>
      <c r="K462" s="151" t="str">
        <f>IF(ISBLANK('Raw Data'!R462),"",'Raw Data'!R462)</f>
        <v/>
      </c>
      <c r="L462" s="151" t="str">
        <f>IF(ISBLANK('Raw Data'!S462),"",'Raw Data'!S462)</f>
        <v/>
      </c>
      <c r="M462" s="151" t="str">
        <f>IF(ISBLANK('Raw Data'!T462),"",'Raw Data'!T462)</f>
        <v xml:space="preserve"> </v>
      </c>
      <c r="N462" s="151" t="str">
        <f>IF(ISBLANK('Raw Data'!U462),"",'Raw Data'!U462)</f>
        <v xml:space="preserve"> </v>
      </c>
      <c r="O462" s="151" t="str">
        <f>IF(ISBLANK('Raw Data'!V462),"",'Raw Data'!V462)</f>
        <v/>
      </c>
      <c r="P462" s="151" t="str">
        <f>IF(ISBLANK('Raw Data'!W462),"",'Raw Data'!W462)</f>
        <v/>
      </c>
      <c r="Q462" s="151" t="str">
        <f>IF(ISBLANK('Raw Data'!C462),"",'Raw Data'!C462)</f>
        <v/>
      </c>
      <c r="R462" s="151" t="str">
        <f>IF(ISBLANK('Raw Data'!D462),"",'Raw Data'!D462)</f>
        <v/>
      </c>
      <c r="S462" s="151" t="str">
        <f>IF(ISBLANK('Raw Data'!E462),"",'Raw Data'!E462)</f>
        <v/>
      </c>
      <c r="T462" s="151" t="str">
        <f>IF(ISBLANK('Raw Data'!F462),"",'Raw Data'!F462)</f>
        <v/>
      </c>
      <c r="U462" s="151" t="str">
        <f>IF(ISBLANK('Raw Data'!G462),"",'Raw Data'!G462)</f>
        <v/>
      </c>
      <c r="V462" s="151" t="str">
        <f>IF(ISBLANK('Raw Data'!AD462),"",'Raw Data'!AD462)</f>
        <v/>
      </c>
      <c r="W462" s="52"/>
      <c r="AF462" s="90"/>
      <c r="AG462" s="91"/>
      <c r="AH462" s="90"/>
    </row>
    <row r="463" spans="1:34" x14ac:dyDescent="0.2">
      <c r="A463" s="82" t="str">
        <f>IF(ISBLANK('Raw Data'!A463),"",'Raw Data'!A463)</f>
        <v/>
      </c>
      <c r="B463" s="151" t="str">
        <f>IF(ISBLANK('Raw Data'!B463),"",'Raw Data'!B463)</f>
        <v/>
      </c>
      <c r="C463" s="151" t="str">
        <f>IF(ISBLANK('Raw Data'!X463),"",'Raw Data'!X463)</f>
        <v/>
      </c>
      <c r="D463" s="151" t="str">
        <f>IF(ISBLANK('Raw Data'!Y463),"",'Raw Data'!Y463)</f>
        <v/>
      </c>
      <c r="E463" s="151" t="str">
        <f>IF(ISBLANK('Raw Data'!AB463),"",'Raw Data'!AB463)</f>
        <v/>
      </c>
      <c r="F463" s="151" t="str">
        <f>IF(ISBLANK('Raw Data'!AC463),"",'Raw Data'!AC463)</f>
        <v/>
      </c>
      <c r="G463" s="151" t="str">
        <f>IF(ISBLANK('Raw Data'!N463),"",'Raw Data'!N463)</f>
        <v/>
      </c>
      <c r="H463" s="151" t="str">
        <f>IF(ISBLANK('Raw Data'!O463),"",'Raw Data'!O463)</f>
        <v/>
      </c>
      <c r="I463" s="151" t="str">
        <f>IF(ISBLANK('Raw Data'!P463),"",'Raw Data'!P463)</f>
        <v/>
      </c>
      <c r="J463" s="151" t="str">
        <f>IF(ISBLANK('Raw Data'!Q463),"",'Raw Data'!Q463)</f>
        <v/>
      </c>
      <c r="K463" s="151" t="str">
        <f>IF(ISBLANK('Raw Data'!R463),"",'Raw Data'!R463)</f>
        <v/>
      </c>
      <c r="L463" s="151" t="str">
        <f>IF(ISBLANK('Raw Data'!S463),"",'Raw Data'!S463)</f>
        <v/>
      </c>
      <c r="M463" s="151" t="str">
        <f>IF(ISBLANK('Raw Data'!T463),"",'Raw Data'!T463)</f>
        <v xml:space="preserve"> </v>
      </c>
      <c r="N463" s="151" t="str">
        <f>IF(ISBLANK('Raw Data'!U463),"",'Raw Data'!U463)</f>
        <v xml:space="preserve"> </v>
      </c>
      <c r="O463" s="151" t="str">
        <f>IF(ISBLANK('Raw Data'!V463),"",'Raw Data'!V463)</f>
        <v/>
      </c>
      <c r="P463" s="151" t="str">
        <f>IF(ISBLANK('Raw Data'!W463),"",'Raw Data'!W463)</f>
        <v/>
      </c>
      <c r="Q463" s="151" t="str">
        <f>IF(ISBLANK('Raw Data'!C463),"",'Raw Data'!C463)</f>
        <v/>
      </c>
      <c r="R463" s="151" t="str">
        <f>IF(ISBLANK('Raw Data'!D463),"",'Raw Data'!D463)</f>
        <v/>
      </c>
      <c r="S463" s="151" t="str">
        <f>IF(ISBLANK('Raw Data'!E463),"",'Raw Data'!E463)</f>
        <v/>
      </c>
      <c r="T463" s="151" t="str">
        <f>IF(ISBLANK('Raw Data'!F463),"",'Raw Data'!F463)</f>
        <v/>
      </c>
      <c r="U463" s="151" t="str">
        <f>IF(ISBLANK('Raw Data'!G463),"",'Raw Data'!G463)</f>
        <v/>
      </c>
      <c r="V463" s="151" t="str">
        <f>IF(ISBLANK('Raw Data'!AD463),"",'Raw Data'!AD463)</f>
        <v/>
      </c>
      <c r="W463" s="52"/>
      <c r="AF463" s="90"/>
      <c r="AG463" s="91"/>
      <c r="AH463" s="90"/>
    </row>
    <row r="464" spans="1:34" x14ac:dyDescent="0.2">
      <c r="A464" s="82">
        <f>IF(ISBLANK('Raw Data'!A464),"",'Raw Data'!A464)</f>
        <v>42808</v>
      </c>
      <c r="B464" s="151">
        <f>IF(ISBLANK('Raw Data'!B464),"",'Raw Data'!B464)</f>
        <v>28</v>
      </c>
      <c r="C464" s="151" t="str">
        <f>IF(ISBLANK('Raw Data'!X464),"",'Raw Data'!X464)</f>
        <v>Whitehaven</v>
      </c>
      <c r="D464" s="151" t="str">
        <f>IF(ISBLANK('Raw Data'!Y464),"",'Raw Data'!Y464)</f>
        <v>D Van de Pol, A Danko</v>
      </c>
      <c r="E464" s="151">
        <f>IF(ISBLANK('Raw Data'!AB464),"",'Raw Data'!AB464)</f>
        <v>100</v>
      </c>
      <c r="F464" s="151">
        <f>IF(ISBLANK('Raw Data'!AC464),"",'Raw Data'!AC464)</f>
        <v>30.48</v>
      </c>
      <c r="G464" s="151">
        <f>IF(ISBLANK('Raw Data'!N464),"",'Raw Data'!N464)</f>
        <v>3</v>
      </c>
      <c r="H464" s="151">
        <f>IF(ISBLANK('Raw Data'!O464),"",'Raw Data'!O464)</f>
        <v>3</v>
      </c>
      <c r="I464" s="151">
        <f>IF(ISBLANK('Raw Data'!P464),"",'Raw Data'!P464)</f>
        <v>4</v>
      </c>
      <c r="J464" s="151">
        <f>IF(ISBLANK('Raw Data'!Q464),"",'Raw Data'!Q464)</f>
        <v>2</v>
      </c>
      <c r="K464" s="151">
        <f>IF(ISBLANK('Raw Data'!R464),"",'Raw Data'!R464)</f>
        <v>5</v>
      </c>
      <c r="L464" s="151">
        <f>IF(ISBLANK('Raw Data'!S464),"",'Raw Data'!S464)</f>
        <v>5</v>
      </c>
      <c r="M464" s="151">
        <f>IF(ISBLANK('Raw Data'!T464),"",'Raw Data'!T464)</f>
        <v>2.2222222222222223</v>
      </c>
      <c r="N464" s="151">
        <f>IF(ISBLANK('Raw Data'!U464),"",'Raw Data'!U464)</f>
        <v>6.666666666666667</v>
      </c>
      <c r="O464" s="151">
        <f>IF(ISBLANK('Raw Data'!V464),"",'Raw Data'!V464)</f>
        <v>0.4</v>
      </c>
      <c r="P464" s="151">
        <f>IF(ISBLANK('Raw Data'!W464),"",'Raw Data'!W464)</f>
        <v>1</v>
      </c>
      <c r="Q464" s="151">
        <f>IF(ISBLANK('Raw Data'!C464),"",'Raw Data'!C464)</f>
        <v>6.85</v>
      </c>
      <c r="R464" s="151">
        <f>IF(ISBLANK('Raw Data'!D464),"",'Raw Data'!D464)</f>
        <v>6.73</v>
      </c>
      <c r="S464" s="151">
        <f>IF(ISBLANK('Raw Data'!E464),"",'Raw Data'!E464)</f>
        <v>7.8</v>
      </c>
      <c r="T464" s="151">
        <f>IF(ISBLANK('Raw Data'!F464),"",'Raw Data'!F464)</f>
        <v>7.444</v>
      </c>
      <c r="U464" s="151">
        <f>IF(ISBLANK('Raw Data'!G464),"",'Raw Data'!G464)</f>
        <v>0.14000000000000001</v>
      </c>
      <c r="V464" s="151" t="str">
        <f>IF(ISBLANK('Raw Data'!AD464),"",'Raw Data'!AD464)</f>
        <v/>
      </c>
      <c r="W464" s="52"/>
      <c r="Y464" s="52" t="s">
        <v>20</v>
      </c>
      <c r="Z464" s="66" t="s">
        <v>73</v>
      </c>
      <c r="AA464" s="51">
        <f>AVERAGE(R464:R465)</f>
        <v>6.7050000000000001</v>
      </c>
      <c r="AB464" s="51">
        <f>AVERAGE(T464:T465)</f>
        <v>34.622</v>
      </c>
      <c r="AC464" s="51">
        <f>AVERAGE(U464:U465)</f>
        <v>0.1245</v>
      </c>
      <c r="AD464" s="51">
        <f>AVERAGE(S464:S465)</f>
        <v>10.4</v>
      </c>
      <c r="AE464" s="51">
        <f>AVERAGE(O464:O465)</f>
        <v>0.35</v>
      </c>
      <c r="AF464" s="90">
        <f>TNTP!M408</f>
        <v>1.6598294999999998</v>
      </c>
      <c r="AG464" s="91">
        <f>TNTP!N408</f>
        <v>4.0725549999999999E-2</v>
      </c>
      <c r="AH464" s="90"/>
    </row>
    <row r="465" spans="1:34" x14ac:dyDescent="0.2">
      <c r="A465" s="82">
        <f>IF(ISBLANK('Raw Data'!A465),"",'Raw Data'!A465)</f>
        <v>42822</v>
      </c>
      <c r="B465" s="151">
        <f>IF(ISBLANK('Raw Data'!B465),"",'Raw Data'!B465)</f>
        <v>28</v>
      </c>
      <c r="C465" s="151" t="str">
        <f>IF(ISBLANK('Raw Data'!X465),"",'Raw Data'!X465)</f>
        <v/>
      </c>
      <c r="D465" s="151" t="str">
        <f>IF(ISBLANK('Raw Data'!Y465),"",'Raw Data'!Y465)</f>
        <v>D Van de Pol, A Danko</v>
      </c>
      <c r="E465" s="151">
        <f>IF(ISBLANK('Raw Data'!AB465),"",'Raw Data'!AB465)</f>
        <v>100</v>
      </c>
      <c r="F465" s="151">
        <f>IF(ISBLANK('Raw Data'!AC465),"",'Raw Data'!AC465)</f>
        <v>30.48</v>
      </c>
      <c r="G465" s="151">
        <f>IF(ISBLANK('Raw Data'!N465),"",'Raw Data'!N465)</f>
        <v>3</v>
      </c>
      <c r="H465" s="151">
        <f>IF(ISBLANK('Raw Data'!O465),"",'Raw Data'!O465)</f>
        <v>3</v>
      </c>
      <c r="I465" s="151">
        <f>IF(ISBLANK('Raw Data'!P465),"",'Raw Data'!P465)</f>
        <v>3</v>
      </c>
      <c r="J465" s="151">
        <f>IF(ISBLANK('Raw Data'!Q465),"",'Raw Data'!Q465)</f>
        <v>2</v>
      </c>
      <c r="K465" s="151">
        <f>IF(ISBLANK('Raw Data'!R465),"",'Raw Data'!R465)</f>
        <v>10</v>
      </c>
      <c r="L465" s="151">
        <f>IF(ISBLANK('Raw Data'!S465),"",'Raw Data'!S465)</f>
        <v>1</v>
      </c>
      <c r="M465" s="151">
        <f>IF(ISBLANK('Raw Data'!T465),"",'Raw Data'!T465)</f>
        <v>15.555555555555555</v>
      </c>
      <c r="N465" s="151">
        <f>IF(ISBLANK('Raw Data'!U465),"",'Raw Data'!U465)</f>
        <v>11.111111111111111</v>
      </c>
      <c r="O465" s="151">
        <f>IF(ISBLANK('Raw Data'!V465),"",'Raw Data'!V465)</f>
        <v>0.3</v>
      </c>
      <c r="P465" s="151">
        <f>IF(ISBLANK('Raw Data'!W465),"",'Raw Data'!W465)</f>
        <v>1</v>
      </c>
      <c r="Q465" s="151">
        <f>IF(ISBLANK('Raw Data'!C465),"",'Raw Data'!C465)</f>
        <v>6.67</v>
      </c>
      <c r="R465" s="151">
        <f>IF(ISBLANK('Raw Data'!D465),"",'Raw Data'!D465)</f>
        <v>6.68</v>
      </c>
      <c r="S465" s="151">
        <f>IF(ISBLANK('Raw Data'!E465),"",'Raw Data'!E465)</f>
        <v>13</v>
      </c>
      <c r="T465" s="151">
        <f>IF(ISBLANK('Raw Data'!F465),"",'Raw Data'!F465)</f>
        <v>61.8</v>
      </c>
      <c r="U465" s="151">
        <f>IF(ISBLANK('Raw Data'!G465),"",'Raw Data'!G465)</f>
        <v>0.109</v>
      </c>
      <c r="V465" s="151" t="str">
        <f>IF(ISBLANK('Raw Data'!AD465),"",'Raw Data'!AD465)</f>
        <v/>
      </c>
      <c r="W465" s="52"/>
      <c r="Y465" s="52" t="s">
        <v>22</v>
      </c>
      <c r="AA465" s="90">
        <f>AVERAGE(R466:R467)</f>
        <v>6.8</v>
      </c>
      <c r="AB465" s="90">
        <f>AVERAGE(T466:T467)</f>
        <v>13.9</v>
      </c>
      <c r="AC465" s="90">
        <f>AVERAGE(U466:U467)</f>
        <v>8.5499999999999993E-2</v>
      </c>
      <c r="AD465" s="90">
        <f>AVERAGE(S466:S467)</f>
        <v>15.799999999999999</v>
      </c>
      <c r="AE465" s="90">
        <f>AVERAGE(O466:O467)</f>
        <v>0.32499999999999996</v>
      </c>
      <c r="AF465" s="90">
        <f>TNTP!M409</f>
        <v>1.0099046999999999</v>
      </c>
      <c r="AG465" s="91">
        <f>TNTP!N409</f>
        <v>4.1499800000000003E-2</v>
      </c>
      <c r="AH465" s="90"/>
    </row>
    <row r="466" spans="1:34" x14ac:dyDescent="0.2">
      <c r="A466" s="82">
        <f>IF(ISBLANK('Raw Data'!A466),"",'Raw Data'!A466)</f>
        <v>42836</v>
      </c>
      <c r="B466" s="151">
        <f>IF(ISBLANK('Raw Data'!B466),"",'Raw Data'!B466)</f>
        <v>28</v>
      </c>
      <c r="C466" s="151" t="str">
        <f>IF(ISBLANK('Raw Data'!X466),"",'Raw Data'!X466)</f>
        <v/>
      </c>
      <c r="D466" s="151" t="str">
        <f>IF(ISBLANK('Raw Data'!Y466),"",'Raw Data'!Y466)</f>
        <v>D Van de Pol, A Danko</v>
      </c>
      <c r="E466" s="151">
        <f>IF(ISBLANK('Raw Data'!AB466),"",'Raw Data'!AB466)</f>
        <v>100</v>
      </c>
      <c r="F466" s="151">
        <f>IF(ISBLANK('Raw Data'!AC466),"",'Raw Data'!AC466)</f>
        <v>30.48</v>
      </c>
      <c r="G466" s="151">
        <f>IF(ISBLANK('Raw Data'!N466),"",'Raw Data'!N466)</f>
        <v>3</v>
      </c>
      <c r="H466" s="151">
        <f>IF(ISBLANK('Raw Data'!O466),"",'Raw Data'!O466)</f>
        <v>1</v>
      </c>
      <c r="I466" s="151">
        <f>IF(ISBLANK('Raw Data'!P466),"",'Raw Data'!P466)</f>
        <v>3</v>
      </c>
      <c r="J466" s="151">
        <f>IF(ISBLANK('Raw Data'!Q466),"",'Raw Data'!Q466)</f>
        <v>3</v>
      </c>
      <c r="K466" s="151">
        <f>IF(ISBLANK('Raw Data'!R466),"",'Raw Data'!R466)</f>
        <v>9</v>
      </c>
      <c r="L466" s="151">
        <f>IF(ISBLANK('Raw Data'!S466),"",'Raw Data'!S466)</f>
        <v>1</v>
      </c>
      <c r="M466" s="151">
        <f>IF(ISBLANK('Raw Data'!T466),"",'Raw Data'!T466)</f>
        <v>20</v>
      </c>
      <c r="N466" s="151">
        <f>IF(ISBLANK('Raw Data'!U466),"",'Raw Data'!U466)</f>
        <v>13.888888888888889</v>
      </c>
      <c r="O466" s="151">
        <f>IF(ISBLANK('Raw Data'!V466),"",'Raw Data'!V466)</f>
        <v>0.3</v>
      </c>
      <c r="P466" s="151">
        <f>IF(ISBLANK('Raw Data'!W466),"",'Raw Data'!W466)</f>
        <v>1</v>
      </c>
      <c r="Q466" s="151">
        <f>IF(ISBLANK('Raw Data'!C466),"",'Raw Data'!C466)</f>
        <v>3.12</v>
      </c>
      <c r="R466" s="151">
        <f>IF(ISBLANK('Raw Data'!D466),"",'Raw Data'!D466)</f>
        <v>6.84</v>
      </c>
      <c r="S466" s="151">
        <f>IF(ISBLANK('Raw Data'!E466),"",'Raw Data'!E466)</f>
        <v>16.899999999999999</v>
      </c>
      <c r="T466" s="151">
        <f>IF(ISBLANK('Raw Data'!F466),"",'Raw Data'!F466)</f>
        <v>10</v>
      </c>
      <c r="U466" s="151">
        <f>IF(ISBLANK('Raw Data'!G466),"",'Raw Data'!G466)</f>
        <v>9.1999999999999998E-2</v>
      </c>
      <c r="V466" s="151" t="str">
        <f>IF(ISBLANK('Raw Data'!AD466),"",'Raw Data'!AD466)</f>
        <v/>
      </c>
      <c r="W466" s="52"/>
      <c r="Y466" s="52" t="s">
        <v>23</v>
      </c>
      <c r="AA466" s="90">
        <f>AVERAGE(R468:R469)</f>
        <v>6.9499999999999993</v>
      </c>
      <c r="AB466" s="90"/>
      <c r="AC466" s="90">
        <f>AVERAGE(U468:U469)</f>
        <v>8.1000000000000003E-2</v>
      </c>
      <c r="AD466" s="90">
        <f>AVERAGE(S468:S469)</f>
        <v>9.1</v>
      </c>
      <c r="AE466" s="90">
        <f>AVERAGE(O468:O469)</f>
        <v>0.45</v>
      </c>
      <c r="AF466" s="90">
        <f>TNTP!M410</f>
        <v>0.67093530000000001</v>
      </c>
      <c r="AG466" s="91">
        <f>TNTP!N410</f>
        <v>4.2274050000000001E-2</v>
      </c>
      <c r="AH466" s="90"/>
    </row>
    <row r="467" spans="1:34" x14ac:dyDescent="0.2">
      <c r="A467" s="82">
        <f>IF(ISBLANK('Raw Data'!A467),"",'Raw Data'!A467)</f>
        <v>42850</v>
      </c>
      <c r="B467" s="151">
        <f>IF(ISBLANK('Raw Data'!B467),"",'Raw Data'!B467)</f>
        <v>28</v>
      </c>
      <c r="C467" s="151" t="str">
        <f>IF(ISBLANK('Raw Data'!X467),"",'Raw Data'!X467)</f>
        <v/>
      </c>
      <c r="D467" s="151" t="str">
        <f>IF(ISBLANK('Raw Data'!Y467),"",'Raw Data'!Y467)</f>
        <v>D Van de Pol, A Danko</v>
      </c>
      <c r="E467" s="151">
        <f>IF(ISBLANK('Raw Data'!AB467),"",'Raw Data'!AB467)</f>
        <v>100</v>
      </c>
      <c r="F467" s="151">
        <f>IF(ISBLANK('Raw Data'!AC467),"",'Raw Data'!AC467)</f>
        <v>30.48</v>
      </c>
      <c r="G467" s="151">
        <f>IF(ISBLANK('Raw Data'!N467),"",'Raw Data'!N467)</f>
        <v>4</v>
      </c>
      <c r="H467" s="151">
        <f>IF(ISBLANK('Raw Data'!O467),"",'Raw Data'!O467)</f>
        <v>5</v>
      </c>
      <c r="I467" s="151">
        <f>IF(ISBLANK('Raw Data'!P467),"",'Raw Data'!P467)</f>
        <v>3</v>
      </c>
      <c r="J467" s="151">
        <f>IF(ISBLANK('Raw Data'!Q467),"",'Raw Data'!Q467)</f>
        <v>3</v>
      </c>
      <c r="K467" s="151">
        <f>IF(ISBLANK('Raw Data'!R467),"",'Raw Data'!R467)</f>
        <v>6</v>
      </c>
      <c r="L467" s="151">
        <f>IF(ISBLANK('Raw Data'!S467),"",'Raw Data'!S467)</f>
        <v>5</v>
      </c>
      <c r="M467" s="151">
        <f>IF(ISBLANK('Raw Data'!T467),"",'Raw Data'!T467)</f>
        <v>15.555555555555555</v>
      </c>
      <c r="N467" s="151">
        <f>IF(ISBLANK('Raw Data'!U467),"",'Raw Data'!U467)</f>
        <v>16.111111111111111</v>
      </c>
      <c r="O467" s="151">
        <f>IF(ISBLANK('Raw Data'!V467),"",'Raw Data'!V467)</f>
        <v>0.35</v>
      </c>
      <c r="P467" s="151">
        <f>IF(ISBLANK('Raw Data'!W467),"",'Raw Data'!W467)</f>
        <v>1</v>
      </c>
      <c r="Q467" s="151">
        <f>IF(ISBLANK('Raw Data'!C467),"",'Raw Data'!C467)</f>
        <v>6.81</v>
      </c>
      <c r="R467" s="151">
        <f>IF(ISBLANK('Raw Data'!D467),"",'Raw Data'!D467)</f>
        <v>6.76</v>
      </c>
      <c r="S467" s="151">
        <f>IF(ISBLANK('Raw Data'!E467),"",'Raw Data'!E467)</f>
        <v>14.7</v>
      </c>
      <c r="T467" s="151">
        <f>IF(ISBLANK('Raw Data'!F467),"",'Raw Data'!F467)</f>
        <v>17.8</v>
      </c>
      <c r="U467" s="151">
        <f>IF(ISBLANK('Raw Data'!G467),"",'Raw Data'!G467)</f>
        <v>7.9000000000000001E-2</v>
      </c>
      <c r="V467" s="151" t="str">
        <f>IF(ISBLANK('Raw Data'!AD467),"",'Raw Data'!AD467)</f>
        <v/>
      </c>
      <c r="W467" s="52"/>
      <c r="Y467" s="52" t="s">
        <v>24</v>
      </c>
      <c r="AA467" s="51">
        <f>AVERAGE(R470:R471)</f>
        <v>6.9350000000000005</v>
      </c>
      <c r="AB467" s="51">
        <f>AVERAGE(T470:T471)</f>
        <v>0.85</v>
      </c>
      <c r="AC467" s="51">
        <f>AVERAGE(U470:U471)</f>
        <v>8.7499999999999994E-2</v>
      </c>
      <c r="AD467" s="51">
        <f>AVERAGE(S470:S471)</f>
        <v>5.8000000000000007</v>
      </c>
      <c r="AE467" s="51">
        <f>AVERAGE(O470:O471)</f>
        <v>0.5</v>
      </c>
      <c r="AF467" s="90">
        <f>TNTP!M411</f>
        <v>0.51055514999999996</v>
      </c>
      <c r="AG467" s="91">
        <f>TNTP!N411</f>
        <v>3.7009149999999998E-2</v>
      </c>
      <c r="AH467" s="90"/>
    </row>
    <row r="468" spans="1:34" x14ac:dyDescent="0.2">
      <c r="A468" s="82">
        <f>IF(ISBLANK('Raw Data'!A468),"",'Raw Data'!A468)</f>
        <v>42864</v>
      </c>
      <c r="B468" s="151">
        <f>IF(ISBLANK('Raw Data'!B468),"",'Raw Data'!B468)</f>
        <v>28</v>
      </c>
      <c r="C468" s="151" t="str">
        <f>IF(ISBLANK('Raw Data'!X468),"",'Raw Data'!X468)</f>
        <v/>
      </c>
      <c r="D468" s="151" t="str">
        <f>IF(ISBLANK('Raw Data'!Y468),"",'Raw Data'!Y468)</f>
        <v>D Van de Pol, A Danko</v>
      </c>
      <c r="E468" s="151">
        <f>IF(ISBLANK('Raw Data'!AB468),"",'Raw Data'!AB468)</f>
        <v>100</v>
      </c>
      <c r="F468" s="151">
        <f>IF(ISBLANK('Raw Data'!AC468),"",'Raw Data'!AC468)</f>
        <v>30.48</v>
      </c>
      <c r="G468" s="151">
        <f>IF(ISBLANK('Raw Data'!N468),"",'Raw Data'!N468)</f>
        <v>4</v>
      </c>
      <c r="H468" s="151">
        <f>IF(ISBLANK('Raw Data'!O468),"",'Raw Data'!O468)</f>
        <v>1</v>
      </c>
      <c r="I468" s="151">
        <f>IF(ISBLANK('Raw Data'!P468),"",'Raw Data'!P468)</f>
        <v>2</v>
      </c>
      <c r="J468" s="151">
        <f>IF(ISBLANK('Raw Data'!Q468),"",'Raw Data'!Q468)</f>
        <v>2</v>
      </c>
      <c r="K468" s="151">
        <f>IF(ISBLANK('Raw Data'!R468),"",'Raw Data'!R468)</f>
        <v>10</v>
      </c>
      <c r="L468" s="151">
        <f>IF(ISBLANK('Raw Data'!S468),"",'Raw Data'!S468)</f>
        <v>2</v>
      </c>
      <c r="M468" s="151">
        <f>IF(ISBLANK('Raw Data'!T468),"",'Raw Data'!T468)</f>
        <v>17.777777777777779</v>
      </c>
      <c r="N468" s="151">
        <f>IF(ISBLANK('Raw Data'!U468),"",'Raw Data'!U468)</f>
        <v>17.222222222222221</v>
      </c>
      <c r="O468" s="151">
        <f>IF(ISBLANK('Raw Data'!V468),"",'Raw Data'!V468)</f>
        <v>0.4</v>
      </c>
      <c r="P468" s="151">
        <f>IF(ISBLANK('Raw Data'!W468),"",'Raw Data'!W468)</f>
        <v>1</v>
      </c>
      <c r="Q468" s="151">
        <f>IF(ISBLANK('Raw Data'!C468),"",'Raw Data'!C468)</f>
        <v>7.03</v>
      </c>
      <c r="R468" s="151">
        <f>IF(ISBLANK('Raw Data'!D468),"",'Raw Data'!D468)</f>
        <v>7.06</v>
      </c>
      <c r="S468" s="151">
        <f>IF(ISBLANK('Raw Data'!E468),"",'Raw Data'!E468)</f>
        <v>10.5</v>
      </c>
      <c r="T468" s="151" t="str">
        <f>IF(ISBLANK('Raw Data'!F468),"",'Raw Data'!F468)</f>
        <v/>
      </c>
      <c r="U468" s="151">
        <f>IF(ISBLANK('Raw Data'!G468),"",'Raw Data'!G468)</f>
        <v>9.6000000000000002E-2</v>
      </c>
      <c r="V468" s="151" t="str">
        <f>IF(ISBLANK('Raw Data'!AD468),"",'Raw Data'!AD468)</f>
        <v/>
      </c>
      <c r="W468" s="52"/>
      <c r="Y468" s="52" t="s">
        <v>25</v>
      </c>
      <c r="AA468" s="51">
        <f>AVERAGE(R472:R473)</f>
        <v>7.2750000000000004</v>
      </c>
      <c r="AC468" s="51">
        <f>AVERAGE(U472:U473)</f>
        <v>0.1305</v>
      </c>
      <c r="AD468" s="51">
        <f>AVERAGE(S472:S473)</f>
        <v>11.05</v>
      </c>
      <c r="AE468" s="51">
        <f>AVERAGE(O472:O473)</f>
        <v>0.47499999999999998</v>
      </c>
      <c r="AF468" s="90">
        <f>TNTP!M412</f>
        <v>0.43701840000000003</v>
      </c>
      <c r="AG468" s="91">
        <f>TNTP!N412</f>
        <v>4.8003500000000004E-2</v>
      </c>
      <c r="AH468" s="90"/>
    </row>
    <row r="469" spans="1:34" x14ac:dyDescent="0.2">
      <c r="A469" s="82">
        <f>IF(ISBLANK('Raw Data'!A469),"",'Raw Data'!A469)</f>
        <v>42878</v>
      </c>
      <c r="B469" s="151">
        <f>IF(ISBLANK('Raw Data'!B469),"",'Raw Data'!B469)</f>
        <v>28</v>
      </c>
      <c r="C469" s="151" t="str">
        <f>IF(ISBLANK('Raw Data'!X469),"",'Raw Data'!X469)</f>
        <v/>
      </c>
      <c r="D469" s="151" t="str">
        <f>IF(ISBLANK('Raw Data'!Y469),"",'Raw Data'!Y469)</f>
        <v>D Van de Pol, A Danko</v>
      </c>
      <c r="E469" s="151">
        <f>IF(ISBLANK('Raw Data'!AB469),"",'Raw Data'!AB469)</f>
        <v>100</v>
      </c>
      <c r="F469" s="151">
        <f>IF(ISBLANK('Raw Data'!AC469),"",'Raw Data'!AC469)</f>
        <v>30.48</v>
      </c>
      <c r="G469" s="151">
        <f>IF(ISBLANK('Raw Data'!N469),"",'Raw Data'!N469)</f>
        <v>4</v>
      </c>
      <c r="H469" s="151">
        <f>IF(ISBLANK('Raw Data'!O469),"",'Raw Data'!O469)</f>
        <v>3</v>
      </c>
      <c r="I469" s="151">
        <f>IF(ISBLANK('Raw Data'!P469),"",'Raw Data'!P469)</f>
        <v>3</v>
      </c>
      <c r="J469" s="151">
        <f>IF(ISBLANK('Raw Data'!Q469),"",'Raw Data'!Q469)</f>
        <v>3</v>
      </c>
      <c r="K469" s="151">
        <f>IF(ISBLANK('Raw Data'!R469),"",'Raw Data'!R469)</f>
        <v>6</v>
      </c>
      <c r="L469" s="151">
        <f>IF(ISBLANK('Raw Data'!S469),"",'Raw Data'!S469)</f>
        <v>5</v>
      </c>
      <c r="M469" s="151">
        <f>IF(ISBLANK('Raw Data'!T469),"",'Raw Data'!T469)</f>
        <v>16.666666666666668</v>
      </c>
      <c r="N469" s="151">
        <f>IF(ISBLANK('Raw Data'!U469),"",'Raw Data'!U469)</f>
        <v>20</v>
      </c>
      <c r="O469" s="151">
        <f>IF(ISBLANK('Raw Data'!V469),"",'Raw Data'!V469)</f>
        <v>0.5</v>
      </c>
      <c r="P469" s="151">
        <f>IF(ISBLANK('Raw Data'!W469),"",'Raw Data'!W469)</f>
        <v>1</v>
      </c>
      <c r="Q469" s="151">
        <f>IF(ISBLANK('Raw Data'!C469),"",'Raw Data'!C469)</f>
        <v>7.86</v>
      </c>
      <c r="R469" s="151">
        <f>IF(ISBLANK('Raw Data'!D469),"",'Raw Data'!D469)</f>
        <v>6.84</v>
      </c>
      <c r="S469" s="151">
        <f>IF(ISBLANK('Raw Data'!E469),"",'Raw Data'!E469)</f>
        <v>7.7</v>
      </c>
      <c r="T469" s="151" t="str">
        <f>IF(ISBLANK('Raw Data'!F469),"",'Raw Data'!F469)</f>
        <v/>
      </c>
      <c r="U469" s="151">
        <f>IF(ISBLANK('Raw Data'!G469),"",'Raw Data'!G469)</f>
        <v>6.6000000000000003E-2</v>
      </c>
      <c r="V469" s="151" t="str">
        <f>IF(ISBLANK('Raw Data'!AD469),"",'Raw Data'!AD469)</f>
        <v/>
      </c>
      <c r="W469" s="52"/>
      <c r="Y469" s="52" t="s">
        <v>26</v>
      </c>
      <c r="AA469" s="90">
        <f>AVERAGE(R474:R476)</f>
        <v>6.29</v>
      </c>
      <c r="AB469" s="90">
        <f>AVERAGE(T474:T476)</f>
        <v>1.6829999999999998</v>
      </c>
      <c r="AC469" s="90">
        <f>AVERAGE(U474:U476)</f>
        <v>0.12233333333333334</v>
      </c>
      <c r="AD469" s="90">
        <f>AVERAGE(S474:S476)</f>
        <v>15.933333333333332</v>
      </c>
      <c r="AE469" s="90">
        <f>AVERAGE(O474:O476)</f>
        <v>0.43333333333333335</v>
      </c>
      <c r="AF469" s="90">
        <f>TNTP!M413</f>
        <v>0.77832230000000002</v>
      </c>
      <c r="AG469" s="91">
        <f>TNTP!N413</f>
        <v>6.9063100000000002E-2</v>
      </c>
      <c r="AH469" s="90"/>
    </row>
    <row r="470" spans="1:34" x14ac:dyDescent="0.2">
      <c r="A470" s="82">
        <f>IF(ISBLANK('Raw Data'!A470),"",'Raw Data'!A470)</f>
        <v>42892</v>
      </c>
      <c r="B470" s="151">
        <f>IF(ISBLANK('Raw Data'!B470),"",'Raw Data'!B470)</f>
        <v>28</v>
      </c>
      <c r="C470" s="151" t="str">
        <f>IF(ISBLANK('Raw Data'!X470),"",'Raw Data'!X470)</f>
        <v/>
      </c>
      <c r="D470" s="151" t="str">
        <f>IF(ISBLANK('Raw Data'!Y470),"",'Raw Data'!Y470)</f>
        <v>D Van de Pol, A Danko</v>
      </c>
      <c r="E470" s="151">
        <f>IF(ISBLANK('Raw Data'!AB470),"",'Raw Data'!AB470)</f>
        <v>100</v>
      </c>
      <c r="F470" s="151">
        <f>IF(ISBLANK('Raw Data'!AC470),"",'Raw Data'!AC470)</f>
        <v>30.48</v>
      </c>
      <c r="G470" s="151">
        <f>IF(ISBLANK('Raw Data'!N470),"",'Raw Data'!N470)</f>
        <v>4</v>
      </c>
      <c r="H470" s="151">
        <f>IF(ISBLANK('Raw Data'!O470),"",'Raw Data'!O470)</f>
        <v>2</v>
      </c>
      <c r="I470" s="151">
        <f>IF(ISBLANK('Raw Data'!P470),"",'Raw Data'!P470)</f>
        <v>2</v>
      </c>
      <c r="J470" s="151">
        <f>IF(ISBLANK('Raw Data'!Q470),"",'Raw Data'!Q470)</f>
        <v>2</v>
      </c>
      <c r="K470" s="151">
        <f>IF(ISBLANK('Raw Data'!R470),"",'Raw Data'!R470)</f>
        <v>12</v>
      </c>
      <c r="L470" s="151">
        <f>IF(ISBLANK('Raw Data'!S470),"",'Raw Data'!S470)</f>
        <v>4</v>
      </c>
      <c r="M470" s="151">
        <f>IF(ISBLANK('Raw Data'!T470),"",'Raw Data'!T470)</f>
        <v>25</v>
      </c>
      <c r="N470" s="151">
        <f>IF(ISBLANK('Raw Data'!U470),"",'Raw Data'!U470)</f>
        <v>22.777777777777779</v>
      </c>
      <c r="O470" s="151">
        <f>IF(ISBLANK('Raw Data'!V470),"",'Raw Data'!V470)</f>
        <v>0.5</v>
      </c>
      <c r="P470" s="151">
        <f>IF(ISBLANK('Raw Data'!W470),"",'Raw Data'!W470)</f>
        <v>1</v>
      </c>
      <c r="Q470" s="151">
        <f>IF(ISBLANK('Raw Data'!C470),"",'Raw Data'!C470)</f>
        <v>8.16</v>
      </c>
      <c r="R470" s="151">
        <f>IF(ISBLANK('Raw Data'!D470),"",'Raw Data'!D470)</f>
        <v>7.05</v>
      </c>
      <c r="S470" s="151">
        <f>IF(ISBLANK('Raw Data'!E470),"",'Raw Data'!E470)</f>
        <v>4.9000000000000004</v>
      </c>
      <c r="T470" s="151">
        <f>IF(ISBLANK('Raw Data'!F470),"",'Raw Data'!F470)</f>
        <v>0.85</v>
      </c>
      <c r="U470" s="151">
        <f>IF(ISBLANK('Raw Data'!G470),"",'Raw Data'!G470)</f>
        <v>8.5000000000000006E-2</v>
      </c>
      <c r="V470" s="151" t="str">
        <f>IF(ISBLANK('Raw Data'!AD470),"",'Raw Data'!AD470)</f>
        <v/>
      </c>
      <c r="W470" s="52"/>
      <c r="Y470" s="52" t="s">
        <v>27</v>
      </c>
      <c r="AA470" s="90">
        <f>AVERAGE(R477:R478)</f>
        <v>6.5149999999999997</v>
      </c>
      <c r="AB470" s="90">
        <f>AVERAGE(T477:T478)</f>
        <v>0.53950000000000009</v>
      </c>
      <c r="AC470" s="90">
        <f>AVERAGE(U477:U478)</f>
        <v>0.114</v>
      </c>
      <c r="AD470" s="90">
        <f>AVERAGE(S477:S478)</f>
        <v>57.35</v>
      </c>
      <c r="AE470" s="90">
        <f>AVERAGE(O477:O478)</f>
        <v>0.52500000000000002</v>
      </c>
      <c r="AF470" s="90">
        <f>TNTP!M414</f>
        <v>0.75882922499999994</v>
      </c>
      <c r="AG470" s="91">
        <f>TNTP!N414</f>
        <v>4.5680749999999992E-2</v>
      </c>
      <c r="AH470" s="90"/>
    </row>
    <row r="471" spans="1:34" x14ac:dyDescent="0.2">
      <c r="A471" s="82">
        <f>IF(ISBLANK('Raw Data'!A471),"",'Raw Data'!A471)</f>
        <v>42906</v>
      </c>
      <c r="B471" s="151">
        <f>IF(ISBLANK('Raw Data'!B471),"",'Raw Data'!B471)</f>
        <v>28</v>
      </c>
      <c r="C471" s="151" t="str">
        <f>IF(ISBLANK('Raw Data'!X471),"",'Raw Data'!X471)</f>
        <v/>
      </c>
      <c r="D471" s="151" t="str">
        <f>IF(ISBLANK('Raw Data'!Y471),"",'Raw Data'!Y471)</f>
        <v>D Van de Pol, A Danko</v>
      </c>
      <c r="E471" s="151">
        <f>IF(ISBLANK('Raw Data'!AB471),"",'Raw Data'!AB471)</f>
        <v>100</v>
      </c>
      <c r="F471" s="151">
        <f>IF(ISBLANK('Raw Data'!AC471),"",'Raw Data'!AC471)</f>
        <v>30.48</v>
      </c>
      <c r="G471" s="151">
        <f>IF(ISBLANK('Raw Data'!N471),"",'Raw Data'!N471)</f>
        <v>1</v>
      </c>
      <c r="H471" s="151">
        <f>IF(ISBLANK('Raw Data'!O471),"",'Raw Data'!O471)</f>
        <v>3</v>
      </c>
      <c r="I471" s="151">
        <f>IF(ISBLANK('Raw Data'!P471),"",'Raw Data'!P471)</f>
        <v>2</v>
      </c>
      <c r="J471" s="151">
        <f>IF(ISBLANK('Raw Data'!Q471),"",'Raw Data'!Q471)</f>
        <v>2</v>
      </c>
      <c r="K471" s="151">
        <f>IF(ISBLANK('Raw Data'!R471),"",'Raw Data'!R471)</f>
        <v>10</v>
      </c>
      <c r="L471" s="151">
        <f>IF(ISBLANK('Raw Data'!S471),"",'Raw Data'!S471)</f>
        <v>5</v>
      </c>
      <c r="M471" s="151">
        <f>IF(ISBLANK('Raw Data'!T471),"",'Raw Data'!T471)</f>
        <v>27.777777777777779</v>
      </c>
      <c r="N471" s="151">
        <f>IF(ISBLANK('Raw Data'!U471),"",'Raw Data'!U471)</f>
        <v>25.555555555555557</v>
      </c>
      <c r="O471" s="151">
        <f>IF(ISBLANK('Raw Data'!V471),"",'Raw Data'!V471)</f>
        <v>0.5</v>
      </c>
      <c r="P471" s="151">
        <f>IF(ISBLANK('Raw Data'!W471),"",'Raw Data'!W471)</f>
        <v>1</v>
      </c>
      <c r="Q471" s="151">
        <f>IF(ISBLANK('Raw Data'!C471),"",'Raw Data'!C471)</f>
        <v>7.79</v>
      </c>
      <c r="R471" s="151">
        <f>IF(ISBLANK('Raw Data'!D471),"",'Raw Data'!D471)</f>
        <v>6.82</v>
      </c>
      <c r="S471" s="151">
        <f>IF(ISBLANK('Raw Data'!E471),"",'Raw Data'!E471)</f>
        <v>6.7</v>
      </c>
      <c r="T471" s="151" t="str">
        <f>IF(ISBLANK('Raw Data'!F471),"",'Raw Data'!F471)</f>
        <v/>
      </c>
      <c r="U471" s="151">
        <f>IF(ISBLANK('Raw Data'!G471),"",'Raw Data'!G471)</f>
        <v>0.09</v>
      </c>
      <c r="V471" s="151" t="str">
        <f>IF(ISBLANK('Raw Data'!AD471),"",'Raw Data'!AD471)</f>
        <v>1.15" rain Mon evening to Tues morning</v>
      </c>
      <c r="W471" s="52"/>
      <c r="Y471" s="52" t="s">
        <v>28</v>
      </c>
      <c r="AA471" s="90">
        <f>AVERAGE(R479:R480)</f>
        <v>6.5950000000000006</v>
      </c>
      <c r="AB471" s="90">
        <f>AVERAGE(T479:T480)</f>
        <v>0.85</v>
      </c>
      <c r="AC471" s="90">
        <f>AVERAGE(U479:U480)</f>
        <v>9.6000000000000002E-2</v>
      </c>
      <c r="AD471" s="90">
        <f>AVERAGE(S479:S480)</f>
        <v>5.6</v>
      </c>
      <c r="AE471" s="90">
        <f>AVERAGE(O479:O480)</f>
        <v>0.85</v>
      </c>
      <c r="AF471" s="90">
        <f>TNTP!M415</f>
        <v>0.77528744999999999</v>
      </c>
      <c r="AG471" s="91">
        <f>TNTP!N415</f>
        <v>4.0570700000000001E-2</v>
      </c>
      <c r="AH471" s="90"/>
    </row>
    <row r="472" spans="1:34" x14ac:dyDescent="0.2">
      <c r="A472" s="82">
        <f>IF(ISBLANK('Raw Data'!A472),"",'Raw Data'!A472)</f>
        <v>42921</v>
      </c>
      <c r="B472" s="151">
        <f>IF(ISBLANK('Raw Data'!B472),"",'Raw Data'!B472)</f>
        <v>28</v>
      </c>
      <c r="C472" s="151" t="str">
        <f>IF(ISBLANK('Raw Data'!X472),"",'Raw Data'!X472)</f>
        <v/>
      </c>
      <c r="D472" s="151" t="str">
        <f>IF(ISBLANK('Raw Data'!Y472),"",'Raw Data'!Y472)</f>
        <v>D Van de Pol, A Danko</v>
      </c>
      <c r="E472" s="151" t="str">
        <f>IF(ISBLANK('Raw Data'!AB472),"",'Raw Data'!AB472)</f>
        <v/>
      </c>
      <c r="F472" s="151">
        <f>IF(ISBLANK('Raw Data'!AC472),"",'Raw Data'!AC472)</f>
        <v>0</v>
      </c>
      <c r="G472" s="151">
        <f>IF(ISBLANK('Raw Data'!N472),"",'Raw Data'!N472)</f>
        <v>4</v>
      </c>
      <c r="H472" s="151">
        <f>IF(ISBLANK('Raw Data'!O472),"",'Raw Data'!O472)</f>
        <v>3</v>
      </c>
      <c r="I472" s="151">
        <f>IF(ISBLANK('Raw Data'!P472),"",'Raw Data'!P472)</f>
        <v>2</v>
      </c>
      <c r="J472" s="151">
        <f>IF(ISBLANK('Raw Data'!Q472),"",'Raw Data'!Q472)</f>
        <v>2</v>
      </c>
      <c r="K472" s="151">
        <f>IF(ISBLANK('Raw Data'!R472),"",'Raw Data'!R472)</f>
        <v>7</v>
      </c>
      <c r="L472" s="151">
        <f>IF(ISBLANK('Raw Data'!S472),"",'Raw Data'!S472)</f>
        <v>1</v>
      </c>
      <c r="M472" s="151">
        <f>IF(ISBLANK('Raw Data'!T472),"",'Raw Data'!T472)</f>
        <v>26.666666666666668</v>
      </c>
      <c r="N472" s="151">
        <f>IF(ISBLANK('Raw Data'!U472),"",'Raw Data'!U472)</f>
        <v>27.222222222222221</v>
      </c>
      <c r="O472" s="151">
        <f>IF(ISBLANK('Raw Data'!V472),"",'Raw Data'!V472)</f>
        <v>0.5</v>
      </c>
      <c r="P472" s="151">
        <f>IF(ISBLANK('Raw Data'!W472),"",'Raw Data'!W472)</f>
        <v>1</v>
      </c>
      <c r="Q472" s="151">
        <f>IF(ISBLANK('Raw Data'!C472),"",'Raw Data'!C472)</f>
        <v>8.7799999999999994</v>
      </c>
      <c r="R472" s="151">
        <f>IF(ISBLANK('Raw Data'!D472),"",'Raw Data'!D472)</f>
        <v>6.8</v>
      </c>
      <c r="S472" s="151">
        <f>IF(ISBLANK('Raw Data'!E472),"",'Raw Data'!E472)</f>
        <v>9.6</v>
      </c>
      <c r="T472" s="151" t="str">
        <f>IF(ISBLANK('Raw Data'!F472),"",'Raw Data'!F472)</f>
        <v/>
      </c>
      <c r="U472" s="151">
        <f>IF(ISBLANK('Raw Data'!G472),"",'Raw Data'!G472)</f>
        <v>0.127</v>
      </c>
      <c r="V472" s="151" t="str">
        <f>IF(ISBLANK('Raw Data'!AD472),"",'Raw Data'!AD472)</f>
        <v/>
      </c>
      <c r="W472" s="52"/>
      <c r="Y472" s="52" t="s">
        <v>29</v>
      </c>
      <c r="AA472" s="51">
        <f>AVERAGE(R481)</f>
        <v>6.38</v>
      </c>
      <c r="AB472" s="51">
        <f>AVERAGE(T481)</f>
        <v>1.706</v>
      </c>
      <c r="AC472" s="51">
        <f>AVERAGE(U481)</f>
        <v>0.13600000000000001</v>
      </c>
      <c r="AD472" s="51">
        <f>AVERAGE(S481)</f>
        <v>6.5</v>
      </c>
      <c r="AE472" s="51">
        <f>AVERAGE(O481)</f>
        <v>0.8</v>
      </c>
      <c r="AF472" s="90">
        <f>TNTP!M416</f>
        <v>0.84322140000000001</v>
      </c>
      <c r="AG472" s="91">
        <f>TNTP!N416</f>
        <v>3.7163999999999996E-2</v>
      </c>
      <c r="AH472" s="90"/>
    </row>
    <row r="473" spans="1:34" x14ac:dyDescent="0.2">
      <c r="A473" s="82">
        <f>IF(ISBLANK('Raw Data'!A473),"",'Raw Data'!A473)</f>
        <v>42934</v>
      </c>
      <c r="B473" s="151">
        <f>IF(ISBLANK('Raw Data'!B473),"",'Raw Data'!B473)</f>
        <v>28</v>
      </c>
      <c r="C473" s="151" t="str">
        <f>IF(ISBLANK('Raw Data'!X473),"",'Raw Data'!X473)</f>
        <v/>
      </c>
      <c r="D473" s="151" t="str">
        <f>IF(ISBLANK('Raw Data'!Y473),"",'Raw Data'!Y473)</f>
        <v>D Van de Pol, A Danko</v>
      </c>
      <c r="E473" s="151" t="str">
        <f>IF(ISBLANK('Raw Data'!AB473),"",'Raw Data'!AB473)</f>
        <v/>
      </c>
      <c r="F473" s="151" t="str">
        <f>IF(ISBLANK('Raw Data'!AC473),"",'Raw Data'!AC473)</f>
        <v/>
      </c>
      <c r="G473" s="151">
        <f>IF(ISBLANK('Raw Data'!N473),"",'Raw Data'!N473)</f>
        <v>1</v>
      </c>
      <c r="H473" s="151">
        <f>IF(ISBLANK('Raw Data'!O473),"",'Raw Data'!O473)</f>
        <v>2</v>
      </c>
      <c r="I473" s="151">
        <f>IF(ISBLANK('Raw Data'!P473),"",'Raw Data'!P473)</f>
        <v>2</v>
      </c>
      <c r="J473" s="151">
        <f>IF(ISBLANK('Raw Data'!Q473),"",'Raw Data'!Q473)</f>
        <v>1</v>
      </c>
      <c r="K473" s="151">
        <f>IF(ISBLANK('Raw Data'!R473),"",'Raw Data'!R473)</f>
        <v>9</v>
      </c>
      <c r="L473" s="151">
        <f>IF(ISBLANK('Raw Data'!S473),"",'Raw Data'!S473)</f>
        <v>1</v>
      </c>
      <c r="M473" s="151">
        <f>IF(ISBLANK('Raw Data'!T473),"",'Raw Data'!T473)</f>
        <v>28.888888888888889</v>
      </c>
      <c r="N473" s="151">
        <f>IF(ISBLANK('Raw Data'!U473),"",'Raw Data'!U473)</f>
        <v>28.888888888888889</v>
      </c>
      <c r="O473" s="151">
        <f>IF(ISBLANK('Raw Data'!V473),"",'Raw Data'!V473)</f>
        <v>0.45</v>
      </c>
      <c r="P473" s="151">
        <f>IF(ISBLANK('Raw Data'!W473),"",'Raw Data'!W473)</f>
        <v>1</v>
      </c>
      <c r="Q473" s="151">
        <f>IF(ISBLANK('Raw Data'!C473),"",'Raw Data'!C473)</f>
        <v>9.35</v>
      </c>
      <c r="R473" s="151">
        <f>IF(ISBLANK('Raw Data'!D473),"",'Raw Data'!D473)</f>
        <v>7.75</v>
      </c>
      <c r="S473" s="151">
        <f>IF(ISBLANK('Raw Data'!E473),"",'Raw Data'!E473)</f>
        <v>12.5</v>
      </c>
      <c r="T473" s="151" t="str">
        <f>IF(ISBLANK('Raw Data'!F473),"",'Raw Data'!F473)</f>
        <v/>
      </c>
      <c r="U473" s="151">
        <f>IF(ISBLANK('Raw Data'!G473),"",'Raw Data'!G473)</f>
        <v>0.13400000000000001</v>
      </c>
      <c r="V473" s="151" t="str">
        <f>IF(ISBLANK('Raw Data'!AD473),"",'Raw Data'!AD473)</f>
        <v/>
      </c>
      <c r="W473" s="52"/>
      <c r="Y473" s="51" t="s">
        <v>134</v>
      </c>
      <c r="AA473" s="91">
        <f>AVERAGE(AA464:AA472)</f>
        <v>6.7161111111111111</v>
      </c>
      <c r="AB473" s="91">
        <f>AVERAGE(AB464:AB472)</f>
        <v>7.735785714285714</v>
      </c>
      <c r="AC473" s="91">
        <f t="shared" ref="AC473:AE473" si="40">AVERAGE(AC464:AC472)</f>
        <v>0.10859259259259257</v>
      </c>
      <c r="AD473" s="91">
        <f t="shared" si="40"/>
        <v>15.281481481481482</v>
      </c>
      <c r="AE473" s="91">
        <f t="shared" si="40"/>
        <v>0.52314814814814814</v>
      </c>
      <c r="AF473" s="90">
        <f t="shared" ref="AF473:AG473" si="41">AVERAGE(AF464:AF472)</f>
        <v>0.82710038055555568</v>
      </c>
      <c r="AG473" s="91">
        <f t="shared" si="41"/>
        <v>4.4665622222222222E-2</v>
      </c>
      <c r="AH473" s="90"/>
    </row>
    <row r="474" spans="1:34" x14ac:dyDescent="0.2">
      <c r="A474" s="82">
        <f>IF(ISBLANK('Raw Data'!A474),"",'Raw Data'!A474)</f>
        <v>42948</v>
      </c>
      <c r="B474" s="151">
        <f>IF(ISBLANK('Raw Data'!B474),"",'Raw Data'!B474)</f>
        <v>28</v>
      </c>
      <c r="C474" s="151" t="str">
        <f>IF(ISBLANK('Raw Data'!X474),"",'Raw Data'!X474)</f>
        <v/>
      </c>
      <c r="D474" s="151" t="str">
        <f>IF(ISBLANK('Raw Data'!Y474),"",'Raw Data'!Y474)</f>
        <v>D Van de Pol, A Danko</v>
      </c>
      <c r="E474" s="151" t="str">
        <f>IF(ISBLANK('Raw Data'!AB474),"",'Raw Data'!AB474)</f>
        <v/>
      </c>
      <c r="F474" s="151">
        <f>IF(ISBLANK('Raw Data'!AC474),"",'Raw Data'!AC474)</f>
        <v>0</v>
      </c>
      <c r="G474" s="151">
        <f>IF(ISBLANK('Raw Data'!N474),"",'Raw Data'!N474)</f>
        <v>1</v>
      </c>
      <c r="H474" s="151">
        <f>IF(ISBLANK('Raw Data'!O474),"",'Raw Data'!O474)</f>
        <v>2</v>
      </c>
      <c r="I474" s="151">
        <f>IF(ISBLANK('Raw Data'!P474),"",'Raw Data'!P474)</f>
        <v>2</v>
      </c>
      <c r="J474" s="151">
        <f>IF(ISBLANK('Raw Data'!Q474),"",'Raw Data'!Q474)</f>
        <v>2</v>
      </c>
      <c r="K474" s="151">
        <f>IF(ISBLANK('Raw Data'!R474),"",'Raw Data'!R474)</f>
        <v>5</v>
      </c>
      <c r="L474" s="151">
        <f>IF(ISBLANK('Raw Data'!S474),"",'Raw Data'!S474)</f>
        <v>1</v>
      </c>
      <c r="M474" s="151">
        <f>IF(ISBLANK('Raw Data'!T474),"",'Raw Data'!T474)</f>
        <v>30.555555555555557</v>
      </c>
      <c r="N474" s="151">
        <f>IF(ISBLANK('Raw Data'!U474),"",'Raw Data'!U474)</f>
        <v>25.555555555555557</v>
      </c>
      <c r="O474" s="151">
        <f>IF(ISBLANK('Raw Data'!V474),"",'Raw Data'!V474)</f>
        <v>0.4</v>
      </c>
      <c r="P474" s="151">
        <f>IF(ISBLANK('Raw Data'!W474),"",'Raw Data'!W474)</f>
        <v>1</v>
      </c>
      <c r="Q474" s="151">
        <f>IF(ISBLANK('Raw Data'!C474),"",'Raw Data'!C474)</f>
        <v>5.69</v>
      </c>
      <c r="R474" s="151">
        <f>IF(ISBLANK('Raw Data'!D474),"",'Raw Data'!D474)</f>
        <v>6.24</v>
      </c>
      <c r="S474" s="151">
        <f>IF(ISBLANK('Raw Data'!E474),"",'Raw Data'!E474)</f>
        <v>24.3</v>
      </c>
      <c r="T474" s="151">
        <f>IF(ISBLANK('Raw Data'!F474),"",'Raw Data'!F474)</f>
        <v>2.1000000000000001E-2</v>
      </c>
      <c r="U474" s="151">
        <f>IF(ISBLANK('Raw Data'!G474),"",'Raw Data'!G474)</f>
        <v>0.13800000000000001</v>
      </c>
      <c r="V474" s="151" t="str">
        <f>IF(ISBLANK('Raw Data'!AD474),"",'Raw Data'!AD474)</f>
        <v/>
      </c>
      <c r="W474" s="52"/>
      <c r="AF474" s="90"/>
      <c r="AG474" s="91"/>
      <c r="AH474" s="90"/>
    </row>
    <row r="475" spans="1:34" x14ac:dyDescent="0.2">
      <c r="A475" s="82">
        <f>IF(ISBLANK('Raw Data'!A475),"",'Raw Data'!A475)</f>
        <v>42962</v>
      </c>
      <c r="B475" s="151">
        <f>IF(ISBLANK('Raw Data'!B475),"",'Raw Data'!B475)</f>
        <v>28</v>
      </c>
      <c r="C475" s="151" t="str">
        <f>IF(ISBLANK('Raw Data'!X475),"",'Raw Data'!X475)</f>
        <v/>
      </c>
      <c r="D475" s="151" t="str">
        <f>IF(ISBLANK('Raw Data'!Y475),"",'Raw Data'!Y475)</f>
        <v>D Van de Pol, A Danko</v>
      </c>
      <c r="E475" s="151" t="str">
        <f>IF(ISBLANK('Raw Data'!AB475),"",'Raw Data'!AB475)</f>
        <v/>
      </c>
      <c r="F475" s="151">
        <f>IF(ISBLANK('Raw Data'!AC475),"",'Raw Data'!AC475)</f>
        <v>0</v>
      </c>
      <c r="G475" s="151">
        <f>IF(ISBLANK('Raw Data'!N475),"",'Raw Data'!N475)</f>
        <v>2</v>
      </c>
      <c r="H475" s="151">
        <f>IF(ISBLANK('Raw Data'!O475),"",'Raw Data'!O475)</f>
        <v>3</v>
      </c>
      <c r="I475" s="151">
        <f>IF(ISBLANK('Raw Data'!P475),"",'Raw Data'!P475)</f>
        <v>1</v>
      </c>
      <c r="J475" s="151">
        <f>IF(ISBLANK('Raw Data'!Q475),"",'Raw Data'!Q475)</f>
        <v>2</v>
      </c>
      <c r="K475" s="151">
        <f>IF(ISBLANK('Raw Data'!R475),"",'Raw Data'!R475)</f>
        <v>9</v>
      </c>
      <c r="L475" s="151">
        <f>IF(ISBLANK('Raw Data'!S475),"",'Raw Data'!S475)</f>
        <v>1</v>
      </c>
      <c r="M475" s="151">
        <f>IF(ISBLANK('Raw Data'!T475),"",'Raw Data'!T475)</f>
        <v>26.666666666666668</v>
      </c>
      <c r="N475" s="151">
        <f>IF(ISBLANK('Raw Data'!U475),"",'Raw Data'!U475)</f>
        <v>25</v>
      </c>
      <c r="O475" s="151">
        <f>IF(ISBLANK('Raw Data'!V475),"",'Raw Data'!V475)</f>
        <v>0.35</v>
      </c>
      <c r="P475" s="151">
        <f>IF(ISBLANK('Raw Data'!W475),"",'Raw Data'!W475)</f>
        <v>1</v>
      </c>
      <c r="Q475" s="151">
        <f>IF(ISBLANK('Raw Data'!C475),"",'Raw Data'!C475)</f>
        <v>1.87</v>
      </c>
      <c r="R475" s="151">
        <f>IF(ISBLANK('Raw Data'!D475),"",'Raw Data'!D475)</f>
        <v>6.11</v>
      </c>
      <c r="S475" s="151">
        <f>IF(ISBLANK('Raw Data'!E475),"",'Raw Data'!E475)</f>
        <v>12.3</v>
      </c>
      <c r="T475" s="151">
        <f>IF(ISBLANK('Raw Data'!F475),"",'Raw Data'!F475)</f>
        <v>4.67</v>
      </c>
      <c r="U475" s="151">
        <f>IF(ISBLANK('Raw Data'!G475),"",'Raw Data'!G475)</f>
        <v>0.17399999999999999</v>
      </c>
      <c r="V475" s="151" t="str">
        <f>IF(ISBLANK('Raw Data'!AD475),"",'Raw Data'!AD475)</f>
        <v/>
      </c>
      <c r="W475" s="52"/>
      <c r="AF475" s="90"/>
      <c r="AG475" s="91"/>
      <c r="AH475" s="90"/>
    </row>
    <row r="476" spans="1:34" x14ac:dyDescent="0.2">
      <c r="A476" s="82">
        <f>IF(ISBLANK('Raw Data'!A476),"",'Raw Data'!A476)</f>
        <v>42976</v>
      </c>
      <c r="B476" s="151">
        <f>IF(ISBLANK('Raw Data'!B476),"",'Raw Data'!B476)</f>
        <v>28</v>
      </c>
      <c r="C476" s="151" t="str">
        <f>IF(ISBLANK('Raw Data'!X476),"",'Raw Data'!X476)</f>
        <v/>
      </c>
      <c r="D476" s="151" t="str">
        <f>IF(ISBLANK('Raw Data'!Y476),"",'Raw Data'!Y476)</f>
        <v>D Van de Pol, A Danko</v>
      </c>
      <c r="E476" s="151" t="str">
        <f>IF(ISBLANK('Raw Data'!AB476),"",'Raw Data'!AB476)</f>
        <v/>
      </c>
      <c r="F476" s="151">
        <f>IF(ISBLANK('Raw Data'!AC476),"",'Raw Data'!AC476)</f>
        <v>0</v>
      </c>
      <c r="G476" s="151">
        <f>IF(ISBLANK('Raw Data'!N476),"",'Raw Data'!N476)</f>
        <v>1</v>
      </c>
      <c r="H476" s="151">
        <f>IF(ISBLANK('Raw Data'!O476),"",'Raw Data'!O476)</f>
        <v>4</v>
      </c>
      <c r="I476" s="151">
        <f>IF(ISBLANK('Raw Data'!P476),"",'Raw Data'!P476)</f>
        <v>2</v>
      </c>
      <c r="J476" s="151">
        <f>IF(ISBLANK('Raw Data'!Q476),"",'Raw Data'!Q476)</f>
        <v>3</v>
      </c>
      <c r="K476" s="151">
        <f>IF(ISBLANK('Raw Data'!R476),"",'Raw Data'!R476)</f>
        <v>6</v>
      </c>
      <c r="L476" s="151">
        <f>IF(ISBLANK('Raw Data'!S476),"",'Raw Data'!S476)</f>
        <v>3</v>
      </c>
      <c r="M476" s="151">
        <f>IF(ISBLANK('Raw Data'!T476),"",'Raw Data'!T476)</f>
        <v>20</v>
      </c>
      <c r="N476" s="151">
        <f>IF(ISBLANK('Raw Data'!U476),"",'Raw Data'!U476)</f>
        <v>22.777777777777779</v>
      </c>
      <c r="O476" s="151">
        <f>IF(ISBLANK('Raw Data'!V476),"",'Raw Data'!V476)</f>
        <v>0.55000000000000004</v>
      </c>
      <c r="P476" s="151">
        <f>IF(ISBLANK('Raw Data'!W476),"",'Raw Data'!W476)</f>
        <v>1</v>
      </c>
      <c r="Q476" s="151">
        <f>IF(ISBLANK('Raw Data'!C476),"",'Raw Data'!C476)</f>
        <v>7.07</v>
      </c>
      <c r="R476" s="151">
        <f>IF(ISBLANK('Raw Data'!D476),"",'Raw Data'!D476)</f>
        <v>6.52</v>
      </c>
      <c r="S476" s="151">
        <f>IF(ISBLANK('Raw Data'!E476),"",'Raw Data'!E476)</f>
        <v>11.2</v>
      </c>
      <c r="T476" s="151">
        <f>IF(ISBLANK('Raw Data'!F476),"",'Raw Data'!F476)</f>
        <v>0.35799999999999998</v>
      </c>
      <c r="U476" s="151">
        <f>IF(ISBLANK('Raw Data'!G476),"",'Raw Data'!G476)</f>
        <v>5.5E-2</v>
      </c>
      <c r="V476" s="151" t="str">
        <f>IF(ISBLANK('Raw Data'!AD476),"",'Raw Data'!AD476)</f>
        <v/>
      </c>
      <c r="W476" s="52"/>
      <c r="AF476" s="90"/>
      <c r="AG476" s="91"/>
      <c r="AH476" s="90"/>
    </row>
    <row r="477" spans="1:34" x14ac:dyDescent="0.2">
      <c r="A477" s="82">
        <f>IF(ISBLANK('Raw Data'!A477),"",'Raw Data'!A477)</f>
        <v>42990</v>
      </c>
      <c r="B477" s="151">
        <f>IF(ISBLANK('Raw Data'!B477),"",'Raw Data'!B477)</f>
        <v>28</v>
      </c>
      <c r="C477" s="151" t="str">
        <f>IF(ISBLANK('Raw Data'!X477),"",'Raw Data'!X477)</f>
        <v/>
      </c>
      <c r="D477" s="151" t="str">
        <f>IF(ISBLANK('Raw Data'!Y477),"",'Raw Data'!Y477)</f>
        <v>D Van de Pol, A Danko</v>
      </c>
      <c r="E477" s="151" t="str">
        <f>IF(ISBLANK('Raw Data'!AB477),"",'Raw Data'!AB477)</f>
        <v/>
      </c>
      <c r="F477" s="151">
        <f>IF(ISBLANK('Raw Data'!AC477),"",'Raw Data'!AC477)</f>
        <v>0</v>
      </c>
      <c r="G477" s="151">
        <f>IF(ISBLANK('Raw Data'!N477),"",'Raw Data'!N477)</f>
        <v>2</v>
      </c>
      <c r="H477" s="151">
        <f>IF(ISBLANK('Raw Data'!O477),"",'Raw Data'!O477)</f>
        <v>2</v>
      </c>
      <c r="I477" s="151">
        <f>IF(ISBLANK('Raw Data'!P477),"",'Raw Data'!P477)</f>
        <v>3</v>
      </c>
      <c r="J477" s="151">
        <f>IF(ISBLANK('Raw Data'!Q477),"",'Raw Data'!Q477)</f>
        <v>2</v>
      </c>
      <c r="K477" s="151">
        <f>IF(ISBLANK('Raw Data'!R477),"",'Raw Data'!R477)</f>
        <v>7</v>
      </c>
      <c r="L477" s="151">
        <f>IF(ISBLANK('Raw Data'!S477),"",'Raw Data'!S477)</f>
        <v>1</v>
      </c>
      <c r="M477" s="151">
        <f>IF(ISBLANK('Raw Data'!T477),"",'Raw Data'!T477)</f>
        <v>20.555555555555557</v>
      </c>
      <c r="N477" s="151">
        <f>IF(ISBLANK('Raw Data'!U477),"",'Raw Data'!U477)</f>
        <v>21.111111111111111</v>
      </c>
      <c r="O477" s="151">
        <f>IF(ISBLANK('Raw Data'!V477),"",'Raw Data'!V477)</f>
        <v>0.4</v>
      </c>
      <c r="P477" s="151">
        <f>IF(ISBLANK('Raw Data'!W477),"",'Raw Data'!W477)</f>
        <v>1</v>
      </c>
      <c r="Q477" s="151">
        <f>IF(ISBLANK('Raw Data'!C477),"",'Raw Data'!C477)</f>
        <v>6.21</v>
      </c>
      <c r="R477" s="151">
        <f>IF(ISBLANK('Raw Data'!D477),"",'Raw Data'!D477)</f>
        <v>6.43</v>
      </c>
      <c r="S477" s="151">
        <f>IF(ISBLANK('Raw Data'!E477),"",'Raw Data'!E477)</f>
        <v>9</v>
      </c>
      <c r="T477" s="151">
        <f>IF(ISBLANK('Raw Data'!F477),"",'Raw Data'!F477)</f>
        <v>0.67600000000000005</v>
      </c>
      <c r="U477" s="151" t="str">
        <f>IF(ISBLANK('Raw Data'!G477),"",'Raw Data'!G477)</f>
        <v>n/a</v>
      </c>
      <c r="V477" s="151" t="str">
        <f>IF(ISBLANK('Raw Data'!AD477),"",'Raw Data'!AD477)</f>
        <v/>
      </c>
      <c r="W477" s="52"/>
      <c r="AF477" s="90"/>
      <c r="AG477" s="91"/>
      <c r="AH477" s="90"/>
    </row>
    <row r="478" spans="1:34" x14ac:dyDescent="0.2">
      <c r="A478" s="82">
        <f>IF(ISBLANK('Raw Data'!A478),"",'Raw Data'!A478)</f>
        <v>43004</v>
      </c>
      <c r="B478" s="151">
        <f>IF(ISBLANK('Raw Data'!B478),"",'Raw Data'!B478)</f>
        <v>28</v>
      </c>
      <c r="C478" s="151" t="str">
        <f>IF(ISBLANK('Raw Data'!X478),"",'Raw Data'!X478)</f>
        <v/>
      </c>
      <c r="D478" s="151" t="str">
        <f>IF(ISBLANK('Raw Data'!Y478),"",'Raw Data'!Y478)</f>
        <v>D Van de Pol, A Danko</v>
      </c>
      <c r="E478" s="151" t="str">
        <f>IF(ISBLANK('Raw Data'!AB478),"",'Raw Data'!AB478)</f>
        <v/>
      </c>
      <c r="F478" s="151">
        <f>IF(ISBLANK('Raw Data'!AC478),"",'Raw Data'!AC478)</f>
        <v>0</v>
      </c>
      <c r="G478" s="151">
        <f>IF(ISBLANK('Raw Data'!N478),"",'Raw Data'!N478)</f>
        <v>2</v>
      </c>
      <c r="H478" s="151">
        <f>IF(ISBLANK('Raw Data'!O478),"",'Raw Data'!O478)</f>
        <v>3</v>
      </c>
      <c r="I478" s="151">
        <f>IF(ISBLANK('Raw Data'!P478),"",'Raw Data'!P478)</f>
        <v>3</v>
      </c>
      <c r="J478" s="151">
        <f>IF(ISBLANK('Raw Data'!Q478),"",'Raw Data'!Q478)</f>
        <v>2</v>
      </c>
      <c r="K478" s="151">
        <f>IF(ISBLANK('Raw Data'!R478),"",'Raw Data'!R478)</f>
        <v>6</v>
      </c>
      <c r="L478" s="151">
        <f>IF(ISBLANK('Raw Data'!S478),"",'Raw Data'!S478)</f>
        <v>1</v>
      </c>
      <c r="M478" s="151">
        <f>IF(ISBLANK('Raw Data'!T478),"",'Raw Data'!T478)</f>
        <v>22.222222222222221</v>
      </c>
      <c r="N478" s="151">
        <f>IF(ISBLANK('Raw Data'!U478),"",'Raw Data'!U478)</f>
        <v>23.888888888888889</v>
      </c>
      <c r="O478" s="151">
        <f>IF(ISBLANK('Raw Data'!V478),"",'Raw Data'!V478)</f>
        <v>0.65</v>
      </c>
      <c r="P478" s="151">
        <f>IF(ISBLANK('Raw Data'!W478),"",'Raw Data'!W478)</f>
        <v>1</v>
      </c>
      <c r="Q478" s="151">
        <f>IF(ISBLANK('Raw Data'!C478),"",'Raw Data'!C478)</f>
        <v>7.73</v>
      </c>
      <c r="R478" s="151">
        <f>IF(ISBLANK('Raw Data'!D478),"",'Raw Data'!D478)</f>
        <v>6.6</v>
      </c>
      <c r="S478" s="151">
        <f>IF(ISBLANK('Raw Data'!E478),"",'Raw Data'!E478)</f>
        <v>105.7</v>
      </c>
      <c r="T478" s="151">
        <f>IF(ISBLANK('Raw Data'!F478),"",'Raw Data'!F478)</f>
        <v>0.40300000000000002</v>
      </c>
      <c r="U478" s="151">
        <f>IF(ISBLANK('Raw Data'!G478),"",'Raw Data'!G478)</f>
        <v>0.114</v>
      </c>
      <c r="V478" s="151" t="str">
        <f>IF(ISBLANK('Raw Data'!AD478),"",'Raw Data'!AD478)</f>
        <v/>
      </c>
      <c r="W478" s="52"/>
      <c r="AF478" s="90"/>
      <c r="AG478" s="91"/>
      <c r="AH478" s="90"/>
    </row>
    <row r="479" spans="1:34" x14ac:dyDescent="0.2">
      <c r="A479" s="82">
        <f>IF(ISBLANK('Raw Data'!A479),"",'Raw Data'!A479)</f>
        <v>43018</v>
      </c>
      <c r="B479" s="151">
        <f>IF(ISBLANK('Raw Data'!B479),"",'Raw Data'!B479)</f>
        <v>28</v>
      </c>
      <c r="C479" s="151" t="str">
        <f>IF(ISBLANK('Raw Data'!X479),"",'Raw Data'!X479)</f>
        <v/>
      </c>
      <c r="D479" s="151" t="str">
        <f>IF(ISBLANK('Raw Data'!Y479),"",'Raw Data'!Y479)</f>
        <v>D Van de Pol, A Danko</v>
      </c>
      <c r="E479" s="151" t="str">
        <f>IF(ISBLANK('Raw Data'!AB479),"",'Raw Data'!AB479)</f>
        <v/>
      </c>
      <c r="F479" s="151">
        <f>IF(ISBLANK('Raw Data'!AC479),"",'Raw Data'!AC479)</f>
        <v>0</v>
      </c>
      <c r="G479" s="151">
        <f>IF(ISBLANK('Raw Data'!N479),"",'Raw Data'!N479)</f>
        <v>3</v>
      </c>
      <c r="H479" s="151">
        <f>IF(ISBLANK('Raw Data'!O479),"",'Raw Data'!O479)</f>
        <v>2</v>
      </c>
      <c r="I479" s="151">
        <f>IF(ISBLANK('Raw Data'!P479),"",'Raw Data'!P479)</f>
        <v>1</v>
      </c>
      <c r="J479" s="151">
        <f>IF(ISBLANK('Raw Data'!Q479),"",'Raw Data'!Q479)</f>
        <v>1</v>
      </c>
      <c r="K479" s="151">
        <f>IF(ISBLANK('Raw Data'!R479),"",'Raw Data'!R479)</f>
        <v>13</v>
      </c>
      <c r="L479" s="151">
        <f>IF(ISBLANK('Raw Data'!S479),"",'Raw Data'!S479)</f>
        <v>2</v>
      </c>
      <c r="M479" s="151">
        <f>IF(ISBLANK('Raw Data'!T479),"",'Raw Data'!T479)</f>
        <v>28.888888888888889</v>
      </c>
      <c r="N479" s="151">
        <f>IF(ISBLANK('Raw Data'!U479),"",'Raw Data'!U479)</f>
        <v>22.222222222222221</v>
      </c>
      <c r="O479" s="151">
        <f>IF(ISBLANK('Raw Data'!V479),"",'Raw Data'!V479)</f>
        <v>0.75</v>
      </c>
      <c r="P479" s="151">
        <f>IF(ISBLANK('Raw Data'!W479),"",'Raw Data'!W479)</f>
        <v>1</v>
      </c>
      <c r="Q479" s="151">
        <f>IF(ISBLANK('Raw Data'!C479),"",'Raw Data'!C479)</f>
        <v>8.18</v>
      </c>
      <c r="R479" s="151">
        <f>IF(ISBLANK('Raw Data'!D479),"",'Raw Data'!D479)</f>
        <v>6.61</v>
      </c>
      <c r="S479" s="151">
        <f>IF(ISBLANK('Raw Data'!E479),"",'Raw Data'!E479)</f>
        <v>4.4000000000000004</v>
      </c>
      <c r="T479" s="151">
        <f>IF(ISBLANK('Raw Data'!F479),"",'Raw Data'!F479)</f>
        <v>0.94299999999999995</v>
      </c>
      <c r="U479" s="151">
        <f>IF(ISBLANK('Raw Data'!G479),"",'Raw Data'!G479)</f>
        <v>9.0999999999999998E-2</v>
      </c>
      <c r="V479" s="151" t="str">
        <f>IF(ISBLANK('Raw Data'!AD479),"",'Raw Data'!AD479)</f>
        <v/>
      </c>
      <c r="W479" s="52"/>
      <c r="AF479" s="90"/>
      <c r="AG479" s="91"/>
      <c r="AH479" s="90"/>
    </row>
    <row r="480" spans="1:34" x14ac:dyDescent="0.2">
      <c r="A480" s="82">
        <f>IF(ISBLANK('Raw Data'!A480),"",'Raw Data'!A480)</f>
        <v>43032</v>
      </c>
      <c r="B480" s="151">
        <f>IF(ISBLANK('Raw Data'!B480),"",'Raw Data'!B480)</f>
        <v>28</v>
      </c>
      <c r="C480" s="151" t="str">
        <f>IF(ISBLANK('Raw Data'!X480),"",'Raw Data'!X480)</f>
        <v/>
      </c>
      <c r="D480" s="151" t="str">
        <f>IF(ISBLANK('Raw Data'!Y480),"",'Raw Data'!Y480)</f>
        <v>D Van de Pol, A Danko</v>
      </c>
      <c r="E480" s="151">
        <f>IF(ISBLANK('Raw Data'!AB480),"",'Raw Data'!AB480)</f>
        <v>100</v>
      </c>
      <c r="F480" s="151">
        <f>IF(ISBLANK('Raw Data'!AC480),"",'Raw Data'!AC480)</f>
        <v>30.48</v>
      </c>
      <c r="G480" s="151">
        <f>IF(ISBLANK('Raw Data'!N480),"",'Raw Data'!N480)</f>
        <v>3</v>
      </c>
      <c r="H480" s="151">
        <f>IF(ISBLANK('Raw Data'!O480),"",'Raw Data'!O480)</f>
        <v>2</v>
      </c>
      <c r="I480" s="151">
        <f>IF(ISBLANK('Raw Data'!P480),"",'Raw Data'!P480)</f>
        <v>3</v>
      </c>
      <c r="J480" s="151">
        <f>IF(ISBLANK('Raw Data'!Q480),"",'Raw Data'!Q480)</f>
        <v>2</v>
      </c>
      <c r="K480" s="151">
        <f>IF(ISBLANK('Raw Data'!R480),"",'Raw Data'!R480)</f>
        <v>9</v>
      </c>
      <c r="L480" s="151">
        <f>IF(ISBLANK('Raw Data'!S480),"",'Raw Data'!S480)</f>
        <v>4</v>
      </c>
      <c r="M480" s="151">
        <f>IF(ISBLANK('Raw Data'!T480),"",'Raw Data'!T480)</f>
        <v>20</v>
      </c>
      <c r="N480" s="151">
        <f>IF(ISBLANK('Raw Data'!U480),"",'Raw Data'!U480)</f>
        <v>18.333333333333332</v>
      </c>
      <c r="O480" s="151">
        <f>IF(ISBLANK('Raw Data'!V480),"",'Raw Data'!V480)</f>
        <v>0.95</v>
      </c>
      <c r="P480" s="151">
        <f>IF(ISBLANK('Raw Data'!W480),"",'Raw Data'!W480)</f>
        <v>1</v>
      </c>
      <c r="Q480" s="151">
        <f>IF(ISBLANK('Raw Data'!C480),"",'Raw Data'!C480)</f>
        <v>11.57</v>
      </c>
      <c r="R480" s="151">
        <f>IF(ISBLANK('Raw Data'!D480),"",'Raw Data'!D480)</f>
        <v>6.58</v>
      </c>
      <c r="S480" s="151">
        <f>IF(ISBLANK('Raw Data'!E480),"",'Raw Data'!E480)</f>
        <v>6.8</v>
      </c>
      <c r="T480" s="151">
        <f>IF(ISBLANK('Raw Data'!F480),"",'Raw Data'!F480)</f>
        <v>0.75700000000000001</v>
      </c>
      <c r="U480" s="151">
        <f>IF(ISBLANK('Raw Data'!G480),"",'Raw Data'!G480)</f>
        <v>0.10100000000000001</v>
      </c>
      <c r="V480" s="151" t="str">
        <f>IF(ISBLANK('Raw Data'!AD480),"",'Raw Data'!AD480)</f>
        <v/>
      </c>
      <c r="W480" s="52"/>
      <c r="AF480" s="90"/>
      <c r="AG480" s="91"/>
      <c r="AH480" s="90"/>
    </row>
    <row r="481" spans="1:34" x14ac:dyDescent="0.2">
      <c r="A481" s="82">
        <f>IF(ISBLANK('Raw Data'!A481),"",'Raw Data'!A481)</f>
        <v>43046</v>
      </c>
      <c r="B481" s="151">
        <f>IF(ISBLANK('Raw Data'!B481),"",'Raw Data'!B481)</f>
        <v>28</v>
      </c>
      <c r="C481" s="151" t="str">
        <f>IF(ISBLANK('Raw Data'!X481),"",'Raw Data'!X481)</f>
        <v/>
      </c>
      <c r="D481" s="151" t="str">
        <f>IF(ISBLANK('Raw Data'!Y481),"",'Raw Data'!Y481)</f>
        <v>D Van de Pol, A Danko</v>
      </c>
      <c r="E481" s="151">
        <f>IF(ISBLANK('Raw Data'!AB481),"",'Raw Data'!AB481)</f>
        <v>100</v>
      </c>
      <c r="F481" s="151">
        <f>IF(ISBLANK('Raw Data'!AC481),"",'Raw Data'!AC481)</f>
        <v>30.48</v>
      </c>
      <c r="G481" s="151">
        <f>IF(ISBLANK('Raw Data'!N481),"",'Raw Data'!N481)</f>
        <v>3</v>
      </c>
      <c r="H481" s="151">
        <f>IF(ISBLANK('Raw Data'!O481),"",'Raw Data'!O481)</f>
        <v>3</v>
      </c>
      <c r="I481" s="151">
        <f>IF(ISBLANK('Raw Data'!P481),"",'Raw Data'!P481)</f>
        <v>2</v>
      </c>
      <c r="J481" s="151">
        <f>IF(ISBLANK('Raw Data'!Q481),"",'Raw Data'!Q481)</f>
        <v>2</v>
      </c>
      <c r="K481" s="151">
        <f>IF(ISBLANK('Raw Data'!R481),"",'Raw Data'!R481)</f>
        <v>6</v>
      </c>
      <c r="L481" s="151">
        <f>IF(ISBLANK('Raw Data'!S481),"",'Raw Data'!S481)</f>
        <v>3</v>
      </c>
      <c r="M481" s="151">
        <f>IF(ISBLANK('Raw Data'!T481),"",'Raw Data'!T481)</f>
        <v>8.8888888888888893</v>
      </c>
      <c r="N481" s="151">
        <f>IF(ISBLANK('Raw Data'!U481),"",'Raw Data'!U481)</f>
        <v>14.444444444444445</v>
      </c>
      <c r="O481" s="151">
        <f>IF(ISBLANK('Raw Data'!V481),"",'Raw Data'!V481)</f>
        <v>0.8</v>
      </c>
      <c r="P481" s="151">
        <f>IF(ISBLANK('Raw Data'!W481),"",'Raw Data'!W481)</f>
        <v>1</v>
      </c>
      <c r="Q481" s="151">
        <f>IF(ISBLANK('Raw Data'!C481),"",'Raw Data'!C481)</f>
        <v>7.79</v>
      </c>
      <c r="R481" s="151">
        <f>IF(ISBLANK('Raw Data'!D481),"",'Raw Data'!D481)</f>
        <v>6.38</v>
      </c>
      <c r="S481" s="151">
        <f>IF(ISBLANK('Raw Data'!E481),"",'Raw Data'!E481)</f>
        <v>6.5</v>
      </c>
      <c r="T481" s="151">
        <f>IF(ISBLANK('Raw Data'!F481),"",'Raw Data'!F481)</f>
        <v>1.706</v>
      </c>
      <c r="U481" s="151">
        <f>IF(ISBLANK('Raw Data'!G481),"",'Raw Data'!G481)</f>
        <v>0.13600000000000001</v>
      </c>
      <c r="V481" s="151" t="str">
        <f>IF(ISBLANK('Raw Data'!AD481),"",'Raw Data'!AD481)</f>
        <v/>
      </c>
      <c r="W481" s="52"/>
      <c r="AF481" s="90"/>
      <c r="AG481" s="91"/>
      <c r="AH481" s="90"/>
    </row>
    <row r="482" spans="1:34" x14ac:dyDescent="0.2">
      <c r="W482" s="52"/>
      <c r="AF482" s="90"/>
      <c r="AG482" s="91"/>
      <c r="AH482" s="90"/>
    </row>
    <row r="483" spans="1:34" x14ac:dyDescent="0.2">
      <c r="W483" s="52"/>
      <c r="AF483" s="90"/>
      <c r="AG483" s="91"/>
      <c r="AH483" s="90"/>
    </row>
    <row r="484" spans="1:34" x14ac:dyDescent="0.2">
      <c r="W484" s="52"/>
      <c r="AF484" s="90"/>
      <c r="AG484" s="91"/>
      <c r="AH484" s="90"/>
    </row>
    <row r="485" spans="1:34" x14ac:dyDescent="0.2">
      <c r="W485" s="52"/>
      <c r="AF485" s="90"/>
      <c r="AG485" s="91"/>
      <c r="AH485" s="90"/>
    </row>
    <row r="486" spans="1:34" x14ac:dyDescent="0.2">
      <c r="W486" s="52"/>
      <c r="AF486" s="90"/>
      <c r="AG486" s="91"/>
      <c r="AH486" s="90"/>
    </row>
    <row r="487" spans="1:34" x14ac:dyDescent="0.2">
      <c r="W487" s="52"/>
      <c r="AF487" s="90"/>
      <c r="AG487" s="91"/>
      <c r="AH487" s="90"/>
    </row>
    <row r="488" spans="1:34" x14ac:dyDescent="0.2">
      <c r="W488" s="52"/>
      <c r="AF488" s="90"/>
      <c r="AG488" s="91"/>
      <c r="AH488" s="90"/>
    </row>
    <row r="489" spans="1:34" x14ac:dyDescent="0.2">
      <c r="W489" s="52"/>
      <c r="AF489" s="90"/>
      <c r="AG489" s="91"/>
      <c r="AH489" s="90"/>
    </row>
    <row r="490" spans="1:34" x14ac:dyDescent="0.2">
      <c r="W490" s="52"/>
      <c r="AF490" s="90"/>
      <c r="AG490" s="91"/>
      <c r="AH490" s="90"/>
    </row>
    <row r="491" spans="1:34" x14ac:dyDescent="0.2">
      <c r="W491" s="52"/>
      <c r="AF491" s="90"/>
      <c r="AG491" s="91"/>
      <c r="AH491" s="90"/>
    </row>
    <row r="492" spans="1:34" x14ac:dyDescent="0.2">
      <c r="W492" s="52"/>
      <c r="AF492" s="90"/>
      <c r="AG492" s="91"/>
      <c r="AH492" s="90"/>
    </row>
    <row r="493" spans="1:34" x14ac:dyDescent="0.2">
      <c r="W493" s="52"/>
      <c r="AF493" s="90"/>
      <c r="AG493" s="91"/>
      <c r="AH493" s="90"/>
    </row>
    <row r="494" spans="1:34" x14ac:dyDescent="0.2">
      <c r="W494" s="52"/>
      <c r="AF494" s="90"/>
      <c r="AG494" s="91"/>
      <c r="AH494" s="90"/>
    </row>
    <row r="495" spans="1:34" x14ac:dyDescent="0.2">
      <c r="W495" s="52"/>
      <c r="AF495" s="90"/>
      <c r="AG495" s="91"/>
      <c r="AH495" s="90"/>
    </row>
    <row r="496" spans="1:34" x14ac:dyDescent="0.2">
      <c r="W496" s="52"/>
      <c r="AF496" s="90"/>
      <c r="AG496" s="91"/>
      <c r="AH496" s="90"/>
    </row>
    <row r="497" spans="23:34" x14ac:dyDescent="0.2">
      <c r="W497" s="52"/>
      <c r="AF497" s="90"/>
      <c r="AG497" s="91"/>
      <c r="AH497" s="90"/>
    </row>
    <row r="498" spans="23:34" x14ac:dyDescent="0.2">
      <c r="W498" s="52"/>
      <c r="AF498" s="90"/>
      <c r="AG498" s="91"/>
      <c r="AH498" s="90"/>
    </row>
    <row r="499" spans="23:34" x14ac:dyDescent="0.2">
      <c r="W499" s="52"/>
      <c r="AF499" s="90"/>
      <c r="AG499" s="91"/>
      <c r="AH499" s="90"/>
    </row>
    <row r="500" spans="23:34" x14ac:dyDescent="0.2">
      <c r="W500" s="52"/>
      <c r="AF500" s="90"/>
      <c r="AG500" s="91"/>
      <c r="AH500" s="90"/>
    </row>
    <row r="501" spans="23:34" x14ac:dyDescent="0.2">
      <c r="W501" s="52"/>
      <c r="AF501" s="90"/>
      <c r="AG501" s="91"/>
      <c r="AH501" s="90"/>
    </row>
    <row r="502" spans="23:34" x14ac:dyDescent="0.2">
      <c r="W502" s="52"/>
      <c r="AF502" s="90"/>
      <c r="AG502" s="91"/>
      <c r="AH502" s="90"/>
    </row>
    <row r="503" spans="23:34" x14ac:dyDescent="0.2">
      <c r="W503" s="52"/>
      <c r="AF503" s="90"/>
      <c r="AG503" s="91"/>
      <c r="AH503" s="90"/>
    </row>
    <row r="504" spans="23:34" x14ac:dyDescent="0.2">
      <c r="W504" s="52"/>
      <c r="AF504" s="90"/>
      <c r="AG504" s="91"/>
      <c r="AH504" s="90"/>
    </row>
    <row r="505" spans="23:34" x14ac:dyDescent="0.2">
      <c r="W505" s="52"/>
      <c r="AF505" s="90"/>
      <c r="AG505" s="91"/>
      <c r="AH505" s="90"/>
    </row>
    <row r="506" spans="23:34" x14ac:dyDescent="0.2">
      <c r="W506" s="52"/>
      <c r="AF506" s="90"/>
      <c r="AG506" s="91"/>
      <c r="AH506" s="90"/>
    </row>
    <row r="507" spans="23:34" x14ac:dyDescent="0.2">
      <c r="W507" s="52"/>
      <c r="AF507" s="90"/>
      <c r="AG507" s="91"/>
      <c r="AH507" s="90"/>
    </row>
    <row r="508" spans="23:34" x14ac:dyDescent="0.2">
      <c r="W508" s="52"/>
      <c r="AF508" s="90"/>
      <c r="AG508" s="91"/>
      <c r="AH508" s="90"/>
    </row>
    <row r="509" spans="23:34" x14ac:dyDescent="0.2">
      <c r="W509" s="52"/>
      <c r="AF509" s="90"/>
      <c r="AG509" s="91"/>
      <c r="AH509" s="90"/>
    </row>
    <row r="510" spans="23:34" x14ac:dyDescent="0.2">
      <c r="W510" s="52"/>
      <c r="AF510" s="90"/>
      <c r="AG510" s="91"/>
      <c r="AH510" s="90"/>
    </row>
    <row r="511" spans="23:34" x14ac:dyDescent="0.2">
      <c r="W511" s="52"/>
      <c r="AF511" s="90"/>
      <c r="AG511" s="91"/>
      <c r="AH511" s="90"/>
    </row>
    <row r="512" spans="23:34" x14ac:dyDescent="0.2">
      <c r="W512" s="52"/>
      <c r="AF512" s="90"/>
      <c r="AG512" s="91"/>
      <c r="AH512" s="90"/>
    </row>
    <row r="513" spans="23:34" x14ac:dyDescent="0.2">
      <c r="W513" s="52"/>
      <c r="AF513" s="90"/>
      <c r="AG513" s="90"/>
      <c r="AH513" s="90"/>
    </row>
    <row r="514" spans="23:34" x14ac:dyDescent="0.2">
      <c r="W514" s="52"/>
      <c r="AF514" s="90"/>
      <c r="AG514" s="90"/>
      <c r="AH514" s="90"/>
    </row>
    <row r="515" spans="23:34" x14ac:dyDescent="0.2">
      <c r="W515" s="52"/>
    </row>
    <row r="516" spans="23:34" x14ac:dyDescent="0.2">
      <c r="W516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55"/>
  <sheetViews>
    <sheetView zoomScale="85" zoomScaleNormal="85" zoomScalePageLayoutView="85" workbookViewId="0">
      <pane xSplit="2" ySplit="1" topLeftCell="C70" activePane="bottomRight" state="frozen"/>
      <selection pane="topRight" activeCell="C1" sqref="C1"/>
      <selection pane="bottomLeft" activeCell="A2" sqref="A2"/>
      <selection pane="bottomRight" activeCell="D2" sqref="D2:G423"/>
    </sheetView>
  </sheetViews>
  <sheetFormatPr baseColWidth="10" defaultColWidth="9.1640625" defaultRowHeight="16" x14ac:dyDescent="0.2"/>
  <cols>
    <col min="1" max="1" width="11.83203125" style="102" bestFit="1" customWidth="1"/>
    <col min="2" max="2" width="10.5" style="24" bestFit="1" customWidth="1"/>
    <col min="3" max="3" width="14" style="22" customWidth="1"/>
    <col min="4" max="4" width="11.33203125" style="168" customWidth="1"/>
    <col min="5" max="5" width="12.5" style="22" bestFit="1" customWidth="1"/>
    <col min="6" max="6" width="10.5" style="168" bestFit="1" customWidth="1"/>
    <col min="7" max="7" width="12.5" style="22" bestFit="1" customWidth="1"/>
    <col min="8" max="8" width="14.1640625" style="22" customWidth="1"/>
    <col min="9" max="9" width="9.5" style="22" bestFit="1" customWidth="1"/>
    <col min="10" max="10" width="10.1640625" style="22" bestFit="1" customWidth="1"/>
    <col min="11" max="11" width="9.1640625" style="22"/>
    <col min="12" max="12" width="19.33203125" style="22" bestFit="1" customWidth="1"/>
    <col min="13" max="13" width="13.6640625" style="22" bestFit="1" customWidth="1"/>
    <col min="14" max="14" width="12.5" style="22" bestFit="1" customWidth="1"/>
    <col min="15" max="15" width="9.1640625" style="22"/>
    <col min="16" max="16" width="9.6640625" style="22" bestFit="1" customWidth="1"/>
    <col min="17" max="17" width="9.1640625" style="22"/>
    <col min="18" max="19" width="9.5" style="22" bestFit="1" customWidth="1"/>
    <col min="20" max="16384" width="9.1640625" style="22"/>
  </cols>
  <sheetData>
    <row r="1" spans="1:14" x14ac:dyDescent="0.2">
      <c r="A1" s="114"/>
      <c r="B1" s="19" t="s">
        <v>19</v>
      </c>
      <c r="C1" s="20" t="s">
        <v>75</v>
      </c>
      <c r="D1" s="160" t="s">
        <v>76</v>
      </c>
      <c r="E1" s="44" t="s">
        <v>77</v>
      </c>
      <c r="F1" s="169" t="s">
        <v>78</v>
      </c>
      <c r="G1" s="44" t="s">
        <v>79</v>
      </c>
      <c r="L1" s="21" t="s">
        <v>80</v>
      </c>
      <c r="M1" s="20" t="s">
        <v>77</v>
      </c>
      <c r="N1" s="20" t="s">
        <v>79</v>
      </c>
    </row>
    <row r="2" spans="1:14" ht="15.75" customHeight="1" x14ac:dyDescent="0.2">
      <c r="A2" s="103">
        <v>42808</v>
      </c>
      <c r="B2" s="24">
        <v>2</v>
      </c>
      <c r="C2" s="22" t="s">
        <v>166</v>
      </c>
      <c r="D2" s="30">
        <v>115</v>
      </c>
      <c r="E2" s="22">
        <f t="shared" ref="E2:E22" si="0">(D2*14.007)*(0.001)</f>
        <v>1.610805</v>
      </c>
      <c r="F2" s="155">
        <v>1.03</v>
      </c>
      <c r="G2" s="22">
        <f t="shared" ref="G2:G22" si="1">(F2*30.97)*(0.001)</f>
        <v>3.18991E-2</v>
      </c>
      <c r="L2" s="84">
        <v>2</v>
      </c>
      <c r="M2" s="20"/>
      <c r="N2" s="20"/>
    </row>
    <row r="3" spans="1:14" ht="15.75" customHeight="1" x14ac:dyDescent="0.2">
      <c r="A3" s="103">
        <v>42822</v>
      </c>
      <c r="B3" s="24">
        <v>2</v>
      </c>
      <c r="D3" s="161">
        <v>109</v>
      </c>
      <c r="E3" s="22">
        <f t="shared" si="0"/>
        <v>1.5267629999999999</v>
      </c>
      <c r="F3" s="155">
        <v>0.72</v>
      </c>
      <c r="G3" s="22">
        <f t="shared" si="1"/>
        <v>2.2298399999999999E-2</v>
      </c>
      <c r="L3" s="22" t="s">
        <v>20</v>
      </c>
      <c r="M3" s="22">
        <f>AVERAGE(E2:E3)</f>
        <v>1.568784</v>
      </c>
      <c r="N3" s="22">
        <f>AVERAGE(G2:G3)</f>
        <v>2.7098749999999998E-2</v>
      </c>
    </row>
    <row r="4" spans="1:14" x14ac:dyDescent="0.2">
      <c r="A4" s="103">
        <v>42836</v>
      </c>
      <c r="B4" s="24">
        <v>2</v>
      </c>
      <c r="D4" s="161">
        <v>107</v>
      </c>
      <c r="E4" s="22">
        <f t="shared" si="0"/>
        <v>1.4987490000000001</v>
      </c>
      <c r="F4" s="155">
        <v>1.1299999999999999</v>
      </c>
      <c r="G4" s="22">
        <f t="shared" si="1"/>
        <v>3.4996100000000002E-2</v>
      </c>
      <c r="L4" s="22" t="s">
        <v>22</v>
      </c>
      <c r="M4" s="22">
        <f>AVERAGE(E4:E5)</f>
        <v>1.4140066500000001</v>
      </c>
      <c r="N4" s="22">
        <f>AVERAGE(G4:G5)</f>
        <v>3.9486750000000001E-2</v>
      </c>
    </row>
    <row r="5" spans="1:14" ht="15.75" customHeight="1" x14ac:dyDescent="0.2">
      <c r="A5" s="103">
        <v>42850</v>
      </c>
      <c r="B5" s="24">
        <v>2</v>
      </c>
      <c r="D5" s="173">
        <v>94.9</v>
      </c>
      <c r="E5" s="22">
        <f t="shared" si="0"/>
        <v>1.3292643000000002</v>
      </c>
      <c r="F5" s="155">
        <v>1.42</v>
      </c>
      <c r="G5" s="22">
        <f t="shared" si="1"/>
        <v>4.39774E-2</v>
      </c>
      <c r="L5" s="22" t="s">
        <v>23</v>
      </c>
      <c r="M5" s="22">
        <f>AVERAGE(E6:E7)</f>
        <v>1.3712853</v>
      </c>
      <c r="N5" s="22">
        <f>AVERAGE(G6:G7)</f>
        <v>4.9397150000000001E-2</v>
      </c>
    </row>
    <row r="6" spans="1:14" ht="15.75" customHeight="1" x14ac:dyDescent="0.2">
      <c r="A6" s="103">
        <v>42864</v>
      </c>
      <c r="B6" s="24">
        <v>2</v>
      </c>
      <c r="D6" s="30">
        <v>99.7</v>
      </c>
      <c r="E6" s="22">
        <f t="shared" si="0"/>
        <v>1.3964979000000002</v>
      </c>
      <c r="F6" s="30">
        <v>1.22</v>
      </c>
      <c r="G6" s="22">
        <f t="shared" si="1"/>
        <v>3.7783400000000002E-2</v>
      </c>
      <c r="L6" s="22" t="s">
        <v>24</v>
      </c>
      <c r="M6" s="22">
        <f>AVERAGE(E8:E9)</f>
        <v>1.7018504999999999</v>
      </c>
      <c r="N6" s="22">
        <f>AVERAGE(G8:G9)</f>
        <v>6.7824300000000004E-2</v>
      </c>
    </row>
    <row r="7" spans="1:14" ht="15.75" customHeight="1" x14ac:dyDescent="0.2">
      <c r="A7" s="103">
        <v>42878</v>
      </c>
      <c r="B7" s="24">
        <v>2</v>
      </c>
      <c r="D7" s="30">
        <v>96.1</v>
      </c>
      <c r="E7" s="22">
        <f t="shared" si="0"/>
        <v>1.3460726999999999</v>
      </c>
      <c r="F7" s="32">
        <v>1.97</v>
      </c>
      <c r="G7" s="22">
        <f t="shared" si="1"/>
        <v>6.10109E-2</v>
      </c>
      <c r="L7" s="22" t="s">
        <v>25</v>
      </c>
      <c r="M7" s="22">
        <f>AVERAGE(E10:E11)</f>
        <v>0.67583775000000001</v>
      </c>
      <c r="N7" s="22">
        <f>AVERAGE(G10:G11)</f>
        <v>5.4042649999999998E-2</v>
      </c>
    </row>
    <row r="8" spans="1:14" ht="15.75" customHeight="1" x14ac:dyDescent="0.2">
      <c r="A8" s="103">
        <v>42892</v>
      </c>
      <c r="B8" s="24">
        <v>2</v>
      </c>
      <c r="D8" s="30">
        <v>123</v>
      </c>
      <c r="E8" s="22">
        <f t="shared" si="0"/>
        <v>1.722861</v>
      </c>
      <c r="F8" s="30">
        <v>2.11</v>
      </c>
      <c r="G8" s="22">
        <f t="shared" si="1"/>
        <v>6.5346699999999994E-2</v>
      </c>
      <c r="L8" s="22" t="s">
        <v>26</v>
      </c>
      <c r="M8" s="22">
        <f>AVERAGE(E12:E14)</f>
        <v>1.27253595</v>
      </c>
      <c r="N8" s="22">
        <f>AVERAGE(G12:G14)</f>
        <v>0.11510516666666666</v>
      </c>
    </row>
    <row r="9" spans="1:14" ht="15.75" customHeight="1" x14ac:dyDescent="0.2">
      <c r="A9" s="103">
        <v>42906</v>
      </c>
      <c r="B9" s="24">
        <v>2</v>
      </c>
      <c r="D9" s="30">
        <v>120</v>
      </c>
      <c r="E9" s="22">
        <f t="shared" si="0"/>
        <v>1.6808399999999999</v>
      </c>
      <c r="F9" s="30">
        <v>2.27</v>
      </c>
      <c r="G9" s="22">
        <f t="shared" si="1"/>
        <v>7.0301900000000001E-2</v>
      </c>
      <c r="L9" s="22" t="s">
        <v>27</v>
      </c>
      <c r="M9" s="22">
        <f>AVERAGE(E15:E16)</f>
        <v>1.54077</v>
      </c>
      <c r="N9" s="22">
        <f>AVERAGE(G15:G16)</f>
        <v>5.6365400000000003E-2</v>
      </c>
    </row>
    <row r="10" spans="1:14" ht="15.75" customHeight="1" x14ac:dyDescent="0.2">
      <c r="A10" s="103">
        <v>42921</v>
      </c>
      <c r="B10" s="24">
        <v>2</v>
      </c>
      <c r="D10" s="37">
        <v>56.1</v>
      </c>
      <c r="E10" s="22">
        <f t="shared" si="0"/>
        <v>0.78579270000000001</v>
      </c>
      <c r="F10" s="37">
        <v>1.72</v>
      </c>
      <c r="G10" s="22">
        <f t="shared" si="1"/>
        <v>5.32684E-2</v>
      </c>
      <c r="L10" s="22" t="s">
        <v>81</v>
      </c>
      <c r="M10" s="22">
        <f>AVERAGE(E17:E18)</f>
        <v>1.6668329999999998</v>
      </c>
      <c r="N10" s="22">
        <f>AVERAGE(G17:G18)</f>
        <v>3.6544599999999997E-2</v>
      </c>
    </row>
    <row r="11" spans="1:14" ht="15.75" customHeight="1" x14ac:dyDescent="0.2">
      <c r="A11" s="103">
        <v>42934</v>
      </c>
      <c r="B11" s="24">
        <v>2</v>
      </c>
      <c r="D11" s="37">
        <v>40.4</v>
      </c>
      <c r="E11" s="22">
        <f t="shared" si="0"/>
        <v>0.56588280000000002</v>
      </c>
      <c r="F11" s="37">
        <v>1.77</v>
      </c>
      <c r="G11" s="22">
        <f t="shared" si="1"/>
        <v>5.4816899999999995E-2</v>
      </c>
      <c r="L11" s="22" t="s">
        <v>29</v>
      </c>
      <c r="M11" s="22">
        <f>AVERAGE(E19)</f>
        <v>1.3754873999999999</v>
      </c>
      <c r="N11" s="22">
        <f>AVERAGE(G19)</f>
        <v>4.3667699999999997E-2</v>
      </c>
    </row>
    <row r="12" spans="1:14" ht="15.75" customHeight="1" x14ac:dyDescent="0.2">
      <c r="A12" s="115">
        <v>42948</v>
      </c>
      <c r="B12" s="24">
        <v>2</v>
      </c>
      <c r="D12" s="37">
        <v>69.25</v>
      </c>
      <c r="E12" s="22">
        <f t="shared" si="0"/>
        <v>0.96998474999999995</v>
      </c>
      <c r="F12" s="37">
        <v>3.79</v>
      </c>
      <c r="G12" s="22">
        <f t="shared" si="1"/>
        <v>0.1173763</v>
      </c>
    </row>
    <row r="13" spans="1:14" ht="15.75" customHeight="1" x14ac:dyDescent="0.2">
      <c r="A13" s="115">
        <v>42962</v>
      </c>
      <c r="B13" s="24">
        <v>2</v>
      </c>
      <c r="D13" s="37">
        <v>99.3</v>
      </c>
      <c r="E13" s="22">
        <f t="shared" si="0"/>
        <v>1.3908951000000001</v>
      </c>
      <c r="F13" s="37">
        <v>5.35</v>
      </c>
      <c r="G13" s="22">
        <f t="shared" si="1"/>
        <v>0.16568949999999999</v>
      </c>
    </row>
    <row r="14" spans="1:14" ht="15.75" customHeight="1" x14ac:dyDescent="0.2">
      <c r="A14" s="115">
        <v>42976</v>
      </c>
      <c r="B14" s="24">
        <v>2</v>
      </c>
      <c r="D14" s="37">
        <v>104</v>
      </c>
      <c r="E14" s="22">
        <f t="shared" si="0"/>
        <v>1.456728</v>
      </c>
      <c r="F14" s="37">
        <v>2.0099999999999998</v>
      </c>
      <c r="G14" s="22">
        <f t="shared" si="1"/>
        <v>6.2249699999999991E-2</v>
      </c>
    </row>
    <row r="15" spans="1:14" ht="15.75" customHeight="1" x14ac:dyDescent="0.2">
      <c r="A15" s="116">
        <v>42990</v>
      </c>
      <c r="B15" s="24">
        <v>2</v>
      </c>
      <c r="D15" s="37">
        <v>110</v>
      </c>
      <c r="E15" s="22">
        <f t="shared" si="0"/>
        <v>1.54077</v>
      </c>
      <c r="F15" s="37">
        <v>1.82</v>
      </c>
      <c r="G15" s="22">
        <f t="shared" si="1"/>
        <v>5.6365400000000003E-2</v>
      </c>
      <c r="H15" s="121"/>
      <c r="I15" s="122"/>
    </row>
    <row r="16" spans="1:14" ht="15.75" customHeight="1" x14ac:dyDescent="0.2">
      <c r="A16" s="117">
        <v>43004</v>
      </c>
      <c r="B16" s="24">
        <v>2</v>
      </c>
      <c r="C16" s="22" t="s">
        <v>320</v>
      </c>
      <c r="D16" s="37"/>
      <c r="F16" s="37"/>
      <c r="H16" s="121"/>
      <c r="I16" s="122"/>
    </row>
    <row r="17" spans="1:14" ht="15.75" customHeight="1" x14ac:dyDescent="0.2">
      <c r="A17" s="181">
        <v>43018</v>
      </c>
      <c r="B17" s="24">
        <v>2</v>
      </c>
      <c r="C17" s="22" t="s">
        <v>166</v>
      </c>
      <c r="D17" s="37"/>
      <c r="F17" s="37"/>
      <c r="H17" s="121"/>
      <c r="I17" s="121"/>
    </row>
    <row r="18" spans="1:14" ht="15.75" customHeight="1" x14ac:dyDescent="0.2">
      <c r="A18" s="181">
        <v>43032</v>
      </c>
      <c r="B18" s="24">
        <v>2</v>
      </c>
      <c r="D18" s="37">
        <v>119</v>
      </c>
      <c r="E18" s="22">
        <f>(D18*14.007)*(0.001)</f>
        <v>1.6668329999999998</v>
      </c>
      <c r="F18" s="37">
        <v>1.18</v>
      </c>
      <c r="G18" s="22">
        <f t="shared" si="1"/>
        <v>3.6544599999999997E-2</v>
      </c>
    </row>
    <row r="19" spans="1:14" ht="15.75" customHeight="1" x14ac:dyDescent="0.2">
      <c r="A19" s="181">
        <v>43046</v>
      </c>
      <c r="B19" s="24">
        <v>2</v>
      </c>
      <c r="D19" s="37">
        <v>98.2</v>
      </c>
      <c r="E19" s="22">
        <f t="shared" si="0"/>
        <v>1.3754873999999999</v>
      </c>
      <c r="F19" s="37">
        <v>1.41</v>
      </c>
      <c r="G19" s="22">
        <f t="shared" si="1"/>
        <v>4.3667699999999997E-2</v>
      </c>
    </row>
    <row r="20" spans="1:14" ht="15.75" customHeight="1" x14ac:dyDescent="0.2">
      <c r="D20" s="37"/>
      <c r="F20" s="37"/>
    </row>
    <row r="21" spans="1:14" ht="15.75" customHeight="1" x14ac:dyDescent="0.2">
      <c r="A21" s="103">
        <f>A2</f>
        <v>42808</v>
      </c>
      <c r="B21" s="24">
        <v>3</v>
      </c>
      <c r="D21" s="30">
        <v>199</v>
      </c>
      <c r="E21" s="22">
        <f t="shared" si="0"/>
        <v>2.7873930000000002</v>
      </c>
      <c r="F21" s="155">
        <v>1.61</v>
      </c>
      <c r="G21" s="22">
        <f t="shared" si="1"/>
        <v>4.9861700000000002E-2</v>
      </c>
      <c r="L21" s="22">
        <v>3</v>
      </c>
    </row>
    <row r="22" spans="1:14" ht="15.75" customHeight="1" x14ac:dyDescent="0.2">
      <c r="A22" s="103">
        <f t="shared" ref="A22:A38" si="2">A3</f>
        <v>42822</v>
      </c>
      <c r="B22" s="24">
        <v>3</v>
      </c>
      <c r="C22" s="22" t="s">
        <v>166</v>
      </c>
      <c r="D22" s="161">
        <v>311</v>
      </c>
      <c r="E22" s="22">
        <f t="shared" si="0"/>
        <v>4.3561769999999997</v>
      </c>
      <c r="F22" s="155">
        <v>1.34</v>
      </c>
      <c r="G22" s="22">
        <f t="shared" si="1"/>
        <v>4.1499800000000003E-2</v>
      </c>
      <c r="L22" s="22" t="s">
        <v>20</v>
      </c>
      <c r="M22" s="22">
        <f>AVERAGE(E21:E22)</f>
        <v>3.5717850000000002</v>
      </c>
      <c r="N22" s="22">
        <f>AVERAGE(G21:G22)</f>
        <v>4.5680750000000006E-2</v>
      </c>
    </row>
    <row r="23" spans="1:14" x14ac:dyDescent="0.2">
      <c r="A23" s="103">
        <f t="shared" si="2"/>
        <v>42836</v>
      </c>
      <c r="B23" s="24">
        <v>3</v>
      </c>
      <c r="D23" s="161">
        <v>286</v>
      </c>
      <c r="E23" s="22">
        <f>(D23*14.007)*(0.001)</f>
        <v>4.0060019999999996</v>
      </c>
      <c r="F23" s="155">
        <v>3.43</v>
      </c>
      <c r="G23" s="22">
        <f t="shared" ref="G23:G38" si="3">(F23*30.97)*(0.001)</f>
        <v>0.1062271</v>
      </c>
      <c r="L23" s="22" t="s">
        <v>22</v>
      </c>
      <c r="M23" s="22">
        <f>AVERAGE(E23:E24)</f>
        <v>3.8449214999999999</v>
      </c>
      <c r="N23" s="22">
        <f>AVERAGE(G23:G24)</f>
        <v>7.8508949999999994E-2</v>
      </c>
    </row>
    <row r="24" spans="1:14" ht="15.75" customHeight="1" x14ac:dyDescent="0.2">
      <c r="A24" s="103">
        <f t="shared" si="2"/>
        <v>42850</v>
      </c>
      <c r="B24" s="24">
        <v>3</v>
      </c>
      <c r="D24" s="161">
        <v>263</v>
      </c>
      <c r="E24" s="22">
        <f>(D24*14.007)*(0.001)</f>
        <v>3.6838410000000001</v>
      </c>
      <c r="F24" s="155">
        <v>1.64</v>
      </c>
      <c r="G24" s="22">
        <f t="shared" si="3"/>
        <v>5.0790799999999997E-2</v>
      </c>
      <c r="L24" s="22" t="s">
        <v>23</v>
      </c>
      <c r="M24" s="22">
        <f>AVERAGE(E25:E26)</f>
        <v>2.8784385000000001</v>
      </c>
      <c r="N24" s="22">
        <f>AVERAGE(G25:G26)</f>
        <v>6.705005E-2</v>
      </c>
    </row>
    <row r="25" spans="1:14" ht="15.75" customHeight="1" x14ac:dyDescent="0.2">
      <c r="A25" s="103">
        <f t="shared" si="2"/>
        <v>42864</v>
      </c>
      <c r="B25" s="24">
        <v>3</v>
      </c>
      <c r="D25" s="30">
        <v>197</v>
      </c>
      <c r="E25" s="22">
        <f>(D25*14.007)*(0.001)</f>
        <v>2.759379</v>
      </c>
      <c r="F25" s="32">
        <v>2.29</v>
      </c>
      <c r="G25" s="22">
        <f t="shared" si="3"/>
        <v>7.0921300000000007E-2</v>
      </c>
      <c r="L25" s="22" t="s">
        <v>24</v>
      </c>
      <c r="M25" s="22">
        <f>AVERAGE(E27:E28)</f>
        <v>3.2496239999999998</v>
      </c>
      <c r="N25" s="22">
        <f>AVERAGE(G27:G28)</f>
        <v>9.972339999999999E-2</v>
      </c>
    </row>
    <row r="26" spans="1:14" ht="15.75" customHeight="1" x14ac:dyDescent="0.2">
      <c r="A26" s="103">
        <f t="shared" si="2"/>
        <v>42878</v>
      </c>
      <c r="B26" s="24">
        <v>3</v>
      </c>
      <c r="D26" s="35">
        <v>214</v>
      </c>
      <c r="E26" s="22">
        <f t="shared" ref="E26:E38" si="4">(D26*14.007)*(0.001)</f>
        <v>2.9974980000000002</v>
      </c>
      <c r="F26" s="30">
        <v>2.04</v>
      </c>
      <c r="G26" s="22">
        <f t="shared" si="3"/>
        <v>6.3178799999999993E-2</v>
      </c>
      <c r="L26" s="22" t="s">
        <v>25</v>
      </c>
      <c r="M26" s="22">
        <f>AVERAGE(E29:E30)</f>
        <v>2.4302144999999999</v>
      </c>
      <c r="N26" s="22">
        <f>AVERAGE(G29:G30)</f>
        <v>0.11381474999999999</v>
      </c>
    </row>
    <row r="27" spans="1:14" ht="15.75" customHeight="1" x14ac:dyDescent="0.2">
      <c r="A27" s="103">
        <f t="shared" si="2"/>
        <v>42892</v>
      </c>
      <c r="B27" s="24">
        <v>3</v>
      </c>
      <c r="D27" s="30">
        <v>242</v>
      </c>
      <c r="E27" s="22">
        <f t="shared" si="4"/>
        <v>3.389694</v>
      </c>
      <c r="F27" s="30">
        <v>2.65</v>
      </c>
      <c r="G27" s="22">
        <f t="shared" si="3"/>
        <v>8.2070499999999991E-2</v>
      </c>
      <c r="L27" s="22" t="s">
        <v>26</v>
      </c>
      <c r="M27" s="22">
        <f>AVERAGE(E31:E33)</f>
        <v>2.1762209000000001</v>
      </c>
      <c r="N27" s="22">
        <f>AVERAGE(G31:G33)</f>
        <v>0.13306776666666667</v>
      </c>
    </row>
    <row r="28" spans="1:14" ht="15.75" customHeight="1" x14ac:dyDescent="0.2">
      <c r="A28" s="103">
        <f t="shared" si="2"/>
        <v>42906</v>
      </c>
      <c r="B28" s="24">
        <v>3</v>
      </c>
      <c r="D28" s="30">
        <v>222</v>
      </c>
      <c r="E28" s="22">
        <f t="shared" si="4"/>
        <v>3.1095540000000002</v>
      </c>
      <c r="F28" s="30">
        <v>3.79</v>
      </c>
      <c r="G28" s="22">
        <f t="shared" si="3"/>
        <v>0.1173763</v>
      </c>
      <c r="L28" s="22" t="s">
        <v>27</v>
      </c>
      <c r="M28" s="22">
        <f>AVERAGE(E34:E35)</f>
        <v>3.7048515000000002</v>
      </c>
      <c r="N28" s="22">
        <f>AVERAGE(G34:G35)</f>
        <v>5.2649000000000001E-2</v>
      </c>
    </row>
    <row r="29" spans="1:14" ht="15.75" customHeight="1" x14ac:dyDescent="0.2">
      <c r="A29" s="103">
        <f t="shared" si="2"/>
        <v>42921</v>
      </c>
      <c r="B29" s="24">
        <v>3</v>
      </c>
      <c r="D29" s="37">
        <v>195</v>
      </c>
      <c r="E29" s="22">
        <f t="shared" si="4"/>
        <v>2.7313649999999998</v>
      </c>
      <c r="F29" s="37">
        <v>2.52</v>
      </c>
      <c r="G29" s="22">
        <f t="shared" si="3"/>
        <v>7.80444E-2</v>
      </c>
      <c r="L29" s="22" t="s">
        <v>81</v>
      </c>
      <c r="M29" s="22">
        <f>AVERAGE(E36:E37)</f>
        <v>4.48224</v>
      </c>
      <c r="N29" s="22">
        <f>AVERAGE(G36:G37)</f>
        <v>3.9177050000000005E-2</v>
      </c>
    </row>
    <row r="30" spans="1:14" ht="15.75" customHeight="1" x14ac:dyDescent="0.2">
      <c r="A30" s="103">
        <f t="shared" si="2"/>
        <v>42934</v>
      </c>
      <c r="B30" s="24">
        <v>3</v>
      </c>
      <c r="D30" s="37">
        <v>152</v>
      </c>
      <c r="E30" s="22">
        <f t="shared" si="4"/>
        <v>2.1290640000000001</v>
      </c>
      <c r="F30" s="37">
        <v>4.83</v>
      </c>
      <c r="G30" s="22">
        <f t="shared" si="3"/>
        <v>0.1495851</v>
      </c>
      <c r="L30" s="22" t="s">
        <v>29</v>
      </c>
      <c r="M30" s="22">
        <f>AVERAGE(E38)</f>
        <v>3.697848</v>
      </c>
      <c r="N30" s="22">
        <f>AVERAGE(G38)</f>
        <v>5.8533299999999996E-2</v>
      </c>
    </row>
    <row r="31" spans="1:14" ht="15.75" customHeight="1" x14ac:dyDescent="0.2">
      <c r="A31" s="103">
        <f t="shared" si="2"/>
        <v>42948</v>
      </c>
      <c r="B31" s="24">
        <v>3</v>
      </c>
      <c r="D31" s="37">
        <v>90.2</v>
      </c>
      <c r="E31" s="22">
        <f t="shared" si="4"/>
        <v>1.2634314</v>
      </c>
      <c r="F31" s="37">
        <v>4.17</v>
      </c>
      <c r="G31" s="22">
        <f t="shared" si="3"/>
        <v>0.12914490000000001</v>
      </c>
    </row>
    <row r="32" spans="1:14" ht="15.75" customHeight="1" x14ac:dyDescent="0.2">
      <c r="A32" s="103">
        <f t="shared" si="2"/>
        <v>42962</v>
      </c>
      <c r="B32" s="24">
        <v>3</v>
      </c>
      <c r="D32" s="37">
        <v>99.9</v>
      </c>
      <c r="E32" s="22">
        <f t="shared" si="4"/>
        <v>1.3992993000000002</v>
      </c>
      <c r="F32" s="37">
        <v>6.61</v>
      </c>
      <c r="G32" s="22">
        <f t="shared" si="3"/>
        <v>0.20471170000000002</v>
      </c>
    </row>
    <row r="33" spans="1:14" ht="15.75" customHeight="1" x14ac:dyDescent="0.2">
      <c r="A33" s="103">
        <f t="shared" si="2"/>
        <v>42976</v>
      </c>
      <c r="B33" s="24">
        <v>3</v>
      </c>
      <c r="D33" s="37">
        <v>276</v>
      </c>
      <c r="E33" s="22">
        <f>(D33*14.007)*(0.001)</f>
        <v>3.8659319999999999</v>
      </c>
      <c r="F33" s="37">
        <v>2.11</v>
      </c>
      <c r="G33" s="22">
        <f t="shared" si="3"/>
        <v>6.5346699999999994E-2</v>
      </c>
    </row>
    <row r="34" spans="1:14" ht="15.75" customHeight="1" x14ac:dyDescent="0.2">
      <c r="A34" s="103">
        <f t="shared" si="2"/>
        <v>42990</v>
      </c>
      <c r="B34" s="24">
        <v>3</v>
      </c>
      <c r="D34" s="37">
        <v>253</v>
      </c>
      <c r="E34" s="22">
        <f t="shared" si="4"/>
        <v>3.543771</v>
      </c>
      <c r="F34" s="37">
        <v>2.02</v>
      </c>
      <c r="G34" s="22">
        <f t="shared" si="3"/>
        <v>6.2559400000000001E-2</v>
      </c>
    </row>
    <row r="35" spans="1:14" ht="15.75" customHeight="1" x14ac:dyDescent="0.2">
      <c r="A35" s="103">
        <f t="shared" si="2"/>
        <v>43004</v>
      </c>
      <c r="B35" s="24">
        <v>3</v>
      </c>
      <c r="D35" s="37">
        <v>276</v>
      </c>
      <c r="E35" s="22">
        <f t="shared" si="4"/>
        <v>3.8659319999999999</v>
      </c>
      <c r="F35" s="37">
        <v>1.38</v>
      </c>
      <c r="G35" s="22">
        <f t="shared" si="3"/>
        <v>4.2738600000000002E-2</v>
      </c>
      <c r="H35" s="123"/>
      <c r="I35" s="123"/>
    </row>
    <row r="36" spans="1:14" ht="15.75" customHeight="1" x14ac:dyDescent="0.2">
      <c r="A36" s="103">
        <f t="shared" si="2"/>
        <v>43018</v>
      </c>
      <c r="B36" s="24">
        <v>3</v>
      </c>
      <c r="D36" s="37">
        <v>311</v>
      </c>
      <c r="E36" s="22">
        <f t="shared" si="4"/>
        <v>4.3561769999999997</v>
      </c>
      <c r="F36" s="37">
        <v>1.07</v>
      </c>
      <c r="G36" s="22">
        <f t="shared" si="3"/>
        <v>3.3137900000000005E-2</v>
      </c>
      <c r="H36" s="121"/>
      <c r="I36" s="121"/>
    </row>
    <row r="37" spans="1:14" ht="15.75" customHeight="1" x14ac:dyDescent="0.2">
      <c r="A37" s="103">
        <f t="shared" si="2"/>
        <v>43032</v>
      </c>
      <c r="B37" s="24">
        <v>3</v>
      </c>
      <c r="D37" s="37">
        <v>329</v>
      </c>
      <c r="E37" s="22">
        <f t="shared" si="4"/>
        <v>4.6083030000000003</v>
      </c>
      <c r="F37" s="37">
        <v>1.46</v>
      </c>
      <c r="G37" s="22">
        <f t="shared" si="3"/>
        <v>4.5216200000000005E-2</v>
      </c>
    </row>
    <row r="38" spans="1:14" ht="15.75" customHeight="1" x14ac:dyDescent="0.2">
      <c r="A38" s="103">
        <f t="shared" si="2"/>
        <v>43046</v>
      </c>
      <c r="B38" s="24">
        <v>3</v>
      </c>
      <c r="D38" s="37">
        <v>264</v>
      </c>
      <c r="E38" s="22">
        <f t="shared" si="4"/>
        <v>3.697848</v>
      </c>
      <c r="F38" s="37">
        <v>1.89</v>
      </c>
      <c r="G38" s="22">
        <f t="shared" si="3"/>
        <v>5.8533299999999996E-2</v>
      </c>
    </row>
    <row r="39" spans="1:14" ht="15.75" customHeight="1" x14ac:dyDescent="0.2">
      <c r="D39" s="37"/>
      <c r="F39" s="37"/>
    </row>
    <row r="40" spans="1:14" ht="15.75" customHeight="1" x14ac:dyDescent="0.2">
      <c r="A40" s="103">
        <f>A21</f>
        <v>42808</v>
      </c>
      <c r="B40" s="24">
        <v>5</v>
      </c>
      <c r="C40" s="22" t="s">
        <v>166</v>
      </c>
      <c r="D40" s="30">
        <v>202</v>
      </c>
      <c r="E40" s="22">
        <f t="shared" ref="E40:E41" si="5">(D40*14.007)*(0.001)</f>
        <v>2.8294139999999999</v>
      </c>
      <c r="F40" s="155">
        <v>1.41</v>
      </c>
      <c r="G40" s="22">
        <f t="shared" ref="G40:G42" si="6">(F40*30.97)*(0.001)</f>
        <v>4.3667699999999997E-2</v>
      </c>
      <c r="L40" s="22">
        <v>5</v>
      </c>
    </row>
    <row r="41" spans="1:14" ht="15.75" customHeight="1" x14ac:dyDescent="0.2">
      <c r="A41" s="103">
        <f t="shared" ref="A41:A57" si="7">A22</f>
        <v>42822</v>
      </c>
      <c r="B41" s="24">
        <v>5</v>
      </c>
      <c r="D41" s="162" t="s">
        <v>267</v>
      </c>
      <c r="E41" s="22">
        <f t="shared" si="5"/>
        <v>3.1445715000000001</v>
      </c>
      <c r="F41" s="155">
        <v>1.1200000000000001</v>
      </c>
      <c r="G41" s="22">
        <f t="shared" si="6"/>
        <v>3.4686399999999999E-2</v>
      </c>
      <c r="L41" s="22" t="s">
        <v>20</v>
      </c>
      <c r="M41" s="22">
        <f>AVERAGE(E40:E41)</f>
        <v>2.9869927499999998</v>
      </c>
      <c r="N41" s="22">
        <f>AVERAGE(G40:G41)</f>
        <v>3.9177049999999998E-2</v>
      </c>
    </row>
    <row r="42" spans="1:14" x14ac:dyDescent="0.2">
      <c r="A42" s="103">
        <f t="shared" si="7"/>
        <v>42836</v>
      </c>
      <c r="B42" s="24">
        <v>5</v>
      </c>
      <c r="C42" s="22" t="s">
        <v>167</v>
      </c>
      <c r="D42" s="161">
        <v>178</v>
      </c>
      <c r="E42" s="22">
        <f>(D42*14.007)*(0.001)</f>
        <v>2.4932460000000001</v>
      </c>
      <c r="F42" s="155">
        <v>1.44</v>
      </c>
      <c r="G42" s="22">
        <f t="shared" si="6"/>
        <v>4.4596799999999999E-2</v>
      </c>
      <c r="L42" s="22" t="s">
        <v>22</v>
      </c>
      <c r="M42" s="22">
        <f>AVERAGE(E42:E43)</f>
        <v>2.5422704999999999</v>
      </c>
      <c r="N42" s="22">
        <f>AVERAGE(G42:G43)</f>
        <v>4.7384099999999998E-2</v>
      </c>
    </row>
    <row r="43" spans="1:14" ht="15.75" customHeight="1" x14ac:dyDescent="0.2">
      <c r="A43" s="103">
        <f t="shared" si="7"/>
        <v>42850</v>
      </c>
      <c r="B43" s="24">
        <v>5</v>
      </c>
      <c r="D43" s="161">
        <v>185</v>
      </c>
      <c r="E43" s="22">
        <f>(D43*14.007)*(0.001)</f>
        <v>2.5912950000000001</v>
      </c>
      <c r="F43" s="155">
        <v>1.62</v>
      </c>
      <c r="G43" s="22">
        <f>(F43*30.97)*(0.001)</f>
        <v>5.0171399999999998E-2</v>
      </c>
      <c r="L43" s="22" t="s">
        <v>23</v>
      </c>
      <c r="M43" s="22">
        <f>AVERAGE(E44:E45)</f>
        <v>1.876938</v>
      </c>
      <c r="N43" s="22">
        <f>AVERAGE(G44:G45)</f>
        <v>8.7180550000000009E-2</v>
      </c>
    </row>
    <row r="44" spans="1:14" ht="15.75" customHeight="1" x14ac:dyDescent="0.2">
      <c r="A44" s="103">
        <f t="shared" si="7"/>
        <v>42864</v>
      </c>
      <c r="B44" s="24">
        <v>5</v>
      </c>
      <c r="D44" s="30">
        <v>127</v>
      </c>
      <c r="E44" s="22">
        <f>(D44*14.007)*(0.001)</f>
        <v>1.7788889999999999</v>
      </c>
      <c r="F44" s="32">
        <v>3.45</v>
      </c>
      <c r="G44" s="22">
        <f>(F44*30.97)*(0.001)</f>
        <v>0.10684650000000001</v>
      </c>
      <c r="L44" s="22" t="s">
        <v>24</v>
      </c>
      <c r="M44" s="22">
        <f>AVERAGE(E46:E47)</f>
        <v>1.722861</v>
      </c>
      <c r="N44" s="22">
        <f>AVERAGE(G46:G47)</f>
        <v>7.8508949999999994E-2</v>
      </c>
    </row>
    <row r="45" spans="1:14" ht="15.75" customHeight="1" x14ac:dyDescent="0.2">
      <c r="A45" s="103">
        <f t="shared" si="7"/>
        <v>42878</v>
      </c>
      <c r="B45" s="24">
        <v>5</v>
      </c>
      <c r="D45" s="30">
        <v>141</v>
      </c>
      <c r="E45" s="22">
        <f t="shared" ref="E45:E57" si="8">(D45*14.007)*(0.001)</f>
        <v>1.9749869999999998</v>
      </c>
      <c r="F45" s="30">
        <v>2.1800000000000002</v>
      </c>
      <c r="G45" s="22">
        <f t="shared" ref="G45:G57" si="9">(F45*30.97)*(0.001)</f>
        <v>6.7514600000000008E-2</v>
      </c>
      <c r="L45" s="22" t="s">
        <v>25</v>
      </c>
      <c r="M45" s="22">
        <f>AVERAGE(E48:E49)</f>
        <v>0.89259607499999993</v>
      </c>
      <c r="N45" s="22">
        <f>AVERAGE(G48:G49)</f>
        <v>8.981299999999999E-2</v>
      </c>
    </row>
    <row r="46" spans="1:14" ht="15.75" customHeight="1" x14ac:dyDescent="0.2">
      <c r="A46" s="103">
        <f t="shared" si="7"/>
        <v>42892</v>
      </c>
      <c r="B46" s="24">
        <v>5</v>
      </c>
      <c r="D46" s="30">
        <v>134</v>
      </c>
      <c r="E46" s="22">
        <f>(D46*14.007)*(0.001)</f>
        <v>1.876938</v>
      </c>
      <c r="F46" s="30">
        <v>1.73</v>
      </c>
      <c r="G46" s="22">
        <f t="shared" si="9"/>
        <v>5.3578100000000003E-2</v>
      </c>
      <c r="L46" s="22" t="s">
        <v>26</v>
      </c>
      <c r="M46" s="22">
        <f>AVERAGE(E50:E52)</f>
        <v>1.6178085</v>
      </c>
      <c r="N46" s="22">
        <f>AVERAGE(G50:G52)</f>
        <v>0.1217121</v>
      </c>
    </row>
    <row r="47" spans="1:14" ht="15.75" customHeight="1" x14ac:dyDescent="0.2">
      <c r="A47" s="103">
        <f t="shared" si="7"/>
        <v>42906</v>
      </c>
      <c r="B47" s="24">
        <v>5</v>
      </c>
      <c r="D47" s="30">
        <v>112</v>
      </c>
      <c r="E47" s="22">
        <f>(D47*14.007)*(0.001)</f>
        <v>1.568784</v>
      </c>
      <c r="F47" s="30">
        <v>3.34</v>
      </c>
      <c r="G47" s="22">
        <f t="shared" si="9"/>
        <v>0.1034398</v>
      </c>
      <c r="L47" s="22" t="s">
        <v>27</v>
      </c>
      <c r="M47" s="22">
        <f>AVERAGE(E53:E54)</f>
        <v>2.9834909999999999</v>
      </c>
      <c r="N47" s="22">
        <f>AVERAGE(G53:G54)</f>
        <v>5.5746000000000004E-2</v>
      </c>
    </row>
    <row r="48" spans="1:14" ht="15.75" customHeight="1" x14ac:dyDescent="0.2">
      <c r="A48" s="103">
        <f t="shared" si="7"/>
        <v>42921</v>
      </c>
      <c r="B48" s="24">
        <v>5</v>
      </c>
      <c r="D48" s="37">
        <v>68.95</v>
      </c>
      <c r="E48" s="22">
        <f t="shared" si="8"/>
        <v>0.96578264999999996</v>
      </c>
      <c r="F48" s="89">
        <v>2.57</v>
      </c>
      <c r="G48" s="22">
        <f t="shared" si="9"/>
        <v>7.9592899999999994E-2</v>
      </c>
      <c r="L48" s="22" t="s">
        <v>81</v>
      </c>
      <c r="M48" s="22">
        <f>AVERAGE(E55:E56)</f>
        <v>3.4737360000000002</v>
      </c>
      <c r="N48" s="22">
        <f>AVERAGE(G55:G56)</f>
        <v>5.713965E-2</v>
      </c>
    </row>
    <row r="49" spans="1:14" ht="15.75" customHeight="1" x14ac:dyDescent="0.2">
      <c r="A49" s="103">
        <f t="shared" si="7"/>
        <v>42934</v>
      </c>
      <c r="B49" s="24">
        <v>5</v>
      </c>
      <c r="D49" s="37">
        <v>58.5</v>
      </c>
      <c r="E49" s="22">
        <f t="shared" si="8"/>
        <v>0.81940950000000001</v>
      </c>
      <c r="F49" s="37">
        <v>3.23</v>
      </c>
      <c r="G49" s="22">
        <f t="shared" si="9"/>
        <v>0.10003309999999999</v>
      </c>
      <c r="L49" s="22" t="s">
        <v>29</v>
      </c>
      <c r="M49" s="22">
        <f>AVERAGE(E57)</f>
        <v>2.7733859999999999</v>
      </c>
      <c r="N49" s="22">
        <f>AVERAGE(G57)</f>
        <v>6.627580000000001E-2</v>
      </c>
    </row>
    <row r="50" spans="1:14" ht="15.75" customHeight="1" x14ac:dyDescent="0.2">
      <c r="A50" s="103">
        <f t="shared" si="7"/>
        <v>42948</v>
      </c>
      <c r="B50" s="24">
        <v>5</v>
      </c>
      <c r="D50" s="37"/>
      <c r="F50" s="37"/>
      <c r="H50" s="22" t="s">
        <v>321</v>
      </c>
    </row>
    <row r="51" spans="1:14" ht="15.75" customHeight="1" x14ac:dyDescent="0.2">
      <c r="A51" s="103">
        <f t="shared" si="7"/>
        <v>42962</v>
      </c>
      <c r="B51" s="24">
        <v>5</v>
      </c>
      <c r="D51" s="37">
        <v>122</v>
      </c>
      <c r="E51" s="22">
        <f t="shared" si="8"/>
        <v>1.7088540000000001</v>
      </c>
      <c r="F51" s="37">
        <v>6.44</v>
      </c>
      <c r="G51" s="22">
        <f t="shared" si="9"/>
        <v>0.19944680000000001</v>
      </c>
    </row>
    <row r="52" spans="1:14" ht="15.75" customHeight="1" x14ac:dyDescent="0.2">
      <c r="A52" s="103">
        <f t="shared" si="7"/>
        <v>42976</v>
      </c>
      <c r="B52" s="24">
        <v>5</v>
      </c>
      <c r="D52" s="37">
        <v>109</v>
      </c>
      <c r="E52" s="22">
        <f t="shared" si="8"/>
        <v>1.5267629999999999</v>
      </c>
      <c r="F52" s="37">
        <v>1.42</v>
      </c>
      <c r="G52" s="22">
        <f t="shared" si="9"/>
        <v>4.39774E-2</v>
      </c>
    </row>
    <row r="53" spans="1:14" ht="15.75" customHeight="1" x14ac:dyDescent="0.2">
      <c r="A53" s="103">
        <f t="shared" si="7"/>
        <v>42990</v>
      </c>
      <c r="B53" s="24">
        <v>5</v>
      </c>
      <c r="D53" s="37">
        <v>225</v>
      </c>
      <c r="E53" s="22">
        <f t="shared" si="8"/>
        <v>3.1515749999999998</v>
      </c>
      <c r="F53" s="37">
        <v>2</v>
      </c>
      <c r="G53" s="22">
        <f t="shared" si="9"/>
        <v>6.1940000000000002E-2</v>
      </c>
      <c r="H53" s="121"/>
      <c r="I53" s="121"/>
    </row>
    <row r="54" spans="1:14" ht="15.75" customHeight="1" x14ac:dyDescent="0.2">
      <c r="A54" s="103">
        <f t="shared" si="7"/>
        <v>43004</v>
      </c>
      <c r="B54" s="24">
        <v>5</v>
      </c>
      <c r="D54" s="37">
        <v>201</v>
      </c>
      <c r="E54" s="22">
        <f t="shared" si="8"/>
        <v>2.815407</v>
      </c>
      <c r="F54" s="101">
        <v>1.6</v>
      </c>
      <c r="G54" s="22">
        <f t="shared" si="9"/>
        <v>4.9551999999999999E-2</v>
      </c>
      <c r="H54" s="121"/>
      <c r="I54" s="121"/>
    </row>
    <row r="55" spans="1:14" ht="15.75" customHeight="1" x14ac:dyDescent="0.2">
      <c r="A55" s="103">
        <f t="shared" si="7"/>
        <v>43018</v>
      </c>
      <c r="B55" s="24">
        <v>5</v>
      </c>
      <c r="D55" s="37">
        <v>248</v>
      </c>
      <c r="E55" s="22">
        <f t="shared" si="8"/>
        <v>3.4737360000000002</v>
      </c>
      <c r="F55" s="37">
        <v>1.99</v>
      </c>
      <c r="G55" s="22">
        <f t="shared" si="9"/>
        <v>6.1630299999999999E-2</v>
      </c>
    </row>
    <row r="56" spans="1:14" ht="15.75" customHeight="1" x14ac:dyDescent="0.2">
      <c r="A56" s="103">
        <f t="shared" si="7"/>
        <v>43032</v>
      </c>
      <c r="B56" s="24">
        <v>5</v>
      </c>
      <c r="D56" s="37">
        <v>248</v>
      </c>
      <c r="E56" s="22">
        <f t="shared" si="8"/>
        <v>3.4737360000000002</v>
      </c>
      <c r="F56" s="37">
        <v>1.7</v>
      </c>
      <c r="G56" s="22">
        <f t="shared" si="9"/>
        <v>5.2648999999999994E-2</v>
      </c>
    </row>
    <row r="57" spans="1:14" ht="15.75" customHeight="1" x14ac:dyDescent="0.2">
      <c r="A57" s="103">
        <f t="shared" si="7"/>
        <v>43046</v>
      </c>
      <c r="B57" s="24">
        <v>5</v>
      </c>
      <c r="D57" s="37">
        <v>198</v>
      </c>
      <c r="E57" s="22">
        <f t="shared" si="8"/>
        <v>2.7733859999999999</v>
      </c>
      <c r="F57" s="37">
        <v>2.14</v>
      </c>
      <c r="G57" s="22">
        <f t="shared" si="9"/>
        <v>6.627580000000001E-2</v>
      </c>
    </row>
    <row r="58" spans="1:14" ht="15.75" customHeight="1" x14ac:dyDescent="0.2">
      <c r="D58" s="37"/>
      <c r="F58" s="37"/>
    </row>
    <row r="59" spans="1:14" ht="15.75" customHeight="1" x14ac:dyDescent="0.2">
      <c r="A59" s="103">
        <f>A40</f>
        <v>42808</v>
      </c>
      <c r="B59" s="24">
        <v>6</v>
      </c>
      <c r="D59" s="39">
        <v>175</v>
      </c>
      <c r="E59" s="22">
        <f t="shared" ref="E59:E60" si="10">(D59*14.007)*(0.001)</f>
        <v>2.451225</v>
      </c>
      <c r="F59" s="155">
        <v>1.68</v>
      </c>
      <c r="G59" s="22">
        <f t="shared" ref="G59:G61" si="11">(F59*30.97)*(0.001)</f>
        <v>5.2029599999999995E-2</v>
      </c>
      <c r="L59" s="22">
        <v>6</v>
      </c>
    </row>
    <row r="60" spans="1:14" ht="15.75" customHeight="1" x14ac:dyDescent="0.2">
      <c r="A60" s="103">
        <f t="shared" ref="A60:A76" si="12">A41</f>
        <v>42822</v>
      </c>
      <c r="B60" s="24">
        <v>6</v>
      </c>
      <c r="D60" s="161">
        <v>214</v>
      </c>
      <c r="E60" s="22">
        <f t="shared" si="10"/>
        <v>2.9974980000000002</v>
      </c>
      <c r="F60" s="155">
        <v>0.81</v>
      </c>
      <c r="G60" s="22">
        <f t="shared" si="11"/>
        <v>2.5085699999999999E-2</v>
      </c>
      <c r="L60" s="22" t="s">
        <v>20</v>
      </c>
      <c r="M60" s="22">
        <f>AVERAGE(E59:E60)</f>
        <v>2.7243615000000001</v>
      </c>
      <c r="N60" s="22">
        <f>AVERAGE(G59:G60)</f>
        <v>3.8557649999999999E-2</v>
      </c>
    </row>
    <row r="61" spans="1:14" x14ac:dyDescent="0.2">
      <c r="A61" s="103">
        <f t="shared" si="12"/>
        <v>42836</v>
      </c>
      <c r="B61" s="24">
        <v>6</v>
      </c>
      <c r="C61" s="22" t="s">
        <v>166</v>
      </c>
      <c r="D61" s="161">
        <v>180</v>
      </c>
      <c r="E61" s="22">
        <f>(D61*14.007)*(0.001)</f>
        <v>2.5212599999999998</v>
      </c>
      <c r="F61" s="155">
        <v>1.18</v>
      </c>
      <c r="G61" s="22">
        <f t="shared" si="11"/>
        <v>3.6544599999999997E-2</v>
      </c>
      <c r="L61" s="22" t="s">
        <v>22</v>
      </c>
      <c r="M61" s="22">
        <f>AVERAGE(E61:E62)</f>
        <v>2.5842915</v>
      </c>
      <c r="N61" s="22">
        <f>AVERAGE(G61:G62)</f>
        <v>4.2428899999999999E-2</v>
      </c>
    </row>
    <row r="62" spans="1:14" ht="15.75" customHeight="1" x14ac:dyDescent="0.2">
      <c r="A62" s="103">
        <f t="shared" si="12"/>
        <v>42850</v>
      </c>
      <c r="B62" s="24">
        <v>6</v>
      </c>
      <c r="D62" s="161">
        <v>189</v>
      </c>
      <c r="E62" s="22">
        <f t="shared" ref="E62:E65" si="13">(D62*14.007)*(0.001)</f>
        <v>2.6473230000000001</v>
      </c>
      <c r="F62" s="155">
        <v>1.56</v>
      </c>
      <c r="G62" s="22">
        <f t="shared" ref="G62:G76" si="14">(F62*30.97)*(0.001)</f>
        <v>4.8313200000000001E-2</v>
      </c>
      <c r="L62" s="22" t="s">
        <v>23</v>
      </c>
      <c r="M62" s="22">
        <f>AVERAGE(E63:E64)</f>
        <v>1.9049519999999998</v>
      </c>
      <c r="N62" s="22">
        <f>AVERAGE(G63:G64)</f>
        <v>6.5656400000000004E-2</v>
      </c>
    </row>
    <row r="63" spans="1:14" ht="15.75" customHeight="1" x14ac:dyDescent="0.2">
      <c r="A63" s="103">
        <f t="shared" si="12"/>
        <v>42864</v>
      </c>
      <c r="B63" s="24">
        <v>6</v>
      </c>
      <c r="D63" s="30">
        <v>119</v>
      </c>
      <c r="E63" s="22">
        <f t="shared" si="13"/>
        <v>1.6668329999999998</v>
      </c>
      <c r="F63" s="30">
        <v>2.85</v>
      </c>
      <c r="G63" s="22">
        <f t="shared" si="14"/>
        <v>8.8264499999999996E-2</v>
      </c>
      <c r="L63" s="22" t="s">
        <v>24</v>
      </c>
      <c r="M63" s="22">
        <f>AVERAGE(E65:E66)</f>
        <v>1.9609799999999999</v>
      </c>
      <c r="N63" s="22">
        <f>AVERAGE(G65:G66)</f>
        <v>5.6829950000000004E-2</v>
      </c>
    </row>
    <row r="64" spans="1:14" ht="15.75" customHeight="1" x14ac:dyDescent="0.2">
      <c r="A64" s="103">
        <f t="shared" si="12"/>
        <v>42878</v>
      </c>
      <c r="B64" s="24">
        <v>6</v>
      </c>
      <c r="D64" s="31">
        <v>153</v>
      </c>
      <c r="E64" s="22">
        <f t="shared" si="13"/>
        <v>2.1430709999999999</v>
      </c>
      <c r="F64" s="30">
        <v>1.39</v>
      </c>
      <c r="G64" s="22">
        <f t="shared" si="14"/>
        <v>4.3048299999999998E-2</v>
      </c>
      <c r="L64" s="22" t="s">
        <v>25</v>
      </c>
      <c r="M64" s="22">
        <f>AVERAGE(E67:E68)</f>
        <v>1.1401697999999998</v>
      </c>
      <c r="N64" s="22">
        <f>AVERAGE(G67:G68)</f>
        <v>7.2779499999999997E-2</v>
      </c>
    </row>
    <row r="65" spans="1:19" ht="15.75" customHeight="1" x14ac:dyDescent="0.2">
      <c r="A65" s="103">
        <f t="shared" si="12"/>
        <v>42892</v>
      </c>
      <c r="B65" s="24">
        <v>6</v>
      </c>
      <c r="D65" s="30">
        <v>175</v>
      </c>
      <c r="E65" s="22">
        <f t="shared" si="13"/>
        <v>2.451225</v>
      </c>
      <c r="F65" s="32">
        <v>1.49</v>
      </c>
      <c r="G65" s="22">
        <f t="shared" si="14"/>
        <v>4.61453E-2</v>
      </c>
      <c r="L65" s="22" t="s">
        <v>26</v>
      </c>
      <c r="M65" s="22">
        <f>AVERAGE(E69:E71)</f>
        <v>2.0450219999999999</v>
      </c>
      <c r="N65" s="22">
        <f>AVERAGE(G69:G71)</f>
        <v>0.12367353333333335</v>
      </c>
    </row>
    <row r="66" spans="1:19" ht="15.75" customHeight="1" x14ac:dyDescent="0.2">
      <c r="A66" s="103">
        <f t="shared" si="12"/>
        <v>42906</v>
      </c>
      <c r="B66" s="24">
        <v>6</v>
      </c>
      <c r="D66" s="30">
        <v>105</v>
      </c>
      <c r="E66" s="22">
        <f t="shared" ref="E66:E76" si="15">(D66*14.007)*(0.001)</f>
        <v>1.4707349999999999</v>
      </c>
      <c r="F66" s="30">
        <v>2.1800000000000002</v>
      </c>
      <c r="G66" s="22">
        <f t="shared" si="14"/>
        <v>6.7514600000000008E-2</v>
      </c>
      <c r="L66" s="22" t="s">
        <v>27</v>
      </c>
      <c r="M66" s="22">
        <f>AVERAGE(E72:E73)</f>
        <v>2.6473230000000001</v>
      </c>
      <c r="N66" s="22">
        <f>AVERAGE(G72:G73)</f>
        <v>3.298305E-2</v>
      </c>
    </row>
    <row r="67" spans="1:19" ht="15.75" customHeight="1" x14ac:dyDescent="0.2">
      <c r="A67" s="103">
        <f t="shared" si="12"/>
        <v>42921</v>
      </c>
      <c r="B67" s="24">
        <v>6</v>
      </c>
      <c r="C67" s="97"/>
      <c r="D67" s="37">
        <v>90.5</v>
      </c>
      <c r="E67" s="22">
        <f t="shared" si="15"/>
        <v>1.2676334999999999</v>
      </c>
      <c r="F67" s="37">
        <v>2.11</v>
      </c>
      <c r="G67" s="22">
        <f t="shared" si="14"/>
        <v>6.5346699999999994E-2</v>
      </c>
      <c r="L67" s="22" t="s">
        <v>81</v>
      </c>
      <c r="M67" s="22">
        <f>AVERAGE(E74:E75)</f>
        <v>3.2986484999999997</v>
      </c>
      <c r="N67" s="22">
        <f>AVERAGE(G74:G75)</f>
        <v>3.9331900000000003E-2</v>
      </c>
    </row>
    <row r="68" spans="1:19" ht="15.75" customHeight="1" x14ac:dyDescent="0.2">
      <c r="A68" s="103">
        <f t="shared" si="12"/>
        <v>42934</v>
      </c>
      <c r="B68" s="24">
        <v>6</v>
      </c>
      <c r="C68" s="121"/>
      <c r="D68" s="37">
        <v>72.3</v>
      </c>
      <c r="E68" s="22">
        <f t="shared" si="15"/>
        <v>1.0127060999999999</v>
      </c>
      <c r="F68" s="37">
        <v>2.59</v>
      </c>
      <c r="G68" s="22">
        <f t="shared" si="14"/>
        <v>8.02123E-2</v>
      </c>
      <c r="H68" s="121"/>
      <c r="L68" s="22" t="s">
        <v>29</v>
      </c>
      <c r="M68" s="22">
        <f>AVERAGE(E76)</f>
        <v>2.9834909999999999</v>
      </c>
      <c r="N68" s="22">
        <f>AVERAGE(G76)</f>
        <v>5.7913899999999997E-2</v>
      </c>
    </row>
    <row r="69" spans="1:19" ht="15.75" customHeight="1" x14ac:dyDescent="0.2">
      <c r="A69" s="103">
        <f t="shared" si="12"/>
        <v>42948</v>
      </c>
      <c r="B69" s="24">
        <v>6</v>
      </c>
      <c r="C69" s="121"/>
      <c r="D69" s="37">
        <v>115</v>
      </c>
      <c r="E69" s="22">
        <f t="shared" si="15"/>
        <v>1.610805</v>
      </c>
      <c r="F69" s="37">
        <v>4.6900000000000004</v>
      </c>
      <c r="G69" s="22">
        <f t="shared" si="14"/>
        <v>0.1452493</v>
      </c>
      <c r="H69" s="122"/>
    </row>
    <row r="70" spans="1:19" ht="15.75" customHeight="1" x14ac:dyDescent="0.2">
      <c r="A70" s="103">
        <f t="shared" si="12"/>
        <v>42962</v>
      </c>
      <c r="B70" s="24">
        <v>6</v>
      </c>
      <c r="C70" s="121"/>
      <c r="D70" s="37">
        <v>109</v>
      </c>
      <c r="E70" s="22">
        <f t="shared" si="15"/>
        <v>1.5267629999999999</v>
      </c>
      <c r="F70" s="37">
        <v>6.38</v>
      </c>
      <c r="G70" s="22">
        <f t="shared" si="14"/>
        <v>0.1975886</v>
      </c>
      <c r="H70" s="122"/>
    </row>
    <row r="71" spans="1:19" ht="15.75" customHeight="1" x14ac:dyDescent="0.2">
      <c r="A71" s="103">
        <f t="shared" si="12"/>
        <v>42976</v>
      </c>
      <c r="B71" s="24">
        <v>6</v>
      </c>
      <c r="C71" s="121"/>
      <c r="D71" s="37">
        <v>214</v>
      </c>
      <c r="E71" s="22">
        <f t="shared" si="15"/>
        <v>2.9974980000000002</v>
      </c>
      <c r="F71" s="37">
        <v>0.91</v>
      </c>
      <c r="G71" s="22">
        <f t="shared" si="14"/>
        <v>2.8182700000000002E-2</v>
      </c>
      <c r="H71" s="121"/>
    </row>
    <row r="72" spans="1:19" ht="15.75" customHeight="1" x14ac:dyDescent="0.2">
      <c r="A72" s="103">
        <f t="shared" si="12"/>
        <v>42990</v>
      </c>
      <c r="B72" s="24">
        <v>6</v>
      </c>
      <c r="C72" s="97"/>
      <c r="D72" s="37">
        <v>178</v>
      </c>
      <c r="E72" s="22">
        <f t="shared" si="15"/>
        <v>2.4932460000000001</v>
      </c>
      <c r="F72" s="37">
        <v>1.2</v>
      </c>
      <c r="G72" s="22">
        <f t="shared" si="14"/>
        <v>3.7163999999999996E-2</v>
      </c>
      <c r="H72" s="121"/>
      <c r="I72" s="122"/>
    </row>
    <row r="73" spans="1:19" ht="15.75" customHeight="1" x14ac:dyDescent="0.2">
      <c r="A73" s="103">
        <f t="shared" si="12"/>
        <v>43004</v>
      </c>
      <c r="B73" s="24">
        <v>6</v>
      </c>
      <c r="D73" s="37">
        <v>200</v>
      </c>
      <c r="E73" s="22">
        <f t="shared" si="15"/>
        <v>2.8014000000000001</v>
      </c>
      <c r="F73" s="37">
        <v>0.93</v>
      </c>
      <c r="G73" s="22">
        <f t="shared" si="14"/>
        <v>2.8802100000000001E-2</v>
      </c>
      <c r="H73" s="121"/>
      <c r="I73" s="121"/>
    </row>
    <row r="74" spans="1:19" ht="15.75" customHeight="1" x14ac:dyDescent="0.2">
      <c r="A74" s="103">
        <f t="shared" si="12"/>
        <v>43018</v>
      </c>
      <c r="B74" s="24">
        <v>6</v>
      </c>
      <c r="D74" s="37">
        <v>240</v>
      </c>
      <c r="E74" s="22">
        <f t="shared" si="15"/>
        <v>3.3616799999999998</v>
      </c>
      <c r="F74" s="37">
        <v>1.05</v>
      </c>
      <c r="G74" s="22">
        <f t="shared" si="14"/>
        <v>3.2518500000000006E-2</v>
      </c>
      <c r="H74" s="121"/>
      <c r="I74" s="121"/>
    </row>
    <row r="75" spans="1:19" ht="15.75" customHeight="1" x14ac:dyDescent="0.2">
      <c r="A75" s="103">
        <f t="shared" si="12"/>
        <v>43032</v>
      </c>
      <c r="B75" s="24">
        <v>6</v>
      </c>
      <c r="D75" s="37">
        <v>231</v>
      </c>
      <c r="E75" s="22">
        <f t="shared" si="15"/>
        <v>3.235617</v>
      </c>
      <c r="F75" s="37">
        <v>1.49</v>
      </c>
      <c r="G75" s="22">
        <f t="shared" si="14"/>
        <v>4.61453E-2</v>
      </c>
    </row>
    <row r="76" spans="1:19" ht="15.75" customHeight="1" x14ac:dyDescent="0.2">
      <c r="A76" s="103">
        <f t="shared" si="12"/>
        <v>43046</v>
      </c>
      <c r="B76" s="24">
        <v>6</v>
      </c>
      <c r="D76" s="37">
        <v>213</v>
      </c>
      <c r="E76" s="22">
        <f t="shared" si="15"/>
        <v>2.9834909999999999</v>
      </c>
      <c r="F76" s="37">
        <v>1.87</v>
      </c>
      <c r="G76" s="22">
        <f t="shared" si="14"/>
        <v>5.7913899999999997E-2</v>
      </c>
    </row>
    <row r="77" spans="1:19" ht="15.75" customHeight="1" x14ac:dyDescent="0.2">
      <c r="D77" s="37"/>
      <c r="F77" s="37"/>
    </row>
    <row r="78" spans="1:19" ht="15.75" customHeight="1" x14ac:dyDescent="0.2">
      <c r="A78" s="23"/>
      <c r="D78" s="31"/>
      <c r="F78" s="32"/>
    </row>
    <row r="79" spans="1:19" ht="15.75" customHeight="1" x14ac:dyDescent="0.2">
      <c r="A79" s="118"/>
      <c r="D79" s="37"/>
      <c r="F79" s="37"/>
    </row>
    <row r="80" spans="1:19" ht="15.75" customHeight="1" x14ac:dyDescent="0.2">
      <c r="A80" s="118"/>
      <c r="D80" s="37"/>
      <c r="F80" s="37"/>
      <c r="P80" s="23"/>
      <c r="Q80" s="28"/>
      <c r="R80" s="27"/>
      <c r="S80" s="26"/>
    </row>
    <row r="81" spans="1:19" ht="15.75" customHeight="1" x14ac:dyDescent="0.2">
      <c r="A81" s="118"/>
      <c r="D81" s="37"/>
      <c r="F81" s="37"/>
      <c r="P81" s="23"/>
      <c r="Q81" s="28"/>
      <c r="R81" s="27"/>
      <c r="S81" s="26"/>
    </row>
    <row r="82" spans="1:19" ht="15.75" customHeight="1" x14ac:dyDescent="0.2">
      <c r="A82" s="118"/>
      <c r="D82" s="37"/>
      <c r="F82" s="37"/>
      <c r="P82" s="23"/>
      <c r="Q82" s="28"/>
      <c r="R82" s="25"/>
      <c r="S82" s="25"/>
    </row>
    <row r="83" spans="1:19" ht="15.75" customHeight="1" x14ac:dyDescent="0.2">
      <c r="A83" s="103">
        <f>A59</f>
        <v>42808</v>
      </c>
      <c r="B83" s="24">
        <v>8</v>
      </c>
      <c r="D83" s="37">
        <v>191</v>
      </c>
      <c r="E83" s="22">
        <f t="shared" ref="E83:E84" si="16">(D83*14.007)*(0.001)</f>
        <v>2.6753369999999999</v>
      </c>
      <c r="F83" s="156">
        <v>1.71</v>
      </c>
      <c r="G83" s="22">
        <f t="shared" ref="G83:G84" si="17">(F83*30.97)*(0.001)</f>
        <v>5.2958700000000004E-2</v>
      </c>
      <c r="H83" s="153" t="s">
        <v>266</v>
      </c>
      <c r="P83" s="23"/>
      <c r="Q83" s="28"/>
      <c r="R83" s="25"/>
      <c r="S83" s="25"/>
    </row>
    <row r="84" spans="1:19" ht="15.75" customHeight="1" x14ac:dyDescent="0.2">
      <c r="A84" s="103">
        <f t="shared" ref="A84:A100" si="18">A60</f>
        <v>42822</v>
      </c>
      <c r="B84" s="24">
        <v>8</v>
      </c>
      <c r="C84" s="24"/>
      <c r="D84" s="163">
        <v>243</v>
      </c>
      <c r="E84" s="22">
        <f t="shared" si="16"/>
        <v>3.4037010000000003</v>
      </c>
      <c r="F84" s="156">
        <v>0.82</v>
      </c>
      <c r="G84" s="22">
        <f t="shared" si="17"/>
        <v>2.5395399999999999E-2</v>
      </c>
      <c r="L84" s="22">
        <v>8</v>
      </c>
      <c r="P84" s="23"/>
      <c r="Q84" s="28"/>
      <c r="R84" s="25"/>
      <c r="S84" s="25"/>
    </row>
    <row r="85" spans="1:19" x14ac:dyDescent="0.2">
      <c r="A85" s="103">
        <f t="shared" si="18"/>
        <v>42836</v>
      </c>
      <c r="B85" s="24">
        <v>8</v>
      </c>
      <c r="D85" s="170" t="s">
        <v>268</v>
      </c>
      <c r="E85" s="22">
        <f t="shared" ref="E85:E147" si="19">(D85*14.007)*(0.001)</f>
        <v>3.1025505</v>
      </c>
      <c r="F85" s="158">
        <v>1</v>
      </c>
      <c r="G85" s="22">
        <f t="shared" ref="G85:G175" si="20">(F85*30.97)*(0.001)</f>
        <v>3.0970000000000001E-2</v>
      </c>
      <c r="L85" s="22" t="s">
        <v>20</v>
      </c>
      <c r="M85" s="22">
        <f>AVERAGE(E83:E84)</f>
        <v>3.0395190000000003</v>
      </c>
      <c r="N85" s="22">
        <f>AVERAGE(G83:G84)</f>
        <v>3.9177050000000005E-2</v>
      </c>
      <c r="P85" s="23"/>
      <c r="Q85" s="28"/>
      <c r="R85" s="25"/>
      <c r="S85" s="25"/>
    </row>
    <row r="86" spans="1:19" ht="15.75" customHeight="1" x14ac:dyDescent="0.2">
      <c r="A86" s="103">
        <f t="shared" si="18"/>
        <v>42850</v>
      </c>
      <c r="B86" s="24">
        <v>8</v>
      </c>
      <c r="D86" s="171">
        <v>150</v>
      </c>
      <c r="E86" s="22">
        <f t="shared" si="19"/>
        <v>2.1010499999999999</v>
      </c>
      <c r="F86" s="156">
        <v>1.55</v>
      </c>
      <c r="G86" s="22">
        <f t="shared" si="20"/>
        <v>4.8003500000000004E-2</v>
      </c>
      <c r="L86" s="22" t="s">
        <v>22</v>
      </c>
      <c r="M86" s="22">
        <f>AVERAGE(E85:E86)</f>
        <v>2.6018002500000001</v>
      </c>
      <c r="N86" s="22">
        <f>AVERAGE(G85:G86)</f>
        <v>3.9486750000000001E-2</v>
      </c>
      <c r="P86" s="23"/>
      <c r="Q86" s="28"/>
      <c r="R86" s="27"/>
      <c r="S86" s="25"/>
    </row>
    <row r="87" spans="1:19" ht="15.75" customHeight="1" x14ac:dyDescent="0.2">
      <c r="A87" s="103">
        <f t="shared" si="18"/>
        <v>42864</v>
      </c>
      <c r="B87" s="24">
        <v>8</v>
      </c>
      <c r="D87" s="37">
        <v>182</v>
      </c>
      <c r="E87" s="22">
        <f t="shared" si="19"/>
        <v>2.549274</v>
      </c>
      <c r="F87" s="37">
        <v>2.4700000000000002</v>
      </c>
      <c r="G87" s="22">
        <f t="shared" si="20"/>
        <v>7.6495900000000006E-2</v>
      </c>
      <c r="L87" s="22" t="s">
        <v>23</v>
      </c>
      <c r="M87" s="22">
        <f>AVERAGE(E87:E88)</f>
        <v>2.3881934999999999</v>
      </c>
      <c r="N87" s="22">
        <f>AVERAGE(G87:G88)</f>
        <v>5.9926950000000007E-2</v>
      </c>
      <c r="P87" s="23"/>
      <c r="Q87" s="28"/>
      <c r="R87" s="27"/>
      <c r="S87" s="25"/>
    </row>
    <row r="88" spans="1:19" ht="15.75" customHeight="1" x14ac:dyDescent="0.2">
      <c r="A88" s="103">
        <f t="shared" si="18"/>
        <v>42878</v>
      </c>
      <c r="B88" s="24">
        <v>8</v>
      </c>
      <c r="D88" s="37">
        <v>159</v>
      </c>
      <c r="E88" s="22">
        <f t="shared" si="19"/>
        <v>2.2271129999999997</v>
      </c>
      <c r="F88" s="37">
        <v>1.4</v>
      </c>
      <c r="G88" s="22">
        <f t="shared" si="20"/>
        <v>4.3358000000000001E-2</v>
      </c>
      <c r="L88" s="22" t="s">
        <v>24</v>
      </c>
      <c r="M88" s="22">
        <f>AVERAGE(E89:E90)</f>
        <v>1.848924</v>
      </c>
      <c r="N88" s="22">
        <f>AVERAGE(G89:G90)</f>
        <v>6.0701199999999997E-2</v>
      </c>
      <c r="P88" s="23"/>
      <c r="Q88" s="28"/>
      <c r="R88" s="25"/>
      <c r="S88" s="25"/>
    </row>
    <row r="89" spans="1:19" ht="15.75" customHeight="1" x14ac:dyDescent="0.2">
      <c r="A89" s="103">
        <f t="shared" si="18"/>
        <v>42892</v>
      </c>
      <c r="B89" s="24">
        <v>8</v>
      </c>
      <c r="C89" s="24"/>
      <c r="D89" s="37">
        <v>161</v>
      </c>
      <c r="E89" s="22">
        <f t="shared" si="19"/>
        <v>2.2551269999999999</v>
      </c>
      <c r="F89" s="37">
        <v>1.69</v>
      </c>
      <c r="G89" s="22">
        <f t="shared" si="20"/>
        <v>5.2339299999999998E-2</v>
      </c>
      <c r="L89" s="22" t="s">
        <v>25</v>
      </c>
      <c r="M89" s="22">
        <f>AVERAGE(E91:E92)</f>
        <v>2.4652319999999999</v>
      </c>
      <c r="N89" s="22">
        <f>AVERAGE(G91:G92)</f>
        <v>5.5746000000000004E-2</v>
      </c>
      <c r="P89" s="23"/>
      <c r="Q89" s="28"/>
      <c r="R89" s="25"/>
      <c r="S89" s="25"/>
    </row>
    <row r="90" spans="1:19" ht="15.75" customHeight="1" x14ac:dyDescent="0.2">
      <c r="A90" s="103">
        <f t="shared" si="18"/>
        <v>42906</v>
      </c>
      <c r="B90" s="24">
        <v>8</v>
      </c>
      <c r="C90" s="24"/>
      <c r="D90" s="37">
        <v>103</v>
      </c>
      <c r="E90" s="22">
        <f t="shared" si="19"/>
        <v>1.4427210000000001</v>
      </c>
      <c r="F90" s="37">
        <v>2.23</v>
      </c>
      <c r="G90" s="22">
        <f t="shared" si="20"/>
        <v>6.9063099999999988E-2</v>
      </c>
      <c r="L90" s="22" t="s">
        <v>26</v>
      </c>
      <c r="M90" s="22">
        <f>AVERAGE(E93:E95)</f>
        <v>1.9049519999999998</v>
      </c>
      <c r="N90" s="22">
        <f>AVERAGE(G93:G95)</f>
        <v>0.13100310000000001</v>
      </c>
      <c r="P90" s="23"/>
      <c r="Q90" s="28"/>
      <c r="R90" s="25"/>
      <c r="S90" s="25"/>
    </row>
    <row r="91" spans="1:19" ht="15.75" customHeight="1" x14ac:dyDescent="0.2">
      <c r="A91" s="103">
        <f t="shared" si="18"/>
        <v>42921</v>
      </c>
      <c r="B91" s="24">
        <v>8</v>
      </c>
      <c r="C91" s="22" t="s">
        <v>102</v>
      </c>
      <c r="D91" s="37"/>
      <c r="F91" s="37"/>
      <c r="L91" s="22" t="s">
        <v>27</v>
      </c>
      <c r="M91" s="22">
        <f>AVERAGE(E96:E97)</f>
        <v>3.0535259999999997</v>
      </c>
      <c r="N91" s="22">
        <f>AVERAGE(G96:G97)</f>
        <v>3.2363649999999994E-2</v>
      </c>
      <c r="P91" s="23"/>
      <c r="Q91" s="28"/>
      <c r="R91" s="25"/>
      <c r="S91" s="25"/>
    </row>
    <row r="92" spans="1:19" ht="15.75" customHeight="1" x14ac:dyDescent="0.2">
      <c r="A92" s="103">
        <f t="shared" si="18"/>
        <v>42934</v>
      </c>
      <c r="B92" s="24">
        <v>8</v>
      </c>
      <c r="C92" s="121"/>
      <c r="D92" s="37">
        <v>176</v>
      </c>
      <c r="E92" s="22">
        <f t="shared" si="19"/>
        <v>2.4652319999999999</v>
      </c>
      <c r="F92" s="37">
        <v>1.8</v>
      </c>
      <c r="G92" s="22">
        <f t="shared" si="20"/>
        <v>5.5746000000000004E-2</v>
      </c>
      <c r="H92" s="122"/>
      <c r="L92" s="22" t="s">
        <v>81</v>
      </c>
      <c r="M92" s="22">
        <f>AVERAGE(E98:E99)</f>
        <v>3.487743</v>
      </c>
      <c r="N92" s="22">
        <f>AVERAGE(G98:G99)</f>
        <v>3.4531550000000001E-2</v>
      </c>
      <c r="P92" s="23"/>
      <c r="Q92" s="28"/>
      <c r="R92" s="29"/>
      <c r="S92" s="25"/>
    </row>
    <row r="93" spans="1:19" ht="15.75" customHeight="1" x14ac:dyDescent="0.2">
      <c r="A93" s="103">
        <f t="shared" si="18"/>
        <v>42948</v>
      </c>
      <c r="B93" s="24">
        <v>8</v>
      </c>
      <c r="C93" s="123"/>
      <c r="D93" s="37">
        <v>141</v>
      </c>
      <c r="E93" s="22">
        <f t="shared" si="19"/>
        <v>1.9749869999999998</v>
      </c>
      <c r="F93" s="37">
        <v>4.71</v>
      </c>
      <c r="G93" s="22">
        <f t="shared" si="20"/>
        <v>0.14586869999999999</v>
      </c>
      <c r="H93" s="123"/>
      <c r="L93" s="22" t="s">
        <v>29</v>
      </c>
      <c r="M93" s="22">
        <f>AVERAGE(E100:E100)</f>
        <v>3.0395189999999999</v>
      </c>
      <c r="N93" s="22">
        <f>AVERAGE(G100:G100)</f>
        <v>5.2958700000000004E-2</v>
      </c>
    </row>
    <row r="94" spans="1:19" ht="15.75" customHeight="1" x14ac:dyDescent="0.2">
      <c r="A94" s="103">
        <f t="shared" si="18"/>
        <v>42962</v>
      </c>
      <c r="B94" s="24">
        <v>8</v>
      </c>
      <c r="C94" s="121"/>
      <c r="D94" s="37">
        <v>117</v>
      </c>
      <c r="E94" s="22">
        <f t="shared" si="19"/>
        <v>1.638819</v>
      </c>
      <c r="F94" s="37">
        <v>6.21</v>
      </c>
      <c r="G94" s="22">
        <f t="shared" si="20"/>
        <v>0.19232370000000001</v>
      </c>
      <c r="H94" s="121"/>
    </row>
    <row r="95" spans="1:19" ht="15.75" customHeight="1" x14ac:dyDescent="0.2">
      <c r="A95" s="103">
        <f t="shared" si="18"/>
        <v>42976</v>
      </c>
      <c r="B95" s="24">
        <v>8</v>
      </c>
      <c r="C95" s="121"/>
      <c r="D95" s="37">
        <v>150</v>
      </c>
      <c r="E95" s="22">
        <f>(D95*14.007)*(0.001)</f>
        <v>2.1010499999999999</v>
      </c>
      <c r="F95" s="37">
        <v>1.77</v>
      </c>
      <c r="G95" s="22">
        <f t="shared" si="20"/>
        <v>5.4816899999999995E-2</v>
      </c>
      <c r="H95" s="122"/>
    </row>
    <row r="96" spans="1:19" ht="15.75" customHeight="1" x14ac:dyDescent="0.2">
      <c r="A96" s="103">
        <f t="shared" si="18"/>
        <v>42990</v>
      </c>
      <c r="B96" s="24">
        <v>8</v>
      </c>
      <c r="C96" s="24"/>
      <c r="D96" s="37">
        <v>209</v>
      </c>
      <c r="E96" s="22">
        <f t="shared" ref="E96" si="21">(D96*14.007)*(0.001)</f>
        <v>2.9274629999999999</v>
      </c>
      <c r="F96" s="37">
        <v>1.2</v>
      </c>
      <c r="G96" s="22">
        <f t="shared" ref="G96" si="22">(F96*30.97)*(0.001)</f>
        <v>3.7163999999999996E-2</v>
      </c>
      <c r="H96" s="121"/>
      <c r="I96" s="121"/>
    </row>
    <row r="97" spans="1:14" ht="15.75" customHeight="1" x14ac:dyDescent="0.2">
      <c r="A97" s="103">
        <f t="shared" si="18"/>
        <v>43004</v>
      </c>
      <c r="B97" s="24">
        <v>8</v>
      </c>
      <c r="C97" s="24"/>
      <c r="D97" s="37">
        <v>227</v>
      </c>
      <c r="E97" s="22">
        <f t="shared" ref="E97:E100" si="23">(D97*14.007)*(0.001)</f>
        <v>3.179589</v>
      </c>
      <c r="F97" s="37">
        <v>0.89</v>
      </c>
      <c r="G97" s="22">
        <f t="shared" si="20"/>
        <v>2.7563299999999999E-2</v>
      </c>
      <c r="H97" s="121"/>
      <c r="I97" s="121"/>
    </row>
    <row r="98" spans="1:14" ht="15.75" customHeight="1" x14ac:dyDescent="0.2">
      <c r="A98" s="103">
        <f t="shared" si="18"/>
        <v>43018</v>
      </c>
      <c r="B98" s="24">
        <v>8</v>
      </c>
      <c r="D98" s="37">
        <v>272</v>
      </c>
      <c r="E98" s="22">
        <f t="shared" si="23"/>
        <v>3.809904</v>
      </c>
      <c r="F98" s="37">
        <v>0.99</v>
      </c>
      <c r="G98" s="22">
        <f t="shared" si="20"/>
        <v>3.0660300000000001E-2</v>
      </c>
      <c r="H98" s="121"/>
      <c r="I98" s="121"/>
    </row>
    <row r="99" spans="1:14" ht="15.75" customHeight="1" x14ac:dyDescent="0.2">
      <c r="A99" s="103">
        <f t="shared" si="18"/>
        <v>43032</v>
      </c>
      <c r="B99" s="24">
        <v>8</v>
      </c>
      <c r="C99" s="24"/>
      <c r="D99" s="37">
        <v>226</v>
      </c>
      <c r="E99" s="22">
        <f>(D99*14.007)*(0.001)</f>
        <v>3.1655820000000001</v>
      </c>
      <c r="F99" s="37">
        <v>1.24</v>
      </c>
      <c r="G99" s="22">
        <f t="shared" si="20"/>
        <v>3.8402800000000001E-2</v>
      </c>
    </row>
    <row r="100" spans="1:14" ht="15.75" customHeight="1" x14ac:dyDescent="0.2">
      <c r="A100" s="103">
        <f t="shared" si="18"/>
        <v>43046</v>
      </c>
      <c r="B100" s="24">
        <v>8</v>
      </c>
      <c r="C100" s="24"/>
      <c r="D100" s="37">
        <v>217</v>
      </c>
      <c r="E100" s="22">
        <f t="shared" si="23"/>
        <v>3.0395189999999999</v>
      </c>
      <c r="F100" s="37">
        <v>1.71</v>
      </c>
      <c r="G100" s="22">
        <f t="shared" si="20"/>
        <v>5.2958700000000004E-2</v>
      </c>
    </row>
    <row r="101" spans="1:14" ht="15.75" customHeight="1" x14ac:dyDescent="0.2">
      <c r="A101" s="118"/>
      <c r="D101" s="37"/>
      <c r="F101" s="37"/>
    </row>
    <row r="102" spans="1:14" ht="15.75" customHeight="1" x14ac:dyDescent="0.2">
      <c r="A102" s="103">
        <f>A83</f>
        <v>42808</v>
      </c>
      <c r="B102" s="24">
        <v>9</v>
      </c>
      <c r="C102" s="22" t="s">
        <v>102</v>
      </c>
      <c r="D102" s="30">
        <v>193</v>
      </c>
      <c r="E102" s="22">
        <f t="shared" ref="E102:E103" si="24">(D102*14.007)*(0.001)</f>
        <v>2.7033510000000001</v>
      </c>
      <c r="F102" s="156">
        <v>1.36</v>
      </c>
      <c r="G102" s="22">
        <f t="shared" ref="G102:G103" si="25">(F102*30.97)*(0.001)</f>
        <v>4.2119200000000002E-2</v>
      </c>
    </row>
    <row r="103" spans="1:14" ht="15.75" customHeight="1" x14ac:dyDescent="0.2">
      <c r="A103" s="103">
        <f t="shared" ref="A103:A119" si="26">A84</f>
        <v>42822</v>
      </c>
      <c r="B103" s="24">
        <v>9</v>
      </c>
      <c r="D103" s="163">
        <v>222</v>
      </c>
      <c r="E103" s="22">
        <f t="shared" si="24"/>
        <v>3.1095540000000002</v>
      </c>
      <c r="F103" s="158">
        <v>1.1000000000000001</v>
      </c>
      <c r="G103" s="22">
        <f t="shared" si="25"/>
        <v>3.4067E-2</v>
      </c>
      <c r="L103" s="22">
        <v>9</v>
      </c>
    </row>
    <row r="104" spans="1:14" x14ac:dyDescent="0.2">
      <c r="A104" s="103">
        <f t="shared" si="26"/>
        <v>42836</v>
      </c>
      <c r="B104" s="24">
        <v>9</v>
      </c>
      <c r="D104" s="171">
        <v>153.5</v>
      </c>
      <c r="E104" s="22">
        <f t="shared" si="19"/>
        <v>2.1500745000000001</v>
      </c>
      <c r="F104" s="156">
        <v>1.1299999999999999</v>
      </c>
      <c r="G104" s="22">
        <f t="shared" si="20"/>
        <v>3.4996100000000002E-2</v>
      </c>
      <c r="L104" s="22" t="s">
        <v>20</v>
      </c>
      <c r="M104" s="22">
        <f>AVERAGE(E102:E103)</f>
        <v>2.9064525000000003</v>
      </c>
      <c r="N104" s="22">
        <f>AVERAGE(G102:G103)</f>
        <v>3.8093100000000005E-2</v>
      </c>
    </row>
    <row r="105" spans="1:14" ht="15.75" customHeight="1" x14ac:dyDescent="0.2">
      <c r="A105" s="103">
        <f t="shared" si="26"/>
        <v>42850</v>
      </c>
      <c r="B105" s="24">
        <v>9</v>
      </c>
      <c r="D105" s="163">
        <v>134</v>
      </c>
      <c r="E105" s="22">
        <f t="shared" si="19"/>
        <v>1.876938</v>
      </c>
      <c r="F105" s="156">
        <v>1.1200000000000001</v>
      </c>
      <c r="G105" s="22">
        <f t="shared" si="20"/>
        <v>3.4686399999999999E-2</v>
      </c>
      <c r="L105" s="22" t="s">
        <v>22</v>
      </c>
      <c r="M105" s="22">
        <f>AVERAGE(E104:E105)</f>
        <v>2.0135062499999998</v>
      </c>
      <c r="N105" s="22">
        <f>AVERAGE(G104:G105)</f>
        <v>3.4841250000000004E-2</v>
      </c>
    </row>
    <row r="106" spans="1:14" ht="15.75" customHeight="1" x14ac:dyDescent="0.2">
      <c r="A106" s="103">
        <f t="shared" si="26"/>
        <v>42864</v>
      </c>
      <c r="B106" s="24">
        <v>9</v>
      </c>
      <c r="D106" s="31">
        <v>114</v>
      </c>
      <c r="E106" s="22">
        <f t="shared" si="19"/>
        <v>1.5967979999999999</v>
      </c>
      <c r="F106" s="30">
        <v>1.59</v>
      </c>
      <c r="G106" s="22">
        <f t="shared" si="20"/>
        <v>4.9242300000000003E-2</v>
      </c>
      <c r="L106" s="22" t="s">
        <v>23</v>
      </c>
      <c r="M106" s="22">
        <f>AVERAGE(E106:E107)</f>
        <v>1.6598294999999998</v>
      </c>
      <c r="N106" s="22">
        <f>AVERAGE(G106:G107)</f>
        <v>5.001655E-2</v>
      </c>
    </row>
    <row r="107" spans="1:14" ht="15.75" customHeight="1" x14ac:dyDescent="0.2">
      <c r="A107" s="103">
        <f t="shared" si="26"/>
        <v>42878</v>
      </c>
      <c r="B107" s="24">
        <v>9</v>
      </c>
      <c r="D107" s="30">
        <v>123</v>
      </c>
      <c r="E107" s="22">
        <f t="shared" si="19"/>
        <v>1.722861</v>
      </c>
      <c r="F107" s="30">
        <v>1.64</v>
      </c>
      <c r="G107" s="22">
        <f t="shared" si="20"/>
        <v>5.0790799999999997E-2</v>
      </c>
      <c r="L107" s="22" t="s">
        <v>24</v>
      </c>
      <c r="M107" s="22">
        <f>AVERAGE(E108:E109)</f>
        <v>1.4868430500000001</v>
      </c>
      <c r="N107" s="22">
        <f>AVERAGE(G108:G109)</f>
        <v>4.7693800000000001E-2</v>
      </c>
    </row>
    <row r="108" spans="1:14" ht="15.75" customHeight="1" x14ac:dyDescent="0.2">
      <c r="A108" s="103">
        <f t="shared" si="26"/>
        <v>42892</v>
      </c>
      <c r="B108" s="24">
        <v>9</v>
      </c>
      <c r="D108" s="30">
        <v>118.5</v>
      </c>
      <c r="E108" s="22">
        <f t="shared" si="19"/>
        <v>1.6598295000000001</v>
      </c>
      <c r="F108" s="30">
        <v>1.35</v>
      </c>
      <c r="G108" s="22">
        <f t="shared" si="20"/>
        <v>4.1809499999999999E-2</v>
      </c>
      <c r="L108" s="22" t="s">
        <v>25</v>
      </c>
      <c r="M108" s="22">
        <f>AVERAGE(E110:E111)</f>
        <v>0.81590775000000004</v>
      </c>
      <c r="N108" s="22">
        <f>AVERAGE(G110:G111)</f>
        <v>5.3423250000000005E-2</v>
      </c>
    </row>
    <row r="109" spans="1:14" ht="15.75" customHeight="1" x14ac:dyDescent="0.2">
      <c r="A109" s="103">
        <f t="shared" si="26"/>
        <v>42906</v>
      </c>
      <c r="B109" s="24">
        <v>9</v>
      </c>
      <c r="D109" s="30">
        <v>93.8</v>
      </c>
      <c r="E109" s="22">
        <f t="shared" si="19"/>
        <v>1.3138565999999998</v>
      </c>
      <c r="F109" s="32">
        <v>1.73</v>
      </c>
      <c r="G109" s="22">
        <f t="shared" si="20"/>
        <v>5.3578100000000003E-2</v>
      </c>
      <c r="L109" s="22" t="s">
        <v>26</v>
      </c>
      <c r="M109" s="22">
        <f>AVERAGE(E112:E114)</f>
        <v>2.385859</v>
      </c>
      <c r="N109" s="22">
        <f>AVERAGE(G112:G114)</f>
        <v>0.12584143333333334</v>
      </c>
    </row>
    <row r="110" spans="1:14" ht="15.75" customHeight="1" x14ac:dyDescent="0.2">
      <c r="A110" s="103">
        <f t="shared" si="26"/>
        <v>42921</v>
      </c>
      <c r="B110" s="24">
        <v>9</v>
      </c>
      <c r="D110" s="37">
        <v>55.4</v>
      </c>
      <c r="E110" s="22">
        <f t="shared" si="19"/>
        <v>0.77598780000000001</v>
      </c>
      <c r="F110" s="37">
        <v>1.61</v>
      </c>
      <c r="G110" s="22">
        <f t="shared" si="20"/>
        <v>4.9861700000000002E-2</v>
      </c>
      <c r="L110" s="22" t="s">
        <v>27</v>
      </c>
      <c r="M110" s="22">
        <f>AVERAGE(E115:E116)</f>
        <v>3.025512</v>
      </c>
      <c r="N110" s="22">
        <f>AVERAGE(G115:G116)</f>
        <v>5.682994999999999E-2</v>
      </c>
    </row>
    <row r="111" spans="1:14" ht="15.75" customHeight="1" x14ac:dyDescent="0.2">
      <c r="A111" s="103">
        <f t="shared" si="26"/>
        <v>42934</v>
      </c>
      <c r="B111" s="24">
        <v>9</v>
      </c>
      <c r="C111" s="121"/>
      <c r="D111" s="37">
        <v>61.1</v>
      </c>
      <c r="E111" s="22">
        <f t="shared" si="19"/>
        <v>0.85582770000000008</v>
      </c>
      <c r="F111" s="37">
        <v>1.84</v>
      </c>
      <c r="G111" s="22">
        <f t="shared" si="20"/>
        <v>5.6984800000000002E-2</v>
      </c>
      <c r="H111" s="121"/>
      <c r="L111" s="22" t="s">
        <v>81</v>
      </c>
      <c r="M111" s="22">
        <f>AVERAGE(E117:E118)</f>
        <v>3.1515750000000002</v>
      </c>
      <c r="N111" s="22">
        <f>AVERAGE(G117:G118)</f>
        <v>4.6919550000000004E-2</v>
      </c>
    </row>
    <row r="112" spans="1:14" ht="15.75" customHeight="1" x14ac:dyDescent="0.2">
      <c r="A112" s="103">
        <f t="shared" si="26"/>
        <v>42948</v>
      </c>
      <c r="B112" s="24">
        <v>9</v>
      </c>
      <c r="C112" s="121"/>
      <c r="D112" s="37">
        <v>151</v>
      </c>
      <c r="E112" s="22">
        <f t="shared" si="19"/>
        <v>2.1150569999999997</v>
      </c>
      <c r="F112" s="37">
        <v>4.57</v>
      </c>
      <c r="G112" s="22">
        <f t="shared" si="20"/>
        <v>0.14153290000000002</v>
      </c>
      <c r="H112" s="121"/>
      <c r="L112" s="22" t="s">
        <v>29</v>
      </c>
      <c r="M112" s="22">
        <f>AVERAGE(E119:E119)</f>
        <v>2.759379</v>
      </c>
      <c r="N112" s="22">
        <f>AVERAGE(G119:G119)</f>
        <v>3.8712499999999997E-2</v>
      </c>
    </row>
    <row r="113" spans="1:18" ht="15.75" customHeight="1" x14ac:dyDescent="0.2">
      <c r="A113" s="103">
        <f t="shared" si="26"/>
        <v>42962</v>
      </c>
      <c r="B113" s="24">
        <v>9</v>
      </c>
      <c r="C113" s="121"/>
      <c r="D113" s="37">
        <v>145</v>
      </c>
      <c r="E113" s="22">
        <f t="shared" si="19"/>
        <v>2.031015</v>
      </c>
      <c r="F113" s="89">
        <v>6.04</v>
      </c>
      <c r="G113" s="22">
        <f t="shared" si="20"/>
        <v>0.1870588</v>
      </c>
      <c r="H113" s="122"/>
    </row>
    <row r="114" spans="1:18" ht="15.75" customHeight="1" x14ac:dyDescent="0.2">
      <c r="A114" s="103">
        <f t="shared" si="26"/>
        <v>42976</v>
      </c>
      <c r="B114" s="24">
        <v>9</v>
      </c>
      <c r="C114" s="121"/>
      <c r="D114" s="37">
        <v>215</v>
      </c>
      <c r="E114" s="22">
        <f t="shared" si="19"/>
        <v>3.0115050000000001</v>
      </c>
      <c r="F114" s="37">
        <v>1.58</v>
      </c>
      <c r="G114" s="22">
        <f t="shared" si="20"/>
        <v>4.89326E-2</v>
      </c>
      <c r="H114" s="121"/>
    </row>
    <row r="115" spans="1:18" ht="15.75" customHeight="1" x14ac:dyDescent="0.2">
      <c r="A115" s="103">
        <f t="shared" si="26"/>
        <v>42990</v>
      </c>
      <c r="B115" s="24">
        <v>9</v>
      </c>
      <c r="D115" s="37">
        <v>215</v>
      </c>
      <c r="E115" s="22">
        <f t="shared" si="19"/>
        <v>3.0115050000000001</v>
      </c>
      <c r="F115" s="37">
        <v>1.44</v>
      </c>
      <c r="G115" s="22">
        <f t="shared" si="20"/>
        <v>4.4596799999999999E-2</v>
      </c>
      <c r="H115" s="121"/>
      <c r="I115" s="122"/>
      <c r="O115" s="23"/>
      <c r="P115" s="28"/>
      <c r="Q115" s="25"/>
      <c r="R115" s="25"/>
    </row>
    <row r="116" spans="1:18" ht="15.75" customHeight="1" x14ac:dyDescent="0.2">
      <c r="A116" s="103">
        <f t="shared" si="26"/>
        <v>43004</v>
      </c>
      <c r="B116" s="24">
        <v>9</v>
      </c>
      <c r="D116" s="37">
        <v>217</v>
      </c>
      <c r="E116" s="22">
        <f t="shared" si="19"/>
        <v>3.0395189999999999</v>
      </c>
      <c r="F116" s="101">
        <v>2.23</v>
      </c>
      <c r="G116" s="22">
        <f t="shared" si="20"/>
        <v>6.9063099999999988E-2</v>
      </c>
      <c r="H116" s="124"/>
      <c r="I116" s="123"/>
      <c r="J116" s="102"/>
      <c r="K116" s="102"/>
      <c r="O116" s="23"/>
      <c r="P116" s="28"/>
      <c r="Q116" s="27"/>
      <c r="R116" s="25"/>
    </row>
    <row r="117" spans="1:18" ht="15.75" customHeight="1" x14ac:dyDescent="0.2">
      <c r="A117" s="103">
        <f t="shared" si="26"/>
        <v>43018</v>
      </c>
      <c r="B117" s="24">
        <v>9</v>
      </c>
      <c r="D117" s="101">
        <v>219</v>
      </c>
      <c r="E117" s="22">
        <f t="shared" si="19"/>
        <v>3.0675330000000001</v>
      </c>
      <c r="F117" s="101">
        <v>2.12</v>
      </c>
      <c r="G117" s="22">
        <f t="shared" si="20"/>
        <v>6.5656400000000004E-2</v>
      </c>
      <c r="H117" s="121"/>
      <c r="I117" s="122"/>
      <c r="O117" s="23"/>
      <c r="P117" s="28"/>
      <c r="Q117" s="25"/>
      <c r="R117" s="25"/>
    </row>
    <row r="118" spans="1:18" ht="15.75" customHeight="1" x14ac:dyDescent="0.2">
      <c r="A118" s="103">
        <f t="shared" si="26"/>
        <v>43032</v>
      </c>
      <c r="B118" s="24">
        <v>9</v>
      </c>
      <c r="D118" s="37">
        <v>231</v>
      </c>
      <c r="E118" s="22">
        <f t="shared" si="19"/>
        <v>3.235617</v>
      </c>
      <c r="F118" s="101">
        <v>0.91</v>
      </c>
      <c r="G118" s="22">
        <f t="shared" si="20"/>
        <v>2.8182700000000002E-2</v>
      </c>
      <c r="O118" s="23"/>
      <c r="P118" s="28"/>
      <c r="Q118" s="27"/>
      <c r="R118" s="26"/>
    </row>
    <row r="119" spans="1:18" ht="15.75" customHeight="1" x14ac:dyDescent="0.2">
      <c r="A119" s="103">
        <f t="shared" si="26"/>
        <v>43046</v>
      </c>
      <c r="B119" s="24">
        <v>9</v>
      </c>
      <c r="D119" s="37">
        <v>197</v>
      </c>
      <c r="E119" s="22">
        <f t="shared" si="19"/>
        <v>2.759379</v>
      </c>
      <c r="F119" s="37">
        <v>1.25</v>
      </c>
      <c r="G119" s="22">
        <f t="shared" si="20"/>
        <v>3.8712499999999997E-2</v>
      </c>
      <c r="O119" s="23"/>
      <c r="P119" s="28"/>
      <c r="Q119" s="25"/>
      <c r="R119" s="26"/>
    </row>
    <row r="120" spans="1:18" ht="15.75" customHeight="1" x14ac:dyDescent="0.2">
      <c r="D120" s="37"/>
      <c r="F120" s="37"/>
      <c r="O120" s="23"/>
      <c r="P120" s="28"/>
      <c r="Q120" s="25"/>
      <c r="R120" s="25"/>
    </row>
    <row r="121" spans="1:18" ht="15.75" customHeight="1" x14ac:dyDescent="0.2">
      <c r="A121" s="103">
        <f>A102</f>
        <v>42808</v>
      </c>
      <c r="B121" s="24">
        <v>11</v>
      </c>
      <c r="D121" s="30">
        <v>307</v>
      </c>
      <c r="E121" s="22">
        <f t="shared" ref="E121:E122" si="27">(D121*14.007)*(0.001)</f>
        <v>4.3001490000000002</v>
      </c>
      <c r="F121" s="156">
        <v>4.4800000000000004</v>
      </c>
      <c r="G121" s="22">
        <f t="shared" ref="G121:G122" si="28">(F121*30.97)*(0.001)</f>
        <v>0.1387456</v>
      </c>
      <c r="O121" s="23"/>
      <c r="P121" s="28"/>
      <c r="Q121" s="25"/>
      <c r="R121" s="26"/>
    </row>
    <row r="122" spans="1:18" ht="15.75" customHeight="1" x14ac:dyDescent="0.2">
      <c r="A122" s="103">
        <f t="shared" ref="A122:A138" si="29">A103</f>
        <v>42822</v>
      </c>
      <c r="B122" s="24">
        <v>11</v>
      </c>
      <c r="D122" s="163">
        <v>221</v>
      </c>
      <c r="E122" s="22">
        <f t="shared" si="27"/>
        <v>3.0955470000000003</v>
      </c>
      <c r="F122" s="156">
        <v>1.94</v>
      </c>
      <c r="G122" s="22">
        <f t="shared" si="28"/>
        <v>6.0081799999999998E-2</v>
      </c>
      <c r="L122" s="22">
        <v>11</v>
      </c>
      <c r="O122" s="23"/>
      <c r="P122" s="28"/>
      <c r="Q122" s="25"/>
      <c r="R122" s="25"/>
    </row>
    <row r="123" spans="1:18" x14ac:dyDescent="0.2">
      <c r="A123" s="103">
        <f t="shared" si="29"/>
        <v>42836</v>
      </c>
      <c r="B123" s="24">
        <v>11</v>
      </c>
      <c r="D123" s="163">
        <v>212</v>
      </c>
      <c r="E123" s="22">
        <f t="shared" si="19"/>
        <v>2.969484</v>
      </c>
      <c r="F123" s="158">
        <v>2.2000000000000002</v>
      </c>
      <c r="G123" s="22">
        <f t="shared" si="20"/>
        <v>6.8134E-2</v>
      </c>
      <c r="L123" s="22" t="s">
        <v>20</v>
      </c>
      <c r="M123" s="22">
        <f>AVERAGE(E121:E122)</f>
        <v>3.6978480000000005</v>
      </c>
      <c r="N123" s="22">
        <f>AVERAGE(G121:G122)</f>
        <v>9.9413699999999994E-2</v>
      </c>
    </row>
    <row r="124" spans="1:18" ht="15.75" customHeight="1" x14ac:dyDescent="0.2">
      <c r="A124" s="103">
        <f t="shared" si="29"/>
        <v>42850</v>
      </c>
      <c r="B124" s="24">
        <v>11</v>
      </c>
      <c r="D124" s="163">
        <v>243</v>
      </c>
      <c r="E124" s="22">
        <f t="shared" si="19"/>
        <v>3.4037010000000003</v>
      </c>
      <c r="F124" s="156">
        <v>2.13</v>
      </c>
      <c r="G124" s="22">
        <f t="shared" si="20"/>
        <v>6.59661E-2</v>
      </c>
      <c r="L124" s="22" t="s">
        <v>22</v>
      </c>
      <c r="M124" s="22">
        <f>AVERAGE(E123:E124)</f>
        <v>3.1865925000000002</v>
      </c>
      <c r="N124" s="22">
        <f>AVERAGE(G123:G124)</f>
        <v>6.705005E-2</v>
      </c>
    </row>
    <row r="125" spans="1:18" ht="15.75" customHeight="1" x14ac:dyDescent="0.2">
      <c r="A125" s="103">
        <f t="shared" si="29"/>
        <v>42864</v>
      </c>
      <c r="B125" s="24">
        <v>11</v>
      </c>
      <c r="D125" s="30">
        <v>189</v>
      </c>
      <c r="E125" s="22">
        <f t="shared" si="19"/>
        <v>2.6473230000000001</v>
      </c>
      <c r="F125" s="30">
        <v>2.82</v>
      </c>
      <c r="G125" s="22">
        <f t="shared" si="20"/>
        <v>8.7335399999999994E-2</v>
      </c>
      <c r="L125" s="22" t="s">
        <v>23</v>
      </c>
      <c r="M125" s="22">
        <f>AVERAGE(E125:E126)</f>
        <v>2.5982985000000003</v>
      </c>
      <c r="N125" s="22">
        <f>AVERAGE(G125:G126)</f>
        <v>8.3154449999999991E-2</v>
      </c>
    </row>
    <row r="126" spans="1:18" ht="15.75" customHeight="1" x14ac:dyDescent="0.2">
      <c r="A126" s="103">
        <f t="shared" si="29"/>
        <v>42878</v>
      </c>
      <c r="B126" s="24">
        <v>11</v>
      </c>
      <c r="D126" s="30">
        <v>182</v>
      </c>
      <c r="E126" s="22">
        <f t="shared" si="19"/>
        <v>2.549274</v>
      </c>
      <c r="F126" s="32">
        <v>2.5499999999999998</v>
      </c>
      <c r="G126" s="22">
        <f t="shared" si="20"/>
        <v>7.8973499999999988E-2</v>
      </c>
      <c r="L126" s="22" t="s">
        <v>24</v>
      </c>
      <c r="M126" s="22">
        <f>AVERAGE(E127:E128)</f>
        <v>2.1500745000000001</v>
      </c>
      <c r="N126" s="22">
        <f>AVERAGE(G127:G128)</f>
        <v>9.0742100000000006E-2</v>
      </c>
    </row>
    <row r="127" spans="1:18" ht="15.75" customHeight="1" x14ac:dyDescent="0.2">
      <c r="A127" s="103">
        <f t="shared" si="29"/>
        <v>42892</v>
      </c>
      <c r="B127" s="24">
        <v>11</v>
      </c>
      <c r="D127" s="30">
        <v>169</v>
      </c>
      <c r="E127" s="22">
        <f t="shared" si="19"/>
        <v>2.3671830000000003</v>
      </c>
      <c r="F127" s="30">
        <v>3.1</v>
      </c>
      <c r="G127" s="22">
        <f t="shared" si="20"/>
        <v>9.6007000000000009E-2</v>
      </c>
      <c r="L127" s="22" t="s">
        <v>25</v>
      </c>
      <c r="M127" s="22">
        <f>AVERAGE(E129:E130)</f>
        <v>1.8699344999999998</v>
      </c>
      <c r="N127" s="22">
        <f>AVERAGE(G129:G130)</f>
        <v>0.13487435</v>
      </c>
    </row>
    <row r="128" spans="1:18" ht="15.75" customHeight="1" x14ac:dyDescent="0.2">
      <c r="A128" s="103">
        <f t="shared" si="29"/>
        <v>42906</v>
      </c>
      <c r="B128" s="24">
        <v>11</v>
      </c>
      <c r="D128" s="30">
        <v>138</v>
      </c>
      <c r="E128" s="22">
        <f t="shared" si="19"/>
        <v>1.932966</v>
      </c>
      <c r="F128" s="30">
        <v>2.76</v>
      </c>
      <c r="G128" s="22">
        <f t="shared" si="20"/>
        <v>8.5477200000000003E-2</v>
      </c>
      <c r="L128" s="22" t="s">
        <v>26</v>
      </c>
      <c r="M128" s="22">
        <f>AVERAGE(E131:E133)</f>
        <v>1.456728</v>
      </c>
      <c r="N128" s="22">
        <f>AVERAGE(G131:G133)</f>
        <v>9.652316666666666E-2</v>
      </c>
    </row>
    <row r="129" spans="1:14" ht="15.75" customHeight="1" x14ac:dyDescent="0.2">
      <c r="A129" s="103">
        <f t="shared" si="29"/>
        <v>42921</v>
      </c>
      <c r="B129" s="24">
        <v>11</v>
      </c>
      <c r="D129" s="37">
        <v>151</v>
      </c>
      <c r="E129" s="22">
        <f t="shared" si="19"/>
        <v>2.1150569999999997</v>
      </c>
      <c r="F129" s="37">
        <v>4.83</v>
      </c>
      <c r="G129" s="22">
        <f t="shared" si="20"/>
        <v>0.1495851</v>
      </c>
      <c r="L129" s="22" t="s">
        <v>27</v>
      </c>
      <c r="M129" s="22">
        <f>AVERAGE(E134:E135)</f>
        <v>2.7733860000000004</v>
      </c>
      <c r="N129" s="22">
        <f>AVERAGE(G134:G135)</f>
        <v>7.1076150000000005E-2</v>
      </c>
    </row>
    <row r="130" spans="1:14" ht="15.75" customHeight="1" x14ac:dyDescent="0.2">
      <c r="A130" s="103">
        <f t="shared" si="29"/>
        <v>42934</v>
      </c>
      <c r="B130" s="24">
        <v>11</v>
      </c>
      <c r="D130" s="37">
        <v>116</v>
      </c>
      <c r="E130" s="22">
        <f t="shared" si="19"/>
        <v>1.6248119999999999</v>
      </c>
      <c r="F130" s="37">
        <v>3.88</v>
      </c>
      <c r="G130" s="22">
        <f t="shared" si="20"/>
        <v>0.1201636</v>
      </c>
      <c r="L130" s="22" t="s">
        <v>81</v>
      </c>
      <c r="M130" s="22">
        <f>AVERAGE(E136:E137)</f>
        <v>3.5157569999999998</v>
      </c>
      <c r="N130" s="22">
        <f>AVERAGE(G136:G137)</f>
        <v>6.6740350000000004E-2</v>
      </c>
    </row>
    <row r="131" spans="1:14" ht="15.75" customHeight="1" x14ac:dyDescent="0.2">
      <c r="A131" s="103">
        <f t="shared" si="29"/>
        <v>42948</v>
      </c>
      <c r="B131" s="24">
        <v>11</v>
      </c>
      <c r="C131" s="121"/>
      <c r="D131" s="37">
        <v>45.9</v>
      </c>
      <c r="E131" s="22">
        <f t="shared" si="19"/>
        <v>0.64292130000000003</v>
      </c>
      <c r="F131" s="37">
        <v>1.57</v>
      </c>
      <c r="G131" s="22">
        <f t="shared" si="20"/>
        <v>4.8622900000000004E-2</v>
      </c>
      <c r="H131" s="121"/>
      <c r="L131" s="22" t="s">
        <v>29</v>
      </c>
      <c r="M131" s="22">
        <f>AVERAGE(E138:E138)</f>
        <v>3.1095540000000002</v>
      </c>
      <c r="N131" s="22">
        <f>AVERAGE(G138:G138)</f>
        <v>5.5436299999999994E-2</v>
      </c>
    </row>
    <row r="132" spans="1:14" ht="15.75" customHeight="1" x14ac:dyDescent="0.2">
      <c r="A132" s="103">
        <f t="shared" si="29"/>
        <v>42962</v>
      </c>
      <c r="B132" s="24">
        <v>11</v>
      </c>
      <c r="C132" s="121"/>
      <c r="D132" s="37">
        <v>73.099999999999994</v>
      </c>
      <c r="E132" s="22">
        <f t="shared" si="19"/>
        <v>1.0239117</v>
      </c>
      <c r="F132" s="37">
        <v>4.46</v>
      </c>
      <c r="G132" s="22">
        <f t="shared" si="20"/>
        <v>0.13812619999999998</v>
      </c>
      <c r="H132" s="121"/>
    </row>
    <row r="133" spans="1:14" ht="15.75" customHeight="1" x14ac:dyDescent="0.2">
      <c r="A133" s="103">
        <f t="shared" si="29"/>
        <v>42976</v>
      </c>
      <c r="B133" s="24">
        <v>11</v>
      </c>
      <c r="C133" s="121"/>
      <c r="D133" s="37">
        <v>193</v>
      </c>
      <c r="E133" s="22">
        <f t="shared" si="19"/>
        <v>2.7033510000000001</v>
      </c>
      <c r="F133" s="37">
        <v>3.32</v>
      </c>
      <c r="G133" s="22">
        <f t="shared" si="20"/>
        <v>0.10282039999999999</v>
      </c>
      <c r="H133" s="121"/>
    </row>
    <row r="134" spans="1:14" ht="15.75" customHeight="1" x14ac:dyDescent="0.2">
      <c r="A134" s="103">
        <f t="shared" si="29"/>
        <v>42990</v>
      </c>
      <c r="B134" s="24">
        <v>11</v>
      </c>
      <c r="D134" s="37">
        <v>204</v>
      </c>
      <c r="E134" s="22">
        <f t="shared" si="19"/>
        <v>2.8574280000000001</v>
      </c>
      <c r="F134" s="37">
        <v>2.13</v>
      </c>
      <c r="G134" s="22">
        <f t="shared" si="20"/>
        <v>6.59661E-2</v>
      </c>
      <c r="H134" s="121"/>
      <c r="I134" s="121"/>
    </row>
    <row r="135" spans="1:14" ht="15.75" customHeight="1" x14ac:dyDescent="0.2">
      <c r="A135" s="103">
        <f t="shared" si="29"/>
        <v>43004</v>
      </c>
      <c r="B135" s="24">
        <v>11</v>
      </c>
      <c r="D135" s="37">
        <v>192</v>
      </c>
      <c r="E135" s="22">
        <f t="shared" si="19"/>
        <v>2.6893440000000002</v>
      </c>
      <c r="F135" s="37">
        <v>2.46</v>
      </c>
      <c r="G135" s="22">
        <f t="shared" si="20"/>
        <v>7.6186199999999996E-2</v>
      </c>
      <c r="H135" s="123"/>
      <c r="I135" s="123"/>
    </row>
    <row r="136" spans="1:14" ht="15.75" customHeight="1" x14ac:dyDescent="0.2">
      <c r="A136" s="103">
        <f t="shared" si="29"/>
        <v>43018</v>
      </c>
      <c r="B136" s="24">
        <v>11</v>
      </c>
      <c r="D136" s="37">
        <v>238</v>
      </c>
      <c r="E136" s="22">
        <f t="shared" si="19"/>
        <v>3.3336659999999996</v>
      </c>
      <c r="F136" s="37">
        <v>2.09</v>
      </c>
      <c r="G136" s="22">
        <f t="shared" si="20"/>
        <v>6.4727300000000002E-2</v>
      </c>
      <c r="H136" s="121"/>
      <c r="I136" s="121"/>
    </row>
    <row r="137" spans="1:14" ht="15.75" customHeight="1" x14ac:dyDescent="0.2">
      <c r="A137" s="103">
        <f t="shared" si="29"/>
        <v>43032</v>
      </c>
      <c r="B137" s="24">
        <v>11</v>
      </c>
      <c r="D137" s="37">
        <v>264</v>
      </c>
      <c r="E137" s="22">
        <f t="shared" si="19"/>
        <v>3.697848</v>
      </c>
      <c r="F137" s="37">
        <v>2.2200000000000002</v>
      </c>
      <c r="G137" s="22">
        <f t="shared" si="20"/>
        <v>6.8753400000000006E-2</v>
      </c>
    </row>
    <row r="138" spans="1:14" ht="15.75" customHeight="1" x14ac:dyDescent="0.2">
      <c r="A138" s="103">
        <f t="shared" si="29"/>
        <v>43046</v>
      </c>
      <c r="B138" s="24">
        <v>11</v>
      </c>
      <c r="D138" s="37">
        <v>222</v>
      </c>
      <c r="E138" s="22">
        <f t="shared" si="19"/>
        <v>3.1095540000000002</v>
      </c>
      <c r="F138" s="37">
        <v>1.79</v>
      </c>
      <c r="G138" s="22">
        <f t="shared" si="20"/>
        <v>5.5436299999999994E-2</v>
      </c>
    </row>
    <row r="139" spans="1:14" ht="15.75" customHeight="1" x14ac:dyDescent="0.2">
      <c r="D139" s="37"/>
      <c r="F139" s="37"/>
    </row>
    <row r="140" spans="1:14" ht="15.75" customHeight="1" x14ac:dyDescent="0.2">
      <c r="A140" s="103">
        <f>A121</f>
        <v>42808</v>
      </c>
      <c r="B140" s="24">
        <v>12</v>
      </c>
      <c r="C140" s="22" t="s">
        <v>167</v>
      </c>
      <c r="D140" s="30">
        <v>86.25</v>
      </c>
      <c r="E140" s="22">
        <f t="shared" ref="E140:E141" si="30">(D140*14.007)*(0.001)</f>
        <v>1.20810375</v>
      </c>
      <c r="F140" s="156">
        <v>4.5999999999999996</v>
      </c>
      <c r="G140" s="22">
        <f t="shared" ref="G140:G141" si="31">(F140*30.97)*(0.001)</f>
        <v>0.14246200000000001</v>
      </c>
    </row>
    <row r="141" spans="1:14" ht="15.75" customHeight="1" x14ac:dyDescent="0.2">
      <c r="A141" s="103">
        <f t="shared" ref="A141:A157" si="32">A122</f>
        <v>42822</v>
      </c>
      <c r="B141" s="24">
        <v>12</v>
      </c>
      <c r="C141" s="22" t="s">
        <v>167</v>
      </c>
      <c r="D141" s="156">
        <v>285</v>
      </c>
      <c r="E141" s="22">
        <f t="shared" si="30"/>
        <v>3.9919950000000002</v>
      </c>
      <c r="F141" s="156">
        <v>0.73</v>
      </c>
      <c r="G141" s="22">
        <f t="shared" si="31"/>
        <v>2.2608100000000002E-2</v>
      </c>
      <c r="L141" s="22">
        <v>12</v>
      </c>
    </row>
    <row r="142" spans="1:14" x14ac:dyDescent="0.2">
      <c r="A142" s="103">
        <f t="shared" si="32"/>
        <v>42836</v>
      </c>
      <c r="B142" s="24">
        <v>12</v>
      </c>
      <c r="D142" s="156">
        <v>309</v>
      </c>
      <c r="E142" s="22">
        <f t="shared" si="19"/>
        <v>4.328163</v>
      </c>
      <c r="F142" s="156">
        <v>2.63</v>
      </c>
      <c r="G142" s="22">
        <f t="shared" si="20"/>
        <v>8.1451099999999999E-2</v>
      </c>
      <c r="L142" s="22" t="s">
        <v>20</v>
      </c>
      <c r="M142" s="22">
        <f>AVERAGE(E140:E141)</f>
        <v>2.6000493750000002</v>
      </c>
      <c r="N142" s="22">
        <f>AVERAGE(G140:G141)</f>
        <v>8.2535049999999999E-2</v>
      </c>
    </row>
    <row r="143" spans="1:14" ht="15.75" customHeight="1" x14ac:dyDescent="0.2">
      <c r="A143" s="103">
        <f t="shared" si="32"/>
        <v>42850</v>
      </c>
      <c r="B143" s="24">
        <v>12</v>
      </c>
      <c r="C143" s="24"/>
      <c r="D143" s="156">
        <v>265</v>
      </c>
      <c r="E143" s="22">
        <f t="shared" si="19"/>
        <v>3.7118549999999999</v>
      </c>
      <c r="F143" s="156">
        <v>0.72</v>
      </c>
      <c r="G143" s="22">
        <f t="shared" si="20"/>
        <v>2.2298399999999999E-2</v>
      </c>
      <c r="L143" s="22" t="s">
        <v>22</v>
      </c>
      <c r="M143" s="22">
        <f>AVERAGE(E142:E143)</f>
        <v>4.0200089999999999</v>
      </c>
      <c r="N143" s="22">
        <f>AVERAGE(G142:G143)</f>
        <v>5.1874749999999997E-2</v>
      </c>
    </row>
    <row r="144" spans="1:14" ht="15.75" customHeight="1" x14ac:dyDescent="0.2">
      <c r="A144" s="103">
        <f t="shared" si="32"/>
        <v>42864</v>
      </c>
      <c r="B144" s="24">
        <v>12</v>
      </c>
      <c r="D144" s="31">
        <v>242</v>
      </c>
      <c r="E144" s="22">
        <f t="shared" si="19"/>
        <v>3.389694</v>
      </c>
      <c r="F144" s="32">
        <v>1.39</v>
      </c>
      <c r="G144" s="22">
        <f t="shared" si="20"/>
        <v>4.3048299999999998E-2</v>
      </c>
      <c r="L144" s="22" t="s">
        <v>23</v>
      </c>
      <c r="M144" s="22">
        <f>AVERAGE(E144:E145)</f>
        <v>3.6208095</v>
      </c>
      <c r="N144" s="22">
        <f>AVERAGE(G144:G145)</f>
        <v>3.4221849999999998E-2</v>
      </c>
    </row>
    <row r="145" spans="1:14" ht="15.75" customHeight="1" x14ac:dyDescent="0.2">
      <c r="A145" s="103">
        <f t="shared" si="32"/>
        <v>42878</v>
      </c>
      <c r="B145" s="24">
        <v>12</v>
      </c>
      <c r="C145" s="24"/>
      <c r="D145" s="31">
        <v>275</v>
      </c>
      <c r="E145" s="22">
        <f t="shared" si="19"/>
        <v>3.8519249999999996</v>
      </c>
      <c r="F145" s="32">
        <v>0.82</v>
      </c>
      <c r="G145" s="22">
        <f t="shared" si="20"/>
        <v>2.5395399999999999E-2</v>
      </c>
      <c r="L145" s="22" t="s">
        <v>24</v>
      </c>
      <c r="M145" s="22">
        <f>AVERAGE(E146:E147)</f>
        <v>3.4597289999999998</v>
      </c>
      <c r="N145" s="22">
        <f>AVERAGE(G146:G147)</f>
        <v>3.7628549999999997E-2</v>
      </c>
    </row>
    <row r="146" spans="1:14" ht="15.75" customHeight="1" x14ac:dyDescent="0.2">
      <c r="A146" s="103">
        <f t="shared" si="32"/>
        <v>42892</v>
      </c>
      <c r="B146" s="24">
        <v>12</v>
      </c>
      <c r="D146" s="30">
        <v>261</v>
      </c>
      <c r="E146" s="22">
        <f t="shared" si="19"/>
        <v>3.6558269999999999</v>
      </c>
      <c r="F146" s="30">
        <v>1.45</v>
      </c>
      <c r="G146" s="22">
        <f t="shared" si="20"/>
        <v>4.4906499999999995E-2</v>
      </c>
      <c r="L146" s="22" t="s">
        <v>25</v>
      </c>
      <c r="M146" s="22">
        <f>AVERAGE(E148:E149)</f>
        <v>3.0535259999999997</v>
      </c>
      <c r="N146" s="22">
        <f>AVERAGE(G148:G149)</f>
        <v>3.0969999999999998E-2</v>
      </c>
    </row>
    <row r="147" spans="1:14" ht="15.75" customHeight="1" x14ac:dyDescent="0.2">
      <c r="A147" s="103">
        <f t="shared" si="32"/>
        <v>42906</v>
      </c>
      <c r="B147" s="24">
        <v>12</v>
      </c>
      <c r="D147" s="30">
        <v>233</v>
      </c>
      <c r="E147" s="22">
        <f t="shared" si="19"/>
        <v>3.2636309999999997</v>
      </c>
      <c r="F147" s="30">
        <v>0.98</v>
      </c>
      <c r="G147" s="22">
        <f t="shared" si="20"/>
        <v>3.0350600000000002E-2</v>
      </c>
      <c r="L147" s="22" t="s">
        <v>26</v>
      </c>
      <c r="M147" s="22">
        <f>AVERAGE(E150:E152)</f>
        <v>4.3001490000000002</v>
      </c>
      <c r="N147" s="22">
        <f>AVERAGE(G150:G152)</f>
        <v>2.41566E-2</v>
      </c>
    </row>
    <row r="148" spans="1:14" ht="15.75" customHeight="1" x14ac:dyDescent="0.2">
      <c r="A148" s="103">
        <f t="shared" si="32"/>
        <v>42921</v>
      </c>
      <c r="B148" s="24">
        <v>12</v>
      </c>
      <c r="D148" s="30">
        <v>203</v>
      </c>
      <c r="E148" s="22">
        <f>(D147*14.007)*(0.001)</f>
        <v>3.2636309999999997</v>
      </c>
      <c r="F148" s="30">
        <v>0.81</v>
      </c>
      <c r="G148" s="22">
        <f t="shared" si="20"/>
        <v>2.5085699999999999E-2</v>
      </c>
      <c r="L148" s="22" t="s">
        <v>27</v>
      </c>
      <c r="M148" s="22">
        <f>AVERAGE(E153:E154)</f>
        <v>4.1880930000000003</v>
      </c>
      <c r="N148" s="22">
        <f>AVERAGE(G153:G154)</f>
        <v>2.4930850000000001E-2</v>
      </c>
    </row>
    <row r="149" spans="1:14" ht="15.75" customHeight="1" x14ac:dyDescent="0.2">
      <c r="A149" s="103">
        <f t="shared" si="32"/>
        <v>42934</v>
      </c>
      <c r="B149" s="24">
        <v>12</v>
      </c>
      <c r="C149" s="121"/>
      <c r="D149" s="37">
        <v>139</v>
      </c>
      <c r="E149" s="22">
        <f>(D148*14.007)*(0.001)</f>
        <v>2.8434209999999998</v>
      </c>
      <c r="F149" s="30">
        <v>1.19</v>
      </c>
      <c r="G149" s="22">
        <f t="shared" si="20"/>
        <v>3.6854299999999993E-2</v>
      </c>
      <c r="H149" s="123"/>
      <c r="L149" s="22" t="s">
        <v>81</v>
      </c>
      <c r="M149" s="22">
        <f>AVERAGE(E155:E156)</f>
        <v>4.2721350000000005</v>
      </c>
      <c r="N149" s="22">
        <f>AVERAGE(G155:G156)</f>
        <v>2.059505E-2</v>
      </c>
    </row>
    <row r="150" spans="1:14" ht="15.75" customHeight="1" x14ac:dyDescent="0.2">
      <c r="A150" s="103">
        <f t="shared" si="32"/>
        <v>42948</v>
      </c>
      <c r="B150" s="24">
        <v>12</v>
      </c>
      <c r="C150" s="121" t="s">
        <v>294</v>
      </c>
      <c r="D150" s="30"/>
      <c r="F150" s="30"/>
      <c r="H150" s="121"/>
      <c r="L150" s="22" t="s">
        <v>29</v>
      </c>
      <c r="M150" s="22">
        <f>AVERAGE(E157:E157)</f>
        <v>4.1040509999999992</v>
      </c>
      <c r="N150" s="22">
        <f>AVERAGE(G157:G157)</f>
        <v>2.4775999999999999E-2</v>
      </c>
    </row>
    <row r="151" spans="1:14" ht="15.75" customHeight="1" x14ac:dyDescent="0.2">
      <c r="A151" s="103">
        <f t="shared" si="32"/>
        <v>42962</v>
      </c>
      <c r="B151" s="24">
        <v>12</v>
      </c>
      <c r="C151" s="121" t="s">
        <v>294</v>
      </c>
      <c r="D151" s="37"/>
      <c r="F151" s="37"/>
      <c r="H151" s="121"/>
      <c r="N151" s="99"/>
    </row>
    <row r="152" spans="1:14" ht="15.75" customHeight="1" x14ac:dyDescent="0.2">
      <c r="A152" s="103">
        <f t="shared" si="32"/>
        <v>42976</v>
      </c>
      <c r="B152" s="24">
        <v>12</v>
      </c>
      <c r="C152" s="121"/>
      <c r="D152" s="37">
        <v>307</v>
      </c>
      <c r="E152" s="22">
        <f t="shared" ref="E152:E157" si="33">(D152*14.007)*(0.001)</f>
        <v>4.3001490000000002</v>
      </c>
      <c r="F152" s="37">
        <v>0.78</v>
      </c>
      <c r="G152" s="22">
        <f t="shared" si="20"/>
        <v>2.41566E-2</v>
      </c>
      <c r="H152" s="121"/>
      <c r="N152" s="99"/>
    </row>
    <row r="153" spans="1:14" ht="15.75" customHeight="1" x14ac:dyDescent="0.2">
      <c r="A153" s="103">
        <f t="shared" si="32"/>
        <v>42990</v>
      </c>
      <c r="B153" s="24">
        <v>12</v>
      </c>
      <c r="D153" s="37">
        <v>290</v>
      </c>
      <c r="E153" s="22">
        <f t="shared" si="33"/>
        <v>4.06203</v>
      </c>
      <c r="F153" s="37">
        <v>0.94</v>
      </c>
      <c r="G153" s="22">
        <f t="shared" si="20"/>
        <v>2.91118E-2</v>
      </c>
      <c r="H153" s="121"/>
      <c r="I153" s="123"/>
    </row>
    <row r="154" spans="1:14" ht="15.75" customHeight="1" x14ac:dyDescent="0.2">
      <c r="A154" s="103">
        <f t="shared" si="32"/>
        <v>43004</v>
      </c>
      <c r="B154" s="24">
        <v>12</v>
      </c>
      <c r="D154" s="37">
        <v>308</v>
      </c>
      <c r="E154" s="22">
        <f t="shared" si="33"/>
        <v>4.3141559999999997</v>
      </c>
      <c r="F154" s="37">
        <v>0.67</v>
      </c>
      <c r="G154" s="22">
        <f t="shared" si="20"/>
        <v>2.0749900000000002E-2</v>
      </c>
      <c r="H154" s="121"/>
      <c r="I154" s="121"/>
    </row>
    <row r="155" spans="1:14" ht="15.75" customHeight="1" x14ac:dyDescent="0.2">
      <c r="A155" s="103">
        <f t="shared" si="32"/>
        <v>43018</v>
      </c>
      <c r="B155" s="24">
        <v>12</v>
      </c>
      <c r="D155" s="37">
        <v>290</v>
      </c>
      <c r="E155" s="22">
        <f t="shared" si="33"/>
        <v>4.06203</v>
      </c>
      <c r="F155" s="37">
        <v>0.84</v>
      </c>
      <c r="G155" s="22">
        <f t="shared" si="20"/>
        <v>2.6014799999999998E-2</v>
      </c>
    </row>
    <row r="156" spans="1:14" ht="15.75" customHeight="1" x14ac:dyDescent="0.2">
      <c r="A156" s="103">
        <f t="shared" si="32"/>
        <v>43032</v>
      </c>
      <c r="B156" s="24">
        <v>12</v>
      </c>
      <c r="D156" s="37">
        <v>320</v>
      </c>
      <c r="E156" s="22">
        <f t="shared" si="33"/>
        <v>4.48224</v>
      </c>
      <c r="F156" s="37">
        <v>0.49</v>
      </c>
      <c r="G156" s="22">
        <f t="shared" si="20"/>
        <v>1.5175300000000001E-2</v>
      </c>
    </row>
    <row r="157" spans="1:14" ht="15.75" customHeight="1" x14ac:dyDescent="0.2">
      <c r="A157" s="103">
        <f t="shared" si="32"/>
        <v>43046</v>
      </c>
      <c r="B157" s="24">
        <v>12</v>
      </c>
      <c r="D157" s="37">
        <v>293</v>
      </c>
      <c r="E157" s="22">
        <f t="shared" si="33"/>
        <v>4.1040509999999992</v>
      </c>
      <c r="F157" s="37">
        <v>0.8</v>
      </c>
      <c r="G157" s="22">
        <f t="shared" si="20"/>
        <v>2.4775999999999999E-2</v>
      </c>
    </row>
    <row r="158" spans="1:14" ht="15.75" customHeight="1" x14ac:dyDescent="0.2">
      <c r="D158" s="37"/>
      <c r="F158" s="37"/>
    </row>
    <row r="159" spans="1:14" ht="15.75" customHeight="1" x14ac:dyDescent="0.2">
      <c r="A159" s="103">
        <f>A140</f>
        <v>42808</v>
      </c>
      <c r="B159" s="24">
        <v>13</v>
      </c>
      <c r="D159" s="30">
        <v>123</v>
      </c>
      <c r="E159" s="22">
        <f t="shared" ref="E159:E161" si="34">(D159*14.007)*(0.001)</f>
        <v>1.722861</v>
      </c>
      <c r="F159" s="156">
        <v>1.3</v>
      </c>
      <c r="G159" s="22">
        <f t="shared" ref="G159:G160" si="35">(F159*30.97)*(0.001)</f>
        <v>4.0261000000000005E-2</v>
      </c>
    </row>
    <row r="160" spans="1:14" ht="15.75" customHeight="1" x14ac:dyDescent="0.2">
      <c r="A160" s="103">
        <f t="shared" ref="A160:A176" si="36">A141</f>
        <v>42822</v>
      </c>
      <c r="B160" s="24">
        <v>13</v>
      </c>
      <c r="D160" s="156">
        <v>117</v>
      </c>
      <c r="E160" s="22">
        <f t="shared" si="34"/>
        <v>1.638819</v>
      </c>
      <c r="F160" s="156">
        <v>1.04</v>
      </c>
      <c r="G160" s="22">
        <f t="shared" si="35"/>
        <v>3.2208799999999996E-2</v>
      </c>
      <c r="L160" s="22">
        <v>13</v>
      </c>
    </row>
    <row r="161" spans="1:14" x14ac:dyDescent="0.2">
      <c r="A161" s="103">
        <f t="shared" si="36"/>
        <v>42836</v>
      </c>
      <c r="B161" s="24">
        <v>13</v>
      </c>
      <c r="C161" s="22" t="s">
        <v>167</v>
      </c>
      <c r="D161" s="156">
        <v>103</v>
      </c>
      <c r="E161" s="22">
        <f t="shared" si="34"/>
        <v>1.4427210000000001</v>
      </c>
      <c r="F161" s="156">
        <v>1.72</v>
      </c>
      <c r="G161" s="22">
        <f t="shared" si="20"/>
        <v>5.32684E-2</v>
      </c>
      <c r="L161" s="22" t="s">
        <v>20</v>
      </c>
      <c r="M161" s="22">
        <f>AVERAGE(E159:E160)</f>
        <v>1.6808399999999999</v>
      </c>
      <c r="N161" s="22">
        <f>AVERAGE(G159:G160)</f>
        <v>3.62349E-2</v>
      </c>
    </row>
    <row r="162" spans="1:14" ht="15.75" customHeight="1" x14ac:dyDescent="0.2">
      <c r="A162" s="103">
        <f t="shared" si="36"/>
        <v>42850</v>
      </c>
      <c r="B162" s="24">
        <v>13</v>
      </c>
      <c r="C162" s="30" t="s">
        <v>168</v>
      </c>
      <c r="D162" s="156">
        <v>109</v>
      </c>
      <c r="E162" s="22">
        <f t="shared" ref="E162:E249" si="37">(D162*14.007)*(0.001)</f>
        <v>1.5267629999999999</v>
      </c>
      <c r="F162" s="156">
        <v>2.14</v>
      </c>
      <c r="G162" s="22">
        <f t="shared" si="20"/>
        <v>6.627580000000001E-2</v>
      </c>
      <c r="H162" s="22" t="s">
        <v>169</v>
      </c>
      <c r="L162" s="22" t="s">
        <v>22</v>
      </c>
      <c r="M162" s="22">
        <f>AVERAGE(E161:E162)</f>
        <v>1.484742</v>
      </c>
      <c r="N162" s="22">
        <f>AVERAGE(G161:G162)</f>
        <v>5.9772100000000009E-2</v>
      </c>
    </row>
    <row r="163" spans="1:14" ht="15.75" customHeight="1" x14ac:dyDescent="0.2">
      <c r="A163" s="103">
        <f t="shared" si="36"/>
        <v>42864</v>
      </c>
      <c r="B163" s="24">
        <v>13</v>
      </c>
      <c r="D163" s="31">
        <v>488</v>
      </c>
      <c r="E163" s="22">
        <f t="shared" si="37"/>
        <v>6.8354160000000004</v>
      </c>
      <c r="F163" s="180">
        <v>17.5</v>
      </c>
      <c r="G163" s="22">
        <f t="shared" si="20"/>
        <v>0.54197499999999998</v>
      </c>
      <c r="H163" s="22" t="s">
        <v>319</v>
      </c>
      <c r="L163" s="22" t="s">
        <v>23</v>
      </c>
      <c r="M163" s="22">
        <f>AVERAGE(E163:E164)</f>
        <v>4.0487233500000004</v>
      </c>
      <c r="N163" s="22">
        <f>AVERAGE(G163:G164)</f>
        <v>0.31279699999999999</v>
      </c>
    </row>
    <row r="164" spans="1:14" ht="15.75" customHeight="1" x14ac:dyDescent="0.2">
      <c r="A164" s="103">
        <f t="shared" si="36"/>
        <v>42878</v>
      </c>
      <c r="B164" s="24">
        <v>13</v>
      </c>
      <c r="D164" s="33">
        <v>90.1</v>
      </c>
      <c r="E164" s="22">
        <f t="shared" si="37"/>
        <v>1.2620306999999997</v>
      </c>
      <c r="F164" s="32">
        <v>2.7</v>
      </c>
      <c r="G164" s="22">
        <f t="shared" si="20"/>
        <v>8.3618999999999999E-2</v>
      </c>
      <c r="L164" s="22" t="s">
        <v>24</v>
      </c>
      <c r="M164" s="22">
        <f>AVERAGE(E165:E166)</f>
        <v>1.1086540500000002</v>
      </c>
      <c r="N164" s="22">
        <f>AVERAGE(G165:G166)</f>
        <v>6.3643349999999987E-2</v>
      </c>
    </row>
    <row r="165" spans="1:14" ht="15.75" customHeight="1" x14ac:dyDescent="0.2">
      <c r="A165" s="103">
        <f t="shared" si="36"/>
        <v>42892</v>
      </c>
      <c r="B165" s="24">
        <v>13</v>
      </c>
      <c r="D165" s="30">
        <v>92.2</v>
      </c>
      <c r="E165" s="22">
        <f t="shared" si="37"/>
        <v>1.2914454000000002</v>
      </c>
      <c r="F165" s="30">
        <v>2.08</v>
      </c>
      <c r="G165" s="22">
        <f t="shared" si="20"/>
        <v>6.4417599999999992E-2</v>
      </c>
      <c r="L165" s="22" t="s">
        <v>25</v>
      </c>
      <c r="M165" s="22">
        <f>AVERAGE(E167:E168)</f>
        <v>0.85372665000000003</v>
      </c>
      <c r="N165" s="22">
        <f>AVERAGE(G167:G168)</f>
        <v>6.6585499999999992E-2</v>
      </c>
    </row>
    <row r="166" spans="1:14" ht="15.75" customHeight="1" x14ac:dyDescent="0.2">
      <c r="A166" s="103">
        <f t="shared" si="36"/>
        <v>42906</v>
      </c>
      <c r="B166" s="24">
        <v>13</v>
      </c>
      <c r="D166" s="30">
        <v>66.099999999999994</v>
      </c>
      <c r="E166" s="22">
        <f t="shared" si="37"/>
        <v>0.92586269999999993</v>
      </c>
      <c r="F166" s="30">
        <v>2.0299999999999998</v>
      </c>
      <c r="G166" s="22">
        <f t="shared" si="20"/>
        <v>6.2869099999999983E-2</v>
      </c>
      <c r="L166" s="22" t="s">
        <v>26</v>
      </c>
      <c r="M166" s="22">
        <f>AVERAGE(E169:E171)</f>
        <v>1.4581286999999998</v>
      </c>
      <c r="N166" s="22">
        <f>AVERAGE(G169:G171)</f>
        <v>0.12181533333333333</v>
      </c>
    </row>
    <row r="167" spans="1:14" ht="15.75" customHeight="1" x14ac:dyDescent="0.2">
      <c r="A167" s="103">
        <f t="shared" si="36"/>
        <v>42921</v>
      </c>
      <c r="B167" s="24">
        <v>13</v>
      </c>
      <c r="D167" s="37">
        <v>61.2</v>
      </c>
      <c r="E167" s="22">
        <f t="shared" si="37"/>
        <v>0.8572284</v>
      </c>
      <c r="F167" s="37">
        <v>1.59</v>
      </c>
      <c r="G167" s="22">
        <f t="shared" si="20"/>
        <v>4.9242300000000003E-2</v>
      </c>
      <c r="L167" s="22" t="s">
        <v>27</v>
      </c>
      <c r="M167" s="22">
        <f>AVERAGE(E172:E173)</f>
        <v>1.4497245000000001</v>
      </c>
      <c r="N167" s="22">
        <f>AVERAGE(G172:G173)</f>
        <v>6.5501550000000006E-2</v>
      </c>
    </row>
    <row r="168" spans="1:14" ht="15.75" customHeight="1" x14ac:dyDescent="0.2">
      <c r="A168" s="103">
        <f t="shared" si="36"/>
        <v>42934</v>
      </c>
      <c r="B168" s="24">
        <v>13</v>
      </c>
      <c r="C168" s="123"/>
      <c r="D168" s="37">
        <v>60.7</v>
      </c>
      <c r="E168" s="22">
        <f t="shared" si="37"/>
        <v>0.85022490000000006</v>
      </c>
      <c r="F168" s="37">
        <v>2.71</v>
      </c>
      <c r="G168" s="22">
        <f t="shared" si="20"/>
        <v>8.3928699999999995E-2</v>
      </c>
      <c r="H168" s="125"/>
      <c r="L168" s="22" t="s">
        <v>81</v>
      </c>
      <c r="M168" s="22">
        <f>AVERAGE(E174:E175)</f>
        <v>1.610805</v>
      </c>
      <c r="N168" s="22">
        <f>AVERAGE(G174:G175)</f>
        <v>4.8777750000000002E-2</v>
      </c>
    </row>
    <row r="169" spans="1:14" ht="15.75" customHeight="1" x14ac:dyDescent="0.2">
      <c r="A169" s="103">
        <f t="shared" si="36"/>
        <v>42948</v>
      </c>
      <c r="B169" s="24">
        <v>13</v>
      </c>
      <c r="C169" s="121"/>
      <c r="D169" s="37">
        <v>91.1</v>
      </c>
      <c r="E169" s="22">
        <f t="shared" si="37"/>
        <v>1.2760376999999998</v>
      </c>
      <c r="F169" s="37">
        <v>4.3499999999999996</v>
      </c>
      <c r="G169" s="22">
        <f t="shared" si="20"/>
        <v>0.13471949999999999</v>
      </c>
      <c r="H169" s="121"/>
      <c r="L169" s="22" t="s">
        <v>29</v>
      </c>
      <c r="M169" s="22" t="e">
        <f>AVERAGE(E176:E176)</f>
        <v>#DIV/0!</v>
      </c>
      <c r="N169" s="22" t="e">
        <f>AVERAGE(G176:G176)</f>
        <v>#DIV/0!</v>
      </c>
    </row>
    <row r="170" spans="1:14" ht="15.75" customHeight="1" x14ac:dyDescent="0.2">
      <c r="A170" s="103">
        <f t="shared" si="36"/>
        <v>42962</v>
      </c>
      <c r="B170" s="24">
        <v>13</v>
      </c>
      <c r="C170" s="121"/>
      <c r="D170" s="37">
        <v>84.2</v>
      </c>
      <c r="E170" s="22">
        <f t="shared" si="37"/>
        <v>1.1793894</v>
      </c>
      <c r="F170" s="37">
        <v>4.49</v>
      </c>
      <c r="G170" s="22">
        <f t="shared" si="20"/>
        <v>0.13905529999999999</v>
      </c>
      <c r="H170" s="121"/>
    </row>
    <row r="171" spans="1:14" ht="15.75" customHeight="1" x14ac:dyDescent="0.2">
      <c r="A171" s="103">
        <f t="shared" si="36"/>
        <v>42976</v>
      </c>
      <c r="B171" s="24">
        <v>13</v>
      </c>
      <c r="C171" s="121"/>
      <c r="D171" s="37">
        <v>137</v>
      </c>
      <c r="E171" s="22">
        <f t="shared" si="37"/>
        <v>1.9189590000000001</v>
      </c>
      <c r="F171" s="37">
        <v>2.96</v>
      </c>
      <c r="G171" s="22">
        <f t="shared" si="20"/>
        <v>9.1671199999999994E-2</v>
      </c>
      <c r="H171" s="121"/>
    </row>
    <row r="172" spans="1:14" ht="15.75" customHeight="1" x14ac:dyDescent="0.2">
      <c r="A172" s="103">
        <f t="shared" si="36"/>
        <v>42990</v>
      </c>
      <c r="B172" s="24">
        <v>13</v>
      </c>
      <c r="D172" s="37">
        <v>107</v>
      </c>
      <c r="E172" s="22">
        <f t="shared" si="37"/>
        <v>1.4987490000000001</v>
      </c>
      <c r="F172" s="37">
        <v>1.97</v>
      </c>
      <c r="G172" s="22">
        <f t="shared" si="20"/>
        <v>6.10109E-2</v>
      </c>
      <c r="H172" s="123"/>
      <c r="I172" s="125"/>
    </row>
    <row r="173" spans="1:14" ht="15.75" customHeight="1" x14ac:dyDescent="0.2">
      <c r="A173" s="103">
        <f t="shared" si="36"/>
        <v>43004</v>
      </c>
      <c r="B173" s="24">
        <v>13</v>
      </c>
      <c r="D173" s="37">
        <v>100</v>
      </c>
      <c r="E173" s="22">
        <f t="shared" si="37"/>
        <v>1.4007000000000001</v>
      </c>
      <c r="F173" s="37">
        <v>2.2599999999999998</v>
      </c>
      <c r="G173" s="22">
        <f t="shared" si="20"/>
        <v>6.9992200000000004E-2</v>
      </c>
      <c r="H173" s="120"/>
      <c r="I173" s="121"/>
    </row>
    <row r="174" spans="1:14" ht="15.75" customHeight="1" x14ac:dyDescent="0.2">
      <c r="A174" s="103">
        <f t="shared" si="36"/>
        <v>43018</v>
      </c>
      <c r="B174" s="24">
        <v>13</v>
      </c>
      <c r="D174" s="37">
        <v>113</v>
      </c>
      <c r="E174" s="22">
        <f t="shared" si="37"/>
        <v>1.5827910000000001</v>
      </c>
      <c r="F174" s="37">
        <v>1.6</v>
      </c>
      <c r="G174" s="22">
        <f t="shared" si="20"/>
        <v>4.9551999999999999E-2</v>
      </c>
    </row>
    <row r="175" spans="1:14" ht="15.75" customHeight="1" x14ac:dyDescent="0.2">
      <c r="A175" s="103">
        <f t="shared" si="36"/>
        <v>43032</v>
      </c>
      <c r="B175" s="24">
        <v>13</v>
      </c>
      <c r="D175" s="37">
        <v>117</v>
      </c>
      <c r="E175" s="22">
        <f t="shared" si="37"/>
        <v>1.638819</v>
      </c>
      <c r="F175" s="37">
        <v>1.55</v>
      </c>
      <c r="G175" s="22">
        <f t="shared" si="20"/>
        <v>4.8003500000000004E-2</v>
      </c>
    </row>
    <row r="176" spans="1:14" ht="15.75" customHeight="1" x14ac:dyDescent="0.2">
      <c r="A176" s="103">
        <f t="shared" si="36"/>
        <v>43046</v>
      </c>
      <c r="B176" s="24">
        <v>13</v>
      </c>
      <c r="C176" s="22" t="s">
        <v>167</v>
      </c>
      <c r="D176" s="37"/>
      <c r="F176" s="37"/>
    </row>
    <row r="177" spans="1:17" ht="15.75" customHeight="1" x14ac:dyDescent="0.2">
      <c r="D177" s="37"/>
      <c r="F177" s="37"/>
    </row>
    <row r="178" spans="1:17" ht="15.75" customHeight="1" x14ac:dyDescent="0.2">
      <c r="A178" s="103">
        <f>A159</f>
        <v>42808</v>
      </c>
      <c r="B178" s="24">
        <v>15</v>
      </c>
      <c r="D178" s="30">
        <v>144</v>
      </c>
      <c r="E178" s="22">
        <f t="shared" ref="E178:E179" si="38">(D178*14.007)*(0.001)</f>
        <v>2.0170080000000001</v>
      </c>
      <c r="F178" s="157">
        <v>1.18</v>
      </c>
      <c r="G178" s="22">
        <f t="shared" ref="G178:G179" si="39">(F178*30.97)*(0.001)</f>
        <v>3.6544599999999997E-2</v>
      </c>
    </row>
    <row r="179" spans="1:17" ht="15.75" customHeight="1" x14ac:dyDescent="0.2">
      <c r="A179" s="103">
        <f t="shared" ref="A179:A195" si="40">A160</f>
        <v>42822</v>
      </c>
      <c r="B179" s="24">
        <v>15</v>
      </c>
      <c r="D179" s="163">
        <v>145</v>
      </c>
      <c r="E179" s="22">
        <f t="shared" si="38"/>
        <v>2.031015</v>
      </c>
      <c r="F179" s="157">
        <v>1.28</v>
      </c>
      <c r="G179" s="22">
        <f t="shared" si="39"/>
        <v>3.9641599999999999E-2</v>
      </c>
      <c r="L179" s="22">
        <v>15</v>
      </c>
    </row>
    <row r="180" spans="1:17" x14ac:dyDescent="0.2">
      <c r="A180" s="103">
        <f t="shared" si="40"/>
        <v>42836</v>
      </c>
      <c r="B180" s="24">
        <v>15</v>
      </c>
      <c r="D180" s="163">
        <v>135</v>
      </c>
      <c r="E180" s="22">
        <f t="shared" si="37"/>
        <v>1.8909449999999999</v>
      </c>
      <c r="F180" s="157">
        <v>1.25</v>
      </c>
      <c r="G180" s="22">
        <f t="shared" ref="G180:G264" si="41">(F180*30.97)*(0.001)</f>
        <v>3.8712499999999997E-2</v>
      </c>
      <c r="L180" s="22" t="s">
        <v>20</v>
      </c>
      <c r="M180" s="22">
        <f>AVERAGE(E178:E179)</f>
        <v>2.0240115000000003</v>
      </c>
      <c r="N180" s="22">
        <f>AVERAGE(G178:G179)</f>
        <v>3.8093099999999998E-2</v>
      </c>
    </row>
    <row r="181" spans="1:17" ht="15.75" customHeight="1" x14ac:dyDescent="0.2">
      <c r="A181" s="103">
        <f t="shared" si="40"/>
        <v>42850</v>
      </c>
      <c r="B181" s="24">
        <v>15</v>
      </c>
      <c r="D181" s="163">
        <v>100</v>
      </c>
      <c r="E181" s="22">
        <f t="shared" si="37"/>
        <v>1.4007000000000001</v>
      </c>
      <c r="F181" s="157">
        <v>1.34</v>
      </c>
      <c r="G181" s="22">
        <f t="shared" si="41"/>
        <v>4.1499800000000003E-2</v>
      </c>
      <c r="L181" s="22" t="s">
        <v>22</v>
      </c>
      <c r="M181" s="22">
        <f>AVERAGE(E180:E181)</f>
        <v>1.6458225</v>
      </c>
      <c r="N181" s="22">
        <f>AVERAGE(G180:G181)</f>
        <v>4.010615E-2</v>
      </c>
    </row>
    <row r="182" spans="1:17" ht="15.75" customHeight="1" x14ac:dyDescent="0.2">
      <c r="A182" s="103">
        <f t="shared" si="40"/>
        <v>42864</v>
      </c>
      <c r="B182" s="24">
        <v>15</v>
      </c>
      <c r="D182" s="30">
        <v>95.5</v>
      </c>
      <c r="E182" s="22">
        <f t="shared" si="37"/>
        <v>1.3376684999999999</v>
      </c>
      <c r="F182" s="30">
        <v>2.79</v>
      </c>
      <c r="G182" s="22">
        <f t="shared" si="41"/>
        <v>8.6406300000000005E-2</v>
      </c>
      <c r="L182" s="22" t="s">
        <v>23</v>
      </c>
      <c r="M182" s="22">
        <f>AVERAGE(E182:E183)</f>
        <v>1.14787365</v>
      </c>
      <c r="N182" s="22">
        <f>AVERAGE(G182:G183)</f>
        <v>8.0986550000000004E-2</v>
      </c>
    </row>
    <row r="183" spans="1:17" ht="15.75" customHeight="1" x14ac:dyDescent="0.2">
      <c r="A183" s="103">
        <f t="shared" si="40"/>
        <v>42878</v>
      </c>
      <c r="B183" s="24">
        <v>15</v>
      </c>
      <c r="D183" s="33">
        <v>68.400000000000006</v>
      </c>
      <c r="E183" s="22">
        <f t="shared" si="37"/>
        <v>0.95807880000000001</v>
      </c>
      <c r="F183" s="30">
        <v>2.44</v>
      </c>
      <c r="G183" s="22">
        <f t="shared" si="41"/>
        <v>7.5566800000000003E-2</v>
      </c>
      <c r="L183" s="22" t="s">
        <v>24</v>
      </c>
      <c r="M183" s="22">
        <f>AVERAGE(E184:E185)</f>
        <v>0.77878920000000007</v>
      </c>
      <c r="N183" s="22">
        <f>AVERAGE(G184:G185)</f>
        <v>5.38878E-2</v>
      </c>
    </row>
    <row r="184" spans="1:17" ht="15.75" customHeight="1" x14ac:dyDescent="0.2">
      <c r="A184" s="103">
        <f t="shared" si="40"/>
        <v>42892</v>
      </c>
      <c r="B184" s="24">
        <v>15</v>
      </c>
      <c r="D184" s="30">
        <v>68</v>
      </c>
      <c r="E184" s="22">
        <f t="shared" si="37"/>
        <v>0.95247599999999999</v>
      </c>
      <c r="F184" s="30">
        <v>1.78</v>
      </c>
      <c r="G184" s="22">
        <f t="shared" si="41"/>
        <v>5.5126599999999998E-2</v>
      </c>
      <c r="L184" s="22" t="s">
        <v>25</v>
      </c>
      <c r="M184" s="22">
        <f>AVERAGE(E186:E187)</f>
        <v>0.4930464</v>
      </c>
      <c r="N184" s="22">
        <f>AVERAGE(G186:G187)</f>
        <v>3.5615499999999994E-2</v>
      </c>
    </row>
    <row r="185" spans="1:17" ht="15.75" customHeight="1" x14ac:dyDescent="0.2">
      <c r="A185" s="103">
        <f t="shared" si="40"/>
        <v>42906</v>
      </c>
      <c r="B185" s="24">
        <v>15</v>
      </c>
      <c r="D185" s="30">
        <v>43.2</v>
      </c>
      <c r="E185" s="22">
        <f t="shared" si="37"/>
        <v>0.60510240000000004</v>
      </c>
      <c r="F185" s="30">
        <v>1.7</v>
      </c>
      <c r="G185" s="22">
        <f t="shared" si="41"/>
        <v>5.2648999999999994E-2</v>
      </c>
      <c r="L185" s="22" t="s">
        <v>26</v>
      </c>
      <c r="M185" s="22">
        <f>AVERAGE(E188:E190)</f>
        <v>1.2774384000000001</v>
      </c>
      <c r="N185" s="22">
        <f>AVERAGE(G188:G190)</f>
        <v>0.10395596666666666</v>
      </c>
    </row>
    <row r="186" spans="1:17" ht="15.75" customHeight="1" x14ac:dyDescent="0.2">
      <c r="A186" s="103">
        <f t="shared" si="40"/>
        <v>42921</v>
      </c>
      <c r="B186" s="24">
        <v>15</v>
      </c>
      <c r="D186" s="37">
        <v>33.4</v>
      </c>
      <c r="E186" s="22">
        <f t="shared" si="37"/>
        <v>0.46783380000000002</v>
      </c>
      <c r="F186" s="37">
        <v>2.0499999999999998</v>
      </c>
      <c r="G186" s="22">
        <f t="shared" si="41"/>
        <v>6.3488499999999989E-2</v>
      </c>
      <c r="L186" s="22" t="s">
        <v>27</v>
      </c>
      <c r="M186" s="22">
        <f>AVERAGE(E191:E192)</f>
        <v>1.6423207500000001</v>
      </c>
      <c r="N186" s="22">
        <f>AVERAGE(G191:G192)</f>
        <v>4.8622899999999997E-2</v>
      </c>
    </row>
    <row r="187" spans="1:17" ht="15.75" customHeight="1" x14ac:dyDescent="0.2">
      <c r="A187" s="103">
        <f t="shared" si="40"/>
        <v>42934</v>
      </c>
      <c r="B187" s="24">
        <v>15</v>
      </c>
      <c r="C187" s="123"/>
      <c r="D187" s="37">
        <v>37</v>
      </c>
      <c r="E187" s="22">
        <f t="shared" si="37"/>
        <v>0.51825900000000003</v>
      </c>
      <c r="F187" s="37">
        <v>0.25</v>
      </c>
      <c r="G187" s="22">
        <f t="shared" si="41"/>
        <v>7.7425000000000003E-3</v>
      </c>
      <c r="H187" s="123"/>
      <c r="L187" s="22" t="s">
        <v>81</v>
      </c>
      <c r="M187" s="22">
        <f>AVERAGE(E193:E194)</f>
        <v>1.8349169999999999</v>
      </c>
      <c r="N187" s="22">
        <f>AVERAGE(G193:G194)</f>
        <v>3.1589400000000004E-2</v>
      </c>
      <c r="O187" s="126"/>
      <c r="P187" s="30"/>
      <c r="Q187" s="30"/>
    </row>
    <row r="188" spans="1:17" ht="15.75" customHeight="1" x14ac:dyDescent="0.2">
      <c r="A188" s="103">
        <f t="shared" si="40"/>
        <v>42948</v>
      </c>
      <c r="B188" s="24">
        <v>15</v>
      </c>
      <c r="D188" s="37">
        <v>86.8</v>
      </c>
      <c r="E188" s="22">
        <f t="shared" si="37"/>
        <v>1.2158076</v>
      </c>
      <c r="F188" s="37">
        <v>3.49</v>
      </c>
      <c r="G188" s="22">
        <f t="shared" si="41"/>
        <v>0.10808530000000001</v>
      </c>
      <c r="H188" s="121"/>
      <c r="L188" s="22" t="s">
        <v>29</v>
      </c>
      <c r="M188" s="22">
        <f>AVERAGE(E195:E195)</f>
        <v>1.5757874999999999</v>
      </c>
      <c r="N188" s="22">
        <f>AVERAGE(G195:G195)</f>
        <v>3.6544599999999997E-2</v>
      </c>
      <c r="O188" s="126"/>
      <c r="P188" s="30"/>
      <c r="Q188" s="30"/>
    </row>
    <row r="189" spans="1:17" ht="15.75" customHeight="1" x14ac:dyDescent="0.2">
      <c r="A189" s="103">
        <f t="shared" si="40"/>
        <v>42962</v>
      </c>
      <c r="B189" s="24">
        <v>15</v>
      </c>
      <c r="C189" s="121"/>
      <c r="D189" s="37">
        <v>87.3</v>
      </c>
      <c r="E189" s="22">
        <f t="shared" si="37"/>
        <v>1.2228110999999999</v>
      </c>
      <c r="F189" s="37">
        <v>4.54</v>
      </c>
      <c r="G189" s="22">
        <f t="shared" si="41"/>
        <v>0.1406038</v>
      </c>
      <c r="H189" s="121"/>
      <c r="O189" s="126"/>
      <c r="P189" s="30"/>
      <c r="Q189" s="32"/>
    </row>
    <row r="190" spans="1:17" ht="15.75" customHeight="1" x14ac:dyDescent="0.2">
      <c r="A190" s="103">
        <f t="shared" si="40"/>
        <v>42976</v>
      </c>
      <c r="B190" s="24">
        <v>15</v>
      </c>
      <c r="C190" s="121"/>
      <c r="D190" s="37">
        <v>99.5</v>
      </c>
      <c r="E190" s="22">
        <f t="shared" si="37"/>
        <v>1.3936965000000001</v>
      </c>
      <c r="F190" s="37">
        <v>2.04</v>
      </c>
      <c r="G190" s="22">
        <f t="shared" si="41"/>
        <v>6.3178799999999993E-2</v>
      </c>
      <c r="O190" s="126"/>
      <c r="P190" s="30"/>
      <c r="Q190" s="32"/>
    </row>
    <row r="191" spans="1:17" ht="15.75" customHeight="1" x14ac:dyDescent="0.2">
      <c r="A191" s="103">
        <f t="shared" si="40"/>
        <v>42990</v>
      </c>
      <c r="B191" s="24">
        <v>15</v>
      </c>
      <c r="D191" s="37">
        <v>120.5</v>
      </c>
      <c r="E191" s="22">
        <f t="shared" si="37"/>
        <v>1.6878435000000001</v>
      </c>
      <c r="F191" s="81">
        <v>1.77</v>
      </c>
      <c r="G191" s="22">
        <f t="shared" si="41"/>
        <v>5.4816899999999995E-2</v>
      </c>
      <c r="H191" s="123"/>
      <c r="I191" s="123"/>
      <c r="O191" s="126"/>
      <c r="P191" s="30"/>
      <c r="Q191" s="30"/>
    </row>
    <row r="192" spans="1:17" ht="15.75" customHeight="1" x14ac:dyDescent="0.2">
      <c r="A192" s="103">
        <f t="shared" si="40"/>
        <v>43004</v>
      </c>
      <c r="B192" s="24">
        <v>15</v>
      </c>
      <c r="D192" s="37">
        <v>114</v>
      </c>
      <c r="E192" s="22">
        <f t="shared" si="37"/>
        <v>1.5967979999999999</v>
      </c>
      <c r="F192" s="81">
        <v>1.37</v>
      </c>
      <c r="G192" s="22">
        <f t="shared" si="41"/>
        <v>4.2428899999999999E-2</v>
      </c>
      <c r="H192" s="121"/>
      <c r="I192" s="122"/>
      <c r="O192" s="126"/>
      <c r="P192" s="30"/>
      <c r="Q192" s="30"/>
    </row>
    <row r="193" spans="1:17" ht="15.75" customHeight="1" x14ac:dyDescent="0.2">
      <c r="A193" s="103">
        <f t="shared" si="40"/>
        <v>43018</v>
      </c>
      <c r="B193" s="24">
        <v>15</v>
      </c>
      <c r="D193" s="37">
        <v>135</v>
      </c>
      <c r="E193" s="22">
        <f t="shared" si="37"/>
        <v>1.8909449999999999</v>
      </c>
      <c r="F193" s="81">
        <v>0.94</v>
      </c>
      <c r="G193" s="22">
        <f t="shared" si="41"/>
        <v>2.91118E-2</v>
      </c>
      <c r="H193" s="121"/>
      <c r="I193" s="121"/>
      <c r="O193" s="126"/>
      <c r="P193" s="30"/>
      <c r="Q193" s="30"/>
    </row>
    <row r="194" spans="1:17" ht="15.75" customHeight="1" x14ac:dyDescent="0.2">
      <c r="A194" s="103">
        <f t="shared" si="40"/>
        <v>43032</v>
      </c>
      <c r="B194" s="24">
        <v>15</v>
      </c>
      <c r="D194" s="37">
        <v>127</v>
      </c>
      <c r="E194" s="22">
        <f t="shared" si="37"/>
        <v>1.7788889999999999</v>
      </c>
      <c r="F194" s="81">
        <v>1.1000000000000001</v>
      </c>
      <c r="G194" s="22">
        <f t="shared" si="41"/>
        <v>3.4067E-2</v>
      </c>
      <c r="O194" s="126"/>
      <c r="P194" s="30"/>
      <c r="Q194" s="32"/>
    </row>
    <row r="195" spans="1:17" ht="15.75" customHeight="1" x14ac:dyDescent="0.2">
      <c r="A195" s="103">
        <f t="shared" si="40"/>
        <v>43046</v>
      </c>
      <c r="B195" s="24">
        <v>15</v>
      </c>
      <c r="D195" s="37">
        <v>112.5</v>
      </c>
      <c r="E195" s="22">
        <f t="shared" si="37"/>
        <v>1.5757874999999999</v>
      </c>
      <c r="F195" s="81">
        <v>1.18</v>
      </c>
      <c r="G195" s="22">
        <f t="shared" si="41"/>
        <v>3.6544599999999997E-2</v>
      </c>
    </row>
    <row r="196" spans="1:17" ht="15.75" customHeight="1" x14ac:dyDescent="0.2">
      <c r="D196" s="37"/>
      <c r="F196" s="37"/>
    </row>
    <row r="197" spans="1:17" ht="15.75" customHeight="1" x14ac:dyDescent="0.2">
      <c r="A197" s="103">
        <f>A178</f>
        <v>42808</v>
      </c>
      <c r="B197" s="24">
        <v>16</v>
      </c>
      <c r="D197" s="31">
        <v>88</v>
      </c>
      <c r="E197" s="22">
        <f t="shared" ref="E197:E198" si="42">(D197*14.007)*(0.001)</f>
        <v>1.2326159999999999</v>
      </c>
      <c r="F197" s="157">
        <v>4.66</v>
      </c>
      <c r="G197" s="22">
        <f t="shared" ref="G197:G198" si="43">(F197*30.97)*(0.001)</f>
        <v>0.14432020000000001</v>
      </c>
    </row>
    <row r="198" spans="1:17" ht="15.75" customHeight="1" x14ac:dyDescent="0.2">
      <c r="A198" s="103">
        <f t="shared" ref="A198:A214" si="44">A179</f>
        <v>42822</v>
      </c>
      <c r="B198" s="24">
        <v>16</v>
      </c>
      <c r="D198" s="164">
        <v>89.9</v>
      </c>
      <c r="E198" s="22">
        <f t="shared" si="42"/>
        <v>1.2592292999999999</v>
      </c>
      <c r="F198" s="167">
        <v>1.2</v>
      </c>
      <c r="G198" s="22">
        <f t="shared" si="43"/>
        <v>3.7163999999999996E-2</v>
      </c>
      <c r="L198" s="22">
        <v>16</v>
      </c>
    </row>
    <row r="199" spans="1:17" x14ac:dyDescent="0.2">
      <c r="A199" s="103">
        <f t="shared" si="44"/>
        <v>42836</v>
      </c>
      <c r="B199" s="24">
        <v>16</v>
      </c>
      <c r="D199" s="164">
        <v>77.8</v>
      </c>
      <c r="E199" s="22">
        <f t="shared" ref="E199" si="45">(D199*14.007)*(0.001)</f>
        <v>1.0897446</v>
      </c>
      <c r="F199" s="157">
        <v>1.48</v>
      </c>
      <c r="G199" s="22">
        <f t="shared" ref="G199" si="46">(F199*30.97)*(0.001)</f>
        <v>4.5835599999999997E-2</v>
      </c>
      <c r="L199" s="22" t="s">
        <v>20</v>
      </c>
      <c r="M199" s="22">
        <f>AVERAGE(E197:E198)</f>
        <v>1.2459226499999998</v>
      </c>
      <c r="N199" s="22">
        <f>AVERAGE(G197:G198)</f>
        <v>9.0742100000000006E-2</v>
      </c>
    </row>
    <row r="200" spans="1:17" ht="15.75" customHeight="1" x14ac:dyDescent="0.2">
      <c r="A200" s="103">
        <f t="shared" si="44"/>
        <v>42850</v>
      </c>
      <c r="B200" s="24">
        <v>16</v>
      </c>
      <c r="D200" s="164">
        <v>75.8</v>
      </c>
      <c r="E200" s="22">
        <f>(D200*14.007)*(0.001)</f>
        <v>1.0617306</v>
      </c>
      <c r="F200" s="157">
        <v>2.09</v>
      </c>
      <c r="G200" s="22">
        <f>(F200*30.97)*(0.001)</f>
        <v>6.4727300000000002E-2</v>
      </c>
      <c r="L200" s="22" t="s">
        <v>22</v>
      </c>
      <c r="M200" s="22">
        <f>AVERAGE(E199:E200)</f>
        <v>1.0757376000000001</v>
      </c>
      <c r="N200" s="22">
        <f>AVERAGE(G199:G200)</f>
        <v>5.5281449999999996E-2</v>
      </c>
    </row>
    <row r="201" spans="1:17" ht="15.75" customHeight="1" x14ac:dyDescent="0.2">
      <c r="A201" s="103">
        <f t="shared" si="44"/>
        <v>42864</v>
      </c>
      <c r="B201" s="24">
        <v>16</v>
      </c>
      <c r="D201" s="30">
        <v>82.2</v>
      </c>
      <c r="E201" s="22">
        <f>(D201*14.007)*(0.001)</f>
        <v>1.1513753999999998</v>
      </c>
      <c r="F201" s="30">
        <v>2.13</v>
      </c>
      <c r="G201" s="22">
        <f t="shared" ref="G201:G214" si="47">(F201*30.97)*(0.001)</f>
        <v>6.59661E-2</v>
      </c>
      <c r="L201" s="22" t="s">
        <v>23</v>
      </c>
      <c r="M201" s="22">
        <f>AVERAGE(E201:E202)</f>
        <v>1.0884139349999999</v>
      </c>
      <c r="N201" s="22">
        <f>AVERAGE(G201:G202)</f>
        <v>7.8663800000000006E-2</v>
      </c>
    </row>
    <row r="202" spans="1:17" ht="15.75" customHeight="1" x14ac:dyDescent="0.2">
      <c r="A202" s="103">
        <f t="shared" si="44"/>
        <v>42878</v>
      </c>
      <c r="B202" s="24">
        <v>16</v>
      </c>
      <c r="C202" s="22" t="s">
        <v>102</v>
      </c>
      <c r="D202" s="30">
        <v>73.209999999999994</v>
      </c>
      <c r="E202" s="22">
        <f>(D202*14.007)*(0.001)</f>
        <v>1.0254524700000001</v>
      </c>
      <c r="F202" s="30">
        <v>2.95</v>
      </c>
      <c r="G202" s="22">
        <f t="shared" si="47"/>
        <v>9.1361500000000012E-2</v>
      </c>
      <c r="L202" s="22" t="s">
        <v>24</v>
      </c>
      <c r="M202" s="22">
        <f>AVERAGE(E203:E204)</f>
        <v>0.67303634999999995</v>
      </c>
      <c r="N202" s="22">
        <f>AVERAGE(G203:G204)</f>
        <v>7.4947399999999997E-2</v>
      </c>
    </row>
    <row r="203" spans="1:17" ht="15.75" customHeight="1" x14ac:dyDescent="0.2">
      <c r="A203" s="103">
        <f t="shared" si="44"/>
        <v>42892</v>
      </c>
      <c r="B203" s="24">
        <v>16</v>
      </c>
      <c r="D203" s="30">
        <v>52.5</v>
      </c>
      <c r="E203" s="22">
        <f t="shared" ref="E203:E214" si="48">(D203*14.007)*(0.001)</f>
        <v>0.73536749999999995</v>
      </c>
      <c r="F203" s="30">
        <v>2.2799999999999998</v>
      </c>
      <c r="G203" s="22">
        <f t="shared" si="47"/>
        <v>7.0611599999999997E-2</v>
      </c>
      <c r="L203" s="22" t="s">
        <v>25</v>
      </c>
      <c r="M203" s="22">
        <f>AVERAGE(E205:E206)</f>
        <v>0.71505734999999992</v>
      </c>
      <c r="N203" s="22">
        <f>AVERAGE(G205:G206)</f>
        <v>8.2535049999999999E-2</v>
      </c>
    </row>
    <row r="204" spans="1:17" ht="15.75" customHeight="1" x14ac:dyDescent="0.2">
      <c r="A204" s="103">
        <f t="shared" si="44"/>
        <v>42906</v>
      </c>
      <c r="B204" s="24">
        <v>16</v>
      </c>
      <c r="D204" s="30">
        <v>43.6</v>
      </c>
      <c r="E204" s="22">
        <f t="shared" si="48"/>
        <v>0.61070519999999995</v>
      </c>
      <c r="F204" s="30">
        <v>2.56</v>
      </c>
      <c r="G204" s="22">
        <f t="shared" si="47"/>
        <v>7.9283199999999998E-2</v>
      </c>
      <c r="L204" s="22" t="s">
        <v>26</v>
      </c>
      <c r="M204" s="22">
        <f>AVERAGE(E207:E209)</f>
        <v>1.2606299999999999</v>
      </c>
      <c r="N204" s="22">
        <f>AVERAGE(G207:G209)</f>
        <v>9.1051800000000002E-2</v>
      </c>
    </row>
    <row r="205" spans="1:17" ht="15.75" customHeight="1" x14ac:dyDescent="0.2">
      <c r="A205" s="103">
        <f t="shared" si="44"/>
        <v>42921</v>
      </c>
      <c r="B205" s="24">
        <v>16</v>
      </c>
      <c r="D205" s="37">
        <v>45</v>
      </c>
      <c r="E205" s="22">
        <f t="shared" si="48"/>
        <v>0.63031499999999996</v>
      </c>
      <c r="F205" s="37">
        <v>2.63</v>
      </c>
      <c r="G205" s="22">
        <f t="shared" si="47"/>
        <v>8.1451099999999999E-2</v>
      </c>
      <c r="L205" s="22" t="s">
        <v>27</v>
      </c>
      <c r="M205" s="22">
        <f>AVERAGE(E210:E211)</f>
        <v>0.83481720000000004</v>
      </c>
      <c r="N205" s="22">
        <f>AVERAGE(G210:G211)</f>
        <v>6.9527649999999996E-2</v>
      </c>
    </row>
    <row r="206" spans="1:17" ht="15.75" customHeight="1" x14ac:dyDescent="0.2">
      <c r="A206" s="103">
        <f t="shared" si="44"/>
        <v>42934</v>
      </c>
      <c r="B206" s="24">
        <v>16</v>
      </c>
      <c r="C206" s="123"/>
      <c r="D206" s="37">
        <v>57.1</v>
      </c>
      <c r="E206" s="22">
        <f t="shared" si="48"/>
        <v>0.7997997</v>
      </c>
      <c r="F206" s="37">
        <v>2.7</v>
      </c>
      <c r="G206" s="22">
        <f t="shared" si="47"/>
        <v>8.3618999999999999E-2</v>
      </c>
      <c r="H206" s="125"/>
      <c r="L206" s="22" t="s">
        <v>28</v>
      </c>
      <c r="M206" s="22">
        <f>AVERAGE(E212:E213)</f>
        <v>0.97138545000000009</v>
      </c>
      <c r="N206" s="22">
        <f>AVERAGE(G212:G213)</f>
        <v>0.89456845000000007</v>
      </c>
    </row>
    <row r="207" spans="1:17" ht="15.75" customHeight="1" x14ac:dyDescent="0.2">
      <c r="A207" s="103">
        <f t="shared" si="44"/>
        <v>42948</v>
      </c>
      <c r="B207" s="24">
        <v>16</v>
      </c>
      <c r="C207" s="123"/>
      <c r="D207" s="37">
        <v>108</v>
      </c>
      <c r="E207" s="22">
        <f t="shared" si="48"/>
        <v>1.512756</v>
      </c>
      <c r="F207" s="37">
        <v>3.54</v>
      </c>
      <c r="G207" s="22">
        <f t="shared" si="47"/>
        <v>0.10963379999999999</v>
      </c>
      <c r="H207" s="123"/>
      <c r="L207" s="22" t="s">
        <v>29</v>
      </c>
      <c r="M207" s="22">
        <f>AVERAGE(E214:E214)</f>
        <v>1.0365180000000001</v>
      </c>
      <c r="N207" s="22">
        <f>AVERAGE(G214:G214)</f>
        <v>5.9462399999999999E-2</v>
      </c>
    </row>
    <row r="208" spans="1:17" ht="15.75" customHeight="1" x14ac:dyDescent="0.2">
      <c r="A208" s="103">
        <f t="shared" si="44"/>
        <v>42962</v>
      </c>
      <c r="B208" s="24">
        <v>16</v>
      </c>
      <c r="D208" s="37">
        <v>92.3</v>
      </c>
      <c r="E208" s="22">
        <f t="shared" si="48"/>
        <v>1.2928461</v>
      </c>
      <c r="F208" s="37">
        <v>2.88</v>
      </c>
      <c r="G208" s="22">
        <f t="shared" si="47"/>
        <v>8.9193599999999998E-2</v>
      </c>
      <c r="H208" s="121"/>
    </row>
    <row r="209" spans="1:14" ht="15.75" customHeight="1" x14ac:dyDescent="0.2">
      <c r="A209" s="103">
        <f t="shared" si="44"/>
        <v>42976</v>
      </c>
      <c r="B209" s="24">
        <v>16</v>
      </c>
      <c r="C209" s="121"/>
      <c r="D209" s="37">
        <v>69.7</v>
      </c>
      <c r="E209" s="22">
        <f t="shared" si="48"/>
        <v>0.9762879000000001</v>
      </c>
      <c r="F209" s="37">
        <v>2.4</v>
      </c>
      <c r="G209" s="22">
        <f t="shared" si="47"/>
        <v>7.4327999999999991E-2</v>
      </c>
    </row>
    <row r="210" spans="1:14" ht="15.75" customHeight="1" x14ac:dyDescent="0.2">
      <c r="A210" s="103">
        <f t="shared" si="44"/>
        <v>42990</v>
      </c>
      <c r="B210" s="24">
        <v>16</v>
      </c>
      <c r="D210" s="37">
        <v>81.3</v>
      </c>
      <c r="E210" s="22">
        <f t="shared" si="48"/>
        <v>1.1387691</v>
      </c>
      <c r="F210" s="37">
        <v>2.63</v>
      </c>
      <c r="G210" s="22">
        <f t="shared" si="47"/>
        <v>8.1451099999999999E-2</v>
      </c>
      <c r="H210" s="124"/>
      <c r="I210" s="125"/>
    </row>
    <row r="211" spans="1:14" ht="15.75" customHeight="1" x14ac:dyDescent="0.2">
      <c r="A211" s="103">
        <f t="shared" si="44"/>
        <v>43004</v>
      </c>
      <c r="B211" s="24">
        <v>16</v>
      </c>
      <c r="D211" s="37">
        <v>37.9</v>
      </c>
      <c r="E211" s="22">
        <f t="shared" si="48"/>
        <v>0.53086529999999998</v>
      </c>
      <c r="F211" s="37">
        <v>1.86</v>
      </c>
      <c r="G211" s="22">
        <f t="shared" si="47"/>
        <v>5.7604200000000001E-2</v>
      </c>
      <c r="H211" s="121"/>
      <c r="I211" s="121"/>
    </row>
    <row r="212" spans="1:14" ht="15.75" customHeight="1" x14ac:dyDescent="0.2">
      <c r="A212" s="103">
        <f t="shared" si="44"/>
        <v>43018</v>
      </c>
      <c r="B212" s="24">
        <v>16</v>
      </c>
      <c r="D212" s="37">
        <v>57.2</v>
      </c>
      <c r="E212" s="22">
        <f t="shared" si="48"/>
        <v>0.80120040000000003</v>
      </c>
      <c r="F212" s="37">
        <v>2.27</v>
      </c>
      <c r="G212" s="22">
        <f t="shared" si="47"/>
        <v>7.0301900000000001E-2</v>
      </c>
    </row>
    <row r="213" spans="1:14" ht="15.75" customHeight="1" x14ac:dyDescent="0.2">
      <c r="A213" s="103">
        <f t="shared" si="44"/>
        <v>43032</v>
      </c>
      <c r="B213" s="24">
        <v>16</v>
      </c>
      <c r="D213" s="37">
        <v>81.5</v>
      </c>
      <c r="E213" s="22">
        <f t="shared" si="48"/>
        <v>1.1415705</v>
      </c>
      <c r="F213" s="37">
        <v>55.5</v>
      </c>
      <c r="G213" s="22">
        <f t="shared" si="47"/>
        <v>1.7188350000000001</v>
      </c>
    </row>
    <row r="214" spans="1:14" ht="15.75" customHeight="1" x14ac:dyDescent="0.2">
      <c r="A214" s="103">
        <f t="shared" si="44"/>
        <v>43046</v>
      </c>
      <c r="B214" s="24">
        <v>16</v>
      </c>
      <c r="D214" s="37">
        <v>74</v>
      </c>
      <c r="E214" s="22">
        <f t="shared" si="48"/>
        <v>1.0365180000000001</v>
      </c>
      <c r="F214" s="37">
        <v>1.92</v>
      </c>
      <c r="G214" s="22">
        <f t="shared" si="47"/>
        <v>5.9462399999999999E-2</v>
      </c>
    </row>
    <row r="215" spans="1:14" ht="15.75" customHeight="1" x14ac:dyDescent="0.2">
      <c r="D215" s="37"/>
      <c r="F215" s="37"/>
    </row>
    <row r="216" spans="1:14" ht="15.75" customHeight="1" x14ac:dyDescent="0.2">
      <c r="A216" s="103">
        <f>A197</f>
        <v>42808</v>
      </c>
      <c r="B216" s="24">
        <v>17</v>
      </c>
      <c r="C216" s="22" t="s">
        <v>167</v>
      </c>
      <c r="D216" s="31">
        <v>113</v>
      </c>
      <c r="E216" s="22">
        <f t="shared" ref="E216:E217" si="49">(D216*14.007)*(0.001)</f>
        <v>1.5827910000000001</v>
      </c>
      <c r="F216" s="158">
        <v>1.93</v>
      </c>
      <c r="G216" s="22">
        <f t="shared" ref="G216:G217" si="50">(F216*30.97)*(0.001)</f>
        <v>5.9772099999999995E-2</v>
      </c>
    </row>
    <row r="217" spans="1:14" ht="15.75" customHeight="1" x14ac:dyDescent="0.2">
      <c r="A217" s="103">
        <f t="shared" ref="A217:A233" si="51">A198</f>
        <v>42822</v>
      </c>
      <c r="B217" s="24">
        <v>17</v>
      </c>
      <c r="D217" s="163">
        <v>110</v>
      </c>
      <c r="E217" s="22">
        <f t="shared" si="49"/>
        <v>1.54077</v>
      </c>
      <c r="F217" s="158">
        <v>1.65</v>
      </c>
      <c r="G217" s="22">
        <f t="shared" si="50"/>
        <v>5.11005E-2</v>
      </c>
      <c r="L217" s="22">
        <v>17</v>
      </c>
    </row>
    <row r="218" spans="1:14" x14ac:dyDescent="0.2">
      <c r="A218" s="103">
        <f t="shared" si="51"/>
        <v>42836</v>
      </c>
      <c r="B218" s="24">
        <v>17</v>
      </c>
      <c r="D218" s="164">
        <v>77.5</v>
      </c>
      <c r="E218" s="22">
        <f t="shared" si="37"/>
        <v>1.0855425000000001</v>
      </c>
      <c r="F218" s="158">
        <v>1.59</v>
      </c>
      <c r="G218" s="22">
        <f t="shared" si="41"/>
        <v>4.9242300000000003E-2</v>
      </c>
      <c r="L218" s="22" t="s">
        <v>20</v>
      </c>
      <c r="M218" s="22">
        <f>AVERAGE(E216:E217)</f>
        <v>1.5617805</v>
      </c>
      <c r="N218" s="22">
        <f>AVERAGE(G216:G217)</f>
        <v>5.5436299999999994E-2</v>
      </c>
    </row>
    <row r="219" spans="1:14" ht="15.75" customHeight="1" x14ac:dyDescent="0.2">
      <c r="A219" s="103">
        <f t="shared" si="51"/>
        <v>42850</v>
      </c>
      <c r="B219" s="24">
        <v>17</v>
      </c>
      <c r="C219" s="30"/>
      <c r="D219" s="164">
        <v>57.1</v>
      </c>
      <c r="E219" s="22">
        <f t="shared" si="37"/>
        <v>0.7997997</v>
      </c>
      <c r="F219" s="158">
        <v>2.0299999999999998</v>
      </c>
      <c r="G219" s="22">
        <f>(F219*30.97)*(0.001)</f>
        <v>6.2869099999999983E-2</v>
      </c>
      <c r="L219" s="22" t="s">
        <v>22</v>
      </c>
      <c r="M219" s="22">
        <f>AVERAGE(E218:E219)</f>
        <v>0.9426711000000001</v>
      </c>
      <c r="N219" s="22">
        <f>AVERAGE(G218:G219)</f>
        <v>5.6055699999999993E-2</v>
      </c>
    </row>
    <row r="220" spans="1:14" ht="15.75" customHeight="1" x14ac:dyDescent="0.2">
      <c r="A220" s="103">
        <f t="shared" si="51"/>
        <v>42864</v>
      </c>
      <c r="B220" s="24">
        <v>17</v>
      </c>
      <c r="D220" s="30">
        <v>58.5</v>
      </c>
      <c r="E220" s="22">
        <f t="shared" si="37"/>
        <v>0.81940950000000001</v>
      </c>
      <c r="F220" s="32">
        <v>1.98</v>
      </c>
      <c r="G220" s="22">
        <f>(F220*30.97)*(0.001)</f>
        <v>6.1320600000000003E-2</v>
      </c>
      <c r="L220" s="22" t="s">
        <v>23</v>
      </c>
      <c r="M220" s="22">
        <f>AVERAGE(E220:E221)</f>
        <v>0.89644800000000002</v>
      </c>
      <c r="N220" s="22">
        <f>AVERAGE(G220:G221)</f>
        <v>6.1940000000000002E-2</v>
      </c>
    </row>
    <row r="221" spans="1:14" ht="15.75" customHeight="1" x14ac:dyDescent="0.2">
      <c r="A221" s="103">
        <f t="shared" si="51"/>
        <v>42878</v>
      </c>
      <c r="B221" s="24">
        <v>17</v>
      </c>
      <c r="D221" s="30">
        <v>69.5</v>
      </c>
      <c r="E221" s="22">
        <f t="shared" si="37"/>
        <v>0.97348650000000003</v>
      </c>
      <c r="F221" s="32">
        <v>2.02</v>
      </c>
      <c r="G221" s="22">
        <f t="shared" si="41"/>
        <v>6.2559400000000001E-2</v>
      </c>
      <c r="L221" s="22" t="s">
        <v>24</v>
      </c>
      <c r="M221" s="22">
        <f>AVERAGE(E222:E223)</f>
        <v>1.0519257</v>
      </c>
      <c r="N221" s="22">
        <f>AVERAGE(G222:G223)</f>
        <v>7.0301900000000001E-2</v>
      </c>
    </row>
    <row r="222" spans="1:14" ht="15.75" customHeight="1" x14ac:dyDescent="0.2">
      <c r="A222" s="103">
        <f t="shared" si="51"/>
        <v>42892</v>
      </c>
      <c r="B222" s="24">
        <v>17</v>
      </c>
      <c r="D222" s="30">
        <v>85.7</v>
      </c>
      <c r="E222" s="22">
        <f t="shared" si="37"/>
        <v>1.2003999000000001</v>
      </c>
      <c r="F222" s="30">
        <v>1.68</v>
      </c>
      <c r="G222" s="22">
        <f t="shared" si="41"/>
        <v>5.2029599999999995E-2</v>
      </c>
      <c r="L222" s="22" t="s">
        <v>25</v>
      </c>
      <c r="M222" s="22">
        <f>AVERAGE(E224:E225)</f>
        <v>0.73186574999999998</v>
      </c>
      <c r="N222" s="22">
        <f>AVERAGE(G224:G225)</f>
        <v>8.4702949999999999E-2</v>
      </c>
    </row>
    <row r="223" spans="1:14" ht="15.75" customHeight="1" x14ac:dyDescent="0.2">
      <c r="A223" s="103">
        <f t="shared" si="51"/>
        <v>42906</v>
      </c>
      <c r="B223" s="24">
        <v>17</v>
      </c>
      <c r="D223" s="30">
        <v>64.5</v>
      </c>
      <c r="E223" s="22">
        <f t="shared" si="37"/>
        <v>0.90345150000000007</v>
      </c>
      <c r="F223" s="30">
        <v>2.86</v>
      </c>
      <c r="G223" s="22">
        <f t="shared" si="41"/>
        <v>8.8574199999999992E-2</v>
      </c>
      <c r="L223" s="22" t="s">
        <v>26</v>
      </c>
      <c r="M223" s="22">
        <f>AVERAGE(E226:E228)</f>
        <v>0.91395674999999998</v>
      </c>
      <c r="N223" s="22">
        <f>AVERAGE(G226:G228)</f>
        <v>9.1051800000000016E-2</v>
      </c>
    </row>
    <row r="224" spans="1:14" ht="15.75" customHeight="1" x14ac:dyDescent="0.2">
      <c r="A224" s="103">
        <f t="shared" si="51"/>
        <v>42921</v>
      </c>
      <c r="B224" s="24">
        <v>17</v>
      </c>
      <c r="D224" s="37">
        <v>56</v>
      </c>
      <c r="E224" s="22">
        <f t="shared" si="37"/>
        <v>0.78439199999999998</v>
      </c>
      <c r="F224" s="37">
        <v>3.02</v>
      </c>
      <c r="G224" s="22">
        <f t="shared" si="41"/>
        <v>9.3529399999999999E-2</v>
      </c>
      <c r="L224" s="22" t="s">
        <v>27</v>
      </c>
      <c r="M224" s="22">
        <f>AVERAGE(E229:E230)</f>
        <v>1.4966479499999998</v>
      </c>
      <c r="N224" s="22">
        <f>AVERAGE(G229:G230)</f>
        <v>6.9992200000000004E-2</v>
      </c>
    </row>
    <row r="225" spans="1:14" ht="15.75" customHeight="1" x14ac:dyDescent="0.2">
      <c r="A225" s="103">
        <f t="shared" si="51"/>
        <v>42934</v>
      </c>
      <c r="B225" s="24">
        <v>17</v>
      </c>
      <c r="C225" s="123"/>
      <c r="D225" s="37">
        <v>48.5</v>
      </c>
      <c r="E225" s="22">
        <f t="shared" si="37"/>
        <v>0.67933949999999999</v>
      </c>
      <c r="F225" s="37">
        <v>2.4500000000000002</v>
      </c>
      <c r="G225" s="22">
        <f t="shared" si="41"/>
        <v>7.5876500000000013E-2</v>
      </c>
      <c r="H225" s="125"/>
      <c r="L225" s="22" t="s">
        <v>81</v>
      </c>
      <c r="M225" s="22">
        <f>AVERAGE(E231:E232)</f>
        <v>1.2144069</v>
      </c>
      <c r="N225" s="22">
        <f>AVERAGE(G231:G232)</f>
        <v>6.4107899999999995E-2</v>
      </c>
    </row>
    <row r="226" spans="1:14" ht="15.75" customHeight="1" x14ac:dyDescent="0.2">
      <c r="A226" s="103">
        <f t="shared" si="51"/>
        <v>42948</v>
      </c>
      <c r="B226" s="24">
        <v>17</v>
      </c>
      <c r="C226" s="121"/>
      <c r="D226" s="37">
        <v>54.25</v>
      </c>
      <c r="E226" s="22">
        <f t="shared" si="37"/>
        <v>0.75987974999999996</v>
      </c>
      <c r="F226" s="37">
        <v>2.84</v>
      </c>
      <c r="G226" s="22">
        <f t="shared" si="41"/>
        <v>8.79548E-2</v>
      </c>
      <c r="H226" s="121"/>
      <c r="L226" s="22" t="s">
        <v>29</v>
      </c>
      <c r="M226" s="22">
        <f>AVERAGE(E233:E233)</f>
        <v>1.2256125</v>
      </c>
      <c r="N226" s="22">
        <f>AVERAGE(G233:G233)</f>
        <v>4.8003500000000004E-2</v>
      </c>
    </row>
    <row r="227" spans="1:14" ht="15.75" customHeight="1" x14ac:dyDescent="0.2">
      <c r="A227" s="103">
        <f t="shared" si="51"/>
        <v>42962</v>
      </c>
      <c r="B227" s="24">
        <v>17</v>
      </c>
      <c r="D227" s="37">
        <v>70.3</v>
      </c>
      <c r="E227" s="22">
        <f t="shared" si="37"/>
        <v>0.98469209999999996</v>
      </c>
      <c r="F227" s="37">
        <v>3.38</v>
      </c>
      <c r="G227" s="22">
        <f t="shared" si="41"/>
        <v>0.1046786</v>
      </c>
      <c r="H227" s="122"/>
    </row>
    <row r="228" spans="1:14" ht="15.75" customHeight="1" x14ac:dyDescent="0.2">
      <c r="A228" s="103">
        <f t="shared" si="51"/>
        <v>42976</v>
      </c>
      <c r="B228" s="24">
        <v>17</v>
      </c>
      <c r="C228" s="121"/>
      <c r="D228" s="37">
        <v>71.2</v>
      </c>
      <c r="E228" s="22">
        <f t="shared" si="37"/>
        <v>0.99729840000000003</v>
      </c>
      <c r="F228" s="37">
        <v>2.6</v>
      </c>
      <c r="G228" s="22">
        <f t="shared" si="41"/>
        <v>8.052200000000001E-2</v>
      </c>
    </row>
    <row r="229" spans="1:14" ht="15.75" customHeight="1" x14ac:dyDescent="0.2">
      <c r="A229" s="103">
        <f t="shared" si="51"/>
        <v>42990</v>
      </c>
      <c r="B229" s="24">
        <v>17</v>
      </c>
      <c r="C229" s="30"/>
      <c r="D229" s="37">
        <v>97.7</v>
      </c>
      <c r="E229" s="22">
        <f t="shared" si="37"/>
        <v>1.3684839</v>
      </c>
      <c r="F229" s="37">
        <v>2.42</v>
      </c>
      <c r="G229" s="22">
        <f t="shared" si="41"/>
        <v>7.4947399999999997E-2</v>
      </c>
      <c r="H229" s="123"/>
      <c r="I229" s="125"/>
    </row>
    <row r="230" spans="1:14" ht="15.75" customHeight="1" x14ac:dyDescent="0.2">
      <c r="A230" s="103">
        <f t="shared" si="51"/>
        <v>43004</v>
      </c>
      <c r="B230" s="24">
        <v>17</v>
      </c>
      <c r="D230" s="37">
        <v>116</v>
      </c>
      <c r="E230" s="22">
        <f t="shared" si="37"/>
        <v>1.6248119999999999</v>
      </c>
      <c r="F230" s="37">
        <v>2.1</v>
      </c>
      <c r="G230" s="22">
        <f t="shared" si="41"/>
        <v>6.5037000000000011E-2</v>
      </c>
      <c r="H230" s="121"/>
      <c r="I230" s="121"/>
    </row>
    <row r="231" spans="1:14" ht="15.75" customHeight="1" x14ac:dyDescent="0.2">
      <c r="A231" s="103">
        <f t="shared" si="51"/>
        <v>43018</v>
      </c>
      <c r="B231" s="24">
        <v>17</v>
      </c>
      <c r="C231" s="30"/>
      <c r="D231" s="37">
        <v>68.400000000000006</v>
      </c>
      <c r="E231" s="22">
        <f t="shared" si="37"/>
        <v>0.95807880000000001</v>
      </c>
      <c r="F231" s="37">
        <v>2.48</v>
      </c>
      <c r="G231" s="22">
        <f t="shared" si="41"/>
        <v>7.6805600000000002E-2</v>
      </c>
      <c r="H231" s="121"/>
      <c r="I231" s="121"/>
    </row>
    <row r="232" spans="1:14" ht="15.75" customHeight="1" x14ac:dyDescent="0.2">
      <c r="A232" s="103">
        <f t="shared" si="51"/>
        <v>43032</v>
      </c>
      <c r="B232" s="24">
        <v>17</v>
      </c>
      <c r="D232" s="37">
        <v>105</v>
      </c>
      <c r="E232" s="22">
        <f t="shared" si="37"/>
        <v>1.4707349999999999</v>
      </c>
      <c r="F232" s="37">
        <v>1.66</v>
      </c>
      <c r="G232" s="22">
        <f t="shared" si="41"/>
        <v>5.1410199999999996E-2</v>
      </c>
    </row>
    <row r="233" spans="1:14" ht="15.75" customHeight="1" x14ac:dyDescent="0.2">
      <c r="A233" s="103">
        <f t="shared" si="51"/>
        <v>43046</v>
      </c>
      <c r="B233" s="24">
        <v>17</v>
      </c>
      <c r="D233" s="37">
        <v>87.5</v>
      </c>
      <c r="E233" s="22">
        <f t="shared" si="37"/>
        <v>1.2256125</v>
      </c>
      <c r="F233" s="37">
        <v>1.55</v>
      </c>
      <c r="G233" s="22">
        <f t="shared" si="41"/>
        <v>4.8003500000000004E-2</v>
      </c>
    </row>
    <row r="234" spans="1:14" ht="15.75" customHeight="1" x14ac:dyDescent="0.2">
      <c r="D234" s="37"/>
      <c r="F234" s="37"/>
    </row>
    <row r="235" spans="1:14" ht="15.75" customHeight="1" x14ac:dyDescent="0.2">
      <c r="A235" s="103">
        <f>A216</f>
        <v>42808</v>
      </c>
      <c r="B235" s="24">
        <v>18</v>
      </c>
      <c r="C235" s="22" t="s">
        <v>167</v>
      </c>
      <c r="D235" s="30">
        <v>166</v>
      </c>
      <c r="E235" s="22">
        <f t="shared" ref="E235:E236" si="52">(D235*14.007)*(0.001)</f>
        <v>2.3251619999999997</v>
      </c>
      <c r="F235" s="158">
        <v>2.8</v>
      </c>
      <c r="G235" s="22">
        <f t="shared" ref="G235:G236" si="53">(F235*30.97)*(0.001)</f>
        <v>8.6716000000000001E-2</v>
      </c>
    </row>
    <row r="236" spans="1:14" ht="15.75" customHeight="1" x14ac:dyDescent="0.2">
      <c r="A236" s="103">
        <f t="shared" ref="A236:A252" si="54">A217</f>
        <v>42822</v>
      </c>
      <c r="B236" s="24">
        <v>18</v>
      </c>
      <c r="D236" s="163">
        <v>141</v>
      </c>
      <c r="E236" s="22">
        <f t="shared" si="52"/>
        <v>1.9749869999999998</v>
      </c>
      <c r="F236" s="158">
        <v>2.27</v>
      </c>
      <c r="G236" s="22">
        <f t="shared" si="53"/>
        <v>7.0301900000000001E-2</v>
      </c>
      <c r="H236" s="110"/>
      <c r="L236" s="22">
        <v>18</v>
      </c>
    </row>
    <row r="237" spans="1:14" x14ac:dyDescent="0.2">
      <c r="A237" s="103">
        <f t="shared" si="54"/>
        <v>42836</v>
      </c>
      <c r="B237" s="24">
        <v>18</v>
      </c>
      <c r="D237" s="164">
        <v>83.3</v>
      </c>
      <c r="E237" s="22">
        <f t="shared" si="37"/>
        <v>1.1667831</v>
      </c>
      <c r="F237" s="158">
        <v>1.27</v>
      </c>
      <c r="G237" s="22">
        <f t="shared" si="41"/>
        <v>3.9331899999999996E-2</v>
      </c>
      <c r="L237" s="22" t="s">
        <v>20</v>
      </c>
      <c r="M237" s="22">
        <f>AVERAGE(E235:E236)</f>
        <v>2.1500744999999997</v>
      </c>
      <c r="N237" s="22">
        <f>AVERAGE(G235:G236)</f>
        <v>7.8508949999999994E-2</v>
      </c>
    </row>
    <row r="238" spans="1:14" ht="15.75" customHeight="1" x14ac:dyDescent="0.2">
      <c r="A238" s="103">
        <f t="shared" si="54"/>
        <v>42850</v>
      </c>
      <c r="B238" s="24">
        <v>18</v>
      </c>
      <c r="D238" s="164">
        <v>55.6</v>
      </c>
      <c r="E238" s="22">
        <f t="shared" si="37"/>
        <v>0.77878920000000007</v>
      </c>
      <c r="F238" s="158">
        <v>1.19</v>
      </c>
      <c r="G238" s="22">
        <f t="shared" si="41"/>
        <v>3.6854299999999993E-2</v>
      </c>
      <c r="L238" s="22" t="s">
        <v>22</v>
      </c>
      <c r="M238" s="22">
        <f>AVERAGE(E237:E238)</f>
        <v>0.97278615000000002</v>
      </c>
      <c r="N238" s="22">
        <f>AVERAGE(G237:G238)</f>
        <v>3.8093099999999991E-2</v>
      </c>
    </row>
    <row r="239" spans="1:14" ht="15.75" customHeight="1" x14ac:dyDescent="0.2">
      <c r="A239" s="103">
        <f t="shared" si="54"/>
        <v>42864</v>
      </c>
      <c r="B239" s="24">
        <v>18</v>
      </c>
      <c r="D239" s="30">
        <v>64.3</v>
      </c>
      <c r="E239" s="22">
        <f t="shared" si="37"/>
        <v>0.90065010000000001</v>
      </c>
      <c r="F239" s="32">
        <v>1.47</v>
      </c>
      <c r="G239" s="22">
        <f t="shared" si="41"/>
        <v>4.5525900000000001E-2</v>
      </c>
      <c r="L239" s="22" t="s">
        <v>23</v>
      </c>
      <c r="M239" s="22">
        <f>AVERAGE(E239:E240)</f>
        <v>0.9146571</v>
      </c>
      <c r="N239" s="22">
        <f>AVERAGE(G239:G240)</f>
        <v>4.8468049999999999E-2</v>
      </c>
    </row>
    <row r="240" spans="1:14" ht="15.75" customHeight="1" x14ac:dyDescent="0.2">
      <c r="A240" s="103">
        <f t="shared" si="54"/>
        <v>42878</v>
      </c>
      <c r="B240" s="24">
        <v>18</v>
      </c>
      <c r="D240" s="33">
        <v>66.3</v>
      </c>
      <c r="E240" s="22">
        <f>(D240*14.007)*(0.001)</f>
        <v>0.92866409999999999</v>
      </c>
      <c r="F240" s="30">
        <v>1.66</v>
      </c>
      <c r="G240" s="22">
        <f t="shared" si="41"/>
        <v>5.1410199999999996E-2</v>
      </c>
      <c r="L240" s="22" t="s">
        <v>24</v>
      </c>
      <c r="M240" s="22">
        <f>AVERAGE(E241:E242)</f>
        <v>0.81380669999999999</v>
      </c>
      <c r="N240" s="22">
        <f>AVERAGE(G241:G242)</f>
        <v>4.7538950000000003E-2</v>
      </c>
    </row>
    <row r="241" spans="1:14" ht="15.75" customHeight="1" x14ac:dyDescent="0.2">
      <c r="A241" s="103">
        <f t="shared" si="54"/>
        <v>42892</v>
      </c>
      <c r="B241" s="24">
        <v>18</v>
      </c>
      <c r="D241" s="30">
        <v>64.099999999999994</v>
      </c>
      <c r="E241" s="22">
        <f>(D241*14.007)*(0.001)</f>
        <v>0.89784869999999994</v>
      </c>
      <c r="F241" s="30">
        <v>1.34</v>
      </c>
      <c r="G241" s="22">
        <f t="shared" si="41"/>
        <v>4.1499800000000003E-2</v>
      </c>
      <c r="L241" s="22" t="s">
        <v>25</v>
      </c>
      <c r="M241" s="22">
        <f>AVERAGE(E243:E244)</f>
        <v>0.56238104999999994</v>
      </c>
      <c r="N241" s="22">
        <f>AVERAGE(G243:G244)</f>
        <v>6.1010900000000007E-2</v>
      </c>
    </row>
    <row r="242" spans="1:14" ht="15.75" customHeight="1" x14ac:dyDescent="0.2">
      <c r="A242" s="103">
        <f t="shared" si="54"/>
        <v>42906</v>
      </c>
      <c r="B242" s="24">
        <v>18</v>
      </c>
      <c r="D242" s="30">
        <v>52.1</v>
      </c>
      <c r="E242" s="22">
        <f>(D242*14.007)*(0.001)</f>
        <v>0.72976469999999993</v>
      </c>
      <c r="F242" s="30">
        <v>1.73</v>
      </c>
      <c r="G242" s="22">
        <f>(F242*30.97)*(0.001)</f>
        <v>5.3578100000000003E-2</v>
      </c>
      <c r="L242" s="22" t="s">
        <v>26</v>
      </c>
      <c r="M242" s="22">
        <f>AVERAGE(E245:E247)</f>
        <v>0.94874079999999983</v>
      </c>
      <c r="N242" s="22">
        <f>AVERAGE(G245:G247)</f>
        <v>9.146473333333334E-2</v>
      </c>
    </row>
    <row r="243" spans="1:14" ht="15.75" customHeight="1" x14ac:dyDescent="0.2">
      <c r="A243" s="103">
        <f t="shared" si="54"/>
        <v>42921</v>
      </c>
      <c r="B243" s="24">
        <v>18</v>
      </c>
      <c r="D243" s="37">
        <v>39.5</v>
      </c>
      <c r="E243" s="22">
        <f t="shared" si="37"/>
        <v>0.55327649999999995</v>
      </c>
      <c r="F243" s="37">
        <v>1.82</v>
      </c>
      <c r="G243" s="22">
        <f t="shared" si="41"/>
        <v>5.6365400000000003E-2</v>
      </c>
      <c r="L243" s="22" t="s">
        <v>27</v>
      </c>
      <c r="M243" s="22">
        <f>AVERAGE(E248:E249)</f>
        <v>1.0477236000000001</v>
      </c>
      <c r="N243" s="22">
        <f>AVERAGE(G248:G249)</f>
        <v>5.8533300000000003E-2</v>
      </c>
    </row>
    <row r="244" spans="1:14" ht="15.75" customHeight="1" x14ac:dyDescent="0.2">
      <c r="A244" s="103">
        <f t="shared" si="54"/>
        <v>42934</v>
      </c>
      <c r="B244" s="24">
        <v>18</v>
      </c>
      <c r="D244" s="37">
        <v>40.799999999999997</v>
      </c>
      <c r="E244" s="22">
        <f t="shared" si="37"/>
        <v>0.57148560000000004</v>
      </c>
      <c r="F244" s="37">
        <v>2.12</v>
      </c>
      <c r="G244" s="22">
        <f t="shared" si="41"/>
        <v>6.5656400000000004E-2</v>
      </c>
      <c r="L244" s="22" t="s">
        <v>81</v>
      </c>
      <c r="M244" s="22">
        <f>AVERAGE(E250:E251)</f>
        <v>0.90905429999999998</v>
      </c>
      <c r="N244" s="22">
        <f>AVERAGE(G250:G251)</f>
        <v>4.6454999999999996E-2</v>
      </c>
    </row>
    <row r="245" spans="1:14" ht="15.75" customHeight="1" x14ac:dyDescent="0.2">
      <c r="A245" s="103">
        <f t="shared" si="54"/>
        <v>42948</v>
      </c>
      <c r="B245" s="24">
        <v>18</v>
      </c>
      <c r="C245" s="121"/>
      <c r="D245" s="37">
        <v>52.1</v>
      </c>
      <c r="E245" s="22">
        <f t="shared" si="37"/>
        <v>0.72976469999999993</v>
      </c>
      <c r="F245" s="37">
        <v>2.74</v>
      </c>
      <c r="G245" s="22">
        <f t="shared" si="41"/>
        <v>8.4857799999999997E-2</v>
      </c>
      <c r="H245" s="121"/>
      <c r="L245" s="22" t="s">
        <v>29</v>
      </c>
      <c r="M245" s="22">
        <f>AVERAGE(E252:E252)</f>
        <v>1.1723859000000001</v>
      </c>
      <c r="N245" s="22">
        <f>AVERAGE(G252:G252)</f>
        <v>4.5835599999999997E-2</v>
      </c>
    </row>
    <row r="246" spans="1:14" ht="15.75" customHeight="1" x14ac:dyDescent="0.2">
      <c r="A246" s="103">
        <f t="shared" si="54"/>
        <v>42962</v>
      </c>
      <c r="B246" s="24">
        <v>18</v>
      </c>
      <c r="C246" s="121"/>
      <c r="D246" s="37">
        <v>76.599999999999994</v>
      </c>
      <c r="E246" s="22">
        <f t="shared" si="37"/>
        <v>1.0729361999999998</v>
      </c>
      <c r="F246" s="37">
        <v>3.67</v>
      </c>
      <c r="G246" s="22">
        <f t="shared" si="41"/>
        <v>0.11365989999999999</v>
      </c>
      <c r="H246" s="122"/>
    </row>
    <row r="247" spans="1:14" ht="15.75" customHeight="1" x14ac:dyDescent="0.2">
      <c r="A247" s="103">
        <f t="shared" si="54"/>
        <v>42976</v>
      </c>
      <c r="B247" s="24">
        <v>18</v>
      </c>
      <c r="D247" s="37">
        <v>74.5</v>
      </c>
      <c r="E247" s="22">
        <f t="shared" si="37"/>
        <v>1.0435215</v>
      </c>
      <c r="F247" s="37">
        <v>2.4500000000000002</v>
      </c>
      <c r="G247" s="22">
        <f t="shared" si="41"/>
        <v>7.5876500000000013E-2</v>
      </c>
    </row>
    <row r="248" spans="1:14" ht="15.75" customHeight="1" x14ac:dyDescent="0.2">
      <c r="A248" s="103">
        <f t="shared" si="54"/>
        <v>42990</v>
      </c>
      <c r="B248" s="24">
        <v>18</v>
      </c>
      <c r="D248" s="37">
        <v>86.4</v>
      </c>
      <c r="E248" s="22">
        <f t="shared" si="37"/>
        <v>1.2102048000000001</v>
      </c>
      <c r="F248" s="37">
        <v>2.25</v>
      </c>
      <c r="G248" s="22">
        <f t="shared" si="41"/>
        <v>6.9682500000000008E-2</v>
      </c>
      <c r="H248" s="123"/>
      <c r="I248" s="122"/>
    </row>
    <row r="249" spans="1:14" ht="15.75" customHeight="1" x14ac:dyDescent="0.2">
      <c r="A249" s="103">
        <f t="shared" si="54"/>
        <v>43004</v>
      </c>
      <c r="B249" s="24">
        <v>18</v>
      </c>
      <c r="D249" s="37">
        <v>63.2</v>
      </c>
      <c r="E249" s="22">
        <f t="shared" si="37"/>
        <v>0.88524239999999998</v>
      </c>
      <c r="F249" s="37">
        <v>1.53</v>
      </c>
      <c r="G249" s="22">
        <f t="shared" si="41"/>
        <v>4.7384099999999998E-2</v>
      </c>
      <c r="H249" s="120"/>
      <c r="I249" s="122"/>
    </row>
    <row r="250" spans="1:14" ht="15.75" customHeight="1" x14ac:dyDescent="0.2">
      <c r="A250" s="103">
        <f t="shared" si="54"/>
        <v>43018</v>
      </c>
      <c r="B250" s="24">
        <v>18</v>
      </c>
      <c r="D250" s="37">
        <v>64</v>
      </c>
      <c r="E250" s="22">
        <f t="shared" ref="E250:E252" si="55">(D250*14.007)*(0.001)</f>
        <v>0.89644800000000002</v>
      </c>
      <c r="F250" s="37">
        <v>1.83</v>
      </c>
      <c r="G250" s="22">
        <f t="shared" si="41"/>
        <v>5.6675099999999999E-2</v>
      </c>
      <c r="H250" s="121"/>
      <c r="I250" s="122"/>
    </row>
    <row r="251" spans="1:14" ht="15.75" customHeight="1" x14ac:dyDescent="0.2">
      <c r="A251" s="103">
        <f t="shared" si="54"/>
        <v>43032</v>
      </c>
      <c r="B251" s="24">
        <v>18</v>
      </c>
      <c r="D251" s="37">
        <v>65.8</v>
      </c>
      <c r="E251" s="22">
        <f t="shared" si="55"/>
        <v>0.92166059999999994</v>
      </c>
      <c r="F251" s="37">
        <v>1.17</v>
      </c>
      <c r="G251" s="22">
        <f t="shared" si="41"/>
        <v>3.6234899999999994E-2</v>
      </c>
    </row>
    <row r="252" spans="1:14" ht="15.75" customHeight="1" x14ac:dyDescent="0.2">
      <c r="A252" s="103">
        <f t="shared" si="54"/>
        <v>43046</v>
      </c>
      <c r="B252" s="24">
        <v>18</v>
      </c>
      <c r="D252" s="37">
        <v>83.7</v>
      </c>
      <c r="E252" s="22">
        <f t="shared" si="55"/>
        <v>1.1723859000000001</v>
      </c>
      <c r="F252" s="37">
        <v>1.48</v>
      </c>
      <c r="G252" s="22">
        <f t="shared" si="41"/>
        <v>4.5835599999999997E-2</v>
      </c>
    </row>
    <row r="253" spans="1:14" ht="15.75" customHeight="1" x14ac:dyDescent="0.2">
      <c r="D253" s="37"/>
      <c r="F253" s="37"/>
    </row>
    <row r="254" spans="1:14" ht="15.75" customHeight="1" x14ac:dyDescent="0.2">
      <c r="A254" s="103">
        <f>A235</f>
        <v>42808</v>
      </c>
      <c r="B254" s="24">
        <v>19</v>
      </c>
      <c r="D254" s="39">
        <v>328</v>
      </c>
      <c r="E254" s="22">
        <f t="shared" ref="E254:E255" si="56">(D254*14.007)*(0.001)</f>
        <v>4.5942959999999999</v>
      </c>
      <c r="F254" s="159">
        <v>1.86</v>
      </c>
      <c r="G254" s="22">
        <f t="shared" ref="G254:G255" si="57">(F254*30.97)*(0.001)</f>
        <v>5.7604200000000001E-2</v>
      </c>
    </row>
    <row r="255" spans="1:14" ht="15.75" customHeight="1" x14ac:dyDescent="0.2">
      <c r="A255" s="103">
        <f t="shared" ref="A255:A271" si="58">A236</f>
        <v>42822</v>
      </c>
      <c r="B255" s="24">
        <v>19</v>
      </c>
      <c r="C255" s="22" t="s">
        <v>167</v>
      </c>
      <c r="D255" s="163">
        <v>321</v>
      </c>
      <c r="E255" s="22">
        <f t="shared" si="56"/>
        <v>4.4962470000000003</v>
      </c>
      <c r="F255" s="159">
        <v>3.05</v>
      </c>
      <c r="G255" s="22">
        <f t="shared" si="57"/>
        <v>9.4458499999999987E-2</v>
      </c>
      <c r="L255" s="22">
        <v>19</v>
      </c>
    </row>
    <row r="256" spans="1:14" x14ac:dyDescent="0.2">
      <c r="A256" s="103">
        <f t="shared" si="58"/>
        <v>42836</v>
      </c>
      <c r="B256" s="24">
        <v>19</v>
      </c>
      <c r="D256" s="165"/>
      <c r="F256" s="156"/>
      <c r="L256" s="22" t="s">
        <v>20</v>
      </c>
      <c r="M256" s="22">
        <f>AVERAGE(E254:E255)</f>
        <v>4.5452715000000001</v>
      </c>
      <c r="N256" s="22">
        <f>AVERAGE(G254:G255)</f>
        <v>7.6031349999999998E-2</v>
      </c>
    </row>
    <row r="257" spans="1:14" ht="15.75" customHeight="1" x14ac:dyDescent="0.2">
      <c r="A257" s="103">
        <f t="shared" si="58"/>
        <v>42850</v>
      </c>
      <c r="B257" s="24">
        <v>19</v>
      </c>
      <c r="C257" s="24"/>
      <c r="D257" s="163">
        <v>305</v>
      </c>
      <c r="E257" s="22">
        <f t="shared" ref="E257:E345" si="59">(D257*14.007)*(0.001)</f>
        <v>4.2721350000000005</v>
      </c>
      <c r="F257" s="159">
        <v>2.99</v>
      </c>
      <c r="G257" s="22">
        <f t="shared" si="41"/>
        <v>9.260030000000001E-2</v>
      </c>
      <c r="L257" s="22" t="s">
        <v>22</v>
      </c>
      <c r="M257" s="22">
        <f>AVERAGE(E256:E257)</f>
        <v>4.2721350000000005</v>
      </c>
      <c r="N257" s="22">
        <f>AVERAGE(G256:G257)</f>
        <v>9.260030000000001E-2</v>
      </c>
    </row>
    <row r="258" spans="1:14" ht="15.75" customHeight="1" x14ac:dyDescent="0.2">
      <c r="A258" s="103">
        <f t="shared" si="58"/>
        <v>42864</v>
      </c>
      <c r="B258" s="24">
        <v>19</v>
      </c>
      <c r="D258" s="37">
        <v>249</v>
      </c>
      <c r="E258" s="22">
        <f t="shared" si="59"/>
        <v>3.487743</v>
      </c>
      <c r="F258" s="37">
        <v>2.7</v>
      </c>
      <c r="G258" s="22">
        <f t="shared" si="41"/>
        <v>8.3618999999999999E-2</v>
      </c>
      <c r="L258" s="22" t="s">
        <v>23</v>
      </c>
      <c r="M258" s="22">
        <f>AVERAGE(E258:E259)</f>
        <v>3.6208095</v>
      </c>
      <c r="N258" s="22">
        <f>AVERAGE(G258:G259)</f>
        <v>8.2070500000000005E-2</v>
      </c>
    </row>
    <row r="259" spans="1:14" ht="15.75" customHeight="1" x14ac:dyDescent="0.2">
      <c r="A259" s="103">
        <f t="shared" si="58"/>
        <v>42878</v>
      </c>
      <c r="B259" s="24">
        <v>19</v>
      </c>
      <c r="C259" s="24"/>
      <c r="D259" s="37">
        <v>268</v>
      </c>
      <c r="E259" s="22">
        <f t="shared" si="59"/>
        <v>3.753876</v>
      </c>
      <c r="F259" s="37">
        <v>2.6</v>
      </c>
      <c r="G259" s="22">
        <f t="shared" si="41"/>
        <v>8.052200000000001E-2</v>
      </c>
      <c r="L259" s="22" t="s">
        <v>24</v>
      </c>
      <c r="M259" s="22">
        <f>AVERAGE(E260:E261)</f>
        <v>3.8379180000000002</v>
      </c>
      <c r="N259" s="22">
        <f>AVERAGE(G260:G261)</f>
        <v>8.1141400000000002E-2</v>
      </c>
    </row>
    <row r="260" spans="1:14" ht="15.75" customHeight="1" x14ac:dyDescent="0.2">
      <c r="A260" s="103">
        <f t="shared" si="58"/>
        <v>42892</v>
      </c>
      <c r="B260" s="24">
        <v>19</v>
      </c>
      <c r="D260" s="31">
        <v>274</v>
      </c>
      <c r="E260" s="22">
        <f t="shared" si="59"/>
        <v>3.8379180000000002</v>
      </c>
      <c r="F260" s="32">
        <v>2.62</v>
      </c>
      <c r="G260" s="22">
        <f t="shared" si="41"/>
        <v>8.1141400000000002E-2</v>
      </c>
      <c r="L260" s="22" t="s">
        <v>25</v>
      </c>
      <c r="M260" s="22">
        <f>AVERAGE(E262:E263)</f>
        <v>2.8574280000000001</v>
      </c>
      <c r="N260" s="22">
        <f>AVERAGE(G262:G263)</f>
        <v>0.10947895000000001</v>
      </c>
    </row>
    <row r="261" spans="1:14" ht="15.75" customHeight="1" x14ac:dyDescent="0.2">
      <c r="A261" s="103">
        <f t="shared" si="58"/>
        <v>42906</v>
      </c>
      <c r="B261" s="24">
        <v>19</v>
      </c>
      <c r="C261" s="22" t="s">
        <v>102</v>
      </c>
      <c r="D261" s="30"/>
      <c r="F261" s="32"/>
      <c r="L261" s="22" t="s">
        <v>26</v>
      </c>
      <c r="M261" s="22">
        <f>AVERAGE(E264:E266)</f>
        <v>2.4652320000000003</v>
      </c>
      <c r="N261" s="22">
        <f>AVERAGE(G264:G266)</f>
        <v>0.13957146666666667</v>
      </c>
    </row>
    <row r="262" spans="1:14" ht="15.75" customHeight="1" x14ac:dyDescent="0.2">
      <c r="A262" s="103">
        <f t="shared" si="58"/>
        <v>42921</v>
      </c>
      <c r="B262" s="24">
        <v>19</v>
      </c>
      <c r="D262" s="30">
        <v>245</v>
      </c>
      <c r="E262" s="22">
        <f t="shared" si="59"/>
        <v>3.4317150000000001</v>
      </c>
      <c r="F262" s="30">
        <v>4.24</v>
      </c>
      <c r="G262" s="22">
        <f t="shared" si="41"/>
        <v>0.13131280000000001</v>
      </c>
      <c r="L262" s="22" t="s">
        <v>27</v>
      </c>
      <c r="M262" s="22">
        <f>AVERAGE(E267:E268)</f>
        <v>4.6083029999999994</v>
      </c>
      <c r="N262" s="22">
        <f>AVERAGE(G267:G268)</f>
        <v>6.2094849999999993E-2</v>
      </c>
    </row>
    <row r="263" spans="1:14" ht="15.75" customHeight="1" x14ac:dyDescent="0.2">
      <c r="A263" s="103">
        <f t="shared" si="58"/>
        <v>42934</v>
      </c>
      <c r="B263" s="24">
        <v>19</v>
      </c>
      <c r="C263" s="123"/>
      <c r="D263" s="30">
        <v>163</v>
      </c>
      <c r="E263" s="22">
        <f t="shared" si="59"/>
        <v>2.2831410000000001</v>
      </c>
      <c r="F263" s="30">
        <v>2.83</v>
      </c>
      <c r="G263" s="22">
        <f t="shared" si="41"/>
        <v>8.7645100000000004E-2</v>
      </c>
      <c r="H263" s="122"/>
      <c r="L263" s="22" t="s">
        <v>81</v>
      </c>
      <c r="M263" s="22">
        <f>AVERAGE(E269:E270)</f>
        <v>4.2301140000000004</v>
      </c>
      <c r="N263" s="22">
        <f>AVERAGE(G269:G270)</f>
        <v>5.6365399999999996E-2</v>
      </c>
    </row>
    <row r="264" spans="1:14" ht="15.75" customHeight="1" x14ac:dyDescent="0.2">
      <c r="A264" s="103">
        <f t="shared" si="58"/>
        <v>42948</v>
      </c>
      <c r="B264" s="24">
        <v>19</v>
      </c>
      <c r="C264" s="121"/>
      <c r="D264" s="30">
        <v>114</v>
      </c>
      <c r="E264" s="22">
        <f t="shared" si="59"/>
        <v>1.5967979999999999</v>
      </c>
      <c r="F264" s="30">
        <v>4.1900000000000004</v>
      </c>
      <c r="G264" s="22">
        <f t="shared" si="41"/>
        <v>0.12976430000000003</v>
      </c>
      <c r="H264" s="122"/>
      <c r="L264" s="22" t="s">
        <v>29</v>
      </c>
      <c r="M264" s="22">
        <f>AVERAGE(E271:E271)</f>
        <v>4.6083030000000003</v>
      </c>
      <c r="N264" s="22">
        <f>AVERAGE(G271:G271)</f>
        <v>5.8842999999999999E-2</v>
      </c>
    </row>
    <row r="265" spans="1:14" ht="15.75" customHeight="1" x14ac:dyDescent="0.2">
      <c r="A265" s="103">
        <f t="shared" si="58"/>
        <v>42962</v>
      </c>
      <c r="B265" s="24">
        <v>19</v>
      </c>
      <c r="C265" s="121"/>
      <c r="D265" s="37">
        <v>100</v>
      </c>
      <c r="E265" s="22">
        <f t="shared" si="59"/>
        <v>1.4007000000000001</v>
      </c>
      <c r="F265" s="37">
        <v>6.49</v>
      </c>
      <c r="G265" s="22">
        <f t="shared" ref="G265:G271" si="60">(F265*30.97)*(0.001)</f>
        <v>0.20099529999999999</v>
      </c>
      <c r="H265" s="121"/>
    </row>
    <row r="266" spans="1:14" ht="15.75" customHeight="1" x14ac:dyDescent="0.2">
      <c r="A266" s="103">
        <f t="shared" si="58"/>
        <v>42976</v>
      </c>
      <c r="B266" s="24">
        <v>19</v>
      </c>
      <c r="D266" s="37">
        <v>314</v>
      </c>
      <c r="E266" s="22">
        <f t="shared" si="59"/>
        <v>4.3981980000000007</v>
      </c>
      <c r="F266" s="37">
        <v>2.84</v>
      </c>
      <c r="G266" s="22">
        <f t="shared" si="60"/>
        <v>8.79548E-2</v>
      </c>
    </row>
    <row r="267" spans="1:14" ht="15.75" customHeight="1" x14ac:dyDescent="0.2">
      <c r="A267" s="103">
        <f t="shared" si="58"/>
        <v>42990</v>
      </c>
      <c r="B267" s="24">
        <v>19</v>
      </c>
      <c r="D267" s="37">
        <v>291</v>
      </c>
      <c r="E267" s="22">
        <f t="shared" ref="E267:E271" si="61">(D267*14.007)*(0.001)</f>
        <v>4.0760369999999995</v>
      </c>
      <c r="F267" s="37">
        <v>1.97</v>
      </c>
      <c r="G267" s="22">
        <f t="shared" si="60"/>
        <v>6.10109E-2</v>
      </c>
      <c r="H267" s="121"/>
      <c r="I267" s="122"/>
    </row>
    <row r="268" spans="1:14" ht="15.75" customHeight="1" x14ac:dyDescent="0.2">
      <c r="A268" s="103">
        <f t="shared" si="58"/>
        <v>43004</v>
      </c>
      <c r="B268" s="24">
        <v>19</v>
      </c>
      <c r="D268" s="37">
        <v>367</v>
      </c>
      <c r="E268" s="22">
        <f t="shared" si="61"/>
        <v>5.1405689999999993</v>
      </c>
      <c r="F268" s="37">
        <v>2.04</v>
      </c>
      <c r="G268" s="22">
        <f t="shared" si="60"/>
        <v>6.3178799999999993E-2</v>
      </c>
      <c r="H268" s="121"/>
      <c r="I268" s="121"/>
    </row>
    <row r="269" spans="1:14" ht="15.75" customHeight="1" x14ac:dyDescent="0.2">
      <c r="A269" s="103">
        <f t="shared" si="58"/>
        <v>43018</v>
      </c>
      <c r="B269" s="24">
        <v>19</v>
      </c>
      <c r="D269" s="37">
        <v>299</v>
      </c>
      <c r="E269" s="22">
        <f t="shared" si="61"/>
        <v>4.1880930000000003</v>
      </c>
      <c r="F269" s="37">
        <v>1.72</v>
      </c>
      <c r="G269" s="22">
        <f t="shared" si="60"/>
        <v>5.32684E-2</v>
      </c>
      <c r="H269" s="127"/>
      <c r="I269" s="121"/>
    </row>
    <row r="270" spans="1:14" ht="15.75" customHeight="1" x14ac:dyDescent="0.2">
      <c r="A270" s="103">
        <f t="shared" si="58"/>
        <v>43032</v>
      </c>
      <c r="B270" s="24">
        <v>19</v>
      </c>
      <c r="D270" s="37">
        <v>305</v>
      </c>
      <c r="E270" s="22">
        <f t="shared" si="61"/>
        <v>4.2721350000000005</v>
      </c>
      <c r="F270" s="37">
        <v>1.92</v>
      </c>
      <c r="G270" s="22">
        <f t="shared" si="60"/>
        <v>5.9462399999999999E-2</v>
      </c>
    </row>
    <row r="271" spans="1:14" ht="15.75" customHeight="1" x14ac:dyDescent="0.2">
      <c r="A271" s="103">
        <f t="shared" si="58"/>
        <v>43046</v>
      </c>
      <c r="B271" s="24">
        <v>19</v>
      </c>
      <c r="D271" s="37">
        <v>329</v>
      </c>
      <c r="E271" s="22">
        <f t="shared" si="61"/>
        <v>4.6083030000000003</v>
      </c>
      <c r="F271" s="37">
        <v>1.9</v>
      </c>
      <c r="G271" s="22">
        <f t="shared" si="60"/>
        <v>5.8842999999999999E-2</v>
      </c>
    </row>
    <row r="272" spans="1:14" ht="15.75" customHeight="1" x14ac:dyDescent="0.2">
      <c r="A272" s="118"/>
      <c r="D272" s="37"/>
      <c r="F272" s="37"/>
    </row>
    <row r="273" spans="1:14" ht="15.75" customHeight="1" x14ac:dyDescent="0.2">
      <c r="A273" s="103">
        <f>A254</f>
        <v>42808</v>
      </c>
      <c r="B273" s="24">
        <v>21</v>
      </c>
      <c r="D273" s="30">
        <v>294</v>
      </c>
      <c r="E273" s="22">
        <f t="shared" ref="E273:E274" si="62">(D273*14.007)*(0.001)</f>
        <v>4.1180580000000004</v>
      </c>
      <c r="F273" s="156">
        <v>3.39</v>
      </c>
      <c r="G273" s="22">
        <f t="shared" ref="G273:G274" si="63">(F273*30.97)*(0.001)</f>
        <v>0.10498829999999999</v>
      </c>
    </row>
    <row r="274" spans="1:14" ht="15.75" customHeight="1" x14ac:dyDescent="0.2">
      <c r="A274" s="103">
        <f t="shared" ref="A274:A290" si="64">A255</f>
        <v>42822</v>
      </c>
      <c r="B274" s="24">
        <v>21</v>
      </c>
      <c r="D274" s="165">
        <v>189</v>
      </c>
      <c r="E274" s="22">
        <f t="shared" si="62"/>
        <v>2.6473230000000001</v>
      </c>
      <c r="F274" s="156">
        <v>2.14</v>
      </c>
      <c r="G274" s="22">
        <f t="shared" si="63"/>
        <v>6.627580000000001E-2</v>
      </c>
      <c r="L274" s="22">
        <v>21</v>
      </c>
    </row>
    <row r="275" spans="1:14" x14ac:dyDescent="0.2">
      <c r="A275" s="103">
        <f t="shared" si="64"/>
        <v>42836</v>
      </c>
      <c r="B275" s="24">
        <v>21</v>
      </c>
      <c r="D275" s="165">
        <v>177</v>
      </c>
      <c r="E275" s="22">
        <f t="shared" si="59"/>
        <v>2.4792390000000002</v>
      </c>
      <c r="F275" s="156">
        <v>1.77</v>
      </c>
      <c r="G275" s="22">
        <f t="shared" ref="G275:G355" si="65">(F275*30.97)*(0.001)</f>
        <v>5.4816899999999995E-2</v>
      </c>
      <c r="L275" s="22" t="s">
        <v>20</v>
      </c>
      <c r="M275" s="22">
        <f>AVERAGE(E273:E274)</f>
        <v>3.3826905000000003</v>
      </c>
      <c r="N275" s="22">
        <f>AVERAGE(G273:G274)</f>
        <v>8.5632050000000001E-2</v>
      </c>
    </row>
    <row r="276" spans="1:14" ht="15.75" customHeight="1" x14ac:dyDescent="0.2">
      <c r="A276" s="103">
        <f t="shared" si="64"/>
        <v>42850</v>
      </c>
      <c r="B276" s="24">
        <v>21</v>
      </c>
      <c r="D276" s="174">
        <v>191.5</v>
      </c>
      <c r="E276" s="22">
        <f t="shared" si="59"/>
        <v>2.6823405</v>
      </c>
      <c r="F276" s="156">
        <v>2.165</v>
      </c>
      <c r="G276" s="22">
        <f t="shared" si="65"/>
        <v>6.705005E-2</v>
      </c>
      <c r="L276" s="22" t="s">
        <v>22</v>
      </c>
      <c r="M276" s="22">
        <f>AVERAGE(E275:E276)</f>
        <v>2.5807897500000001</v>
      </c>
      <c r="N276" s="22">
        <f>AVERAGE(G275:G276)</f>
        <v>6.0933475000000001E-2</v>
      </c>
    </row>
    <row r="277" spans="1:14" ht="15.75" customHeight="1" x14ac:dyDescent="0.2">
      <c r="A277" s="103">
        <f t="shared" si="64"/>
        <v>42864</v>
      </c>
      <c r="B277" s="24">
        <v>21</v>
      </c>
      <c r="D277" s="30">
        <v>155</v>
      </c>
      <c r="E277" s="22">
        <f t="shared" si="59"/>
        <v>2.1710850000000002</v>
      </c>
      <c r="F277" s="32">
        <v>2.09</v>
      </c>
      <c r="G277" s="22">
        <f t="shared" si="65"/>
        <v>6.4727300000000002E-2</v>
      </c>
      <c r="L277" s="22" t="s">
        <v>23</v>
      </c>
      <c r="M277" s="22">
        <f>AVERAGE(E277:E278)</f>
        <v>1.932966</v>
      </c>
      <c r="N277" s="22">
        <f>AVERAGE(G277:G278)</f>
        <v>6.5656400000000004E-2</v>
      </c>
    </row>
    <row r="278" spans="1:14" ht="15.75" customHeight="1" x14ac:dyDescent="0.2">
      <c r="A278" s="103">
        <f t="shared" si="64"/>
        <v>42878</v>
      </c>
      <c r="B278" s="24">
        <v>21</v>
      </c>
      <c r="D278" s="30">
        <v>121</v>
      </c>
      <c r="E278" s="22">
        <f t="shared" si="59"/>
        <v>1.694847</v>
      </c>
      <c r="F278" s="32">
        <v>2.15</v>
      </c>
      <c r="G278" s="22">
        <f t="shared" si="65"/>
        <v>6.6585499999999992E-2</v>
      </c>
      <c r="L278" s="22" t="s">
        <v>24</v>
      </c>
      <c r="M278" s="22">
        <f>AVERAGE(E279:E280)</f>
        <v>1.4728360500000002</v>
      </c>
      <c r="N278" s="22">
        <f>AVERAGE(G279:G280)</f>
        <v>6.3488500000000003E-2</v>
      </c>
    </row>
    <row r="279" spans="1:14" ht="15.75" customHeight="1" x14ac:dyDescent="0.2">
      <c r="A279" s="103">
        <f t="shared" si="64"/>
        <v>42892</v>
      </c>
      <c r="B279" s="24">
        <v>21</v>
      </c>
      <c r="D279" s="30">
        <v>117</v>
      </c>
      <c r="E279" s="22">
        <f t="shared" si="59"/>
        <v>1.638819</v>
      </c>
      <c r="F279" s="30">
        <v>2.12</v>
      </c>
      <c r="G279" s="22">
        <f t="shared" si="65"/>
        <v>6.5656400000000004E-2</v>
      </c>
      <c r="L279" s="22" t="s">
        <v>25</v>
      </c>
      <c r="M279" s="22">
        <f>AVERAGE(E281:E282)</f>
        <v>0.97138545000000009</v>
      </c>
      <c r="N279" s="22">
        <f>AVERAGE(G281:G282)</f>
        <v>7.0147049999999989E-2</v>
      </c>
    </row>
    <row r="280" spans="1:14" ht="15.75" customHeight="1" x14ac:dyDescent="0.2">
      <c r="A280" s="103">
        <f t="shared" si="64"/>
        <v>42906</v>
      </c>
      <c r="B280" s="24">
        <v>21</v>
      </c>
      <c r="D280" s="33">
        <v>93.3</v>
      </c>
      <c r="E280" s="22">
        <f t="shared" si="59"/>
        <v>1.3068531000000001</v>
      </c>
      <c r="F280" s="30">
        <v>1.98</v>
      </c>
      <c r="G280" s="22">
        <f t="shared" si="65"/>
        <v>6.1320600000000003E-2</v>
      </c>
      <c r="L280" s="22" t="s">
        <v>26</v>
      </c>
      <c r="M280" s="22">
        <f>AVERAGE(E283:E285)</f>
        <v>1.6757041000000001</v>
      </c>
      <c r="N280" s="22">
        <f>AVERAGE(G283:G285)</f>
        <v>0.130074</v>
      </c>
    </row>
    <row r="281" spans="1:14" ht="15.75" customHeight="1" x14ac:dyDescent="0.2">
      <c r="A281" s="103">
        <f t="shared" si="64"/>
        <v>42921</v>
      </c>
      <c r="B281" s="24">
        <v>21</v>
      </c>
      <c r="D281" s="37">
        <v>69.3</v>
      </c>
      <c r="E281" s="22">
        <f t="shared" ref="E281:E290" si="66">(D281*14.007)*(0.001)</f>
        <v>0.97068509999999997</v>
      </c>
      <c r="F281" s="37">
        <v>2.13</v>
      </c>
      <c r="G281" s="22">
        <f t="shared" si="65"/>
        <v>6.59661E-2</v>
      </c>
      <c r="L281" s="22" t="s">
        <v>27</v>
      </c>
      <c r="M281" s="22">
        <f>AVERAGE(E286:E287)</f>
        <v>2.0800394999999998</v>
      </c>
      <c r="N281" s="22">
        <f>AVERAGE(G286:G287)</f>
        <v>6.3178800000000007E-2</v>
      </c>
    </row>
    <row r="282" spans="1:14" ht="15.75" customHeight="1" x14ac:dyDescent="0.2">
      <c r="A282" s="103">
        <f t="shared" si="64"/>
        <v>42934</v>
      </c>
      <c r="B282" s="24">
        <v>21</v>
      </c>
      <c r="C282" s="121"/>
      <c r="D282" s="37">
        <v>69.400000000000006</v>
      </c>
      <c r="E282" s="22">
        <f t="shared" si="66"/>
        <v>0.97208580000000011</v>
      </c>
      <c r="F282" s="37">
        <v>2.4</v>
      </c>
      <c r="G282" s="22">
        <f t="shared" si="65"/>
        <v>7.4327999999999991E-2</v>
      </c>
      <c r="H282" s="122"/>
      <c r="L282" s="22" t="s">
        <v>81</v>
      </c>
      <c r="M282" s="22">
        <f>AVERAGE(E288:E289)</f>
        <v>2.2061025000000001</v>
      </c>
      <c r="N282" s="22">
        <f>AVERAGE(G288:G289)</f>
        <v>4.4287099999999996E-2</v>
      </c>
    </row>
    <row r="283" spans="1:14" ht="15.75" customHeight="1" x14ac:dyDescent="0.2">
      <c r="A283" s="103">
        <f t="shared" si="64"/>
        <v>42948</v>
      </c>
      <c r="B283" s="24">
        <v>21</v>
      </c>
      <c r="C283" s="121"/>
      <c r="D283" s="37">
        <v>145</v>
      </c>
      <c r="E283" s="22">
        <f t="shared" si="66"/>
        <v>2.031015</v>
      </c>
      <c r="F283" s="37">
        <v>4.43</v>
      </c>
      <c r="G283" s="22">
        <f t="shared" si="65"/>
        <v>0.13719709999999999</v>
      </c>
      <c r="H283" s="121"/>
      <c r="L283" s="22" t="s">
        <v>29</v>
      </c>
      <c r="M283" s="22">
        <f>AVERAGE(E290:E290)</f>
        <v>2.6333159999999998</v>
      </c>
      <c r="N283" s="22">
        <f>AVERAGE(G290:G290)</f>
        <v>3.6234899999999994E-2</v>
      </c>
    </row>
    <row r="284" spans="1:14" ht="15.75" customHeight="1" x14ac:dyDescent="0.2">
      <c r="A284" s="103">
        <f t="shared" si="64"/>
        <v>42962</v>
      </c>
      <c r="B284" s="24">
        <v>21</v>
      </c>
      <c r="C284" s="121"/>
      <c r="D284" s="37">
        <v>73.900000000000006</v>
      </c>
      <c r="E284" s="22">
        <f t="shared" si="66"/>
        <v>1.0351173000000002</v>
      </c>
      <c r="F284" s="37">
        <v>4.51</v>
      </c>
      <c r="G284" s="22">
        <f t="shared" si="65"/>
        <v>0.13967470000000001</v>
      </c>
      <c r="H284" s="121"/>
    </row>
    <row r="285" spans="1:14" ht="15.75" customHeight="1" x14ac:dyDescent="0.2">
      <c r="A285" s="103">
        <f t="shared" si="64"/>
        <v>42976</v>
      </c>
      <c r="B285" s="24">
        <v>21</v>
      </c>
      <c r="C285" s="121"/>
      <c r="D285" s="37">
        <v>140</v>
      </c>
      <c r="E285" s="22">
        <f t="shared" si="66"/>
        <v>1.9609800000000002</v>
      </c>
      <c r="F285" s="37">
        <v>3.66</v>
      </c>
      <c r="G285" s="22">
        <f t="shared" si="65"/>
        <v>0.1133502</v>
      </c>
      <c r="H285" s="122"/>
    </row>
    <row r="286" spans="1:14" ht="15.75" customHeight="1" x14ac:dyDescent="0.2">
      <c r="A286" s="103">
        <f t="shared" si="64"/>
        <v>42990</v>
      </c>
      <c r="B286" s="24">
        <v>21</v>
      </c>
      <c r="D286" s="37">
        <v>147</v>
      </c>
      <c r="E286" s="22">
        <f t="shared" si="66"/>
        <v>2.0590290000000002</v>
      </c>
      <c r="F286" s="37">
        <v>2.25</v>
      </c>
      <c r="G286" s="22">
        <f t="shared" si="65"/>
        <v>6.9682500000000008E-2</v>
      </c>
      <c r="H286" s="121"/>
      <c r="I286" s="121"/>
    </row>
    <row r="287" spans="1:14" ht="15.75" customHeight="1" x14ac:dyDescent="0.2">
      <c r="A287" s="103">
        <f t="shared" si="64"/>
        <v>43004</v>
      </c>
      <c r="B287" s="24">
        <v>21</v>
      </c>
      <c r="D287" s="37">
        <v>150</v>
      </c>
      <c r="E287" s="22">
        <f t="shared" si="66"/>
        <v>2.1010499999999999</v>
      </c>
      <c r="F287" s="37">
        <v>1.83</v>
      </c>
      <c r="G287" s="22">
        <f t="shared" si="65"/>
        <v>5.6675099999999999E-2</v>
      </c>
      <c r="H287" s="121"/>
      <c r="I287" s="121"/>
    </row>
    <row r="288" spans="1:14" ht="15.75" customHeight="1" x14ac:dyDescent="0.2">
      <c r="A288" s="103">
        <f t="shared" si="64"/>
        <v>43018</v>
      </c>
      <c r="B288" s="24">
        <v>21</v>
      </c>
      <c r="D288" s="37">
        <v>146</v>
      </c>
      <c r="E288" s="22">
        <f t="shared" si="66"/>
        <v>2.0450219999999999</v>
      </c>
      <c r="F288" s="37">
        <v>1.34</v>
      </c>
      <c r="G288" s="22">
        <f t="shared" si="65"/>
        <v>4.1499800000000003E-2</v>
      </c>
      <c r="H288" s="121"/>
      <c r="I288" s="121"/>
    </row>
    <row r="289" spans="1:14" ht="15.75" customHeight="1" x14ac:dyDescent="0.2">
      <c r="A289" s="103">
        <f t="shared" si="64"/>
        <v>43032</v>
      </c>
      <c r="B289" s="24">
        <v>21</v>
      </c>
      <c r="D289" s="37">
        <v>169</v>
      </c>
      <c r="E289" s="22">
        <f t="shared" si="66"/>
        <v>2.3671830000000003</v>
      </c>
      <c r="F289" s="37">
        <v>1.52</v>
      </c>
      <c r="G289" s="22">
        <f t="shared" si="65"/>
        <v>4.7074399999999995E-2</v>
      </c>
    </row>
    <row r="290" spans="1:14" ht="15.75" customHeight="1" x14ac:dyDescent="0.2">
      <c r="A290" s="103">
        <f t="shared" si="64"/>
        <v>43046</v>
      </c>
      <c r="B290" s="24">
        <v>21</v>
      </c>
      <c r="D290" s="37">
        <v>188</v>
      </c>
      <c r="E290" s="22">
        <f t="shared" si="66"/>
        <v>2.6333159999999998</v>
      </c>
      <c r="F290" s="37">
        <v>1.17</v>
      </c>
      <c r="G290" s="22">
        <f t="shared" si="65"/>
        <v>3.6234899999999994E-2</v>
      </c>
    </row>
    <row r="291" spans="1:14" ht="15.75" customHeight="1" x14ac:dyDescent="0.2">
      <c r="D291" s="37"/>
      <c r="F291" s="37"/>
    </row>
    <row r="292" spans="1:14" ht="15.75" customHeight="1" x14ac:dyDescent="0.2">
      <c r="A292" s="103">
        <f>A273</f>
        <v>42808</v>
      </c>
      <c r="B292" s="24">
        <v>22</v>
      </c>
      <c r="D292" s="34">
        <v>241</v>
      </c>
      <c r="E292" s="22">
        <f t="shared" ref="E292:E293" si="67">(D292*14.007)*(0.001)</f>
        <v>3.3756870000000001</v>
      </c>
      <c r="F292" s="156">
        <v>1.92</v>
      </c>
      <c r="G292" s="22">
        <f t="shared" ref="G292:G293" si="68">(F292*30.97)*(0.001)</f>
        <v>5.9462399999999999E-2</v>
      </c>
    </row>
    <row r="293" spans="1:14" ht="15.75" customHeight="1" x14ac:dyDescent="0.2">
      <c r="A293" s="103">
        <f t="shared" ref="A293:A309" si="69">A274</f>
        <v>42822</v>
      </c>
      <c r="B293" s="24">
        <v>22</v>
      </c>
      <c r="D293" s="165">
        <v>178</v>
      </c>
      <c r="E293" s="22">
        <f t="shared" si="67"/>
        <v>2.4932460000000001</v>
      </c>
      <c r="F293" s="156">
        <v>1.61</v>
      </c>
      <c r="G293" s="22">
        <f t="shared" si="68"/>
        <v>4.9861700000000002E-2</v>
      </c>
      <c r="L293" s="22">
        <v>22</v>
      </c>
    </row>
    <row r="294" spans="1:14" x14ac:dyDescent="0.2">
      <c r="A294" s="103">
        <f t="shared" si="69"/>
        <v>42836</v>
      </c>
      <c r="B294" s="24">
        <v>22</v>
      </c>
      <c r="D294" s="165">
        <v>116</v>
      </c>
      <c r="E294" s="22">
        <f t="shared" si="59"/>
        <v>1.6248119999999999</v>
      </c>
      <c r="F294" s="156">
        <v>1.93</v>
      </c>
      <c r="G294" s="22">
        <f t="shared" si="65"/>
        <v>5.9772099999999995E-2</v>
      </c>
      <c r="L294" s="22" t="s">
        <v>20</v>
      </c>
      <c r="M294" s="22">
        <f>AVERAGE(E292:E293)</f>
        <v>2.9344665000000001</v>
      </c>
      <c r="N294" s="22">
        <f>AVERAGE(G292:G293)</f>
        <v>5.4662050000000004E-2</v>
      </c>
    </row>
    <row r="295" spans="1:14" ht="15.75" customHeight="1" x14ac:dyDescent="0.2">
      <c r="A295" s="103">
        <f t="shared" si="69"/>
        <v>42850</v>
      </c>
      <c r="B295" s="24">
        <v>22</v>
      </c>
      <c r="D295" s="165">
        <v>159</v>
      </c>
      <c r="E295" s="22">
        <f t="shared" si="59"/>
        <v>2.2271129999999997</v>
      </c>
      <c r="F295" s="156">
        <v>1.52</v>
      </c>
      <c r="G295" s="22">
        <f t="shared" si="65"/>
        <v>4.7074399999999995E-2</v>
      </c>
      <c r="L295" s="22" t="s">
        <v>22</v>
      </c>
      <c r="M295" s="22">
        <f>AVERAGE(E294:E295)</f>
        <v>1.9259624999999998</v>
      </c>
      <c r="N295" s="22">
        <f>AVERAGE(G294:G295)</f>
        <v>5.3423249999999992E-2</v>
      </c>
    </row>
    <row r="296" spans="1:14" ht="15.75" customHeight="1" x14ac:dyDescent="0.2">
      <c r="A296" s="103">
        <f t="shared" si="69"/>
        <v>42864</v>
      </c>
      <c r="B296" s="24">
        <v>22</v>
      </c>
      <c r="D296" s="30">
        <v>132</v>
      </c>
      <c r="E296" s="22">
        <f t="shared" si="59"/>
        <v>1.848924</v>
      </c>
      <c r="F296" s="32">
        <v>1.77</v>
      </c>
      <c r="G296" s="22">
        <f t="shared" si="65"/>
        <v>5.4816899999999995E-2</v>
      </c>
      <c r="L296" s="22" t="s">
        <v>23</v>
      </c>
      <c r="M296" s="22">
        <f>AVERAGE(E296:E297)</f>
        <v>1.6808399999999999</v>
      </c>
      <c r="N296" s="22">
        <f>AVERAGE(G296:G297)</f>
        <v>5.7449349999999996E-2</v>
      </c>
    </row>
    <row r="297" spans="1:14" ht="15.75" customHeight="1" x14ac:dyDescent="0.2">
      <c r="A297" s="103">
        <f t="shared" si="69"/>
        <v>42878</v>
      </c>
      <c r="B297" s="24">
        <v>22</v>
      </c>
      <c r="D297" s="30">
        <v>108</v>
      </c>
      <c r="E297" s="22">
        <f t="shared" si="59"/>
        <v>1.512756</v>
      </c>
      <c r="F297" s="30">
        <v>1.94</v>
      </c>
      <c r="G297" s="22">
        <f t="shared" si="65"/>
        <v>6.0081799999999998E-2</v>
      </c>
      <c r="L297" s="22" t="s">
        <v>24</v>
      </c>
      <c r="M297" s="22">
        <f>AVERAGE(E298:E299)</f>
        <v>1.3474734000000002</v>
      </c>
      <c r="N297" s="22">
        <f>AVERAGE(G298:G299)</f>
        <v>5.8688149999999994E-2</v>
      </c>
    </row>
    <row r="298" spans="1:14" ht="15.75" customHeight="1" x14ac:dyDescent="0.2">
      <c r="A298" s="103">
        <f t="shared" si="69"/>
        <v>42892</v>
      </c>
      <c r="B298" s="24">
        <v>22</v>
      </c>
      <c r="D298" s="30">
        <v>106</v>
      </c>
      <c r="E298" s="22">
        <f t="shared" si="59"/>
        <v>1.484742</v>
      </c>
      <c r="F298" s="30">
        <v>2.0299999999999998</v>
      </c>
      <c r="G298" s="22">
        <f t="shared" si="65"/>
        <v>6.2869099999999983E-2</v>
      </c>
      <c r="L298" s="22" t="s">
        <v>25</v>
      </c>
      <c r="M298" s="22">
        <f>AVERAGE(E300:E301)</f>
        <v>0.87473715000000007</v>
      </c>
      <c r="N298" s="22">
        <f>AVERAGE(G300:G301)</f>
        <v>6.4107899999999995E-2</v>
      </c>
    </row>
    <row r="299" spans="1:14" ht="15.75" customHeight="1" x14ac:dyDescent="0.2">
      <c r="A299" s="103">
        <f t="shared" si="69"/>
        <v>42906</v>
      </c>
      <c r="B299" s="24">
        <v>22</v>
      </c>
      <c r="D299" s="30">
        <v>86.4</v>
      </c>
      <c r="E299" s="22">
        <f t="shared" si="59"/>
        <v>1.2102048000000001</v>
      </c>
      <c r="F299" s="30">
        <v>1.76</v>
      </c>
      <c r="G299" s="22">
        <f t="shared" si="65"/>
        <v>5.4507199999999999E-2</v>
      </c>
      <c r="L299" s="22" t="s">
        <v>26</v>
      </c>
      <c r="M299" s="22">
        <f>AVERAGE(E302:E304)</f>
        <v>1.1989992</v>
      </c>
      <c r="N299" s="22">
        <f>AVERAGE(G302:G304)</f>
        <v>0.10756913333333333</v>
      </c>
    </row>
    <row r="300" spans="1:14" ht="15.75" customHeight="1" x14ac:dyDescent="0.2">
      <c r="A300" s="103">
        <f t="shared" si="69"/>
        <v>42921</v>
      </c>
      <c r="B300" s="24">
        <v>22</v>
      </c>
      <c r="D300" s="37">
        <v>69.5</v>
      </c>
      <c r="E300" s="22">
        <f t="shared" si="59"/>
        <v>0.97348650000000003</v>
      </c>
      <c r="F300" s="37">
        <v>2.02</v>
      </c>
      <c r="G300" s="22">
        <f t="shared" si="65"/>
        <v>6.2559400000000001E-2</v>
      </c>
      <c r="L300" s="22" t="s">
        <v>27</v>
      </c>
      <c r="M300" s="22">
        <f>AVERAGE(E305:E306)</f>
        <v>1.4434213499999999</v>
      </c>
      <c r="N300" s="22">
        <f>AVERAGE(G305:G306)</f>
        <v>6.1785150000000004E-2</v>
      </c>
    </row>
    <row r="301" spans="1:14" ht="15.75" customHeight="1" x14ac:dyDescent="0.2">
      <c r="A301" s="103">
        <f t="shared" si="69"/>
        <v>42934</v>
      </c>
      <c r="B301" s="24">
        <v>22</v>
      </c>
      <c r="C301" s="121"/>
      <c r="D301" s="37">
        <v>55.4</v>
      </c>
      <c r="E301" s="22">
        <f t="shared" si="59"/>
        <v>0.77598780000000001</v>
      </c>
      <c r="F301" s="37">
        <v>2.12</v>
      </c>
      <c r="G301" s="22">
        <f t="shared" si="65"/>
        <v>6.5656400000000004E-2</v>
      </c>
      <c r="H301" s="121"/>
      <c r="L301" s="22" t="s">
        <v>81</v>
      </c>
      <c r="M301" s="22">
        <f>AVERAGE(E307:E308)</f>
        <v>1.3838915999999999</v>
      </c>
      <c r="N301" s="22">
        <f>AVERAGE(G307:G308)</f>
        <v>4.3048299999999998E-2</v>
      </c>
    </row>
    <row r="302" spans="1:14" ht="15.75" customHeight="1" x14ac:dyDescent="0.2">
      <c r="A302" s="103">
        <f t="shared" si="69"/>
        <v>42948</v>
      </c>
      <c r="B302" s="24">
        <v>22</v>
      </c>
      <c r="D302" s="37">
        <v>84.7</v>
      </c>
      <c r="E302" s="22">
        <f t="shared" si="59"/>
        <v>1.1863929</v>
      </c>
      <c r="F302" s="37">
        <v>3.55</v>
      </c>
      <c r="G302" s="22">
        <f t="shared" si="65"/>
        <v>0.10994349999999999</v>
      </c>
      <c r="L302" s="22" t="s">
        <v>29</v>
      </c>
      <c r="M302" s="22">
        <f>AVERAGE(E309:E309)</f>
        <v>1.8629310000000001</v>
      </c>
      <c r="N302" s="22">
        <f>AVERAGE(G309:G309)</f>
        <v>3.7783400000000002E-2</v>
      </c>
    </row>
    <row r="303" spans="1:14" ht="15.75" customHeight="1" x14ac:dyDescent="0.2">
      <c r="A303" s="103">
        <f t="shared" si="69"/>
        <v>42962</v>
      </c>
      <c r="B303" s="24">
        <v>22</v>
      </c>
      <c r="C303" s="121"/>
      <c r="D303" s="37">
        <v>83.4</v>
      </c>
      <c r="E303" s="22">
        <f t="shared" si="59"/>
        <v>1.1681838</v>
      </c>
      <c r="F303" s="37">
        <v>3.79</v>
      </c>
      <c r="G303" s="22">
        <f t="shared" si="65"/>
        <v>0.1173763</v>
      </c>
      <c r="H303" s="121"/>
    </row>
    <row r="304" spans="1:14" ht="15.75" customHeight="1" x14ac:dyDescent="0.2">
      <c r="A304" s="103">
        <f t="shared" si="69"/>
        <v>42976</v>
      </c>
      <c r="B304" s="24">
        <v>22</v>
      </c>
      <c r="C304" s="121"/>
      <c r="D304" s="37">
        <v>88.7</v>
      </c>
      <c r="E304" s="22">
        <f t="shared" si="59"/>
        <v>1.2424209000000002</v>
      </c>
      <c r="F304" s="37">
        <v>3.08</v>
      </c>
      <c r="G304" s="22">
        <f t="shared" si="65"/>
        <v>9.5387599999999989E-2</v>
      </c>
      <c r="H304" s="121"/>
    </row>
    <row r="305" spans="1:15" ht="15.75" customHeight="1" x14ac:dyDescent="0.2">
      <c r="A305" s="103">
        <f t="shared" si="69"/>
        <v>42990</v>
      </c>
      <c r="B305" s="24">
        <v>22</v>
      </c>
      <c r="D305" s="37">
        <v>122</v>
      </c>
      <c r="E305" s="22">
        <f t="shared" si="59"/>
        <v>1.7088540000000001</v>
      </c>
      <c r="F305" s="37">
        <v>2.44</v>
      </c>
      <c r="G305" s="22">
        <f t="shared" si="65"/>
        <v>7.5566800000000003E-2</v>
      </c>
      <c r="H305" s="121"/>
      <c r="I305" s="121"/>
    </row>
    <row r="306" spans="1:15" ht="15.75" customHeight="1" x14ac:dyDescent="0.2">
      <c r="A306" s="103">
        <f t="shared" si="69"/>
        <v>43004</v>
      </c>
      <c r="B306" s="24">
        <v>22</v>
      </c>
      <c r="D306" s="37">
        <v>84.1</v>
      </c>
      <c r="E306" s="22">
        <f t="shared" si="59"/>
        <v>1.1779887</v>
      </c>
      <c r="F306" s="37">
        <v>1.55</v>
      </c>
      <c r="G306" s="22">
        <f t="shared" si="65"/>
        <v>4.8003500000000004E-2</v>
      </c>
      <c r="H306" s="120"/>
      <c r="I306" s="121"/>
    </row>
    <row r="307" spans="1:15" ht="15.75" customHeight="1" x14ac:dyDescent="0.2">
      <c r="A307" s="103">
        <f t="shared" si="69"/>
        <v>43018</v>
      </c>
      <c r="B307" s="24">
        <v>22</v>
      </c>
      <c r="D307" s="37">
        <v>110</v>
      </c>
      <c r="E307" s="22">
        <f t="shared" si="59"/>
        <v>1.54077</v>
      </c>
      <c r="F307" s="37">
        <v>1.58</v>
      </c>
      <c r="G307" s="22">
        <f t="shared" si="65"/>
        <v>4.89326E-2</v>
      </c>
      <c r="H307" s="121"/>
      <c r="I307" s="121"/>
    </row>
    <row r="308" spans="1:15" ht="15.75" customHeight="1" x14ac:dyDescent="0.2">
      <c r="A308" s="103">
        <f t="shared" si="69"/>
        <v>43032</v>
      </c>
      <c r="B308" s="24">
        <v>22</v>
      </c>
      <c r="D308" s="37">
        <v>87.6</v>
      </c>
      <c r="E308" s="22">
        <f t="shared" si="59"/>
        <v>1.2270131999999998</v>
      </c>
      <c r="F308" s="37">
        <v>1.2</v>
      </c>
      <c r="G308" s="22">
        <f t="shared" si="65"/>
        <v>3.7163999999999996E-2</v>
      </c>
    </row>
    <row r="309" spans="1:15" ht="15.75" customHeight="1" x14ac:dyDescent="0.2">
      <c r="A309" s="103">
        <f t="shared" si="69"/>
        <v>43046</v>
      </c>
      <c r="B309" s="24">
        <v>22</v>
      </c>
      <c r="D309" s="37">
        <v>133</v>
      </c>
      <c r="E309" s="22">
        <f t="shared" si="59"/>
        <v>1.8629310000000001</v>
      </c>
      <c r="F309" s="37">
        <v>1.22</v>
      </c>
      <c r="G309" s="22">
        <f t="shared" si="65"/>
        <v>3.7783400000000002E-2</v>
      </c>
    </row>
    <row r="310" spans="1:15" ht="15.75" customHeight="1" x14ac:dyDescent="0.2">
      <c r="D310" s="37"/>
      <c r="F310" s="37"/>
    </row>
    <row r="311" spans="1:15" ht="15.75" customHeight="1" x14ac:dyDescent="0.2">
      <c r="A311" s="103">
        <f>A292</f>
        <v>42808</v>
      </c>
      <c r="B311" s="24">
        <v>23</v>
      </c>
      <c r="C311" s="22" t="s">
        <v>167</v>
      </c>
      <c r="D311" s="31">
        <v>239</v>
      </c>
      <c r="E311" s="22">
        <f t="shared" ref="E311:E312" si="70">(D311*14.007)*(0.001)</f>
        <v>3.3476729999999999</v>
      </c>
      <c r="F311" s="156">
        <v>2.02</v>
      </c>
      <c r="G311" s="22">
        <f t="shared" ref="G311:G312" si="71">(F311*30.97)*(0.001)</f>
        <v>6.2559400000000001E-2</v>
      </c>
      <c r="L311" s="22">
        <v>23</v>
      </c>
    </row>
    <row r="312" spans="1:15" ht="15.75" customHeight="1" x14ac:dyDescent="0.2">
      <c r="A312" s="103">
        <f t="shared" ref="A312:A328" si="72">A293</f>
        <v>42822</v>
      </c>
      <c r="B312" s="24">
        <v>23</v>
      </c>
      <c r="D312" s="165">
        <v>149</v>
      </c>
      <c r="E312" s="22">
        <f t="shared" si="70"/>
        <v>2.087043</v>
      </c>
      <c r="F312" s="156">
        <v>1.67</v>
      </c>
      <c r="G312" s="22">
        <f t="shared" si="71"/>
        <v>5.1719899999999999E-2</v>
      </c>
      <c r="L312" s="22" t="s">
        <v>20</v>
      </c>
      <c r="M312" s="22">
        <f>AVERAGE(E311:E312)</f>
        <v>2.7173579999999999</v>
      </c>
      <c r="N312" s="22">
        <f>AVERAGE(G311:G312)</f>
        <v>5.713965E-2</v>
      </c>
    </row>
    <row r="313" spans="1:15" x14ac:dyDescent="0.2">
      <c r="A313" s="103">
        <f t="shared" si="72"/>
        <v>42836</v>
      </c>
      <c r="B313" s="24">
        <v>23</v>
      </c>
      <c r="D313" s="172">
        <v>127.5</v>
      </c>
      <c r="E313" s="22">
        <f t="shared" si="59"/>
        <v>1.7858924999999999</v>
      </c>
      <c r="F313" s="156">
        <v>1.73</v>
      </c>
      <c r="G313" s="22">
        <f t="shared" si="65"/>
        <v>5.3578100000000003E-2</v>
      </c>
      <c r="L313" s="22" t="s">
        <v>22</v>
      </c>
      <c r="M313" s="22">
        <f>AVERAGE(E313:E314)</f>
        <v>1.39019475</v>
      </c>
      <c r="N313" s="22">
        <f>AVERAGE(G313:G314)</f>
        <v>4.6764699999999999E-2</v>
      </c>
    </row>
    <row r="314" spans="1:15" ht="15.75" customHeight="1" x14ac:dyDescent="0.2">
      <c r="A314" s="103">
        <f t="shared" si="72"/>
        <v>42850</v>
      </c>
      <c r="B314" s="24">
        <v>23</v>
      </c>
      <c r="D314" s="166">
        <v>71</v>
      </c>
      <c r="E314" s="22">
        <f t="shared" si="59"/>
        <v>0.99449699999999996</v>
      </c>
      <c r="F314" s="156">
        <v>1.29</v>
      </c>
      <c r="G314" s="22">
        <f t="shared" si="65"/>
        <v>3.9951299999999995E-2</v>
      </c>
      <c r="L314" s="22" t="s">
        <v>23</v>
      </c>
      <c r="M314" s="22">
        <f>AVERAGE(E315:E316)</f>
        <v>1.2893443499999999</v>
      </c>
      <c r="N314" s="22">
        <f>AVERAGE(G315:G316)</f>
        <v>5.3113549999999995E-2</v>
      </c>
      <c r="O314" s="32"/>
    </row>
    <row r="315" spans="1:15" ht="15.75" customHeight="1" x14ac:dyDescent="0.2">
      <c r="A315" s="103">
        <f t="shared" si="72"/>
        <v>42864</v>
      </c>
      <c r="B315" s="24">
        <v>23</v>
      </c>
      <c r="D315" s="31">
        <v>118</v>
      </c>
      <c r="E315" s="22">
        <f t="shared" si="59"/>
        <v>1.6528260000000001</v>
      </c>
      <c r="F315" s="32">
        <v>1.74</v>
      </c>
      <c r="G315" s="22">
        <f t="shared" si="65"/>
        <v>5.38878E-2</v>
      </c>
      <c r="L315" s="22" t="s">
        <v>24</v>
      </c>
      <c r="M315" s="22">
        <f>AVERAGE(E317:E318)</f>
        <v>1.0792393499999999</v>
      </c>
      <c r="N315" s="22">
        <f>AVERAGE(G317:G318)</f>
        <v>5.1719899999999999E-2</v>
      </c>
      <c r="O315" s="32"/>
    </row>
    <row r="316" spans="1:15" ht="15.75" customHeight="1" x14ac:dyDescent="0.2">
      <c r="A316" s="103">
        <f t="shared" si="72"/>
        <v>42878</v>
      </c>
      <c r="B316" s="24">
        <v>23</v>
      </c>
      <c r="D316" s="30">
        <v>66.099999999999994</v>
      </c>
      <c r="E316" s="22">
        <f t="shared" si="59"/>
        <v>0.92586269999999993</v>
      </c>
      <c r="F316" s="32">
        <v>1.69</v>
      </c>
      <c r="G316" s="22">
        <f t="shared" si="65"/>
        <v>5.2339299999999998E-2</v>
      </c>
      <c r="L316" s="22" t="s">
        <v>25</v>
      </c>
      <c r="M316" s="22">
        <f>AVERAGE(E319:E320)</f>
        <v>0.98189070000000012</v>
      </c>
      <c r="N316" s="22">
        <f>AVERAGE(G319:G320)</f>
        <v>6.7204900000000012E-2</v>
      </c>
      <c r="O316" s="32"/>
    </row>
    <row r="317" spans="1:15" ht="15.75" customHeight="1" x14ac:dyDescent="0.2">
      <c r="A317" s="103">
        <f t="shared" si="72"/>
        <v>42892</v>
      </c>
      <c r="B317" s="24">
        <v>23</v>
      </c>
      <c r="D317" s="30">
        <v>79.5</v>
      </c>
      <c r="E317" s="22">
        <f t="shared" si="59"/>
        <v>1.1135564999999998</v>
      </c>
      <c r="F317" s="30">
        <v>1.54</v>
      </c>
      <c r="G317" s="22">
        <f t="shared" si="65"/>
        <v>4.7693799999999995E-2</v>
      </c>
      <c r="L317" s="22" t="s">
        <v>26</v>
      </c>
      <c r="M317" s="22">
        <f>AVERAGE(E321:E323)</f>
        <v>1.3656825000000001</v>
      </c>
      <c r="N317" s="22">
        <f>AVERAGE(G321:G323)</f>
        <v>0.11076936666666666</v>
      </c>
      <c r="O317" s="32"/>
    </row>
    <row r="318" spans="1:15" ht="15.75" customHeight="1" x14ac:dyDescent="0.2">
      <c r="A318" s="103">
        <f t="shared" si="72"/>
        <v>42906</v>
      </c>
      <c r="B318" s="24">
        <v>23</v>
      </c>
      <c r="D318" s="30">
        <v>74.599999999999994</v>
      </c>
      <c r="E318" s="22">
        <f t="shared" ref="E318:E323" si="73">(D318*14.007)*(0.001)</f>
        <v>1.0449222</v>
      </c>
      <c r="F318" s="30">
        <v>1.8</v>
      </c>
      <c r="G318" s="22">
        <f t="shared" si="65"/>
        <v>5.5746000000000004E-2</v>
      </c>
      <c r="L318" s="22" t="s">
        <v>27</v>
      </c>
      <c r="M318" s="22">
        <f>AVERAGE(E324:E325)</f>
        <v>1.8909449999999999</v>
      </c>
      <c r="N318" s="22">
        <f>AVERAGE(G324:G325)</f>
        <v>5.0790799999999997E-2</v>
      </c>
      <c r="O318" s="30"/>
    </row>
    <row r="319" spans="1:15" ht="15.75" customHeight="1" x14ac:dyDescent="0.2">
      <c r="A319" s="103">
        <f t="shared" si="72"/>
        <v>42921</v>
      </c>
      <c r="B319" s="24">
        <v>23</v>
      </c>
      <c r="D319" s="37">
        <v>58.6</v>
      </c>
      <c r="E319" s="22">
        <f t="shared" si="73"/>
        <v>0.82081020000000005</v>
      </c>
      <c r="F319" s="37">
        <v>1.85</v>
      </c>
      <c r="G319" s="22">
        <f t="shared" si="65"/>
        <v>5.7294499999999998E-2</v>
      </c>
      <c r="L319" s="22" t="s">
        <v>81</v>
      </c>
      <c r="M319" s="22">
        <f>AVERAGE(E326:E327)</f>
        <v>1.9189590000000001</v>
      </c>
      <c r="N319" s="22">
        <f>AVERAGE(G326:G327)</f>
        <v>4.4287099999999996E-2</v>
      </c>
      <c r="O319" s="30"/>
    </row>
    <row r="320" spans="1:15" ht="15.75" customHeight="1" x14ac:dyDescent="0.2">
      <c r="A320" s="103">
        <f t="shared" si="72"/>
        <v>42934</v>
      </c>
      <c r="B320" s="24">
        <v>23</v>
      </c>
      <c r="D320" s="37">
        <v>81.599999999999994</v>
      </c>
      <c r="E320" s="22">
        <f t="shared" si="73"/>
        <v>1.1429712000000001</v>
      </c>
      <c r="F320" s="37">
        <v>2.4900000000000002</v>
      </c>
      <c r="G320" s="22">
        <f t="shared" si="65"/>
        <v>7.7115300000000012E-2</v>
      </c>
      <c r="L320" s="22" t="s">
        <v>29</v>
      </c>
      <c r="M320" s="22">
        <f>AVERAGE(E328)</f>
        <v>2.1990990000000004</v>
      </c>
      <c r="N320" s="22">
        <f>AVERAGE(G328)</f>
        <v>5.4197499999999996E-2</v>
      </c>
      <c r="O320" s="32"/>
    </row>
    <row r="321" spans="1:14" ht="15.75" customHeight="1" x14ac:dyDescent="0.2">
      <c r="A321" s="103">
        <f t="shared" si="72"/>
        <v>42948</v>
      </c>
      <c r="B321" s="24">
        <v>23</v>
      </c>
      <c r="D321" s="37">
        <v>100</v>
      </c>
      <c r="E321" s="22">
        <f t="shared" si="73"/>
        <v>1.4007000000000001</v>
      </c>
      <c r="F321" s="37">
        <v>3.77</v>
      </c>
      <c r="G321" s="22">
        <f t="shared" si="65"/>
        <v>0.11675690000000001</v>
      </c>
    </row>
    <row r="322" spans="1:14" ht="15.75" customHeight="1" x14ac:dyDescent="0.2">
      <c r="A322" s="103">
        <f t="shared" si="72"/>
        <v>42962</v>
      </c>
      <c r="B322" s="24">
        <v>23</v>
      </c>
      <c r="D322" s="37">
        <v>84.5</v>
      </c>
      <c r="E322" s="22">
        <f t="shared" si="73"/>
        <v>1.1835915000000001</v>
      </c>
      <c r="F322" s="37">
        <v>3.75</v>
      </c>
      <c r="G322" s="22">
        <f t="shared" si="65"/>
        <v>0.11613749999999999</v>
      </c>
    </row>
    <row r="323" spans="1:14" ht="15.75" customHeight="1" x14ac:dyDescent="0.2">
      <c r="A323" s="103">
        <f t="shared" si="72"/>
        <v>42976</v>
      </c>
      <c r="B323" s="24">
        <v>23</v>
      </c>
      <c r="D323" s="37">
        <v>108</v>
      </c>
      <c r="E323" s="22">
        <f t="shared" si="73"/>
        <v>1.512756</v>
      </c>
      <c r="F323" s="37">
        <v>3.21</v>
      </c>
      <c r="G323" s="22">
        <f t="shared" si="65"/>
        <v>9.9413699999999994E-2</v>
      </c>
    </row>
    <row r="324" spans="1:14" ht="15.75" customHeight="1" x14ac:dyDescent="0.2">
      <c r="A324" s="103">
        <f t="shared" si="72"/>
        <v>42990</v>
      </c>
      <c r="B324" s="24">
        <v>23</v>
      </c>
      <c r="D324" s="37">
        <v>136</v>
      </c>
      <c r="E324" s="22">
        <f t="shared" ref="E324:E328" si="74">(D324*14.007)*(0.001)</f>
        <v>1.904952</v>
      </c>
      <c r="F324" s="37">
        <v>1.47</v>
      </c>
      <c r="G324" s="22">
        <f t="shared" si="65"/>
        <v>4.5525900000000001E-2</v>
      </c>
      <c r="H324" s="121"/>
      <c r="I324" s="121"/>
    </row>
    <row r="325" spans="1:14" ht="15.75" customHeight="1" x14ac:dyDescent="0.2">
      <c r="A325" s="103">
        <f t="shared" si="72"/>
        <v>43004</v>
      </c>
      <c r="B325" s="24">
        <v>23</v>
      </c>
      <c r="D325" s="37">
        <v>134</v>
      </c>
      <c r="E325" s="22">
        <f t="shared" si="74"/>
        <v>1.876938</v>
      </c>
      <c r="F325" s="37">
        <v>1.81</v>
      </c>
      <c r="G325" s="22">
        <f t="shared" si="65"/>
        <v>5.60557E-2</v>
      </c>
      <c r="H325" s="120"/>
      <c r="I325" s="121"/>
    </row>
    <row r="326" spans="1:14" ht="15.75" customHeight="1" x14ac:dyDescent="0.2">
      <c r="A326" s="103">
        <f t="shared" si="72"/>
        <v>43018</v>
      </c>
      <c r="B326" s="24">
        <v>23</v>
      </c>
      <c r="D326" s="37">
        <v>137</v>
      </c>
      <c r="E326" s="22">
        <f t="shared" si="74"/>
        <v>1.9189590000000001</v>
      </c>
      <c r="F326" s="37">
        <v>1.63</v>
      </c>
      <c r="G326" s="22">
        <f t="shared" si="65"/>
        <v>5.0481100000000001E-2</v>
      </c>
      <c r="H326" s="121"/>
      <c r="I326" s="121"/>
    </row>
    <row r="327" spans="1:14" ht="15.75" customHeight="1" x14ac:dyDescent="0.2">
      <c r="A327" s="103">
        <f t="shared" si="72"/>
        <v>43032</v>
      </c>
      <c r="B327" s="24">
        <v>23</v>
      </c>
      <c r="D327" s="37">
        <v>137</v>
      </c>
      <c r="E327" s="22">
        <f t="shared" si="74"/>
        <v>1.9189590000000001</v>
      </c>
      <c r="F327" s="37">
        <v>1.23</v>
      </c>
      <c r="G327" s="22">
        <f t="shared" si="65"/>
        <v>3.8093099999999998E-2</v>
      </c>
    </row>
    <row r="328" spans="1:14" ht="15.75" customHeight="1" x14ac:dyDescent="0.2">
      <c r="A328" s="103">
        <f t="shared" si="72"/>
        <v>43046</v>
      </c>
      <c r="B328" s="24">
        <v>23</v>
      </c>
      <c r="D328" s="37">
        <v>157</v>
      </c>
      <c r="E328" s="22">
        <f t="shared" si="74"/>
        <v>2.1990990000000004</v>
      </c>
      <c r="F328" s="37">
        <v>1.75</v>
      </c>
      <c r="G328" s="22">
        <f t="shared" si="65"/>
        <v>5.4197499999999996E-2</v>
      </c>
    </row>
    <row r="329" spans="1:14" ht="15.75" customHeight="1" x14ac:dyDescent="0.2">
      <c r="D329" s="37"/>
      <c r="F329" s="37"/>
    </row>
    <row r="330" spans="1:14" ht="15.75" customHeight="1" x14ac:dyDescent="0.2">
      <c r="A330" s="103">
        <f>A311</f>
        <v>42808</v>
      </c>
      <c r="B330" s="24">
        <v>24</v>
      </c>
      <c r="D330" s="30">
        <v>81.2</v>
      </c>
      <c r="E330" s="22">
        <f t="shared" ref="E330:E331" si="75">(D330*14.007)*(0.001)</f>
        <v>1.1373684000000002</v>
      </c>
      <c r="F330" s="156">
        <v>1.93</v>
      </c>
      <c r="G330" s="22">
        <f t="shared" ref="G330:G331" si="76">(F330*30.97)*(0.001)</f>
        <v>5.9772099999999995E-2</v>
      </c>
      <c r="H330" s="22" t="s">
        <v>169</v>
      </c>
    </row>
    <row r="331" spans="1:14" ht="15.75" customHeight="1" x14ac:dyDescent="0.2">
      <c r="A331" s="103">
        <f t="shared" ref="A331:A347" si="77">A312</f>
        <v>42822</v>
      </c>
      <c r="B331" s="24">
        <v>24</v>
      </c>
      <c r="D331" s="166">
        <v>54.55</v>
      </c>
      <c r="E331" s="22">
        <f t="shared" si="75"/>
        <v>0.76408184999999995</v>
      </c>
      <c r="F331" s="156">
        <v>1.07</v>
      </c>
      <c r="G331" s="22">
        <f t="shared" si="76"/>
        <v>3.3137900000000005E-2</v>
      </c>
      <c r="H331" s="110"/>
      <c r="L331" s="22">
        <v>24</v>
      </c>
    </row>
    <row r="332" spans="1:14" x14ac:dyDescent="0.2">
      <c r="A332" s="103">
        <f t="shared" si="77"/>
        <v>42836</v>
      </c>
      <c r="B332" s="24">
        <v>24</v>
      </c>
      <c r="D332" s="166">
        <v>42</v>
      </c>
      <c r="E332" s="22">
        <f t="shared" si="59"/>
        <v>0.58829399999999998</v>
      </c>
      <c r="F332" s="156">
        <v>1.1200000000000001</v>
      </c>
      <c r="G332" s="22">
        <f t="shared" si="65"/>
        <v>3.4686399999999999E-2</v>
      </c>
      <c r="H332" s="22" t="s">
        <v>169</v>
      </c>
      <c r="L332" s="22" t="s">
        <v>20</v>
      </c>
      <c r="M332" s="22">
        <f>AVERAGE(E330:E331)</f>
        <v>0.95072512500000006</v>
      </c>
      <c r="N332" s="22">
        <f>AVERAGE(G330:G331)</f>
        <v>4.6454999999999996E-2</v>
      </c>
    </row>
    <row r="333" spans="1:14" ht="15.75" customHeight="1" x14ac:dyDescent="0.2">
      <c r="A333" s="103">
        <f t="shared" si="77"/>
        <v>42850</v>
      </c>
      <c r="B333" s="24">
        <v>24</v>
      </c>
      <c r="D333" s="166">
        <v>43.8</v>
      </c>
      <c r="E333" s="22">
        <f t="shared" si="59"/>
        <v>0.6135065999999999</v>
      </c>
      <c r="F333" s="156">
        <v>0.86</v>
      </c>
      <c r="G333" s="22">
        <f t="shared" si="65"/>
        <v>2.66342E-2</v>
      </c>
      <c r="H333" s="22" t="s">
        <v>169</v>
      </c>
      <c r="L333" s="22" t="s">
        <v>22</v>
      </c>
      <c r="M333" s="22">
        <f>AVERAGE(E332:E333)</f>
        <v>0.60090029999999994</v>
      </c>
      <c r="N333" s="22">
        <f>AVERAGE(G332:G333)</f>
        <v>3.0660300000000001E-2</v>
      </c>
    </row>
    <row r="334" spans="1:14" ht="15.75" customHeight="1" x14ac:dyDescent="0.2">
      <c r="A334" s="103">
        <f t="shared" si="77"/>
        <v>42864</v>
      </c>
      <c r="B334" s="24">
        <v>24</v>
      </c>
      <c r="D334" s="36">
        <v>27.7</v>
      </c>
      <c r="E334" s="22">
        <f t="shared" si="59"/>
        <v>0.3879939</v>
      </c>
      <c r="F334" s="32">
        <v>0.95</v>
      </c>
      <c r="G334" s="22">
        <f t="shared" si="65"/>
        <v>2.94215E-2</v>
      </c>
      <c r="L334" s="22" t="s">
        <v>23</v>
      </c>
      <c r="M334" s="22">
        <f>AVERAGE(E334:E335)</f>
        <v>0.43036507499999999</v>
      </c>
      <c r="N334" s="22">
        <f>AVERAGE(G334:G335)</f>
        <v>3.1744250000000002E-2</v>
      </c>
    </row>
    <row r="335" spans="1:14" ht="15.75" customHeight="1" x14ac:dyDescent="0.2">
      <c r="A335" s="103">
        <f t="shared" si="77"/>
        <v>42878</v>
      </c>
      <c r="B335" s="24">
        <v>24</v>
      </c>
      <c r="D335" s="33">
        <v>33.75</v>
      </c>
      <c r="E335" s="22">
        <f t="shared" si="59"/>
        <v>0.47273624999999997</v>
      </c>
      <c r="F335" s="30">
        <v>1.1000000000000001</v>
      </c>
      <c r="G335" s="22">
        <f t="shared" si="65"/>
        <v>3.4067E-2</v>
      </c>
      <c r="L335" s="22" t="s">
        <v>24</v>
      </c>
      <c r="M335" s="22">
        <f>AVERAGE(E336:E337)</f>
        <v>0.41110544999999998</v>
      </c>
      <c r="N335" s="22">
        <f>AVERAGE(G336:G337)</f>
        <v>4.5525900000000001E-2</v>
      </c>
    </row>
    <row r="336" spans="1:14" ht="15.75" customHeight="1" x14ac:dyDescent="0.2">
      <c r="A336" s="103">
        <f t="shared" si="77"/>
        <v>42892</v>
      </c>
      <c r="B336" s="24">
        <v>24</v>
      </c>
      <c r="D336" s="30">
        <v>30.2</v>
      </c>
      <c r="E336" s="22">
        <f t="shared" si="59"/>
        <v>0.42301139999999998</v>
      </c>
      <c r="F336" s="30">
        <v>1.35</v>
      </c>
      <c r="G336" s="22">
        <f t="shared" si="65"/>
        <v>4.1809499999999999E-2</v>
      </c>
      <c r="L336" s="22" t="s">
        <v>25</v>
      </c>
      <c r="M336" s="22">
        <f>AVERAGE(E338:E339)</f>
        <v>0.39219599999999999</v>
      </c>
      <c r="N336" s="22">
        <f>AVERAGE(G338:G339)</f>
        <v>4.8313200000000001E-2</v>
      </c>
    </row>
    <row r="337" spans="1:14" ht="15.75" customHeight="1" x14ac:dyDescent="0.2">
      <c r="A337" s="103">
        <f t="shared" si="77"/>
        <v>42906</v>
      </c>
      <c r="B337" s="24">
        <v>24</v>
      </c>
      <c r="D337" s="30">
        <v>28.5</v>
      </c>
      <c r="E337" s="22">
        <f t="shared" si="59"/>
        <v>0.39919949999999998</v>
      </c>
      <c r="F337" s="30">
        <v>1.59</v>
      </c>
      <c r="G337" s="22">
        <f t="shared" si="65"/>
        <v>4.9242300000000003E-2</v>
      </c>
      <c r="L337" s="22" t="s">
        <v>26</v>
      </c>
      <c r="M337" s="22">
        <f>AVERAGE(E340:E342)</f>
        <v>0.62984810000000002</v>
      </c>
      <c r="N337" s="22">
        <f>AVERAGE(G340:G342)</f>
        <v>6.2043233333333336E-2</v>
      </c>
    </row>
    <row r="338" spans="1:14" ht="15.75" customHeight="1" x14ac:dyDescent="0.2">
      <c r="A338" s="103">
        <f t="shared" si="77"/>
        <v>42921</v>
      </c>
      <c r="B338" s="24">
        <v>24</v>
      </c>
      <c r="C338" s="22" t="s">
        <v>102</v>
      </c>
      <c r="D338" s="37"/>
      <c r="F338" s="37"/>
      <c r="L338" s="22" t="s">
        <v>27</v>
      </c>
      <c r="M338" s="22">
        <f>AVERAGE(E343:E344)</f>
        <v>0.68984475000000001</v>
      </c>
      <c r="N338" s="22">
        <f>AVERAGE(G343:G344)</f>
        <v>5.2958699999999997E-2</v>
      </c>
    </row>
    <row r="339" spans="1:14" ht="15.75" customHeight="1" x14ac:dyDescent="0.2">
      <c r="A339" s="103">
        <f t="shared" si="77"/>
        <v>42934</v>
      </c>
      <c r="B339" s="24">
        <v>24</v>
      </c>
      <c r="C339" s="121"/>
      <c r="D339" s="37">
        <v>28</v>
      </c>
      <c r="E339" s="22">
        <f>(D339*14.007)*(0.001)</f>
        <v>0.39219599999999999</v>
      </c>
      <c r="F339" s="37">
        <v>1.56</v>
      </c>
      <c r="G339" s="22">
        <f t="shared" si="65"/>
        <v>4.8313200000000001E-2</v>
      </c>
      <c r="H339" s="121"/>
      <c r="L339" s="22" t="s">
        <v>81</v>
      </c>
      <c r="M339" s="22">
        <f>AVERAGE(E345:E346)</f>
        <v>0.72556259999999995</v>
      </c>
      <c r="N339" s="22">
        <f>AVERAGE(G345:G346)</f>
        <v>5.5436299999999994E-2</v>
      </c>
    </row>
    <row r="340" spans="1:14" ht="15.75" customHeight="1" x14ac:dyDescent="0.2">
      <c r="A340" s="103">
        <f t="shared" si="77"/>
        <v>42948</v>
      </c>
      <c r="B340" s="24">
        <v>24</v>
      </c>
      <c r="C340" s="121"/>
      <c r="D340" s="37">
        <v>31.9</v>
      </c>
      <c r="E340" s="22">
        <f t="shared" si="59"/>
        <v>0.44682329999999998</v>
      </c>
      <c r="F340" s="37">
        <v>1.79</v>
      </c>
      <c r="G340" s="22">
        <f t="shared" si="65"/>
        <v>5.5436299999999994E-2</v>
      </c>
      <c r="H340" s="121"/>
      <c r="L340" s="22" t="s">
        <v>29</v>
      </c>
      <c r="M340" s="22" t="e">
        <f>AVERAGE(E347:E347)</f>
        <v>#DIV/0!</v>
      </c>
      <c r="N340" s="22" t="e">
        <f>AVERAGE(G347:G347)</f>
        <v>#DIV/0!</v>
      </c>
    </row>
    <row r="341" spans="1:14" ht="16.5" customHeight="1" x14ac:dyDescent="0.2">
      <c r="A341" s="103">
        <f t="shared" si="77"/>
        <v>42962</v>
      </c>
      <c r="B341" s="24">
        <v>24</v>
      </c>
      <c r="C341" s="120"/>
      <c r="D341" s="37">
        <v>57</v>
      </c>
      <c r="E341" s="22">
        <f t="shared" si="59"/>
        <v>0.79839899999999997</v>
      </c>
      <c r="F341" s="37">
        <v>2.4</v>
      </c>
      <c r="G341" s="22">
        <f t="shared" si="65"/>
        <v>7.4327999999999991E-2</v>
      </c>
      <c r="H341" s="121"/>
    </row>
    <row r="342" spans="1:14" ht="15.75" customHeight="1" x14ac:dyDescent="0.2">
      <c r="A342" s="103">
        <f t="shared" si="77"/>
        <v>42976</v>
      </c>
      <c r="B342" s="24">
        <v>24</v>
      </c>
      <c r="C342" s="121"/>
      <c r="D342" s="37">
        <v>46</v>
      </c>
      <c r="E342" s="22">
        <f t="shared" si="59"/>
        <v>0.64432200000000006</v>
      </c>
      <c r="F342" s="37">
        <v>1.82</v>
      </c>
      <c r="G342" s="22">
        <f t="shared" si="65"/>
        <v>5.6365400000000003E-2</v>
      </c>
      <c r="H342" s="121"/>
    </row>
    <row r="343" spans="1:14" ht="15.75" customHeight="1" x14ac:dyDescent="0.2">
      <c r="A343" s="103">
        <f t="shared" si="77"/>
        <v>42990</v>
      </c>
      <c r="B343" s="24">
        <v>24</v>
      </c>
      <c r="D343" s="37">
        <v>56.7</v>
      </c>
      <c r="E343" s="22">
        <f t="shared" si="59"/>
        <v>0.79419690000000009</v>
      </c>
      <c r="F343" s="37">
        <v>1.86</v>
      </c>
      <c r="G343" s="22">
        <f t="shared" si="65"/>
        <v>5.7604200000000001E-2</v>
      </c>
      <c r="H343" s="120"/>
      <c r="I343" s="121"/>
    </row>
    <row r="344" spans="1:14" ht="15.75" customHeight="1" x14ac:dyDescent="0.2">
      <c r="A344" s="103">
        <f t="shared" si="77"/>
        <v>43004</v>
      </c>
      <c r="B344" s="24">
        <v>24</v>
      </c>
      <c r="D344" s="37">
        <v>41.8</v>
      </c>
      <c r="E344" s="22">
        <f t="shared" si="59"/>
        <v>0.58549259999999992</v>
      </c>
      <c r="F344" s="37">
        <v>1.56</v>
      </c>
      <c r="G344" s="22">
        <f t="shared" si="65"/>
        <v>4.8313200000000001E-2</v>
      </c>
      <c r="H344" s="121"/>
      <c r="I344" s="121"/>
    </row>
    <row r="345" spans="1:14" ht="15.75" customHeight="1" x14ac:dyDescent="0.2">
      <c r="A345" s="103">
        <f t="shared" si="77"/>
        <v>43018</v>
      </c>
      <c r="B345" s="24">
        <v>24</v>
      </c>
      <c r="D345" s="37">
        <v>51.8</v>
      </c>
      <c r="E345" s="22">
        <f t="shared" si="59"/>
        <v>0.72556259999999995</v>
      </c>
      <c r="F345" s="37">
        <v>1.79</v>
      </c>
      <c r="G345" s="22">
        <f t="shared" si="65"/>
        <v>5.5436299999999994E-2</v>
      </c>
      <c r="H345" s="120"/>
      <c r="I345" s="122"/>
    </row>
    <row r="346" spans="1:14" ht="15.75" customHeight="1" x14ac:dyDescent="0.2">
      <c r="A346" s="103">
        <f t="shared" si="77"/>
        <v>43032</v>
      </c>
      <c r="B346" s="24">
        <v>24</v>
      </c>
      <c r="C346" s="22" t="s">
        <v>102</v>
      </c>
      <c r="D346" s="37"/>
      <c r="F346" s="37"/>
    </row>
    <row r="347" spans="1:14" ht="15.75" customHeight="1" x14ac:dyDescent="0.2">
      <c r="A347" s="103">
        <f t="shared" si="77"/>
        <v>43046</v>
      </c>
      <c r="B347" s="24">
        <v>24</v>
      </c>
      <c r="C347" s="22" t="s">
        <v>102</v>
      </c>
      <c r="D347" s="37"/>
      <c r="F347" s="37"/>
    </row>
    <row r="348" spans="1:14" ht="15.75" customHeight="1" x14ac:dyDescent="0.2">
      <c r="D348" s="37"/>
      <c r="F348" s="37"/>
    </row>
    <row r="349" spans="1:14" ht="15.75" customHeight="1" x14ac:dyDescent="0.2">
      <c r="A349" s="103">
        <f>A330</f>
        <v>42808</v>
      </c>
      <c r="B349" s="24">
        <v>25</v>
      </c>
      <c r="C349" s="22" t="s">
        <v>167</v>
      </c>
      <c r="D349" s="33">
        <v>50.2</v>
      </c>
      <c r="E349" s="22">
        <f t="shared" ref="E349:E350" si="78">(D349*14.007)*(0.001)</f>
        <v>0.70315139999999998</v>
      </c>
      <c r="F349" s="156">
        <v>6.34</v>
      </c>
      <c r="G349" s="22">
        <f t="shared" ref="G349:G350" si="79">(F349*30.97)*(0.001)</f>
        <v>0.19634979999999999</v>
      </c>
    </row>
    <row r="350" spans="1:14" ht="15.75" customHeight="1" x14ac:dyDescent="0.2">
      <c r="A350" s="103">
        <f t="shared" ref="A350:A366" si="80">A331</f>
        <v>42822</v>
      </c>
      <c r="B350" s="24">
        <v>25</v>
      </c>
      <c r="D350" s="166">
        <v>56.4</v>
      </c>
      <c r="E350" s="22">
        <f t="shared" si="78"/>
        <v>0.7899948</v>
      </c>
      <c r="F350" s="156">
        <v>2.0499999999999998</v>
      </c>
      <c r="G350" s="22">
        <f t="shared" si="79"/>
        <v>6.3488499999999989E-2</v>
      </c>
      <c r="L350" s="22">
        <v>25</v>
      </c>
    </row>
    <row r="351" spans="1:14" x14ac:dyDescent="0.2">
      <c r="A351" s="103">
        <f t="shared" si="80"/>
        <v>42836</v>
      </c>
      <c r="B351" s="24">
        <v>25</v>
      </c>
      <c r="D351" s="166">
        <v>48.9</v>
      </c>
      <c r="E351" s="22">
        <f t="shared" ref="E351:E420" si="81">(D351*14.007)*(0.001)</f>
        <v>0.68494229999999989</v>
      </c>
      <c r="F351" s="156">
        <v>1.75</v>
      </c>
      <c r="G351" s="22">
        <f t="shared" si="65"/>
        <v>5.4197499999999996E-2</v>
      </c>
      <c r="L351" s="22" t="s">
        <v>20</v>
      </c>
      <c r="M351" s="22">
        <f>AVERAGE(E349:E350)</f>
        <v>0.74657309999999999</v>
      </c>
      <c r="N351" s="22">
        <f>AVERAGE(G349:G350)</f>
        <v>0.12991914999999998</v>
      </c>
    </row>
    <row r="352" spans="1:14" ht="15.75" customHeight="1" x14ac:dyDescent="0.2">
      <c r="A352" s="103">
        <f t="shared" si="80"/>
        <v>42850</v>
      </c>
      <c r="B352" s="24">
        <v>25</v>
      </c>
      <c r="D352" s="166">
        <v>42.2</v>
      </c>
      <c r="E352" s="22">
        <f t="shared" si="81"/>
        <v>0.59109540000000005</v>
      </c>
      <c r="F352" s="156">
        <v>1.21</v>
      </c>
      <c r="G352" s="22">
        <f t="shared" si="65"/>
        <v>3.7473699999999999E-2</v>
      </c>
      <c r="L352" s="22" t="s">
        <v>22</v>
      </c>
      <c r="M352" s="22">
        <f>AVERAGE(E351:E352)</f>
        <v>0.63801884999999992</v>
      </c>
      <c r="N352" s="22">
        <f>AVERAGE(G351:G352)</f>
        <v>4.5835599999999997E-2</v>
      </c>
    </row>
    <row r="353" spans="1:14" ht="15.75" customHeight="1" x14ac:dyDescent="0.2">
      <c r="A353" s="103">
        <f t="shared" si="80"/>
        <v>42864</v>
      </c>
      <c r="B353" s="24">
        <v>25</v>
      </c>
      <c r="D353" s="30">
        <v>37</v>
      </c>
      <c r="E353" s="22">
        <f t="shared" si="81"/>
        <v>0.51825900000000003</v>
      </c>
      <c r="F353" s="30">
        <v>1.54</v>
      </c>
      <c r="G353" s="22">
        <f t="shared" si="65"/>
        <v>4.7693799999999995E-2</v>
      </c>
      <c r="L353" s="22" t="s">
        <v>23</v>
      </c>
      <c r="M353" s="22">
        <f>AVERAGE(E353:E354)</f>
        <v>0.51405689999999993</v>
      </c>
      <c r="N353" s="22">
        <f>AVERAGE(G353:G354)</f>
        <v>4.6609849999999994E-2</v>
      </c>
    </row>
    <row r="354" spans="1:14" ht="15.75" customHeight="1" x14ac:dyDescent="0.2">
      <c r="A354" s="103">
        <f t="shared" si="80"/>
        <v>42878</v>
      </c>
      <c r="B354" s="24">
        <v>25</v>
      </c>
      <c r="D354" s="30">
        <v>36.4</v>
      </c>
      <c r="E354" s="22">
        <f t="shared" si="81"/>
        <v>0.50985479999999994</v>
      </c>
      <c r="F354" s="30">
        <v>1.47</v>
      </c>
      <c r="G354" s="22">
        <f t="shared" si="65"/>
        <v>4.5525900000000001E-2</v>
      </c>
      <c r="L354" s="22" t="s">
        <v>24</v>
      </c>
      <c r="M354" s="22">
        <f>AVERAGE(E355:E356)</f>
        <v>0.4790394</v>
      </c>
      <c r="N354" s="22">
        <f>AVERAGE(G355:G356)</f>
        <v>4.89326E-2</v>
      </c>
    </row>
    <row r="355" spans="1:14" ht="15.75" customHeight="1" x14ac:dyDescent="0.2">
      <c r="A355" s="103">
        <f t="shared" si="80"/>
        <v>42892</v>
      </c>
      <c r="B355" s="24">
        <v>25</v>
      </c>
      <c r="D355" s="30">
        <v>35.4</v>
      </c>
      <c r="E355" s="22">
        <f t="shared" si="81"/>
        <v>0.49584779999999995</v>
      </c>
      <c r="F355" s="30">
        <v>1.56</v>
      </c>
      <c r="G355" s="22">
        <f t="shared" si="65"/>
        <v>4.8313200000000001E-2</v>
      </c>
      <c r="L355" s="22" t="s">
        <v>25</v>
      </c>
      <c r="M355" s="22">
        <f>AVERAGE(E357:E358)</f>
        <v>0.56378174999999997</v>
      </c>
      <c r="N355" s="22">
        <f>AVERAGE(G357:G358)</f>
        <v>6.3178800000000007E-2</v>
      </c>
    </row>
    <row r="356" spans="1:14" ht="15.75" customHeight="1" x14ac:dyDescent="0.2">
      <c r="A356" s="103">
        <f t="shared" si="80"/>
        <v>42906</v>
      </c>
      <c r="B356" s="24">
        <v>25</v>
      </c>
      <c r="D356" s="30">
        <v>33</v>
      </c>
      <c r="E356" s="22">
        <f t="shared" si="81"/>
        <v>0.462231</v>
      </c>
      <c r="F356" s="30">
        <v>1.6</v>
      </c>
      <c r="G356" s="22">
        <f t="shared" ref="G356:G420" si="82">(F356*30.97)*(0.001)</f>
        <v>4.9551999999999999E-2</v>
      </c>
      <c r="L356" s="22" t="s">
        <v>26</v>
      </c>
      <c r="M356" s="22">
        <f>AVERAGE(E359:E361)</f>
        <v>0.93146549999999995</v>
      </c>
      <c r="N356" s="22">
        <f>AVERAGE(G359:G361)</f>
        <v>0.1294546</v>
      </c>
    </row>
    <row r="357" spans="1:14" ht="15.75" customHeight="1" x14ac:dyDescent="0.2">
      <c r="A357" s="103">
        <f t="shared" si="80"/>
        <v>42921</v>
      </c>
      <c r="B357" s="24">
        <v>25</v>
      </c>
      <c r="D357" s="37">
        <v>37.700000000000003</v>
      </c>
      <c r="E357" s="22">
        <f t="shared" si="81"/>
        <v>0.52806390000000003</v>
      </c>
      <c r="F357" s="37">
        <v>1.81</v>
      </c>
      <c r="G357" s="22">
        <f t="shared" si="82"/>
        <v>5.60557E-2</v>
      </c>
      <c r="L357" s="22" t="s">
        <v>27</v>
      </c>
      <c r="M357" s="22">
        <f>AVERAGE(E362:E363)</f>
        <v>0.68424194999999999</v>
      </c>
      <c r="N357" s="22">
        <f>AVERAGE(G362:G363)</f>
        <v>6.5501549999999992E-2</v>
      </c>
    </row>
    <row r="358" spans="1:14" ht="15.75" customHeight="1" x14ac:dyDescent="0.2">
      <c r="A358" s="103">
        <f t="shared" si="80"/>
        <v>42934</v>
      </c>
      <c r="B358" s="24">
        <v>25</v>
      </c>
      <c r="C358" s="121"/>
      <c r="D358" s="37">
        <v>42.8</v>
      </c>
      <c r="E358" s="22">
        <f t="shared" si="81"/>
        <v>0.59949960000000002</v>
      </c>
      <c r="F358" s="37">
        <v>2.27</v>
      </c>
      <c r="G358" s="22">
        <f t="shared" si="82"/>
        <v>7.0301900000000001E-2</v>
      </c>
      <c r="H358" s="121"/>
      <c r="L358" s="22" t="s">
        <v>81</v>
      </c>
      <c r="M358" s="22">
        <f>AVERAGE(E364:E365)</f>
        <v>0.71015490000000003</v>
      </c>
      <c r="N358" s="22">
        <f>AVERAGE(G364:G365)</f>
        <v>5.1100500000000007E-2</v>
      </c>
    </row>
    <row r="359" spans="1:14" ht="15.75" customHeight="1" x14ac:dyDescent="0.2">
      <c r="A359" s="103">
        <f t="shared" si="80"/>
        <v>42948</v>
      </c>
      <c r="B359" s="24">
        <v>25</v>
      </c>
      <c r="C359" s="121"/>
      <c r="D359" s="37">
        <v>55.7</v>
      </c>
      <c r="E359" s="22">
        <f t="shared" si="81"/>
        <v>0.78018989999999999</v>
      </c>
      <c r="F359" s="37">
        <v>3.93</v>
      </c>
      <c r="G359" s="22">
        <f t="shared" si="82"/>
        <v>0.1217121</v>
      </c>
      <c r="H359" s="121"/>
      <c r="L359" s="22" t="s">
        <v>29</v>
      </c>
      <c r="M359" s="22">
        <f>AVERAGE(E366:E366)</f>
        <v>0.6275136</v>
      </c>
      <c r="N359" s="22">
        <f>AVERAGE(G366:G366)</f>
        <v>4.0261000000000005E-2</v>
      </c>
    </row>
    <row r="360" spans="1:14" ht="15.75" customHeight="1" x14ac:dyDescent="0.2">
      <c r="A360" s="103">
        <f t="shared" si="80"/>
        <v>42962</v>
      </c>
      <c r="B360" s="24">
        <v>25</v>
      </c>
      <c r="C360" s="121"/>
      <c r="D360" s="37">
        <v>79.099999999999994</v>
      </c>
      <c r="E360" s="22">
        <f t="shared" si="81"/>
        <v>1.1079536999999999</v>
      </c>
      <c r="F360" s="37">
        <v>5.99</v>
      </c>
      <c r="G360" s="22">
        <f t="shared" si="82"/>
        <v>0.18551030000000002</v>
      </c>
      <c r="H360" s="121"/>
    </row>
    <row r="361" spans="1:14" ht="15.75" customHeight="1" x14ac:dyDescent="0.2">
      <c r="A361" s="103">
        <f t="shared" si="80"/>
        <v>42976</v>
      </c>
      <c r="B361" s="24">
        <v>25</v>
      </c>
      <c r="C361" s="121"/>
      <c r="D361" s="37">
        <v>64.7</v>
      </c>
      <c r="E361" s="22">
        <f t="shared" si="81"/>
        <v>0.90625290000000014</v>
      </c>
      <c r="F361" s="37">
        <v>2.62</v>
      </c>
      <c r="G361" s="22">
        <f t="shared" si="82"/>
        <v>8.1141400000000002E-2</v>
      </c>
      <c r="H361" s="121"/>
    </row>
    <row r="362" spans="1:14" ht="15.75" customHeight="1" x14ac:dyDescent="0.2">
      <c r="A362" s="103">
        <f t="shared" si="80"/>
        <v>42990</v>
      </c>
      <c r="B362" s="24">
        <v>25</v>
      </c>
      <c r="D362" s="37">
        <v>49.3</v>
      </c>
      <c r="E362" s="22">
        <f t="shared" si="81"/>
        <v>0.69054509999999991</v>
      </c>
      <c r="F362" s="37">
        <v>2.44</v>
      </c>
      <c r="G362" s="22">
        <f t="shared" si="82"/>
        <v>7.5566800000000003E-2</v>
      </c>
      <c r="H362" s="121"/>
      <c r="I362" s="121"/>
    </row>
    <row r="363" spans="1:14" ht="15.75" customHeight="1" x14ac:dyDescent="0.2">
      <c r="A363" s="103">
        <f t="shared" si="80"/>
        <v>43004</v>
      </c>
      <c r="B363" s="24">
        <v>25</v>
      </c>
      <c r="D363" s="37">
        <v>48.4</v>
      </c>
      <c r="E363" s="22">
        <f t="shared" si="81"/>
        <v>0.67793880000000006</v>
      </c>
      <c r="F363" s="37">
        <v>1.79</v>
      </c>
      <c r="G363" s="22">
        <f t="shared" si="82"/>
        <v>5.5436299999999994E-2</v>
      </c>
      <c r="H363" s="121"/>
      <c r="I363" s="121"/>
    </row>
    <row r="364" spans="1:14" ht="15.75" customHeight="1" x14ac:dyDescent="0.2">
      <c r="A364" s="103">
        <f t="shared" si="80"/>
        <v>43018</v>
      </c>
      <c r="B364" s="24">
        <v>25</v>
      </c>
      <c r="D364" s="37">
        <v>55.3</v>
      </c>
      <c r="E364" s="22">
        <f t="shared" si="81"/>
        <v>0.77458709999999997</v>
      </c>
      <c r="F364" s="37">
        <v>1.84</v>
      </c>
      <c r="G364" s="22">
        <f t="shared" si="82"/>
        <v>5.6984800000000002E-2</v>
      </c>
      <c r="H364" s="121"/>
      <c r="I364" s="121"/>
    </row>
    <row r="365" spans="1:14" ht="15.75" customHeight="1" x14ac:dyDescent="0.2">
      <c r="A365" s="103">
        <f t="shared" si="80"/>
        <v>43032</v>
      </c>
      <c r="B365" s="24">
        <v>25</v>
      </c>
      <c r="D365" s="37">
        <v>46.1</v>
      </c>
      <c r="E365" s="22">
        <f t="shared" si="81"/>
        <v>0.64572270000000009</v>
      </c>
      <c r="F365" s="37">
        <v>1.46</v>
      </c>
      <c r="G365" s="22">
        <f t="shared" si="82"/>
        <v>4.5216200000000005E-2</v>
      </c>
    </row>
    <row r="366" spans="1:14" ht="15.75" customHeight="1" x14ac:dyDescent="0.2">
      <c r="A366" s="103">
        <f t="shared" si="80"/>
        <v>43046</v>
      </c>
      <c r="B366" s="24">
        <v>25</v>
      </c>
      <c r="D366" s="37">
        <v>44.8</v>
      </c>
      <c r="E366" s="22">
        <f t="shared" si="81"/>
        <v>0.6275136</v>
      </c>
      <c r="F366" s="37">
        <v>1.3</v>
      </c>
      <c r="G366" s="22">
        <f t="shared" si="82"/>
        <v>4.0261000000000005E-2</v>
      </c>
    </row>
    <row r="367" spans="1:14" ht="15.75" customHeight="1" x14ac:dyDescent="0.2">
      <c r="D367" s="37"/>
      <c r="F367" s="37"/>
    </row>
    <row r="368" spans="1:14" ht="15.75" customHeight="1" x14ac:dyDescent="0.2">
      <c r="A368" s="103">
        <f>A349</f>
        <v>42808</v>
      </c>
      <c r="B368" s="24">
        <v>26</v>
      </c>
      <c r="D368" s="37">
        <v>235</v>
      </c>
      <c r="E368" s="22">
        <f t="shared" ref="E368:E369" si="83">(D368*14.007)*(0.001)</f>
        <v>3.2916449999999999</v>
      </c>
      <c r="F368" s="156">
        <v>1.91</v>
      </c>
      <c r="G368" s="22">
        <f t="shared" ref="G368:G369" si="84">(F368*30.97)*(0.001)</f>
        <v>5.9152699999999996E-2</v>
      </c>
    </row>
    <row r="369" spans="1:14" ht="15.75" customHeight="1" x14ac:dyDescent="0.2">
      <c r="A369" s="103">
        <f t="shared" ref="A369:A385" si="85">A350</f>
        <v>42822</v>
      </c>
      <c r="B369" s="24">
        <v>26</v>
      </c>
      <c r="D369" s="156">
        <v>205</v>
      </c>
      <c r="E369" s="22">
        <f t="shared" si="83"/>
        <v>2.871435</v>
      </c>
      <c r="F369" s="156">
        <v>2.39</v>
      </c>
      <c r="G369" s="22">
        <f t="shared" si="84"/>
        <v>7.4018299999999995E-2</v>
      </c>
      <c r="L369" s="22">
        <v>26</v>
      </c>
    </row>
    <row r="370" spans="1:14" x14ac:dyDescent="0.2">
      <c r="A370" s="103">
        <f t="shared" si="85"/>
        <v>42836</v>
      </c>
      <c r="B370" s="24">
        <v>26</v>
      </c>
      <c r="D370" s="156">
        <v>202</v>
      </c>
      <c r="E370" s="22">
        <f t="shared" si="81"/>
        <v>2.8294139999999999</v>
      </c>
      <c r="F370" s="156">
        <v>2.41</v>
      </c>
      <c r="G370" s="22">
        <f t="shared" si="82"/>
        <v>7.4637700000000001E-2</v>
      </c>
      <c r="L370" s="22" t="s">
        <v>20</v>
      </c>
      <c r="M370" s="22">
        <f>AVERAGE(E368:E369)</f>
        <v>3.0815399999999999</v>
      </c>
      <c r="N370" s="22">
        <f>AVERAGE(G368:G369)</f>
        <v>6.6585499999999992E-2</v>
      </c>
    </row>
    <row r="371" spans="1:14" ht="15.75" customHeight="1" x14ac:dyDescent="0.2">
      <c r="A371" s="103">
        <f t="shared" si="85"/>
        <v>42850</v>
      </c>
      <c r="B371" s="24">
        <v>26</v>
      </c>
      <c r="D371" s="156">
        <v>199</v>
      </c>
      <c r="E371" s="22">
        <f t="shared" si="81"/>
        <v>2.7873930000000002</v>
      </c>
      <c r="F371" s="156">
        <v>1.94</v>
      </c>
      <c r="G371" s="22">
        <f t="shared" si="82"/>
        <v>6.0081799999999998E-2</v>
      </c>
      <c r="L371" s="22" t="s">
        <v>22</v>
      </c>
      <c r="M371" s="22">
        <f>AVERAGE(E370:E371)</f>
        <v>2.8084034999999998</v>
      </c>
      <c r="N371" s="22">
        <f>AVERAGE(G370:G371)</f>
        <v>6.7359749999999996E-2</v>
      </c>
    </row>
    <row r="372" spans="1:14" ht="15.75" customHeight="1" x14ac:dyDescent="0.2">
      <c r="A372" s="103">
        <f t="shared" si="85"/>
        <v>42864</v>
      </c>
      <c r="B372" s="24">
        <v>26</v>
      </c>
      <c r="D372" s="37">
        <v>174</v>
      </c>
      <c r="E372" s="22">
        <f t="shared" si="81"/>
        <v>2.4372180000000001</v>
      </c>
      <c r="F372" s="37">
        <v>1.93</v>
      </c>
      <c r="G372" s="22">
        <f t="shared" si="82"/>
        <v>5.9772099999999995E-2</v>
      </c>
      <c r="L372" s="22" t="s">
        <v>23</v>
      </c>
      <c r="M372" s="22">
        <f>AVERAGE(E372:E373)</f>
        <v>2.2761374999999999</v>
      </c>
      <c r="N372" s="22">
        <f>AVERAGE(G372:G373)</f>
        <v>7.0611599999999997E-2</v>
      </c>
    </row>
    <row r="373" spans="1:14" ht="15.75" customHeight="1" x14ac:dyDescent="0.2">
      <c r="A373" s="103">
        <f t="shared" si="85"/>
        <v>42878</v>
      </c>
      <c r="B373" s="24">
        <v>26</v>
      </c>
      <c r="D373" s="37">
        <v>151</v>
      </c>
      <c r="E373" s="22">
        <f t="shared" si="81"/>
        <v>2.1150569999999997</v>
      </c>
      <c r="F373" s="37">
        <v>2.63</v>
      </c>
      <c r="G373" s="22">
        <f t="shared" si="82"/>
        <v>8.1451099999999999E-2</v>
      </c>
      <c r="L373" s="22" t="s">
        <v>24</v>
      </c>
      <c r="M373" s="22">
        <f>AVERAGE(E374:E375)</f>
        <v>2.2061025000000001</v>
      </c>
      <c r="N373" s="22">
        <f>AVERAGE(G374:G375)</f>
        <v>0.120783</v>
      </c>
    </row>
    <row r="374" spans="1:14" ht="15.75" customHeight="1" x14ac:dyDescent="0.2">
      <c r="A374" s="103">
        <f t="shared" si="85"/>
        <v>42892</v>
      </c>
      <c r="B374" s="24">
        <v>26</v>
      </c>
      <c r="D374" s="37">
        <v>141</v>
      </c>
      <c r="E374" s="22">
        <f t="shared" si="81"/>
        <v>1.9749869999999998</v>
      </c>
      <c r="F374" s="37">
        <v>2.02</v>
      </c>
      <c r="G374" s="22">
        <f t="shared" si="82"/>
        <v>6.2559400000000001E-2</v>
      </c>
      <c r="L374" s="22" t="s">
        <v>25</v>
      </c>
      <c r="M374" s="22">
        <f>AVERAGE(E376:E377)</f>
        <v>1.4987490000000001</v>
      </c>
      <c r="N374" s="22">
        <f>AVERAGE(G376:G377)</f>
        <v>9.6626400000000001E-2</v>
      </c>
    </row>
    <row r="375" spans="1:14" ht="15.75" customHeight="1" x14ac:dyDescent="0.2">
      <c r="A375" s="103">
        <f t="shared" si="85"/>
        <v>42906</v>
      </c>
      <c r="B375" s="24">
        <v>26</v>
      </c>
      <c r="D375" s="37">
        <v>174</v>
      </c>
      <c r="E375" s="22">
        <f t="shared" si="81"/>
        <v>2.4372180000000001</v>
      </c>
      <c r="F375" s="37">
        <v>5.78</v>
      </c>
      <c r="G375" s="22">
        <f t="shared" si="82"/>
        <v>0.17900659999999999</v>
      </c>
      <c r="L375" s="22" t="s">
        <v>26</v>
      </c>
      <c r="M375" s="22">
        <f>AVERAGE(E378:E380)</f>
        <v>1.5916621</v>
      </c>
      <c r="N375" s="22">
        <f>AVERAGE(G378:G380)</f>
        <v>0.1241897</v>
      </c>
    </row>
    <row r="376" spans="1:14" ht="15.75" customHeight="1" x14ac:dyDescent="0.2">
      <c r="A376" s="103">
        <f t="shared" si="85"/>
        <v>42921</v>
      </c>
      <c r="B376" s="24">
        <v>26</v>
      </c>
      <c r="D376" s="37">
        <v>102</v>
      </c>
      <c r="E376" s="22">
        <f t="shared" si="81"/>
        <v>1.428714</v>
      </c>
      <c r="F376" s="37">
        <v>2.84</v>
      </c>
      <c r="G376" s="22">
        <f t="shared" si="82"/>
        <v>8.79548E-2</v>
      </c>
      <c r="L376" s="22" t="s">
        <v>27</v>
      </c>
      <c r="M376" s="22">
        <f>AVERAGE(E381:E382)</f>
        <v>2.59479675</v>
      </c>
      <c r="N376" s="22">
        <f>AVERAGE(G381:G382)</f>
        <v>6.6508075E-2</v>
      </c>
    </row>
    <row r="377" spans="1:14" ht="15.75" customHeight="1" x14ac:dyDescent="0.2">
      <c r="A377" s="103">
        <f t="shared" si="85"/>
        <v>42934</v>
      </c>
      <c r="B377" s="24">
        <v>26</v>
      </c>
      <c r="C377" s="121"/>
      <c r="D377" s="37">
        <v>112</v>
      </c>
      <c r="E377" s="22">
        <f t="shared" si="81"/>
        <v>1.568784</v>
      </c>
      <c r="F377" s="37">
        <v>3.4</v>
      </c>
      <c r="G377" s="22">
        <f t="shared" si="82"/>
        <v>0.10529799999999999</v>
      </c>
      <c r="H377" s="121"/>
      <c r="L377" s="22" t="s">
        <v>81</v>
      </c>
      <c r="M377" s="22">
        <f>AVERAGE(E383:E384)</f>
        <v>2.5912949999999997</v>
      </c>
      <c r="N377" s="22">
        <f>AVERAGE(G383:G384)</f>
        <v>4.5680750000000006E-2</v>
      </c>
    </row>
    <row r="378" spans="1:14" ht="15.75" customHeight="1" x14ac:dyDescent="0.2">
      <c r="A378" s="103">
        <f t="shared" si="85"/>
        <v>42948</v>
      </c>
      <c r="B378" s="24">
        <v>26</v>
      </c>
      <c r="C378" s="121"/>
      <c r="D378" s="37">
        <v>93.2</v>
      </c>
      <c r="E378" s="22">
        <f t="shared" si="81"/>
        <v>1.3054523999999998</v>
      </c>
      <c r="F378" s="37">
        <v>3</v>
      </c>
      <c r="G378" s="22">
        <f t="shared" si="82"/>
        <v>9.2909999999999993E-2</v>
      </c>
      <c r="H378" s="121"/>
      <c r="L378" s="22" t="s">
        <v>29</v>
      </c>
      <c r="M378" s="22">
        <f>AVERAGE(E385:E385)</f>
        <v>2.7873930000000002</v>
      </c>
      <c r="N378" s="22">
        <f>AVERAGE(G385:G385)</f>
        <v>4.0261000000000005E-2</v>
      </c>
    </row>
    <row r="379" spans="1:14" ht="15.75" customHeight="1" x14ac:dyDescent="0.2">
      <c r="A379" s="103">
        <f t="shared" si="85"/>
        <v>42962</v>
      </c>
      <c r="B379" s="24">
        <v>26</v>
      </c>
      <c r="D379" s="37">
        <v>86.7</v>
      </c>
      <c r="E379" s="22">
        <f t="shared" si="81"/>
        <v>1.2144069</v>
      </c>
      <c r="F379" s="37">
        <v>5.46</v>
      </c>
      <c r="G379" s="22">
        <f t="shared" si="82"/>
        <v>0.16909619999999997</v>
      </c>
      <c r="H379" s="121"/>
    </row>
    <row r="380" spans="1:14" ht="15.75" customHeight="1" x14ac:dyDescent="0.2">
      <c r="A380" s="103">
        <f t="shared" si="85"/>
        <v>42976</v>
      </c>
      <c r="B380" s="24">
        <v>26</v>
      </c>
      <c r="C380" s="121"/>
      <c r="D380" s="37">
        <v>161</v>
      </c>
      <c r="E380" s="22">
        <f t="shared" si="81"/>
        <v>2.2551269999999999</v>
      </c>
      <c r="F380" s="37">
        <v>3.57</v>
      </c>
      <c r="G380" s="22">
        <f t="shared" si="82"/>
        <v>0.11056289999999999</v>
      </c>
    </row>
    <row r="381" spans="1:14" ht="15.75" customHeight="1" x14ac:dyDescent="0.2">
      <c r="A381" s="103">
        <f t="shared" si="85"/>
        <v>42990</v>
      </c>
      <c r="B381" s="24">
        <v>26</v>
      </c>
      <c r="D381" s="37">
        <v>193.5</v>
      </c>
      <c r="E381" s="22">
        <f t="shared" si="81"/>
        <v>2.7103544999999998</v>
      </c>
      <c r="F381" s="37">
        <v>2.2949999999999999</v>
      </c>
      <c r="G381" s="22">
        <f t="shared" si="82"/>
        <v>7.1076150000000005E-2</v>
      </c>
      <c r="H381" s="120"/>
      <c r="I381" s="122"/>
    </row>
    <row r="382" spans="1:14" ht="15.75" customHeight="1" x14ac:dyDescent="0.2">
      <c r="A382" s="103">
        <f t="shared" si="85"/>
        <v>43004</v>
      </c>
      <c r="B382" s="24">
        <v>26</v>
      </c>
      <c r="D382" s="37">
        <v>177</v>
      </c>
      <c r="E382" s="22">
        <f t="shared" si="81"/>
        <v>2.4792390000000002</v>
      </c>
      <c r="F382" s="37">
        <v>2</v>
      </c>
      <c r="G382" s="22">
        <f t="shared" si="82"/>
        <v>6.1940000000000002E-2</v>
      </c>
      <c r="H382" s="121"/>
      <c r="I382" s="122"/>
    </row>
    <row r="383" spans="1:14" ht="15.75" customHeight="1" x14ac:dyDescent="0.2">
      <c r="A383" s="103">
        <f t="shared" si="85"/>
        <v>43018</v>
      </c>
      <c r="B383" s="24">
        <v>26</v>
      </c>
      <c r="D383" s="37">
        <v>189</v>
      </c>
      <c r="E383" s="22">
        <f t="shared" si="81"/>
        <v>2.6473230000000001</v>
      </c>
      <c r="F383" s="37">
        <v>1.61</v>
      </c>
      <c r="G383" s="22">
        <f t="shared" si="82"/>
        <v>4.9861700000000002E-2</v>
      </c>
      <c r="H383" s="121"/>
      <c r="I383" s="121"/>
    </row>
    <row r="384" spans="1:14" ht="15.75" customHeight="1" x14ac:dyDescent="0.2">
      <c r="A384" s="103">
        <f t="shared" si="85"/>
        <v>43032</v>
      </c>
      <c r="B384" s="24">
        <v>26</v>
      </c>
      <c r="D384" s="37">
        <v>181</v>
      </c>
      <c r="E384" s="22">
        <f>(D384*14.007)*(0.001)</f>
        <v>2.5352669999999997</v>
      </c>
      <c r="F384" s="37">
        <v>1.34</v>
      </c>
      <c r="G384" s="22">
        <f t="shared" si="82"/>
        <v>4.1499800000000003E-2</v>
      </c>
    </row>
    <row r="385" spans="1:14" ht="15.75" customHeight="1" x14ac:dyDescent="0.2">
      <c r="A385" s="103">
        <f t="shared" si="85"/>
        <v>43046</v>
      </c>
      <c r="B385" s="24">
        <v>26</v>
      </c>
      <c r="D385" s="37">
        <v>199</v>
      </c>
      <c r="E385" s="22">
        <f>(D385*14.007)*(0.001)</f>
        <v>2.7873930000000002</v>
      </c>
      <c r="F385" s="37">
        <v>1.3</v>
      </c>
      <c r="G385" s="22">
        <f t="shared" si="82"/>
        <v>4.0261000000000005E-2</v>
      </c>
    </row>
    <row r="386" spans="1:14" ht="15.75" customHeight="1" x14ac:dyDescent="0.2">
      <c r="D386" s="37"/>
      <c r="F386" s="37"/>
    </row>
    <row r="387" spans="1:14" ht="15.75" customHeight="1" x14ac:dyDescent="0.2">
      <c r="A387" s="103">
        <f>A368</f>
        <v>42808</v>
      </c>
      <c r="B387" s="24">
        <v>27</v>
      </c>
      <c r="C387" s="22" t="s">
        <v>167</v>
      </c>
      <c r="D387" s="30">
        <v>177</v>
      </c>
      <c r="E387" s="22">
        <f t="shared" ref="E387:E388" si="86">(D387*14.007)*(0.001)</f>
        <v>2.4792390000000002</v>
      </c>
      <c r="F387" s="156">
        <v>1.37</v>
      </c>
      <c r="G387" s="22">
        <f t="shared" ref="G387:G388" si="87">(F387*30.97)*(0.001)</f>
        <v>4.2428899999999999E-2</v>
      </c>
    </row>
    <row r="388" spans="1:14" ht="15.75" customHeight="1" x14ac:dyDescent="0.2">
      <c r="A388" s="103">
        <f t="shared" ref="A388:A404" si="88">A369</f>
        <v>42822</v>
      </c>
      <c r="B388" s="24">
        <v>27</v>
      </c>
      <c r="C388" s="22" t="s">
        <v>166</v>
      </c>
      <c r="D388" s="156">
        <v>256</v>
      </c>
      <c r="E388" s="22">
        <f t="shared" si="86"/>
        <v>3.5857920000000001</v>
      </c>
      <c r="F388" s="156">
        <v>1.44</v>
      </c>
      <c r="G388" s="22">
        <f t="shared" si="87"/>
        <v>4.4596799999999999E-2</v>
      </c>
      <c r="L388" s="22">
        <v>27</v>
      </c>
    </row>
    <row r="389" spans="1:14" x14ac:dyDescent="0.2">
      <c r="A389" s="103">
        <f t="shared" si="88"/>
        <v>42836</v>
      </c>
      <c r="B389" s="24">
        <v>27</v>
      </c>
      <c r="D389" s="156">
        <v>242</v>
      </c>
      <c r="E389" s="22">
        <f t="shared" si="81"/>
        <v>3.389694</v>
      </c>
      <c r="F389" s="156">
        <v>2.44</v>
      </c>
      <c r="G389" s="22">
        <f t="shared" si="82"/>
        <v>7.5566800000000003E-2</v>
      </c>
      <c r="L389" s="22" t="s">
        <v>20</v>
      </c>
      <c r="M389" s="22">
        <f>AVERAGE(E387:E388)</f>
        <v>3.0325155000000001</v>
      </c>
      <c r="N389" s="22">
        <f>AVERAGE(G387:G388)</f>
        <v>4.3512849999999999E-2</v>
      </c>
    </row>
    <row r="390" spans="1:14" ht="15.75" customHeight="1" x14ac:dyDescent="0.2">
      <c r="A390" s="103">
        <f t="shared" si="88"/>
        <v>42850</v>
      </c>
      <c r="B390" s="24">
        <v>27</v>
      </c>
      <c r="D390" s="157">
        <v>238</v>
      </c>
      <c r="E390" s="22">
        <f t="shared" si="81"/>
        <v>3.3336659999999996</v>
      </c>
      <c r="F390" s="156">
        <v>1.36</v>
      </c>
      <c r="G390" s="22">
        <f t="shared" si="82"/>
        <v>4.2119200000000002E-2</v>
      </c>
      <c r="L390" s="22" t="s">
        <v>22</v>
      </c>
      <c r="M390" s="22">
        <f>AVERAGE(E389:E390)</f>
        <v>3.3616799999999998</v>
      </c>
      <c r="N390" s="22">
        <f>AVERAGE(G389:G390)</f>
        <v>5.8843000000000006E-2</v>
      </c>
    </row>
    <row r="391" spans="1:14" ht="15.75" customHeight="1" x14ac:dyDescent="0.2">
      <c r="A391" s="103">
        <f t="shared" si="88"/>
        <v>42864</v>
      </c>
      <c r="B391" s="24">
        <v>27</v>
      </c>
      <c r="D391" s="30">
        <v>163</v>
      </c>
      <c r="E391" s="22">
        <f t="shared" si="81"/>
        <v>2.2831410000000001</v>
      </c>
      <c r="F391" s="30">
        <v>2.15</v>
      </c>
      <c r="G391" s="22">
        <f t="shared" si="82"/>
        <v>6.6585499999999992E-2</v>
      </c>
      <c r="L391" s="22" t="s">
        <v>23</v>
      </c>
      <c r="M391" s="22">
        <f>AVERAGE(E391:E392)</f>
        <v>2.3811900000000001</v>
      </c>
      <c r="N391" s="22">
        <f>AVERAGE(G391:G392)</f>
        <v>6.1630299999999999E-2</v>
      </c>
    </row>
    <row r="392" spans="1:14" ht="15.75" customHeight="1" x14ac:dyDescent="0.2">
      <c r="A392" s="103">
        <f t="shared" si="88"/>
        <v>42878</v>
      </c>
      <c r="B392" s="24">
        <v>27</v>
      </c>
      <c r="D392" s="30">
        <v>177</v>
      </c>
      <c r="E392" s="22">
        <f>(D392*14.007)*(0.001)</f>
        <v>2.4792390000000002</v>
      </c>
      <c r="F392" s="30">
        <v>1.83</v>
      </c>
      <c r="G392" s="22">
        <f t="shared" si="82"/>
        <v>5.6675099999999999E-2</v>
      </c>
      <c r="L392" s="22" t="s">
        <v>24</v>
      </c>
      <c r="M392" s="22">
        <f>AVERAGE(E393:E394)</f>
        <v>2.3111549999999998</v>
      </c>
      <c r="N392" s="22">
        <f>AVERAGE(G393:G394)</f>
        <v>6.5811250000000002E-2</v>
      </c>
    </row>
    <row r="393" spans="1:14" ht="15.75" customHeight="1" x14ac:dyDescent="0.2">
      <c r="A393" s="103">
        <f t="shared" si="88"/>
        <v>42892</v>
      </c>
      <c r="B393" s="24">
        <v>27</v>
      </c>
      <c r="C393" s="24"/>
      <c r="D393" s="31">
        <v>172</v>
      </c>
      <c r="E393" s="22">
        <f t="shared" si="81"/>
        <v>2.4092039999999999</v>
      </c>
      <c r="F393" s="30">
        <v>1.57</v>
      </c>
      <c r="G393" s="22">
        <f t="shared" si="82"/>
        <v>4.8622900000000004E-2</v>
      </c>
      <c r="L393" s="22" t="s">
        <v>25</v>
      </c>
      <c r="M393" s="22">
        <f>AVERAGE(E395:E396)</f>
        <v>2.1640815</v>
      </c>
      <c r="N393" s="22">
        <f>AVERAGE(G395:G396)</f>
        <v>9.3684249999999997E-2</v>
      </c>
    </row>
    <row r="394" spans="1:14" ht="15.75" customHeight="1" x14ac:dyDescent="0.2">
      <c r="A394" s="103">
        <f t="shared" si="88"/>
        <v>42906</v>
      </c>
      <c r="B394" s="24">
        <v>27</v>
      </c>
      <c r="D394" s="30">
        <v>158</v>
      </c>
      <c r="E394" s="22">
        <f t="shared" si="81"/>
        <v>2.2131059999999998</v>
      </c>
      <c r="F394" s="32">
        <v>2.68</v>
      </c>
      <c r="G394" s="22">
        <f t="shared" si="82"/>
        <v>8.2999600000000007E-2</v>
      </c>
      <c r="L394" s="22" t="s">
        <v>26</v>
      </c>
      <c r="M394" s="22">
        <f>AVERAGE(E397:E399)</f>
        <v>2.0044016999999998</v>
      </c>
      <c r="N394" s="22">
        <f>AVERAGE(G397:G399)</f>
        <v>0.13172573333333334</v>
      </c>
    </row>
    <row r="395" spans="1:14" ht="15.75" customHeight="1" x14ac:dyDescent="0.2">
      <c r="A395" s="103">
        <f t="shared" si="88"/>
        <v>42921</v>
      </c>
      <c r="B395" s="24">
        <v>27</v>
      </c>
      <c r="C395" s="24"/>
      <c r="D395" s="30">
        <v>165</v>
      </c>
      <c r="E395" s="22">
        <f t="shared" si="81"/>
        <v>2.3111549999999998</v>
      </c>
      <c r="F395" s="30">
        <v>2.68</v>
      </c>
      <c r="G395" s="22">
        <f t="shared" si="82"/>
        <v>8.2999600000000007E-2</v>
      </c>
      <c r="L395" s="22" t="s">
        <v>27</v>
      </c>
      <c r="M395" s="22">
        <f>AVERAGE(E400:E401)</f>
        <v>3.2076030000000002</v>
      </c>
      <c r="N395" s="22">
        <f>AVERAGE(G400:G401)</f>
        <v>4.4751649999999997E-2</v>
      </c>
    </row>
    <row r="396" spans="1:14" ht="15.75" customHeight="1" x14ac:dyDescent="0.2">
      <c r="A396" s="103">
        <f t="shared" si="88"/>
        <v>42934</v>
      </c>
      <c r="B396" s="24">
        <v>27</v>
      </c>
      <c r="C396" s="121"/>
      <c r="D396" s="30">
        <v>144</v>
      </c>
      <c r="E396" s="22">
        <f t="shared" si="81"/>
        <v>2.0170080000000001</v>
      </c>
      <c r="F396" s="37">
        <v>3.37</v>
      </c>
      <c r="G396" s="22">
        <f t="shared" si="82"/>
        <v>0.1043689</v>
      </c>
      <c r="H396" s="121"/>
      <c r="L396" s="22" t="s">
        <v>81</v>
      </c>
      <c r="M396" s="22">
        <f>AVERAGE(E402:E403)</f>
        <v>4.3841910000000004</v>
      </c>
      <c r="N396" s="22">
        <f>AVERAGE(G402:G403)</f>
        <v>5.6520249999999994E-2</v>
      </c>
    </row>
    <row r="397" spans="1:14" ht="15.75" customHeight="1" x14ac:dyDescent="0.2">
      <c r="A397" s="103">
        <f t="shared" si="88"/>
        <v>42948</v>
      </c>
      <c r="B397" s="24">
        <v>27</v>
      </c>
      <c r="C397" s="121"/>
      <c r="D397" s="30">
        <v>108</v>
      </c>
      <c r="E397" s="22">
        <f t="shared" si="81"/>
        <v>1.512756</v>
      </c>
      <c r="F397" s="30">
        <v>3.74</v>
      </c>
      <c r="G397" s="22">
        <f t="shared" si="82"/>
        <v>0.11582779999999999</v>
      </c>
      <c r="H397" s="121"/>
      <c r="L397" s="22" t="s">
        <v>29</v>
      </c>
      <c r="M397" s="22">
        <f>AVERAGE(E404:E404)</f>
        <v>3.0115050000000001</v>
      </c>
      <c r="N397" s="22">
        <f>AVERAGE(G404:G404)</f>
        <v>6.10109E-2</v>
      </c>
    </row>
    <row r="398" spans="1:14" ht="15.75" customHeight="1" x14ac:dyDescent="0.2">
      <c r="A398" s="103">
        <f t="shared" si="88"/>
        <v>42962</v>
      </c>
      <c r="B398" s="24">
        <v>27</v>
      </c>
      <c r="C398" s="121"/>
      <c r="D398" s="37">
        <v>97.3</v>
      </c>
      <c r="E398" s="22">
        <f t="shared" si="81"/>
        <v>1.3628810999999998</v>
      </c>
      <c r="F398" s="37">
        <v>6.74</v>
      </c>
      <c r="G398" s="22">
        <f t="shared" si="82"/>
        <v>0.2087378</v>
      </c>
      <c r="H398" s="121"/>
    </row>
    <row r="399" spans="1:14" ht="15.75" customHeight="1" x14ac:dyDescent="0.2">
      <c r="A399" s="103">
        <f t="shared" si="88"/>
        <v>42976</v>
      </c>
      <c r="B399" s="24">
        <v>27</v>
      </c>
      <c r="C399" s="121"/>
      <c r="D399" s="37">
        <v>224</v>
      </c>
      <c r="E399" s="22">
        <f t="shared" si="81"/>
        <v>3.1375679999999999</v>
      </c>
      <c r="F399" s="37">
        <v>2.2799999999999998</v>
      </c>
      <c r="G399" s="22">
        <f t="shared" si="82"/>
        <v>7.0611599999999997E-2</v>
      </c>
      <c r="H399" s="121"/>
    </row>
    <row r="400" spans="1:14" ht="15.75" customHeight="1" x14ac:dyDescent="0.2">
      <c r="A400" s="103">
        <f t="shared" si="88"/>
        <v>42990</v>
      </c>
      <c r="B400" s="24">
        <v>27</v>
      </c>
      <c r="D400" s="37">
        <v>200</v>
      </c>
      <c r="E400" s="22">
        <f t="shared" si="81"/>
        <v>2.8014000000000001</v>
      </c>
      <c r="F400" s="37">
        <v>1.68</v>
      </c>
      <c r="G400" s="22">
        <f t="shared" si="82"/>
        <v>5.2029599999999995E-2</v>
      </c>
      <c r="H400" s="121"/>
      <c r="I400" s="122"/>
    </row>
    <row r="401" spans="1:14" ht="15.75" customHeight="1" x14ac:dyDescent="0.2">
      <c r="A401" s="103">
        <f t="shared" si="88"/>
        <v>43004</v>
      </c>
      <c r="B401" s="24">
        <v>27</v>
      </c>
      <c r="D401" s="37">
        <v>258</v>
      </c>
      <c r="E401" s="22">
        <f t="shared" si="81"/>
        <v>3.6138060000000003</v>
      </c>
      <c r="F401" s="37">
        <v>1.21</v>
      </c>
      <c r="G401" s="22">
        <f t="shared" si="82"/>
        <v>3.7473699999999999E-2</v>
      </c>
      <c r="H401" s="121"/>
      <c r="I401" s="121"/>
    </row>
    <row r="402" spans="1:14" ht="15.75" customHeight="1" x14ac:dyDescent="0.2">
      <c r="A402" s="103">
        <f t="shared" si="88"/>
        <v>43018</v>
      </c>
      <c r="B402" s="24">
        <v>27</v>
      </c>
      <c r="D402" s="37">
        <v>312</v>
      </c>
      <c r="E402" s="22">
        <f t="shared" si="81"/>
        <v>4.3701840000000001</v>
      </c>
      <c r="F402" s="37">
        <v>2.15</v>
      </c>
      <c r="G402" s="22">
        <f t="shared" si="82"/>
        <v>6.6585499999999992E-2</v>
      </c>
      <c r="H402" s="121"/>
      <c r="I402" s="122"/>
    </row>
    <row r="403" spans="1:14" ht="15.75" customHeight="1" x14ac:dyDescent="0.2">
      <c r="A403" s="103">
        <f t="shared" si="88"/>
        <v>43032</v>
      </c>
      <c r="B403" s="24">
        <v>27</v>
      </c>
      <c r="D403" s="37">
        <v>314</v>
      </c>
      <c r="E403" s="22">
        <f t="shared" si="81"/>
        <v>4.3981980000000007</v>
      </c>
      <c r="F403" s="37">
        <v>1.5</v>
      </c>
      <c r="G403" s="22">
        <f t="shared" si="82"/>
        <v>4.6454999999999996E-2</v>
      </c>
    </row>
    <row r="404" spans="1:14" ht="15.75" customHeight="1" x14ac:dyDescent="0.2">
      <c r="A404" s="103">
        <f t="shared" si="88"/>
        <v>43046</v>
      </c>
      <c r="B404" s="24">
        <v>27</v>
      </c>
      <c r="D404" s="37">
        <v>215</v>
      </c>
      <c r="E404" s="22">
        <f t="shared" si="81"/>
        <v>3.0115050000000001</v>
      </c>
      <c r="F404" s="37">
        <v>1.97</v>
      </c>
      <c r="G404" s="22">
        <f t="shared" si="82"/>
        <v>6.10109E-2</v>
      </c>
    </row>
    <row r="405" spans="1:14" ht="15.75" customHeight="1" x14ac:dyDescent="0.2">
      <c r="A405" s="118"/>
      <c r="D405" s="37"/>
      <c r="F405" s="37"/>
      <c r="G405" s="37"/>
    </row>
    <row r="406" spans="1:14" ht="15.75" customHeight="1" x14ac:dyDescent="0.2">
      <c r="A406" s="103">
        <f>A387</f>
        <v>42808</v>
      </c>
      <c r="B406" s="24">
        <v>28</v>
      </c>
      <c r="C406" s="22" t="s">
        <v>167</v>
      </c>
      <c r="D406" s="30">
        <v>120</v>
      </c>
      <c r="E406" s="22">
        <f t="shared" ref="E406:E407" si="89">(D406*14.007)*(0.001)</f>
        <v>1.6808399999999999</v>
      </c>
      <c r="F406" s="156">
        <v>1.32</v>
      </c>
      <c r="G406" s="22">
        <f t="shared" ref="G406:G407" si="90">(F406*30.97)*(0.001)</f>
        <v>4.0880400000000004E-2</v>
      </c>
    </row>
    <row r="407" spans="1:14" ht="15.75" customHeight="1" x14ac:dyDescent="0.2">
      <c r="A407" s="103">
        <f t="shared" ref="A407:A423" si="91">A388</f>
        <v>42822</v>
      </c>
      <c r="B407" s="24">
        <v>28</v>
      </c>
      <c r="C407" s="22" t="s">
        <v>167</v>
      </c>
      <c r="D407" s="165">
        <v>117</v>
      </c>
      <c r="E407" s="22">
        <f t="shared" si="89"/>
        <v>1.638819</v>
      </c>
      <c r="F407" s="156">
        <v>1.31</v>
      </c>
      <c r="G407" s="22">
        <f t="shared" si="90"/>
        <v>4.0570700000000001E-2</v>
      </c>
      <c r="L407" s="22">
        <v>28</v>
      </c>
    </row>
    <row r="408" spans="1:14" x14ac:dyDescent="0.2">
      <c r="A408" s="103">
        <f t="shared" si="91"/>
        <v>42836</v>
      </c>
      <c r="B408" s="24">
        <v>28</v>
      </c>
      <c r="D408" s="166">
        <v>75.599999999999994</v>
      </c>
      <c r="E408" s="22">
        <f t="shared" si="81"/>
        <v>1.0589291999999999</v>
      </c>
      <c r="F408" s="156">
        <v>1.33</v>
      </c>
      <c r="G408" s="22">
        <f t="shared" si="82"/>
        <v>4.11901E-2</v>
      </c>
      <c r="H408" s="110"/>
      <c r="L408" s="22" t="s">
        <v>20</v>
      </c>
      <c r="M408" s="22">
        <f>AVERAGE(E406:E407)</f>
        <v>1.6598294999999998</v>
      </c>
      <c r="N408" s="22">
        <f>AVERAGE(G406:G407)</f>
        <v>4.0725549999999999E-2</v>
      </c>
    </row>
    <row r="409" spans="1:14" ht="15.75" customHeight="1" x14ac:dyDescent="0.2">
      <c r="A409" s="103">
        <f t="shared" si="91"/>
        <v>42850</v>
      </c>
      <c r="B409" s="24">
        <v>28</v>
      </c>
      <c r="D409" s="166">
        <v>68.599999999999994</v>
      </c>
      <c r="E409" s="22">
        <f t="shared" si="81"/>
        <v>0.96088019999999996</v>
      </c>
      <c r="F409" s="156">
        <v>1.35</v>
      </c>
      <c r="G409" s="22">
        <f t="shared" si="82"/>
        <v>4.1809499999999999E-2</v>
      </c>
      <c r="L409" s="22" t="s">
        <v>22</v>
      </c>
      <c r="M409" s="22">
        <f>AVERAGE(E408:E409)</f>
        <v>1.0099046999999999</v>
      </c>
      <c r="N409" s="22">
        <f>AVERAGE(G408:G409)</f>
        <v>4.1499800000000003E-2</v>
      </c>
    </row>
    <row r="410" spans="1:14" ht="15.75" customHeight="1" x14ac:dyDescent="0.2">
      <c r="A410" s="103">
        <f t="shared" si="91"/>
        <v>42864</v>
      </c>
      <c r="B410" s="24">
        <v>28</v>
      </c>
      <c r="D410" s="31">
        <v>47.5</v>
      </c>
      <c r="E410" s="22">
        <f t="shared" si="81"/>
        <v>0.66533249999999999</v>
      </c>
      <c r="F410" s="32">
        <v>1.33</v>
      </c>
      <c r="G410" s="22">
        <f t="shared" si="82"/>
        <v>4.11901E-2</v>
      </c>
      <c r="L410" s="22" t="s">
        <v>23</v>
      </c>
      <c r="M410" s="22">
        <f>AVERAGE(E410:E411)</f>
        <v>0.67093530000000001</v>
      </c>
      <c r="N410" s="22">
        <f>AVERAGE(G410:G411)</f>
        <v>4.2274050000000001E-2</v>
      </c>
    </row>
    <row r="411" spans="1:14" ht="15.75" customHeight="1" x14ac:dyDescent="0.2">
      <c r="A411" s="103">
        <f t="shared" si="91"/>
        <v>42878</v>
      </c>
      <c r="B411" s="24">
        <v>28</v>
      </c>
      <c r="D411" s="30">
        <v>48.3</v>
      </c>
      <c r="E411" s="22">
        <f t="shared" si="81"/>
        <v>0.67653810000000003</v>
      </c>
      <c r="F411" s="30">
        <v>1.4</v>
      </c>
      <c r="G411" s="22">
        <f t="shared" si="82"/>
        <v>4.3358000000000001E-2</v>
      </c>
      <c r="L411" s="22" t="s">
        <v>24</v>
      </c>
      <c r="M411" s="22">
        <f>AVERAGE(E412:E413)</f>
        <v>0.51055514999999996</v>
      </c>
      <c r="N411" s="22">
        <f>AVERAGE(G412:G413)</f>
        <v>3.7009149999999998E-2</v>
      </c>
    </row>
    <row r="412" spans="1:14" ht="15.75" customHeight="1" x14ac:dyDescent="0.2">
      <c r="A412" s="103">
        <f t="shared" si="91"/>
        <v>42892</v>
      </c>
      <c r="B412" s="24">
        <v>28</v>
      </c>
      <c r="D412" s="30">
        <v>41.7</v>
      </c>
      <c r="E412" s="22">
        <f t="shared" si="81"/>
        <v>0.5840919</v>
      </c>
      <c r="F412" s="30">
        <v>0.97</v>
      </c>
      <c r="G412" s="22">
        <f t="shared" si="82"/>
        <v>3.0040899999999999E-2</v>
      </c>
      <c r="L412" s="22" t="s">
        <v>25</v>
      </c>
      <c r="M412" s="22">
        <f>AVERAGE(E414:E415)</f>
        <v>0.43701840000000003</v>
      </c>
      <c r="N412" s="22">
        <f>AVERAGE(G414:G415)</f>
        <v>4.8003500000000004E-2</v>
      </c>
    </row>
    <row r="413" spans="1:14" ht="15.75" customHeight="1" x14ac:dyDescent="0.2">
      <c r="A413" s="103">
        <f t="shared" si="91"/>
        <v>42906</v>
      </c>
      <c r="B413" s="24">
        <v>28</v>
      </c>
      <c r="D413" s="30">
        <v>31.2</v>
      </c>
      <c r="E413" s="22">
        <f t="shared" si="81"/>
        <v>0.43701839999999997</v>
      </c>
      <c r="F413" s="30">
        <v>1.42</v>
      </c>
      <c r="G413" s="22">
        <f t="shared" si="82"/>
        <v>4.39774E-2</v>
      </c>
      <c r="L413" s="22" t="s">
        <v>26</v>
      </c>
      <c r="M413" s="22">
        <f>AVERAGE(E416:E418)</f>
        <v>0.77832230000000002</v>
      </c>
      <c r="N413" s="22">
        <f>AVERAGE(G416:G418)</f>
        <v>6.9063100000000002E-2</v>
      </c>
    </row>
    <row r="414" spans="1:14" ht="15.75" customHeight="1" x14ac:dyDescent="0.2">
      <c r="A414" s="103">
        <f t="shared" si="91"/>
        <v>42921</v>
      </c>
      <c r="B414" s="24">
        <v>28</v>
      </c>
      <c r="D414" s="37">
        <v>31.4</v>
      </c>
      <c r="E414" s="22">
        <f t="shared" si="81"/>
        <v>0.43981979999999998</v>
      </c>
      <c r="F414" s="37">
        <v>1.47</v>
      </c>
      <c r="G414" s="22">
        <f t="shared" si="82"/>
        <v>4.5525900000000001E-2</v>
      </c>
      <c r="L414" s="22" t="s">
        <v>27</v>
      </c>
      <c r="M414" s="22">
        <f>AVERAGE(E419:E420)</f>
        <v>0.75882922499999994</v>
      </c>
      <c r="N414" s="22">
        <f>AVERAGE(G419:G420)</f>
        <v>4.5680749999999992E-2</v>
      </c>
    </row>
    <row r="415" spans="1:14" ht="15.75" customHeight="1" x14ac:dyDescent="0.2">
      <c r="A415" s="103">
        <f t="shared" si="91"/>
        <v>42934</v>
      </c>
      <c r="B415" s="24">
        <v>28</v>
      </c>
      <c r="C415" s="120"/>
      <c r="D415" s="98">
        <v>31</v>
      </c>
      <c r="E415" s="22">
        <f t="shared" si="81"/>
        <v>0.43421700000000002</v>
      </c>
      <c r="F415" s="37">
        <v>1.63</v>
      </c>
      <c r="G415" s="22">
        <f t="shared" si="82"/>
        <v>5.0481100000000001E-2</v>
      </c>
      <c r="H415" s="122"/>
      <c r="L415" s="22" t="s">
        <v>81</v>
      </c>
      <c r="M415" s="22">
        <f>AVERAGE(E421:E422)</f>
        <v>0.77528744999999999</v>
      </c>
      <c r="N415" s="22">
        <f>AVERAGE(G421:G422)</f>
        <v>4.0570700000000001E-2</v>
      </c>
    </row>
    <row r="416" spans="1:14" ht="15.75" customHeight="1" x14ac:dyDescent="0.2">
      <c r="A416" s="103">
        <f t="shared" si="91"/>
        <v>42948</v>
      </c>
      <c r="B416" s="24">
        <v>28</v>
      </c>
      <c r="C416" s="120"/>
      <c r="D416" s="98">
        <v>42.8</v>
      </c>
      <c r="E416" s="22">
        <f t="shared" si="81"/>
        <v>0.59949960000000002</v>
      </c>
      <c r="F416" s="37">
        <v>2.17</v>
      </c>
      <c r="G416" s="22">
        <f t="shared" si="82"/>
        <v>6.7204899999999998E-2</v>
      </c>
      <c r="H416" s="121"/>
      <c r="L416" s="22" t="s">
        <v>29</v>
      </c>
      <c r="M416" s="22">
        <f>AVERAGE(E423:E423)</f>
        <v>0.84322140000000001</v>
      </c>
      <c r="N416" s="22">
        <f>AVERAGE(G423:G423)</f>
        <v>3.7163999999999996E-2</v>
      </c>
    </row>
    <row r="417" spans="1:9" ht="15.75" customHeight="1" x14ac:dyDescent="0.2">
      <c r="A417" s="103">
        <f t="shared" si="91"/>
        <v>42962</v>
      </c>
      <c r="B417" s="24">
        <v>28</v>
      </c>
      <c r="C417" s="121"/>
      <c r="D417" s="37">
        <v>71.3</v>
      </c>
      <c r="E417" s="22">
        <f t="shared" si="81"/>
        <v>0.99869909999999995</v>
      </c>
      <c r="F417" s="37">
        <v>2.8</v>
      </c>
      <c r="G417" s="22">
        <f t="shared" si="82"/>
        <v>8.6716000000000001E-2</v>
      </c>
      <c r="H417" s="121"/>
    </row>
    <row r="418" spans="1:9" ht="15.75" customHeight="1" x14ac:dyDescent="0.2">
      <c r="A418" s="103">
        <f t="shared" si="91"/>
        <v>42976</v>
      </c>
      <c r="B418" s="24">
        <v>28</v>
      </c>
      <c r="C418" s="121"/>
      <c r="D418" s="37">
        <v>52.6</v>
      </c>
      <c r="E418" s="22">
        <f t="shared" si="81"/>
        <v>0.73676819999999998</v>
      </c>
      <c r="F418" s="37">
        <v>1.72</v>
      </c>
      <c r="G418" s="22">
        <f t="shared" si="82"/>
        <v>5.32684E-2</v>
      </c>
      <c r="H418" s="121"/>
    </row>
    <row r="419" spans="1:9" ht="15.75" customHeight="1" x14ac:dyDescent="0.2">
      <c r="A419" s="103">
        <f t="shared" si="91"/>
        <v>42990</v>
      </c>
      <c r="B419" s="24">
        <v>28</v>
      </c>
      <c r="D419" s="37">
        <v>59.65</v>
      </c>
      <c r="E419" s="22">
        <f t="shared" si="81"/>
        <v>0.83551754999999994</v>
      </c>
      <c r="F419" s="37">
        <v>1.66</v>
      </c>
      <c r="G419" s="22">
        <f t="shared" si="82"/>
        <v>5.1410199999999996E-2</v>
      </c>
      <c r="H419" s="121"/>
      <c r="I419" s="121"/>
    </row>
    <row r="420" spans="1:9" ht="15.75" customHeight="1" x14ac:dyDescent="0.2">
      <c r="A420" s="103">
        <f t="shared" si="91"/>
        <v>43004</v>
      </c>
      <c r="B420" s="24">
        <v>28</v>
      </c>
      <c r="D420" s="37">
        <v>48.7</v>
      </c>
      <c r="E420" s="22">
        <f t="shared" si="81"/>
        <v>0.68214090000000005</v>
      </c>
      <c r="F420" s="37">
        <v>1.29</v>
      </c>
      <c r="G420" s="22">
        <f t="shared" si="82"/>
        <v>3.9951299999999995E-2</v>
      </c>
      <c r="H420" s="121"/>
      <c r="I420" s="122"/>
    </row>
    <row r="421" spans="1:9" ht="15.75" customHeight="1" x14ac:dyDescent="0.2">
      <c r="A421" s="103">
        <f t="shared" si="91"/>
        <v>43018</v>
      </c>
      <c r="B421" s="24">
        <v>28</v>
      </c>
      <c r="D421" s="37">
        <v>56.4</v>
      </c>
      <c r="E421" s="22">
        <f>(D421*14.007)*(0.001)</f>
        <v>0.7899948</v>
      </c>
      <c r="F421" s="37">
        <v>1.32</v>
      </c>
      <c r="G421" s="22">
        <f>(F421*30.97)*(0.001)</f>
        <v>4.0880400000000004E-2</v>
      </c>
      <c r="H421" s="121"/>
      <c r="I421" s="121"/>
    </row>
    <row r="422" spans="1:9" ht="15.75" customHeight="1" x14ac:dyDescent="0.2">
      <c r="A422" s="103">
        <f t="shared" si="91"/>
        <v>43032</v>
      </c>
      <c r="B422" s="24">
        <v>28</v>
      </c>
      <c r="D422" s="37">
        <v>54.3</v>
      </c>
      <c r="E422" s="22">
        <f>(D422*14.007)*(0.001)</f>
        <v>0.76058009999999987</v>
      </c>
      <c r="F422" s="37">
        <v>1.3</v>
      </c>
      <c r="G422" s="22">
        <f>(F422*30.97)*(0.001)</f>
        <v>4.0261000000000005E-2</v>
      </c>
    </row>
    <row r="423" spans="1:9" ht="15.75" customHeight="1" x14ac:dyDescent="0.2">
      <c r="A423" s="103">
        <f t="shared" si="91"/>
        <v>43046</v>
      </c>
      <c r="B423" s="24">
        <v>28</v>
      </c>
      <c r="D423" s="37">
        <v>60.2</v>
      </c>
      <c r="E423" s="22">
        <f>(D423*14.007)*(0.001)</f>
        <v>0.84322140000000001</v>
      </c>
      <c r="F423" s="37">
        <v>1.2</v>
      </c>
      <c r="G423" s="22">
        <f>(F423*30.97)*(0.001)</f>
        <v>3.7163999999999996E-2</v>
      </c>
    </row>
    <row r="424" spans="1:9" ht="15.75" customHeight="1" x14ac:dyDescent="0.2">
      <c r="D424" s="37"/>
      <c r="F424" s="37"/>
    </row>
    <row r="425" spans="1:9" ht="15.75" customHeight="1" x14ac:dyDescent="0.2">
      <c r="D425" s="37"/>
      <c r="F425" s="37"/>
    </row>
    <row r="426" spans="1:9" ht="15.75" customHeight="1" x14ac:dyDescent="0.2">
      <c r="D426" s="37"/>
      <c r="F426" s="37"/>
    </row>
    <row r="427" spans="1:9" ht="15.75" customHeight="1" x14ac:dyDescent="0.2">
      <c r="D427" s="37"/>
      <c r="F427" s="37"/>
    </row>
    <row r="428" spans="1:9" ht="15.75" customHeight="1" x14ac:dyDescent="0.2">
      <c r="C428" s="128" t="s">
        <v>170</v>
      </c>
      <c r="D428" s="37"/>
      <c r="F428" s="37"/>
    </row>
    <row r="429" spans="1:9" ht="15.75" customHeight="1" x14ac:dyDescent="0.2">
      <c r="C429" s="128" t="s">
        <v>171</v>
      </c>
      <c r="D429" s="37"/>
      <c r="F429" s="37"/>
    </row>
    <row r="430" spans="1:9" ht="15.75" customHeight="1" x14ac:dyDescent="0.2">
      <c r="C430" s="119" t="s">
        <v>178</v>
      </c>
      <c r="D430" s="37"/>
      <c r="F430" s="37"/>
    </row>
    <row r="431" spans="1:9" ht="15.75" customHeight="1" x14ac:dyDescent="0.2">
      <c r="C431" s="119" t="s">
        <v>179</v>
      </c>
      <c r="D431" s="37"/>
      <c r="F431" s="37"/>
    </row>
    <row r="432" spans="1:9" ht="15.75" customHeight="1" x14ac:dyDescent="0.2">
      <c r="D432" s="37"/>
      <c r="F432" s="37"/>
    </row>
    <row r="433" spans="3:6" ht="15.75" customHeight="1" x14ac:dyDescent="0.2">
      <c r="C433" s="110"/>
      <c r="D433" s="37"/>
      <c r="F433" s="37"/>
    </row>
    <row r="434" spans="3:6" x14ac:dyDescent="0.2">
      <c r="D434" s="155"/>
      <c r="F434" s="156"/>
    </row>
    <row r="435" spans="3:6" x14ac:dyDescent="0.2">
      <c r="D435" s="155"/>
    </row>
    <row r="436" spans="3:6" x14ac:dyDescent="0.2">
      <c r="D436" s="155"/>
    </row>
    <row r="437" spans="3:6" x14ac:dyDescent="0.2">
      <c r="D437" s="155"/>
    </row>
    <row r="438" spans="3:6" x14ac:dyDescent="0.2">
      <c r="D438" s="156"/>
    </row>
    <row r="439" spans="3:6" x14ac:dyDescent="0.2">
      <c r="D439" s="158"/>
    </row>
    <row r="440" spans="3:6" x14ac:dyDescent="0.2">
      <c r="D440" s="156"/>
    </row>
    <row r="441" spans="3:6" x14ac:dyDescent="0.2">
      <c r="D441" s="156"/>
    </row>
    <row r="442" spans="3:6" x14ac:dyDescent="0.2">
      <c r="D442" s="156"/>
    </row>
    <row r="443" spans="3:6" x14ac:dyDescent="0.2">
      <c r="D443" s="157"/>
    </row>
    <row r="444" spans="3:6" x14ac:dyDescent="0.2">
      <c r="D444" s="167"/>
    </row>
    <row r="445" spans="3:6" x14ac:dyDescent="0.2">
      <c r="D445" s="158"/>
    </row>
    <row r="446" spans="3:6" x14ac:dyDescent="0.2">
      <c r="D446" s="158"/>
    </row>
    <row r="447" spans="3:6" x14ac:dyDescent="0.2">
      <c r="D447" s="159"/>
    </row>
    <row r="448" spans="3:6" x14ac:dyDescent="0.2">
      <c r="D448" s="156"/>
    </row>
    <row r="449" spans="4:4" x14ac:dyDescent="0.2">
      <c r="D449" s="156"/>
    </row>
    <row r="450" spans="4:4" x14ac:dyDescent="0.2">
      <c r="D450" s="156"/>
    </row>
    <row r="451" spans="4:4" x14ac:dyDescent="0.2">
      <c r="D451" s="156"/>
    </row>
    <row r="452" spans="4:4" x14ac:dyDescent="0.2">
      <c r="D452" s="156"/>
    </row>
    <row r="453" spans="4:4" x14ac:dyDescent="0.2">
      <c r="D453" s="156"/>
    </row>
    <row r="454" spans="4:4" x14ac:dyDescent="0.2">
      <c r="D454" s="156"/>
    </row>
    <row r="455" spans="4:4" x14ac:dyDescent="0.2">
      <c r="D455" s="156"/>
    </row>
  </sheetData>
  <autoFilter ref="A1:S433" xr:uid="{00000000-0009-0000-0000-000003000000}"/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Q85"/>
  <sheetViews>
    <sheetView topLeftCell="AR1" zoomScale="80" zoomScaleNormal="80" zoomScalePageLayoutView="80" workbookViewId="0">
      <selection activeCell="AA68" sqref="AA68"/>
    </sheetView>
  </sheetViews>
  <sheetFormatPr baseColWidth="10" defaultColWidth="8.83203125" defaultRowHeight="15" x14ac:dyDescent="0.2"/>
  <cols>
    <col min="1" max="1" width="11.1640625" bestFit="1" customWidth="1"/>
    <col min="5" max="5" width="8.83203125" style="45"/>
    <col min="75" max="75" width="11.1640625" customWidth="1"/>
    <col min="93" max="93" width="15.33203125" bestFit="1" customWidth="1"/>
  </cols>
  <sheetData>
    <row r="1" spans="1:94" x14ac:dyDescent="0.2">
      <c r="A1" s="5" t="s">
        <v>83</v>
      </c>
      <c r="B1" s="6"/>
      <c r="C1" s="41" t="s">
        <v>202</v>
      </c>
      <c r="D1" s="6"/>
      <c r="E1" s="7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84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85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86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87</v>
      </c>
      <c r="BX1" s="6" t="s">
        <v>153</v>
      </c>
      <c r="BY1" s="3"/>
    </row>
    <row r="2" spans="1:94" x14ac:dyDescent="0.2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15</v>
      </c>
      <c r="Y2" s="4"/>
      <c r="Z2" s="38">
        <v>8</v>
      </c>
      <c r="AA2" s="38">
        <v>11</v>
      </c>
      <c r="AB2" s="38">
        <v>19</v>
      </c>
      <c r="AC2" s="38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15</v>
      </c>
      <c r="AQ2" s="4"/>
      <c r="AR2" s="38">
        <v>21</v>
      </c>
      <c r="AS2" s="38">
        <v>22</v>
      </c>
      <c r="AT2" s="38">
        <v>23</v>
      </c>
      <c r="AU2" s="38">
        <v>24</v>
      </c>
      <c r="AV2" s="38">
        <v>25</v>
      </c>
      <c r="AW2" s="38">
        <v>26</v>
      </c>
      <c r="AX2" s="38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15</v>
      </c>
      <c r="BJ2" s="4"/>
      <c r="BK2" s="38">
        <v>16</v>
      </c>
      <c r="BL2" s="38">
        <v>17</v>
      </c>
      <c r="BM2" s="38">
        <v>18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4" t="s">
        <v>15</v>
      </c>
      <c r="BY2" s="4"/>
      <c r="BZ2" s="38" t="s">
        <v>88</v>
      </c>
      <c r="CA2" s="43" t="s">
        <v>84</v>
      </c>
      <c r="CB2" s="43" t="s">
        <v>85</v>
      </c>
      <c r="CC2" s="43" t="s">
        <v>86</v>
      </c>
      <c r="CP2" s="43"/>
    </row>
    <row r="3" spans="1:94" x14ac:dyDescent="0.2">
      <c r="A3" s="4" t="s">
        <v>15</v>
      </c>
      <c r="B3" s="2" t="s">
        <v>19</v>
      </c>
      <c r="C3" s="2"/>
      <c r="D3" s="42">
        <v>2</v>
      </c>
      <c r="E3" s="67">
        <v>3</v>
      </c>
      <c r="F3" s="43">
        <v>5</v>
      </c>
      <c r="G3" s="43">
        <v>6</v>
      </c>
      <c r="H3" s="43"/>
      <c r="I3" s="43">
        <v>9</v>
      </c>
      <c r="J3" s="43">
        <v>12</v>
      </c>
      <c r="K3" s="43">
        <v>13</v>
      </c>
      <c r="L3" s="38">
        <v>15</v>
      </c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20</v>
      </c>
      <c r="Z3" s="7">
        <f>'Data Linked'!AB90</f>
        <v>7.2140000000000004</v>
      </c>
      <c r="AA3" s="7">
        <f>'Data Linked'!AB134</f>
        <v>10.637</v>
      </c>
      <c r="AB3" s="7">
        <f>'Data Linked'!AB288</f>
        <v>11.653500000000001</v>
      </c>
      <c r="AC3" s="3">
        <f>'Data Linked'!AB442</f>
        <v>6.6450000000000005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20</v>
      </c>
      <c r="AR3" s="3">
        <f>'Data Linked'!AB310</f>
        <v>10.218999999999999</v>
      </c>
      <c r="AS3" s="3">
        <f>'Data Linked'!AB332</f>
        <v>9.5500000000000007</v>
      </c>
      <c r="AT3" s="3">
        <f>'Data Linked'!AB354</f>
        <v>10.348000000000001</v>
      </c>
      <c r="AU3" s="3"/>
      <c r="AV3" s="3">
        <f>'Data Linked'!AB398</f>
        <v>3.597</v>
      </c>
      <c r="AW3" s="3">
        <f>'Data Linked'!AB420</f>
        <v>8.2140000000000004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20</v>
      </c>
      <c r="BK3" s="7">
        <f>'Data Linked'!AB222</f>
        <v>3.1469999999999998</v>
      </c>
      <c r="BL3" s="3">
        <f>'Data Linked'!AB244</f>
        <v>5.1549999999999994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4" t="s">
        <v>20</v>
      </c>
      <c r="BZ3" s="10">
        <f>AVERAGE(C4:L4)</f>
        <v>5.7557857142857154</v>
      </c>
      <c r="CA3" s="10">
        <f t="shared" ref="CA3:CA11" si="0">AVERAGE(Z3:AC3)</f>
        <v>9.0373750000000008</v>
      </c>
      <c r="CB3" s="10">
        <f t="shared" ref="CB3:CB11" si="1">AVERAGE(AR3:AX3)</f>
        <v>8.3856000000000002</v>
      </c>
      <c r="CC3" s="10">
        <f>AVERAGE(BK3:BM3)</f>
        <v>4.1509999999999998</v>
      </c>
      <c r="CE3" s="11">
        <v>0.1</v>
      </c>
    </row>
    <row r="4" spans="1:94" x14ac:dyDescent="0.2">
      <c r="A4" s="3"/>
      <c r="B4" s="4" t="s">
        <v>20</v>
      </c>
      <c r="C4" s="8"/>
      <c r="D4" s="7">
        <f>'Data Linked'!AB2</f>
        <v>4.2670000000000003</v>
      </c>
      <c r="E4" s="7">
        <f>'Data Linked'!AB24</f>
        <v>8.0525000000000002</v>
      </c>
      <c r="F4" s="7">
        <f>'Data Linked'!AB46</f>
        <v>7.5605000000000002</v>
      </c>
      <c r="G4" s="7">
        <f>'Data Linked'!AB68</f>
        <v>6.633</v>
      </c>
      <c r="H4" s="7"/>
      <c r="I4" s="7">
        <f>'Data Linked'!AB112</f>
        <v>7.2560000000000002</v>
      </c>
      <c r="J4" s="7"/>
      <c r="K4" s="7">
        <f>'Data Linked'!AB178</f>
        <v>1.32</v>
      </c>
      <c r="L4" s="7">
        <f>'Data Linked'!AB200</f>
        <v>5.2015000000000002</v>
      </c>
      <c r="M4" s="7"/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22</v>
      </c>
      <c r="Z4" s="7">
        <f>'Data Linked'!AB91</f>
        <v>2.96</v>
      </c>
      <c r="AA4" s="7">
        <f>'Data Linked'!AB135</f>
        <v>3.5049999999999999</v>
      </c>
      <c r="AB4" s="7">
        <f>'Data Linked'!AB289</f>
        <v>4.0999999999999996</v>
      </c>
      <c r="AC4" s="3">
        <f>'Data Linked'!AB443</f>
        <v>3.3149999999999999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22</v>
      </c>
      <c r="AR4" s="3">
        <f>'Data Linked'!AB311</f>
        <v>3.02</v>
      </c>
      <c r="AS4" s="3">
        <f>'Data Linked'!AB333</f>
        <v>4.8849999999999998</v>
      </c>
      <c r="AT4" s="3">
        <f>'Data Linked'!AB355</f>
        <v>13.700000000000001</v>
      </c>
      <c r="AU4" s="3"/>
      <c r="AV4" s="3">
        <f>'Data Linked'!AB399</f>
        <v>2.2044999999999999</v>
      </c>
      <c r="AW4" s="3">
        <f>'Data Linked'!AB421</f>
        <v>3.05</v>
      </c>
      <c r="AX4" s="3">
        <f>'Data Linked'!AB465</f>
        <v>13.9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22</v>
      </c>
      <c r="BK4" s="7">
        <f>'Data Linked'!AB223</f>
        <v>1.0225</v>
      </c>
      <c r="BL4" s="3">
        <f>'Data Linked'!AB245</f>
        <v>5.74</v>
      </c>
      <c r="BM4" s="3">
        <f>'Data Linked'!AB267</f>
        <v>13.649999999999999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4" t="s">
        <v>22</v>
      </c>
      <c r="BZ4" s="10">
        <f t="shared" ref="BZ4:BZ11" si="2">AVERAGE(C5:L5)</f>
        <v>3.0140000000000002</v>
      </c>
      <c r="CA4" s="10">
        <f t="shared" si="0"/>
        <v>3.4699999999999998</v>
      </c>
      <c r="CB4" s="10">
        <f t="shared" si="1"/>
        <v>6.7932500000000005</v>
      </c>
      <c r="CC4" s="10">
        <f>AVERAGE(BK4:BM4)</f>
        <v>6.8041666666666663</v>
      </c>
      <c r="CE4" s="11">
        <v>0.1</v>
      </c>
    </row>
    <row r="5" spans="1:94" x14ac:dyDescent="0.2">
      <c r="A5" s="3"/>
      <c r="B5" s="4" t="s">
        <v>22</v>
      </c>
      <c r="C5" s="8"/>
      <c r="D5" s="7">
        <f>'Data Linked'!AB3</f>
        <v>1.5549999999999999</v>
      </c>
      <c r="E5" s="7">
        <f>'Data Linked'!AB25</f>
        <v>3.9849999999999999</v>
      </c>
      <c r="F5" s="7"/>
      <c r="G5" s="7">
        <f>'Data Linked'!AB69</f>
        <v>2.895</v>
      </c>
      <c r="H5" s="7"/>
      <c r="I5" s="7">
        <f>'Data Linked'!AB113</f>
        <v>2.48</v>
      </c>
      <c r="J5" s="7">
        <f>'Data Linked'!AB157</f>
        <v>4.1550000000000002</v>
      </c>
      <c r="K5" s="7"/>
      <c r="L5" s="7"/>
      <c r="M5" s="7"/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23</v>
      </c>
      <c r="Z5" s="7">
        <f>'Data Linked'!AB92</f>
        <v>2.2400000000000002</v>
      </c>
      <c r="AA5" s="7">
        <f>'Data Linked'!AB136</f>
        <v>2.5</v>
      </c>
      <c r="AB5" s="7">
        <f>'Data Linked'!AB290</f>
        <v>3.41</v>
      </c>
      <c r="AC5" s="3">
        <f>'Data Linked'!AB444</f>
        <v>1.6435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23</v>
      </c>
      <c r="AR5" s="3">
        <f>'Data Linked'!AB312</f>
        <v>2.0499999999999998</v>
      </c>
      <c r="AS5" s="3">
        <f>'Data Linked'!AB334</f>
        <v>3.4649999999999999</v>
      </c>
      <c r="AT5" s="3">
        <f>'Data Linked'!AB356</f>
        <v>3.4284999999999997</v>
      </c>
      <c r="AU5" s="3">
        <f>'Data Linked'!AB378</f>
        <v>0.52350000000000008</v>
      </c>
      <c r="AV5" s="3">
        <f>'Data Linked'!AB400</f>
        <v>2.484</v>
      </c>
      <c r="AW5" s="3">
        <f>'Data Linked'!AB422</f>
        <v>2.63</v>
      </c>
      <c r="AX5" s="3">
        <f>'Data Linked'!AB466</f>
        <v>0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23</v>
      </c>
      <c r="BK5" s="7">
        <f>'Data Linked'!AB224</f>
        <v>1.0649999999999999</v>
      </c>
      <c r="BL5" s="3">
        <f>'Data Linked'!AB246</f>
        <v>5.5150000000000006</v>
      </c>
      <c r="BM5" s="3">
        <f>'Data Linked'!AB268</f>
        <v>1.923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4" t="s">
        <v>23</v>
      </c>
      <c r="BZ5" s="10">
        <f t="shared" si="2"/>
        <v>2.1356250000000001</v>
      </c>
      <c r="CA5" s="10">
        <f t="shared" si="0"/>
        <v>2.448375</v>
      </c>
      <c r="CB5" s="10">
        <f>AVERAGE(AR5:AX5)</f>
        <v>2.0829999999999997</v>
      </c>
      <c r="CC5" s="10">
        <f t="shared" ref="CC5:CC11" si="3">AVERAGE(BK5:BM5)</f>
        <v>2.8343333333333334</v>
      </c>
      <c r="CE5" s="11">
        <v>0.1</v>
      </c>
    </row>
    <row r="6" spans="1:94" x14ac:dyDescent="0.2">
      <c r="A6" s="3"/>
      <c r="B6" s="4" t="s">
        <v>23</v>
      </c>
      <c r="C6" s="8"/>
      <c r="D6" s="7">
        <f>'Data Linked'!AB4</f>
        <v>1.2849999999999999</v>
      </c>
      <c r="E6" s="7">
        <f>'Data Linked'!AB26</f>
        <v>3.95</v>
      </c>
      <c r="F6" s="7">
        <f>'Data Linked'!AB48</f>
        <v>1.675</v>
      </c>
      <c r="G6" s="7">
        <f>'Data Linked'!AB70</f>
        <v>1.91</v>
      </c>
      <c r="H6" s="7"/>
      <c r="I6" s="7">
        <f>'Data Linked'!AB114</f>
        <v>1.7949999999999999</v>
      </c>
      <c r="J6" s="7">
        <f>'Data Linked'!AB158</f>
        <v>3.6900000000000004</v>
      </c>
      <c r="K6" s="7">
        <f>'Data Linked'!AB180</f>
        <v>1.4350000000000001</v>
      </c>
      <c r="L6" s="7">
        <f>'Data Linked'!AB202</f>
        <v>1.345</v>
      </c>
      <c r="M6" s="7"/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24</v>
      </c>
      <c r="Z6" s="7"/>
      <c r="AA6" s="7"/>
      <c r="AB6" s="7"/>
      <c r="AC6" s="3">
        <f>'Data Linked'!AB445</f>
        <v>6.3450000000000006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24</v>
      </c>
      <c r="AR6" s="3">
        <f>'Data Linked'!AB313</f>
        <v>6.9749999999999996</v>
      </c>
      <c r="AS6" s="3">
        <f>'Data Linked'!AB335</f>
        <v>7.5350000000000001</v>
      </c>
      <c r="AT6" s="3">
        <f>'Data Linked'!AB357</f>
        <v>15.3</v>
      </c>
      <c r="AU6" s="3">
        <f>'Data Linked'!AB379</f>
        <v>0.47399999999999998</v>
      </c>
      <c r="AV6" s="3">
        <f>'Data Linked'!AB401</f>
        <v>0.105</v>
      </c>
      <c r="AW6" s="3">
        <f>'Data Linked'!AB423</f>
        <v>5.72</v>
      </c>
      <c r="AX6" s="3">
        <f>'Data Linked'!AB467</f>
        <v>0.85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24</v>
      </c>
      <c r="BK6" s="7">
        <f>'Data Linked'!AB225</f>
        <v>2.7685</v>
      </c>
      <c r="BL6" s="3"/>
      <c r="BM6" s="3">
        <f>'Data Linked'!AB269</f>
        <v>10.346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4" t="s">
        <v>24</v>
      </c>
      <c r="BZ6" s="10">
        <f t="shared" si="2"/>
        <v>4.0287499999999996</v>
      </c>
      <c r="CA6" s="10">
        <f t="shared" si="0"/>
        <v>6.3450000000000006</v>
      </c>
      <c r="CB6" s="10">
        <f t="shared" si="1"/>
        <v>5.2798571428571437</v>
      </c>
      <c r="CC6" s="10">
        <f t="shared" si="3"/>
        <v>6.5572499999999998</v>
      </c>
      <c r="CE6" s="11">
        <v>0.1</v>
      </c>
    </row>
    <row r="7" spans="1:94" x14ac:dyDescent="0.2">
      <c r="A7" s="3"/>
      <c r="B7" s="4" t="s">
        <v>24</v>
      </c>
      <c r="C7" s="8"/>
      <c r="D7" s="7"/>
      <c r="E7" s="7">
        <f>'Data Linked'!AB27</f>
        <v>3.95</v>
      </c>
      <c r="F7" s="7">
        <f>'Data Linked'!AB49</f>
        <v>4.5949999999999998</v>
      </c>
      <c r="G7" s="7">
        <f>'Data Linked'!AB71</f>
        <v>4.5</v>
      </c>
      <c r="H7" s="7"/>
      <c r="I7" s="7"/>
      <c r="J7" s="7"/>
      <c r="K7" s="7"/>
      <c r="L7" s="7">
        <f>'Data Linked'!AB203</f>
        <v>3.07</v>
      </c>
      <c r="M7" s="7"/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25</v>
      </c>
      <c r="Z7" s="7">
        <f>'Data Linked'!AB94</f>
        <v>2.68</v>
      </c>
      <c r="AA7" s="7">
        <f>'Data Linked'!AB138</f>
        <v>1.59</v>
      </c>
      <c r="AB7" s="7">
        <f>'Data Linked'!AB292</f>
        <v>2.16</v>
      </c>
      <c r="AC7" s="3">
        <f>'Data Linked'!AB446</f>
        <v>1.64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25</v>
      </c>
      <c r="AR7" s="3">
        <f>'Data Linked'!AB314</f>
        <v>3.04</v>
      </c>
      <c r="AS7" s="3">
        <f>'Data Linked'!AB336</f>
        <v>4.0199999999999996</v>
      </c>
      <c r="AT7" s="3">
        <f>'Data Linked'!AB358</f>
        <v>3.75</v>
      </c>
      <c r="AU7" s="3">
        <f>'Data Linked'!AB380</f>
        <v>0</v>
      </c>
      <c r="AV7" s="3">
        <f>'Data Linked'!AB402</f>
        <v>0</v>
      </c>
      <c r="AW7" s="3">
        <f>'Data Linked'!AB424</f>
        <v>1.0900000000000001</v>
      </c>
      <c r="AX7" s="3">
        <f>'Data Linked'!AB468</f>
        <v>0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25</v>
      </c>
      <c r="BK7" s="7">
        <f>'Data Linked'!AB226</f>
        <v>0.91500000000000004</v>
      </c>
      <c r="BL7" s="3">
        <f>'Data Linked'!AB248</f>
        <v>6.38</v>
      </c>
      <c r="BM7" s="3">
        <f>'Data Linked'!AB270</f>
        <v>5.98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4" t="s">
        <v>25</v>
      </c>
      <c r="BZ7" s="10">
        <f t="shared" si="2"/>
        <v>2.5193750000000001</v>
      </c>
      <c r="CA7" s="10">
        <f t="shared" si="0"/>
        <v>2.0175000000000001</v>
      </c>
      <c r="CB7" s="10">
        <f t="shared" si="1"/>
        <v>1.6999999999999997</v>
      </c>
      <c r="CC7" s="10">
        <f t="shared" si="3"/>
        <v>4.4249999999999998</v>
      </c>
      <c r="CE7" s="11">
        <v>0.1</v>
      </c>
    </row>
    <row r="8" spans="1:94" x14ac:dyDescent="0.2">
      <c r="A8" s="3"/>
      <c r="B8" s="4" t="s">
        <v>25</v>
      </c>
      <c r="C8" s="8"/>
      <c r="D8" s="7">
        <f>'Data Linked'!AB6</f>
        <v>1.28</v>
      </c>
      <c r="E8" s="7">
        <f>'Data Linked'!AB28</f>
        <v>2.17</v>
      </c>
      <c r="F8" s="7">
        <f>'Data Linked'!AB50</f>
        <v>1.25</v>
      </c>
      <c r="G8" s="7">
        <f>'Data Linked'!AB72</f>
        <v>1.26</v>
      </c>
      <c r="H8" s="7"/>
      <c r="I8" s="7">
        <f>'Data Linked'!AB116</f>
        <v>1.58</v>
      </c>
      <c r="J8" s="7">
        <f>'Data Linked'!AB160</f>
        <v>2.1</v>
      </c>
      <c r="K8" s="7">
        <f>'Data Linked'!AB182</f>
        <v>9.6999999999999993</v>
      </c>
      <c r="L8" s="7">
        <f>'Data Linked'!AB204</f>
        <v>0.81499999999999995</v>
      </c>
      <c r="M8" s="7"/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26</v>
      </c>
      <c r="Z8" s="7">
        <f>'Data Linked'!AB95</f>
        <v>1.9666666666666668</v>
      </c>
      <c r="AA8" s="7">
        <f>'Data Linked'!AB139</f>
        <v>1.5866666666666667</v>
      </c>
      <c r="AB8" s="7">
        <f>'Data Linked'!AB293</f>
        <v>2.78</v>
      </c>
      <c r="AC8" s="3">
        <f>'Data Linked'!AB447</f>
        <v>2.2066666666666666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26</v>
      </c>
      <c r="AR8" s="3">
        <f>'Data Linked'!AB315</f>
        <v>1.3433333333333335</v>
      </c>
      <c r="AS8" s="3">
        <f>'Data Linked'!AB337</f>
        <v>2.08</v>
      </c>
      <c r="AT8" s="3">
        <f>'Data Linked'!AB359</f>
        <v>1.8966666666666665</v>
      </c>
      <c r="AU8" s="3">
        <f>'Data Linked'!AB381</f>
        <v>3.3460000000000001</v>
      </c>
      <c r="AV8" s="3">
        <f>'Data Linked'!AB403</f>
        <v>4.503333333333333</v>
      </c>
      <c r="AW8" s="3">
        <f>'Data Linked'!AB425</f>
        <v>1.6833333333333336</v>
      </c>
      <c r="AX8" s="3">
        <f>'Data Linked'!AB469</f>
        <v>1.6829999999999998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26</v>
      </c>
      <c r="BK8" s="7">
        <f>'Data Linked'!AB227</f>
        <v>1.3716666666666668</v>
      </c>
      <c r="BL8" s="3">
        <f>'Data Linked'!AB249</f>
        <v>2.4700000000000002</v>
      </c>
      <c r="BM8" s="3">
        <f>'Data Linked'!AB271</f>
        <v>3.2566666666666664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4" t="s">
        <v>26</v>
      </c>
      <c r="BZ8" s="10">
        <f t="shared" si="2"/>
        <v>2.1273333333333335</v>
      </c>
      <c r="CA8" s="10">
        <f t="shared" si="0"/>
        <v>2.1350000000000002</v>
      </c>
      <c r="CB8" s="10">
        <f t="shared" si="1"/>
        <v>2.3622380952380952</v>
      </c>
      <c r="CC8" s="10">
        <f t="shared" si="3"/>
        <v>2.3661111111111111</v>
      </c>
      <c r="CE8" s="11">
        <v>0.1</v>
      </c>
    </row>
    <row r="9" spans="1:94" x14ac:dyDescent="0.2">
      <c r="A9" s="3"/>
      <c r="B9" s="4" t="s">
        <v>26</v>
      </c>
      <c r="C9" s="8"/>
      <c r="D9" s="7">
        <f>'Data Linked'!AB7</f>
        <v>0.84366666666666668</v>
      </c>
      <c r="E9" s="7">
        <f>'Data Linked'!AB29</f>
        <v>2.0266666666666668</v>
      </c>
      <c r="F9" s="7">
        <f>'Data Linked'!AB51</f>
        <v>2.0649999999999999</v>
      </c>
      <c r="G9" s="7">
        <f>'Data Linked'!AB73</f>
        <v>1.9666666666666668</v>
      </c>
      <c r="H9" s="7"/>
      <c r="I9" s="7">
        <f>'Data Linked'!AB117</f>
        <v>2.8233333333333328</v>
      </c>
      <c r="J9" s="7">
        <f>'Data Linked'!AB161</f>
        <v>4.24</v>
      </c>
      <c r="K9" s="7">
        <f>'Data Linked'!AB183</f>
        <v>1.5866666666666667</v>
      </c>
      <c r="L9" s="7">
        <f>'Data Linked'!AB205</f>
        <v>1.4666666666666668</v>
      </c>
      <c r="M9" s="7"/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27</v>
      </c>
      <c r="Z9" s="7">
        <f>'Data Linked'!AB96</f>
        <v>2.145</v>
      </c>
      <c r="AA9" s="7">
        <f>'Data Linked'!AB140</f>
        <v>1.0954999999999999</v>
      </c>
      <c r="AB9" s="7">
        <f>'Data Linked'!AB294</f>
        <v>4.8599999999999994</v>
      </c>
      <c r="AC9" s="3">
        <f>'Data Linked'!AB448</f>
        <v>2.0190000000000001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27</v>
      </c>
      <c r="AR9" s="3">
        <f>'Data Linked'!AB316</f>
        <v>1.782</v>
      </c>
      <c r="AS9" s="3">
        <f>'Data Linked'!AB338</f>
        <v>3.51</v>
      </c>
      <c r="AT9" s="3">
        <f>'Data Linked'!AB360</f>
        <v>3.51</v>
      </c>
      <c r="AU9" s="3">
        <f>'Data Linked'!AB382</f>
        <v>0.55000000000000004</v>
      </c>
      <c r="AV9" s="3">
        <f>'Data Linked'!AB404</f>
        <v>2.8515000000000001</v>
      </c>
      <c r="AW9" s="3">
        <f>'Data Linked'!AB426</f>
        <v>1.849</v>
      </c>
      <c r="AX9" s="3">
        <f>'Data Linked'!AB470</f>
        <v>0.53950000000000009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27</v>
      </c>
      <c r="BK9" s="7">
        <f>'Data Linked'!AB228</f>
        <v>0.45155000000000001</v>
      </c>
      <c r="BL9" s="3">
        <f>'Data Linked'!AB250</f>
        <v>2.34</v>
      </c>
      <c r="BM9" s="3">
        <f>'Data Linked'!AB272</f>
        <v>4.8599999999999994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4" t="s">
        <v>27</v>
      </c>
      <c r="BZ9" s="10">
        <f t="shared" si="2"/>
        <v>1.9616250000000002</v>
      </c>
      <c r="CA9" s="10">
        <f t="shared" si="0"/>
        <v>2.5298750000000001</v>
      </c>
      <c r="CB9" s="10">
        <f t="shared" si="1"/>
        <v>2.0845714285714285</v>
      </c>
      <c r="CC9" s="10">
        <f t="shared" si="3"/>
        <v>2.5505166666666663</v>
      </c>
      <c r="CE9" s="11">
        <v>0.1</v>
      </c>
    </row>
    <row r="10" spans="1:94" x14ac:dyDescent="0.2">
      <c r="A10" s="3"/>
      <c r="B10" s="4" t="s">
        <v>27</v>
      </c>
      <c r="C10" s="8"/>
      <c r="D10" s="7">
        <f>'Data Linked'!AB8</f>
        <v>0.65850000000000009</v>
      </c>
      <c r="E10" s="7">
        <f>'Data Linked'!AB30</f>
        <v>2.84</v>
      </c>
      <c r="F10" s="7">
        <f>'Data Linked'!AB52</f>
        <v>2.2800000000000002</v>
      </c>
      <c r="G10" s="7">
        <f>'Data Linked'!AB74</f>
        <v>1.8149999999999999</v>
      </c>
      <c r="H10" s="7"/>
      <c r="I10" s="7">
        <f>'Data Linked'!AB118</f>
        <v>2.1745000000000001</v>
      </c>
      <c r="J10" s="7">
        <f>'Data Linked'!AB162</f>
        <v>3.335</v>
      </c>
      <c r="K10" s="7">
        <f>'Data Linked'!AB184</f>
        <v>0.81</v>
      </c>
      <c r="L10" s="7">
        <f>'Data Linked'!AB206</f>
        <v>1.78</v>
      </c>
      <c r="M10" s="7"/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28</v>
      </c>
      <c r="Z10" s="7">
        <f>'Data Linked'!AB97</f>
        <v>3.2050000000000001</v>
      </c>
      <c r="AA10" s="7">
        <f>'Data Linked'!AB141</f>
        <v>3.13</v>
      </c>
      <c r="AB10" s="7">
        <f>'Data Linked'!AB295</f>
        <v>2.2945000000000002</v>
      </c>
      <c r="AC10" s="3">
        <f>'Data Linked'!AB449</f>
        <v>4.3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28</v>
      </c>
      <c r="AR10" s="3">
        <f>'Data Linked'!AB317</f>
        <v>4.1749999999999998</v>
      </c>
      <c r="AS10" s="76">
        <f>'Data Linked'!AB339</f>
        <v>3.3920000000000003</v>
      </c>
      <c r="AT10" s="3">
        <f>'Data Linked'!AB361</f>
        <v>3.3474999999999997</v>
      </c>
      <c r="AU10" s="3">
        <f>'Data Linked'!AB383</f>
        <v>0</v>
      </c>
      <c r="AV10" s="3">
        <f>'Data Linked'!AB405</f>
        <v>0.22650000000000001</v>
      </c>
      <c r="AW10" s="3">
        <f>'Data Linked'!AB427</f>
        <v>3.1799999999999997</v>
      </c>
      <c r="AX10" s="3">
        <f>'Data Linked'!AB471</f>
        <v>0.85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28</v>
      </c>
      <c r="BK10" s="7"/>
      <c r="BL10" s="3">
        <f>'Data Linked'!AB251</f>
        <v>4.7300000000000004</v>
      </c>
      <c r="BM10" s="3">
        <f>'Data Linked'!AB273</f>
        <v>1.3460000000000001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4" t="s">
        <v>28</v>
      </c>
      <c r="BZ10" s="10">
        <f t="shared" si="2"/>
        <v>2.5094285714285713</v>
      </c>
      <c r="CA10" s="10">
        <f t="shared" si="0"/>
        <v>3.2323750000000002</v>
      </c>
      <c r="CB10" s="10">
        <f t="shared" si="1"/>
        <v>2.1672857142857143</v>
      </c>
      <c r="CC10" s="10">
        <f t="shared" si="3"/>
        <v>3.0380000000000003</v>
      </c>
      <c r="CE10" s="11">
        <v>0.1</v>
      </c>
    </row>
    <row r="11" spans="1:94" x14ac:dyDescent="0.2">
      <c r="A11" s="3"/>
      <c r="B11" s="4" t="s">
        <v>28</v>
      </c>
      <c r="C11" s="8"/>
      <c r="D11" s="7">
        <f>'Data Linked'!AB9</f>
        <v>0.89100000000000001</v>
      </c>
      <c r="E11" s="7">
        <f>'Data Linked'!AB31</f>
        <v>4.2699999999999996</v>
      </c>
      <c r="F11" s="7">
        <f>'Data Linked'!AB53</f>
        <v>2.96</v>
      </c>
      <c r="G11" s="7">
        <f>'Data Linked'!AB75</f>
        <v>3.1399999999999997</v>
      </c>
      <c r="H11" s="7"/>
      <c r="I11" s="7">
        <f>'Data Linked'!AB119</f>
        <v>3.04</v>
      </c>
      <c r="J11" s="7"/>
      <c r="K11" s="7">
        <f>'Data Linked'!AB185</f>
        <v>1.58</v>
      </c>
      <c r="L11" s="7">
        <f>'Data Linked'!AB207</f>
        <v>1.6850000000000001</v>
      </c>
      <c r="M11" s="7"/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29</v>
      </c>
      <c r="Z11" s="7">
        <f>'Data Linked'!AB98</f>
        <v>0.26</v>
      </c>
      <c r="AA11" s="7"/>
      <c r="AB11" s="7"/>
      <c r="AC11" s="3">
        <f>'Data Linked'!AB450</f>
        <v>2.95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29</v>
      </c>
      <c r="AR11" s="3">
        <f>'Data Linked'!AB318</f>
        <v>3.5</v>
      </c>
      <c r="AS11" s="3">
        <f>'Data Linked'!AB340</f>
        <v>5.57</v>
      </c>
      <c r="AT11" s="3">
        <f>'Data Linked'!AB362</f>
        <v>5.07</v>
      </c>
      <c r="AU11" s="3">
        <f>'Data Linked'!AB384</f>
        <v>0</v>
      </c>
      <c r="AV11" s="3">
        <f>'Data Linked'!AB406</f>
        <v>0.10100000000000001</v>
      </c>
      <c r="AW11" s="3">
        <f>'Data Linked'!AB428</f>
        <v>3.3</v>
      </c>
      <c r="AX11" s="3">
        <f>'Data Linked'!AB472</f>
        <v>1.706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29</v>
      </c>
      <c r="BK11" s="7">
        <f>'Data Linked'!AB230</f>
        <v>0.79700000000000004</v>
      </c>
      <c r="BL11" s="3"/>
      <c r="BM11" s="3">
        <f>'Data Linked'!AB274</f>
        <v>2.2269999999999999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4" t="s">
        <v>29</v>
      </c>
      <c r="BZ11" s="10">
        <f t="shared" si="2"/>
        <v>2.6614285714285719</v>
      </c>
      <c r="CA11" s="10">
        <f t="shared" si="0"/>
        <v>1.605</v>
      </c>
      <c r="CB11" s="10">
        <f t="shared" si="1"/>
        <v>2.7495714285714286</v>
      </c>
      <c r="CC11" s="10">
        <f t="shared" si="3"/>
        <v>1.512</v>
      </c>
      <c r="CE11" s="11">
        <v>0.1</v>
      </c>
    </row>
    <row r="12" spans="1:94" x14ac:dyDescent="0.2">
      <c r="A12" s="3"/>
      <c r="B12" s="4" t="s">
        <v>29</v>
      </c>
      <c r="C12" s="8"/>
      <c r="D12" s="7">
        <f>'Data Linked'!AB10</f>
        <v>0.92</v>
      </c>
      <c r="E12" s="7">
        <f>'Data Linked'!AB32</f>
        <v>3.61</v>
      </c>
      <c r="F12" s="7">
        <f>'Data Linked'!AB54</f>
        <v>2.27</v>
      </c>
      <c r="G12" s="7">
        <f>'Data Linked'!AB76</f>
        <v>3.36</v>
      </c>
      <c r="H12" s="7"/>
      <c r="I12" s="7">
        <f>'Data Linked'!AB120</f>
        <v>2.61</v>
      </c>
      <c r="J12" s="7">
        <f>'Data Linked'!AB164</f>
        <v>4.33</v>
      </c>
      <c r="K12" s="7"/>
      <c r="L12" s="7">
        <f>'Data Linked'!AB208</f>
        <v>1.53</v>
      </c>
      <c r="M12" s="7"/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94" x14ac:dyDescent="0.2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 t="s">
        <v>117</v>
      </c>
      <c r="BZ13" s="3"/>
    </row>
    <row r="14" spans="1:94" x14ac:dyDescent="0.2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16</v>
      </c>
      <c r="Y14" s="3"/>
      <c r="Z14" s="38">
        <v>8</v>
      </c>
      <c r="AA14" s="38">
        <v>11</v>
      </c>
      <c r="AB14" s="38">
        <v>19</v>
      </c>
      <c r="AC14" s="38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16</v>
      </c>
      <c r="AQ14" s="3"/>
      <c r="AR14" s="38">
        <v>21</v>
      </c>
      <c r="AS14" s="38">
        <v>22</v>
      </c>
      <c r="AT14" s="38">
        <v>23</v>
      </c>
      <c r="AU14" s="38">
        <v>24</v>
      </c>
      <c r="AV14" s="38">
        <v>25</v>
      </c>
      <c r="AW14" s="38">
        <v>26</v>
      </c>
      <c r="AX14" s="38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16</v>
      </c>
      <c r="BJ14" s="3"/>
      <c r="BK14" s="38">
        <v>16</v>
      </c>
      <c r="BL14" s="38">
        <v>17</v>
      </c>
      <c r="BM14" s="38">
        <v>18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4" t="s">
        <v>16</v>
      </c>
      <c r="BY14" s="3"/>
      <c r="BZ14" s="38" t="s">
        <v>88</v>
      </c>
      <c r="CA14" s="43" t="s">
        <v>84</v>
      </c>
      <c r="CB14" s="38" t="s">
        <v>85</v>
      </c>
      <c r="CC14" s="38" t="s">
        <v>86</v>
      </c>
    </row>
    <row r="15" spans="1:94" x14ac:dyDescent="0.2">
      <c r="A15" s="4" t="s">
        <v>16</v>
      </c>
      <c r="B15" s="38" t="s">
        <v>19</v>
      </c>
      <c r="C15" s="2"/>
      <c r="D15" s="42">
        <v>2</v>
      </c>
      <c r="E15" s="67">
        <v>3</v>
      </c>
      <c r="F15" s="43">
        <v>5</v>
      </c>
      <c r="G15" s="43">
        <v>6</v>
      </c>
      <c r="H15" s="43"/>
      <c r="I15" s="43">
        <v>9</v>
      </c>
      <c r="J15" s="43">
        <v>12</v>
      </c>
      <c r="K15" s="43">
        <v>13</v>
      </c>
      <c r="L15" s="38">
        <v>15</v>
      </c>
      <c r="M15" s="3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20</v>
      </c>
      <c r="Z15" s="8">
        <f>'Data Linked'!AC90</f>
        <v>0.1545</v>
      </c>
      <c r="AA15" s="8">
        <f>'Data Linked'!AC134</f>
        <v>0.13999999999999999</v>
      </c>
      <c r="AB15" s="8">
        <f>'Data Linked'!AC288</f>
        <v>0.16350000000000001</v>
      </c>
      <c r="AC15" s="10">
        <f>'Data Linked'!AC442</f>
        <v>0.20050000000000001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20</v>
      </c>
      <c r="AR15" s="3">
        <f>'Data Linked'!AC310</f>
        <v>0.11599999999999999</v>
      </c>
      <c r="AS15" s="3">
        <f>'Data Linked'!AC332</f>
        <v>0.151</v>
      </c>
      <c r="AT15" s="3">
        <f>'Data Linked'!AC354</f>
        <v>0.14550000000000002</v>
      </c>
      <c r="AU15" s="3">
        <f>'Data Linked'!AC376</f>
        <v>0.1235</v>
      </c>
      <c r="AV15" s="3">
        <f>'Data Linked'!AC398</f>
        <v>0.26950000000000002</v>
      </c>
      <c r="AW15" s="3">
        <f>'Data Linked'!AC420</f>
        <v>0.1075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20</v>
      </c>
      <c r="BK15" s="7">
        <f>'Data Linked'!AC222</f>
        <v>0.1095</v>
      </c>
      <c r="BL15" s="3">
        <f>'Data Linked'!AC244</f>
        <v>0.14399999999999999</v>
      </c>
      <c r="BM15" s="7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4" t="s">
        <v>20</v>
      </c>
      <c r="BZ15" s="9">
        <f>AVERAGE(C16:L16)</f>
        <v>0.193</v>
      </c>
      <c r="CA15" s="9">
        <f t="shared" ref="CA15:CA23" si="4">AVERAGE(Z15:AC15)</f>
        <v>0.16462499999999999</v>
      </c>
      <c r="CB15" s="9">
        <f t="shared" ref="CB15:CB23" si="5">AVERAGE(AR15:AX15)</f>
        <v>0.1521666666666667</v>
      </c>
      <c r="CC15" s="9">
        <f>AVERAGE(BK15:BM15)</f>
        <v>0.12675</v>
      </c>
      <c r="CE15" s="10">
        <v>0.05</v>
      </c>
    </row>
    <row r="16" spans="1:94" x14ac:dyDescent="0.2">
      <c r="A16" s="3"/>
      <c r="B16" s="4" t="s">
        <v>20</v>
      </c>
      <c r="C16" s="7"/>
      <c r="D16" s="7">
        <f>'Data Linked'!AC2</f>
        <v>0.2215</v>
      </c>
      <c r="E16" s="7">
        <f>'Data Linked'!AC24</f>
        <v>0.26850000000000002</v>
      </c>
      <c r="F16" s="7">
        <f>'Data Linked'!AC46</f>
        <v>0.24199999999999999</v>
      </c>
      <c r="G16" s="7">
        <f>'Data Linked'!AC68</f>
        <v>0.1595</v>
      </c>
      <c r="H16" s="3"/>
      <c r="I16" s="7">
        <f>'Data Linked'!AC112</f>
        <v>0.1915</v>
      </c>
      <c r="J16" s="7"/>
      <c r="K16" s="7">
        <f>'Data Linked'!AC178</f>
        <v>0.13650000000000001</v>
      </c>
      <c r="L16" s="7">
        <f>'Data Linked'!AC200</f>
        <v>0.13150000000000001</v>
      </c>
      <c r="M16" s="7"/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22</v>
      </c>
      <c r="Z16" s="8">
        <f>'Data Linked'!AC91</f>
        <v>0.14099999999999999</v>
      </c>
      <c r="AA16" s="8">
        <f>'Data Linked'!AC135</f>
        <v>0.127</v>
      </c>
      <c r="AB16" s="8">
        <f>'Data Linked'!AC289</f>
        <v>0.105</v>
      </c>
      <c r="AC16" s="10">
        <f>'Data Linked'!AC443</f>
        <v>9.6500000000000002E-2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22</v>
      </c>
      <c r="AR16" s="3">
        <f>'Data Linked'!AC311</f>
        <v>0.13400000000000001</v>
      </c>
      <c r="AS16" s="3">
        <f>'Data Linked'!AC333</f>
        <v>0.13600000000000001</v>
      </c>
      <c r="AT16" s="3">
        <f>'Data Linked'!AC355</f>
        <v>9.1999999999999998E-2</v>
      </c>
      <c r="AU16" s="3">
        <f>'Data Linked'!AC377</f>
        <v>9.7500000000000003E-2</v>
      </c>
      <c r="AV16" s="3">
        <f>'Data Linked'!AC399</f>
        <v>0.154</v>
      </c>
      <c r="AW16" s="3">
        <f>'Data Linked'!AC421</f>
        <v>0.14650000000000002</v>
      </c>
      <c r="AX16" s="3">
        <f>'Data Linked'!AC465</f>
        <v>8.5499999999999993E-2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22</v>
      </c>
      <c r="BK16" s="7">
        <f>'Data Linked'!AC223</f>
        <v>0.14350000000000002</v>
      </c>
      <c r="BL16" s="3">
        <f>'Data Linked'!AC245</f>
        <v>9.9000000000000005E-2</v>
      </c>
      <c r="BM16" s="7">
        <f>'Data Linked'!AC267</f>
        <v>0.10050000000000001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4" t="s">
        <v>22</v>
      </c>
      <c r="BZ16" s="9">
        <f t="shared" ref="BZ16:BZ23" si="6">AVERAGE(C17:L17)</f>
        <v>0.18843750000000001</v>
      </c>
      <c r="CA16" s="9">
        <f t="shared" si="4"/>
        <v>0.11737500000000001</v>
      </c>
      <c r="CB16" s="9">
        <f t="shared" si="5"/>
        <v>0.12078571428571429</v>
      </c>
      <c r="CC16" s="9">
        <f t="shared" ref="CC16:CC23" si="7">AVERAGE(BK16:BM16)</f>
        <v>0.11433333333333334</v>
      </c>
      <c r="CE16" s="10">
        <v>0.05</v>
      </c>
    </row>
    <row r="17" spans="1:83" x14ac:dyDescent="0.2">
      <c r="A17" s="3"/>
      <c r="B17" s="4" t="s">
        <v>22</v>
      </c>
      <c r="C17" s="7"/>
      <c r="D17" s="7">
        <f>'Data Linked'!AC3</f>
        <v>0.28250000000000003</v>
      </c>
      <c r="E17" s="7">
        <f>'Data Linked'!AC25</f>
        <v>0.13250000000000001</v>
      </c>
      <c r="F17" s="7">
        <f>'Data Linked'!AC47</f>
        <v>0.10050000000000001</v>
      </c>
      <c r="G17" s="7">
        <f>'Data Linked'!AC69</f>
        <v>0.14100000000000001</v>
      </c>
      <c r="H17" s="3"/>
      <c r="I17" s="7">
        <f>'Data Linked'!AC113</f>
        <v>0.105</v>
      </c>
      <c r="J17" s="7">
        <f>'Data Linked'!AC157</f>
        <v>0.50700000000000001</v>
      </c>
      <c r="K17" s="7">
        <f>'Data Linked'!AC179</f>
        <v>0.15100000000000002</v>
      </c>
      <c r="L17" s="7">
        <f>'Data Linked'!AC201</f>
        <v>8.7999999999999995E-2</v>
      </c>
      <c r="M17" s="7"/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23</v>
      </c>
      <c r="Z17" s="8">
        <f>'Data Linked'!AC92</f>
        <v>0.189</v>
      </c>
      <c r="AA17" s="8">
        <f>'Data Linked'!AC136</f>
        <v>0.125</v>
      </c>
      <c r="AB17" s="8">
        <f>'Data Linked'!AC290</f>
        <v>0.13500000000000001</v>
      </c>
      <c r="AC17" s="10">
        <f>'Data Linked'!AC444</f>
        <v>0.111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23</v>
      </c>
      <c r="AR17" s="3">
        <f>'Data Linked'!AC312</f>
        <v>0.127</v>
      </c>
      <c r="AS17" s="3">
        <f>'Data Linked'!AC334</f>
        <v>0.1265</v>
      </c>
      <c r="AT17" s="3">
        <f>'Data Linked'!AC356</f>
        <v>9.7000000000000003E-2</v>
      </c>
      <c r="AU17" s="3">
        <f>'Data Linked'!AC378</f>
        <v>9.1999999999999998E-2</v>
      </c>
      <c r="AV17" s="3">
        <f>'Data Linked'!AC400</f>
        <v>0.11849999999999999</v>
      </c>
      <c r="AW17" s="3">
        <f>'Data Linked'!AC422</f>
        <v>0.11699999999999999</v>
      </c>
      <c r="AX17" s="3">
        <f>'Data Linked'!AC466</f>
        <v>8.1000000000000003E-2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23</v>
      </c>
      <c r="BK17" s="7">
        <f>'Data Linked'!AC224</f>
        <v>0.20400000000000001</v>
      </c>
      <c r="BL17" s="3">
        <f>'Data Linked'!AC246</f>
        <v>0.108</v>
      </c>
      <c r="BM17" s="7">
        <f>'Data Linked'!AC268</f>
        <v>6.8500000000000005E-2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4" t="s">
        <v>23</v>
      </c>
      <c r="BZ17" s="9">
        <f t="shared" si="6"/>
        <v>0.17768749999999997</v>
      </c>
      <c r="CA17" s="9">
        <f t="shared" si="4"/>
        <v>0.14000000000000001</v>
      </c>
      <c r="CB17" s="9">
        <f t="shared" si="5"/>
        <v>0.10842857142857142</v>
      </c>
      <c r="CC17" s="9">
        <f t="shared" si="7"/>
        <v>0.12683333333333333</v>
      </c>
      <c r="CE17" s="10">
        <v>0.05</v>
      </c>
    </row>
    <row r="18" spans="1:83" x14ac:dyDescent="0.2">
      <c r="A18" s="3"/>
      <c r="B18" s="4" t="s">
        <v>23</v>
      </c>
      <c r="C18" s="7"/>
      <c r="D18" s="7">
        <f>'Data Linked'!AC4</f>
        <v>0.27549999999999997</v>
      </c>
      <c r="E18" s="7">
        <f>'Data Linked'!AC26</f>
        <v>0.125</v>
      </c>
      <c r="F18" s="7">
        <f>'Data Linked'!AC48</f>
        <v>0.245</v>
      </c>
      <c r="G18" s="7">
        <f>'Data Linked'!AC70</f>
        <v>0.156</v>
      </c>
      <c r="H18" s="3"/>
      <c r="I18" s="7">
        <f>'Data Linked'!AC114</f>
        <v>8.9499999999999996E-2</v>
      </c>
      <c r="J18" s="7">
        <f>'Data Linked'!AC158</f>
        <v>0.11799999999999999</v>
      </c>
      <c r="K18" s="7">
        <f>'Data Linked'!AC180</f>
        <v>0.251</v>
      </c>
      <c r="L18" s="7">
        <f>'Data Linked'!AC202</f>
        <v>0.1615</v>
      </c>
      <c r="M18" s="7"/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24</v>
      </c>
      <c r="Z18" s="8">
        <f>'Data Linked'!AC93</f>
        <v>0.1565</v>
      </c>
      <c r="AA18" s="8">
        <f>'Data Linked'!AC137</f>
        <v>5.2000000000000005E-2</v>
      </c>
      <c r="AB18" s="8">
        <f>'Data Linked'!AC291</f>
        <v>9.4E-2</v>
      </c>
      <c r="AC18" s="10">
        <f>'Data Linked'!AC445</f>
        <v>0.1915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24</v>
      </c>
      <c r="AR18" s="3">
        <f>'Data Linked'!AC313</f>
        <v>0.13950000000000001</v>
      </c>
      <c r="AS18" s="3">
        <f>'Data Linked'!AC335</f>
        <v>0.1585</v>
      </c>
      <c r="AT18" s="3">
        <f>'Data Linked'!AC357</f>
        <v>0.16949999999999998</v>
      </c>
      <c r="AU18" s="3">
        <f>'Data Linked'!AC379</f>
        <v>0.129</v>
      </c>
      <c r="AV18" s="3">
        <f>'Data Linked'!AC401</f>
        <v>0.17149999999999999</v>
      </c>
      <c r="AW18" s="3">
        <f>'Data Linked'!AC423</f>
        <v>0.112</v>
      </c>
      <c r="AX18" s="3">
        <f>'Data Linked'!AC467</f>
        <v>8.7499999999999994E-2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24</v>
      </c>
      <c r="BK18" s="7">
        <f>'Data Linked'!AC225</f>
        <v>0.1295</v>
      </c>
      <c r="BL18" s="3">
        <f>'Data Linked'!AC247</f>
        <v>0.128</v>
      </c>
      <c r="BM18" s="7">
        <f>'Data Linked'!AC269</f>
        <v>0.21199999999999999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4" t="s">
        <v>24</v>
      </c>
      <c r="BZ18" s="9">
        <f t="shared" si="6"/>
        <v>0.34124999999999994</v>
      </c>
      <c r="CA18" s="9">
        <f t="shared" si="4"/>
        <v>0.1235</v>
      </c>
      <c r="CB18" s="9">
        <f t="shared" si="5"/>
        <v>0.13821428571428571</v>
      </c>
      <c r="CC18" s="9">
        <f>AVERAGE(BK18:BM18)</f>
        <v>0.1565</v>
      </c>
      <c r="CE18" s="10">
        <v>0.05</v>
      </c>
    </row>
    <row r="19" spans="1:83" x14ac:dyDescent="0.2">
      <c r="A19" s="3"/>
      <c r="B19" s="4" t="s">
        <v>24</v>
      </c>
      <c r="C19" s="7"/>
      <c r="D19" s="7">
        <f>'Data Linked'!AC5</f>
        <v>0.16049999999999998</v>
      </c>
      <c r="E19" s="7">
        <f>'Data Linked'!AC27</f>
        <v>0.13200000000000001</v>
      </c>
      <c r="F19" s="7">
        <f>'Data Linked'!AC49</f>
        <v>1.8134999999999999</v>
      </c>
      <c r="G19" s="7">
        <f>'Data Linked'!AC71</f>
        <v>0.121</v>
      </c>
      <c r="H19" s="3"/>
      <c r="I19" s="7">
        <f>'Data Linked'!AC115</f>
        <v>5.5500000000000001E-2</v>
      </c>
      <c r="J19" s="7">
        <f>'Data Linked'!AC159</f>
        <v>5.1000000000000004E-2</v>
      </c>
      <c r="K19" s="7">
        <f>'Data Linked'!AC181</f>
        <v>0.252</v>
      </c>
      <c r="L19" s="7">
        <f>'Data Linked'!AC203</f>
        <v>0.14449999999999999</v>
      </c>
      <c r="M19" s="7"/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25</v>
      </c>
      <c r="Z19" s="8">
        <f>'Data Linked'!AC94</f>
        <v>0.32400000000000001</v>
      </c>
      <c r="AA19" s="8">
        <f>'Data Linked'!AC138</f>
        <v>0.11749999999999999</v>
      </c>
      <c r="AB19" s="8">
        <f>'Data Linked'!AC292</f>
        <v>0.11249999999999999</v>
      </c>
      <c r="AC19" s="10">
        <f>'Data Linked'!AC446</f>
        <v>0.24149999999999999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25</v>
      </c>
      <c r="AR19" s="3">
        <f>'Data Linked'!AC314</f>
        <v>0.13600000000000001</v>
      </c>
      <c r="AS19" s="3">
        <f>'Data Linked'!AC336</f>
        <v>0.1575</v>
      </c>
      <c r="AT19" s="3">
        <f>'Data Linked'!AC358</f>
        <v>0.13500000000000001</v>
      </c>
      <c r="AU19" s="3">
        <f>'Data Linked'!AC380</f>
        <v>8.5000000000000006E-2</v>
      </c>
      <c r="AV19" s="3">
        <f>'Data Linked'!AC402</f>
        <v>0.4975</v>
      </c>
      <c r="AW19" s="3">
        <f>'Data Linked'!AC424</f>
        <v>0.14150000000000001</v>
      </c>
      <c r="AX19" s="3">
        <f>'Data Linked'!AC468</f>
        <v>0.1305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25</v>
      </c>
      <c r="BK19" s="7">
        <f>'Data Linked'!AC226</f>
        <v>0.27150000000000002</v>
      </c>
      <c r="BL19" s="3">
        <f>'Data Linked'!AC248</f>
        <v>9.4500000000000001E-2</v>
      </c>
      <c r="BM19" s="7">
        <f>'Data Linked'!AC270</f>
        <v>0.13150000000000001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4" t="s">
        <v>25</v>
      </c>
      <c r="BZ19" s="9">
        <f t="shared" si="6"/>
        <v>0.40443750000000006</v>
      </c>
      <c r="CA19" s="9">
        <f t="shared" si="4"/>
        <v>0.19887500000000002</v>
      </c>
      <c r="CB19" s="9">
        <f t="shared" si="5"/>
        <v>0.18328571428571427</v>
      </c>
      <c r="CC19" s="9">
        <f t="shared" si="7"/>
        <v>0.16583333333333333</v>
      </c>
      <c r="CE19" s="10">
        <v>0.05</v>
      </c>
    </row>
    <row r="20" spans="1:83" x14ac:dyDescent="0.2">
      <c r="A20" s="3"/>
      <c r="B20" s="4" t="s">
        <v>25</v>
      </c>
      <c r="C20" s="7"/>
      <c r="D20" s="7">
        <f>'Data Linked'!AC6</f>
        <v>1.8170000000000002</v>
      </c>
      <c r="E20" s="7">
        <f>'Data Linked'!AC28</f>
        <v>0.47499999999999998</v>
      </c>
      <c r="F20" s="7">
        <f>'Data Linked'!AC50</f>
        <v>0.16599999999999998</v>
      </c>
      <c r="G20" s="7">
        <f>'Data Linked'!AC72</f>
        <v>0.121</v>
      </c>
      <c r="H20" s="3"/>
      <c r="I20" s="7">
        <f>'Data Linked'!AC116</f>
        <v>0.28899999999999998</v>
      </c>
      <c r="J20" s="7">
        <f>'Data Linked'!AC160</f>
        <v>0.10799999999999998</v>
      </c>
      <c r="K20" s="7">
        <f>'Data Linked'!AC182</f>
        <v>0.129</v>
      </c>
      <c r="L20" s="7">
        <f>'Data Linked'!AC204</f>
        <v>0.1305</v>
      </c>
      <c r="M20" s="7"/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26</v>
      </c>
      <c r="Z20" s="8">
        <f>'Data Linked'!AC95</f>
        <v>0.34666666666666668</v>
      </c>
      <c r="AA20" s="8">
        <f>'Data Linked'!AC139</f>
        <v>0.13666666666666669</v>
      </c>
      <c r="AB20" s="8"/>
      <c r="AC20" s="10">
        <f>'Data Linked'!AC447</f>
        <v>0.57366666666666666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26</v>
      </c>
      <c r="AR20" s="3">
        <f>'Data Linked'!AC315</f>
        <v>0.25866666666666666</v>
      </c>
      <c r="AS20" s="3">
        <f>'Data Linked'!AC337</f>
        <v>0.26133333333333336</v>
      </c>
      <c r="AT20" s="3">
        <f>'Data Linked'!AC359</f>
        <v>0.22700000000000001</v>
      </c>
      <c r="AU20" s="3">
        <f>'Data Linked'!AC381</f>
        <v>0.12</v>
      </c>
      <c r="AV20" s="3">
        <f>'Data Linked'!AC403</f>
        <v>0.31033333333333335</v>
      </c>
      <c r="AW20" s="3">
        <f>'Data Linked'!AC425</f>
        <v>0.21466666666666664</v>
      </c>
      <c r="AX20" s="3">
        <f>'Data Linked'!AC469</f>
        <v>0.12233333333333334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26</v>
      </c>
      <c r="BK20" s="7">
        <f>'Data Linked'!AC227</f>
        <v>0.25433333333333336</v>
      </c>
      <c r="BL20" s="3">
        <f>'Data Linked'!AC249</f>
        <v>0.19766666666666666</v>
      </c>
      <c r="BM20" s="7">
        <f>'Data Linked'!AC271</f>
        <v>0.21266666666666667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 t="s">
        <v>26</v>
      </c>
      <c r="BZ20" s="9">
        <f t="shared" si="6"/>
        <v>0.24127083333333332</v>
      </c>
      <c r="CA20" s="9">
        <f t="shared" si="4"/>
        <v>0.35233333333333333</v>
      </c>
      <c r="CB20" s="9">
        <f t="shared" si="5"/>
        <v>0.21633333333333332</v>
      </c>
      <c r="CC20" s="9">
        <f>AVERAGE(BK20:BM20)</f>
        <v>0.22155555555555559</v>
      </c>
      <c r="CE20" s="10">
        <v>0.05</v>
      </c>
    </row>
    <row r="21" spans="1:83" x14ac:dyDescent="0.2">
      <c r="A21" s="3"/>
      <c r="B21" s="4" t="s">
        <v>26</v>
      </c>
      <c r="C21" s="7"/>
      <c r="D21" s="7">
        <f>'Data Linked'!AC7</f>
        <v>0.33499999999999996</v>
      </c>
      <c r="E21" s="7">
        <f>'Data Linked'!AC29</f>
        <v>0.30633333333333335</v>
      </c>
      <c r="F21" s="7">
        <f>'Data Linked'!AC51</f>
        <v>0.21049999999999999</v>
      </c>
      <c r="G21" s="7">
        <f>'Data Linked'!AC73</f>
        <v>0.32933333333333331</v>
      </c>
      <c r="H21" s="3"/>
      <c r="I21" s="7">
        <f>'Data Linked'!AC117</f>
        <v>0.19433333333333333</v>
      </c>
      <c r="J21" s="7">
        <f>'Data Linked'!AC161</f>
        <v>0.05</v>
      </c>
      <c r="K21" s="7">
        <f>'Data Linked'!AC183</f>
        <v>0.2543333333333333</v>
      </c>
      <c r="L21" s="7">
        <f>'Data Linked'!AC205</f>
        <v>0.2503333333333333</v>
      </c>
      <c r="M21" s="7"/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27</v>
      </c>
      <c r="Z21" s="8">
        <f>'Data Linked'!AC96</f>
        <v>0.21950000000000003</v>
      </c>
      <c r="AA21" s="8">
        <f>'Data Linked'!AC140</f>
        <v>5.8500000000000003E-2</v>
      </c>
      <c r="AB21" s="8">
        <f>'Data Linked'!AC294</f>
        <v>9.1999999999999998E-2</v>
      </c>
      <c r="AC21" s="10">
        <f>'Data Linked'!AC448</f>
        <v>5.8000000000000003E-2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27</v>
      </c>
      <c r="AR21" s="3">
        <f>'Data Linked'!AC316</f>
        <v>9.5000000000000001E-2</v>
      </c>
      <c r="AS21" s="3">
        <f>'Data Linked'!AC338</f>
        <v>8.5000000000000006E-2</v>
      </c>
      <c r="AT21" s="3">
        <f>'Data Linked'!AC360</f>
        <v>0.11899999999999999</v>
      </c>
      <c r="AU21" s="3">
        <f>'Data Linked'!AC382</f>
        <v>0.19450000000000001</v>
      </c>
      <c r="AV21" s="3">
        <f>'Data Linked'!AC404</f>
        <v>0.16199999999999998</v>
      </c>
      <c r="AW21" s="3">
        <f>'Data Linked'!AC426</f>
        <v>6.1499999999999999E-2</v>
      </c>
      <c r="AX21" s="3">
        <f>'Data Linked'!AC470</f>
        <v>0.114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27</v>
      </c>
      <c r="BK21" s="7">
        <f>'Data Linked'!AC228</f>
        <v>7.0000000000000007E-2</v>
      </c>
      <c r="BL21" s="3">
        <f>'Data Linked'!AC250</f>
        <v>2.3E-2</v>
      </c>
      <c r="BM21" s="7">
        <f>'Data Linked'!AC272</f>
        <v>0.109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4" t="s">
        <v>27</v>
      </c>
      <c r="BZ21" s="9">
        <f t="shared" si="6"/>
        <v>0.15687500000000004</v>
      </c>
      <c r="CA21" s="9">
        <f t="shared" si="4"/>
        <v>0.107</v>
      </c>
      <c r="CB21" s="9">
        <f t="shared" si="5"/>
        <v>0.1187142857142857</v>
      </c>
      <c r="CC21" s="9">
        <f t="shared" si="7"/>
        <v>6.7333333333333342E-2</v>
      </c>
      <c r="CE21" s="10">
        <v>0.05</v>
      </c>
    </row>
    <row r="22" spans="1:83" x14ac:dyDescent="0.2">
      <c r="A22" s="3"/>
      <c r="B22" s="4" t="s">
        <v>27</v>
      </c>
      <c r="C22" s="7"/>
      <c r="D22" s="7">
        <f>'Data Linked'!AC8</f>
        <v>0.28950000000000004</v>
      </c>
      <c r="E22" s="7">
        <f>'Data Linked'!AC30</f>
        <v>9.0499999999999997E-2</v>
      </c>
      <c r="F22" s="7">
        <f>'Data Linked'!AC52</f>
        <v>0.24450000000000002</v>
      </c>
      <c r="G22" s="7">
        <f>'Data Linked'!AC74</f>
        <v>0.16650000000000001</v>
      </c>
      <c r="H22" s="3"/>
      <c r="I22" s="7">
        <f>'Data Linked'!AC118</f>
        <v>4.2999999999999997E-2</v>
      </c>
      <c r="J22" s="7">
        <f>'Data Linked'!AC162</f>
        <v>0.1125</v>
      </c>
      <c r="K22" s="7">
        <f>'Data Linked'!AC184</f>
        <v>0.23899999999999999</v>
      </c>
      <c r="L22" s="7">
        <f>'Data Linked'!AC206</f>
        <v>6.9500000000000006E-2</v>
      </c>
      <c r="M22" s="7"/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28</v>
      </c>
      <c r="Z22" s="8">
        <f>'Data Linked'!AC97</f>
        <v>9.9999999999999992E-2</v>
      </c>
      <c r="AA22" s="8">
        <f>'Data Linked'!AC141</f>
        <v>5.6999999999999995E-2</v>
      </c>
      <c r="AB22" s="8">
        <f>'Data Linked'!AC295</f>
        <v>0.222</v>
      </c>
      <c r="AC22" s="10">
        <f>'Data Linked'!AC449</f>
        <v>4.8500000000000001E-2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28</v>
      </c>
      <c r="AR22" s="3">
        <f>'Data Linked'!AC317</f>
        <v>0.10050000000000001</v>
      </c>
      <c r="AS22" s="3">
        <f>'Data Linked'!AC339</f>
        <v>8.3000000000000004E-2</v>
      </c>
      <c r="AT22" s="3">
        <f>'Data Linked'!AC361</f>
        <v>0.23250000000000001</v>
      </c>
      <c r="AU22" s="3">
        <f>'Data Linked'!AC383</f>
        <v>0.217</v>
      </c>
      <c r="AV22" s="3">
        <f>'Data Linked'!AC405</f>
        <v>0.128</v>
      </c>
      <c r="AW22" s="3">
        <f>'Data Linked'!AC427</f>
        <v>9.5000000000000001E-2</v>
      </c>
      <c r="AX22" s="3">
        <f>'Data Linked'!AC471</f>
        <v>9.6000000000000002E-2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28</v>
      </c>
      <c r="BK22" s="7"/>
      <c r="BL22" s="3">
        <f>'Data Linked'!AC251</f>
        <v>3.6000000000000004E-2</v>
      </c>
      <c r="BM22" s="7">
        <f>'Data Linked'!AC273</f>
        <v>4.9000000000000002E-2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4" t="s">
        <v>28</v>
      </c>
      <c r="BZ22" s="9">
        <f t="shared" si="6"/>
        <v>0.12585714285714283</v>
      </c>
      <c r="CA22" s="9">
        <f t="shared" si="4"/>
        <v>0.106875</v>
      </c>
      <c r="CB22" s="9">
        <f t="shared" si="5"/>
        <v>0.13599999999999998</v>
      </c>
      <c r="CC22" s="9">
        <f t="shared" si="7"/>
        <v>4.2500000000000003E-2</v>
      </c>
      <c r="CE22" s="10">
        <v>0.05</v>
      </c>
    </row>
    <row r="23" spans="1:83" x14ac:dyDescent="0.2">
      <c r="A23" s="3"/>
      <c r="B23" s="4" t="s">
        <v>28</v>
      </c>
      <c r="C23" s="7"/>
      <c r="D23" s="7">
        <f>'Data Linked'!AC9</f>
        <v>0.30299999999999999</v>
      </c>
      <c r="E23" s="7">
        <f>'Data Linked'!AC31</f>
        <v>0.1265</v>
      </c>
      <c r="F23" s="75">
        <f>'Data Linked'!AC53</f>
        <v>0.13949999999999999</v>
      </c>
      <c r="G23" s="7">
        <f>'Data Linked'!AC75</f>
        <v>0.1295</v>
      </c>
      <c r="H23" s="3"/>
      <c r="I23" s="7">
        <f>'Data Linked'!AC119</f>
        <v>5.8500000000000003E-2</v>
      </c>
      <c r="J23" s="7"/>
      <c r="K23" s="7">
        <f>'Data Linked'!AC185</f>
        <v>7.5499999999999998E-2</v>
      </c>
      <c r="L23" s="7">
        <f>'Data Linked'!AC207</f>
        <v>4.8500000000000001E-2</v>
      </c>
      <c r="M23" s="7"/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29</v>
      </c>
      <c r="Z23" s="8">
        <f>'Data Linked'!AC98</f>
        <v>0.14499999999999999</v>
      </c>
      <c r="AA23" s="8"/>
      <c r="AB23" s="8"/>
      <c r="AC23" s="10">
        <f>'Data Linked'!AC450</f>
        <v>0.13600000000000001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29</v>
      </c>
      <c r="AR23" s="3"/>
      <c r="AS23" s="3"/>
      <c r="AT23" s="3">
        <f>'Data Linked'!AC362</f>
        <v>0.221</v>
      </c>
      <c r="AU23" s="3">
        <f>'Data Linked'!AC384</f>
        <v>0</v>
      </c>
      <c r="AV23" s="3"/>
      <c r="AW23" s="3">
        <f>'Data Linked'!AC428</f>
        <v>4.0000000000000001E-3</v>
      </c>
      <c r="AX23" s="3">
        <f>'Data Linked'!AC472</f>
        <v>0.13600000000000001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29</v>
      </c>
      <c r="BK23" s="7"/>
      <c r="BL23" s="3"/>
      <c r="BM23" s="7">
        <f>'Data Linked'!AC274</f>
        <v>3.5000000000000003E-2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4" t="s">
        <v>29</v>
      </c>
      <c r="BZ23" s="9">
        <f t="shared" si="6"/>
        <v>0.1295</v>
      </c>
      <c r="CA23" s="9">
        <f t="shared" si="4"/>
        <v>0.14050000000000001</v>
      </c>
      <c r="CB23" s="9">
        <f t="shared" si="5"/>
        <v>9.0249999999999997E-2</v>
      </c>
      <c r="CC23" s="9">
        <f t="shared" si="7"/>
        <v>3.5000000000000003E-2</v>
      </c>
      <c r="CE23" s="10">
        <v>0.05</v>
      </c>
    </row>
    <row r="24" spans="1:83" x14ac:dyDescent="0.2">
      <c r="A24" s="3"/>
      <c r="B24" s="4" t="s">
        <v>29</v>
      </c>
      <c r="C24" s="7"/>
      <c r="D24" s="7">
        <f>'Data Linked'!AC10</f>
        <v>0.187</v>
      </c>
      <c r="E24" s="7">
        <f>'Data Linked'!AC32</f>
        <v>6.2E-2</v>
      </c>
      <c r="F24" s="7"/>
      <c r="G24" s="7">
        <f>'Data Linked'!AC76</f>
        <v>0.17100000000000001</v>
      </c>
      <c r="H24" s="3"/>
      <c r="I24" s="7"/>
      <c r="J24" s="7">
        <f>'Data Linked'!AC164</f>
        <v>9.8000000000000004E-2</v>
      </c>
      <c r="K24" s="7"/>
      <c r="L24" s="7"/>
      <c r="M24" s="7"/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83" x14ac:dyDescent="0.2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spans="1:83" x14ac:dyDescent="0.2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89</v>
      </c>
      <c r="Y26" s="3"/>
      <c r="Z26" s="38">
        <v>8</v>
      </c>
      <c r="AA26" s="38">
        <v>11</v>
      </c>
      <c r="AB26" s="38">
        <v>19</v>
      </c>
      <c r="AC26" s="38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89</v>
      </c>
      <c r="AQ26" s="3"/>
      <c r="AR26" s="38">
        <v>21</v>
      </c>
      <c r="AS26" s="38">
        <v>22</v>
      </c>
      <c r="AT26" s="38">
        <v>23</v>
      </c>
      <c r="AU26" s="38">
        <v>24</v>
      </c>
      <c r="AV26" s="38">
        <v>25</v>
      </c>
      <c r="AW26" s="38">
        <v>26</v>
      </c>
      <c r="AX26" s="38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89</v>
      </c>
      <c r="BJ26" s="3"/>
      <c r="BK26" s="38">
        <v>16</v>
      </c>
      <c r="BL26" s="38">
        <v>17</v>
      </c>
      <c r="BM26" s="38">
        <v>18</v>
      </c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4" t="s">
        <v>89</v>
      </c>
      <c r="BY26" s="3"/>
      <c r="BZ26" s="38" t="s">
        <v>88</v>
      </c>
      <c r="CA26" s="43" t="s">
        <v>84</v>
      </c>
      <c r="CB26" s="38" t="s">
        <v>85</v>
      </c>
      <c r="CC26" s="38" t="s">
        <v>86</v>
      </c>
    </row>
    <row r="27" spans="1:83" x14ac:dyDescent="0.2">
      <c r="A27" s="4" t="s">
        <v>89</v>
      </c>
      <c r="B27" s="38" t="s">
        <v>19</v>
      </c>
      <c r="C27" s="2"/>
      <c r="D27" s="42">
        <v>2</v>
      </c>
      <c r="E27" s="67">
        <v>3</v>
      </c>
      <c r="F27" s="43">
        <v>5</v>
      </c>
      <c r="G27" s="43">
        <v>6</v>
      </c>
      <c r="H27" s="43"/>
      <c r="I27" s="43">
        <v>9</v>
      </c>
      <c r="J27" s="43">
        <v>12</v>
      </c>
      <c r="K27" s="43">
        <v>13</v>
      </c>
      <c r="L27" s="38">
        <v>15</v>
      </c>
      <c r="M27" s="3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20</v>
      </c>
      <c r="Z27" s="7">
        <f>'Data Linked'!AD90</f>
        <v>3</v>
      </c>
      <c r="AA27" s="7">
        <f>'Data Linked'!AD134</f>
        <v>24.35</v>
      </c>
      <c r="AB27" s="7">
        <f>'Data Linked'!AD288</f>
        <v>10.85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20</v>
      </c>
      <c r="AR27" s="3">
        <f>'Data Linked'!AD310</f>
        <v>18.2</v>
      </c>
      <c r="AS27" s="3">
        <f>'Data Linked'!AD332</f>
        <v>9.1</v>
      </c>
      <c r="AT27" s="3">
        <f>'Data Linked'!AD354</f>
        <v>8.9499999999999993</v>
      </c>
      <c r="AU27" s="3">
        <f>'Data Linked'!AD376</f>
        <v>21.75</v>
      </c>
      <c r="AV27" s="3">
        <f>'Data Linked'!AD398</f>
        <v>13.75</v>
      </c>
      <c r="AW27" s="3">
        <f>'Data Linked'!AD420</f>
        <v>20.65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20</v>
      </c>
      <c r="BK27" s="3">
        <f>'Data Linked'!AD222</f>
        <v>5.6999999999999993</v>
      </c>
      <c r="BL27" s="3">
        <f>'Data Linked'!AD244</f>
        <v>27.45</v>
      </c>
      <c r="BM27" s="7">
        <f>'Data Linked'!AD266</f>
        <v>12.2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4" t="s">
        <v>20</v>
      </c>
      <c r="BZ27" s="11">
        <f>AVERAGE(C28:L28)</f>
        <v>7.7</v>
      </c>
      <c r="CA27" s="11">
        <f t="shared" ref="CA27:CA35" si="8">AVERAGE(Z27:AC27)</f>
        <v>12.733333333333334</v>
      </c>
      <c r="CB27" s="11"/>
      <c r="CC27" s="11">
        <f>AVERAGE(BK27:BM27)</f>
        <v>15.116666666666665</v>
      </c>
      <c r="CD27" s="11">
        <v>3</v>
      </c>
      <c r="CE27" s="11">
        <v>40</v>
      </c>
    </row>
    <row r="28" spans="1:83" x14ac:dyDescent="0.2">
      <c r="A28" s="3"/>
      <c r="B28" s="4" t="s">
        <v>20</v>
      </c>
      <c r="C28" s="7"/>
      <c r="D28" s="7">
        <f>'Data Linked'!AD2</f>
        <v>8.4499999999999993</v>
      </c>
      <c r="E28" s="7">
        <f>'Data Linked'!AD24</f>
        <v>4.75</v>
      </c>
      <c r="F28" s="7">
        <f>'Data Linked'!AD46</f>
        <v>4.7</v>
      </c>
      <c r="G28" s="7">
        <f>'Data Linked'!AD68</f>
        <v>4.5</v>
      </c>
      <c r="H28" s="3"/>
      <c r="I28" s="7">
        <f>'Data Linked'!AD112</f>
        <v>4.45</v>
      </c>
      <c r="J28" s="7"/>
      <c r="K28" s="7">
        <f>'Data Linked'!AD178</f>
        <v>9.65</v>
      </c>
      <c r="L28" s="7">
        <f>'Data Linked'!AD200</f>
        <v>17.399999999999999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22</v>
      </c>
      <c r="Z28" s="7">
        <f>'Data Linked'!AD91</f>
        <v>3.3</v>
      </c>
      <c r="AA28" s="7">
        <f>'Data Linked'!AD135</f>
        <v>16.95</v>
      </c>
      <c r="AB28" s="7">
        <f>'Data Linked'!AD289</f>
        <v>18.2</v>
      </c>
      <c r="AC28" s="3">
        <f>'Data Linked'!AD443</f>
        <v>14.25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22</v>
      </c>
      <c r="AR28" s="3">
        <f>'Data Linked'!AD311</f>
        <v>8.9</v>
      </c>
      <c r="AS28" s="3">
        <f>'Data Linked'!AD333</f>
        <v>11.45</v>
      </c>
      <c r="AT28" s="3">
        <f>'Data Linked'!AD355</f>
        <v>18.850000000000001</v>
      </c>
      <c r="AU28" s="3">
        <f>'Data Linked'!AD377</f>
        <v>11.5</v>
      </c>
      <c r="AV28" s="3">
        <f>'Data Linked'!AD399</f>
        <v>14.600000000000001</v>
      </c>
      <c r="AW28" s="3">
        <f>'Data Linked'!AD421</f>
        <v>9.0500000000000007</v>
      </c>
      <c r="AX28" s="3">
        <f>'Data Linked'!AD465</f>
        <v>15.799999999999999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22</v>
      </c>
      <c r="BK28" s="3">
        <f>'Data Linked'!AD223</f>
        <v>3.2</v>
      </c>
      <c r="BL28" s="3">
        <f>'Data Linked'!AD245</f>
        <v>35.549999999999997</v>
      </c>
      <c r="BM28" s="7">
        <f>'Data Linked'!AD267</f>
        <v>15.799999999999999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4" t="s">
        <v>22</v>
      </c>
      <c r="BZ28" s="11">
        <f t="shared" ref="BZ28:BZ35" si="9">AVERAGE(C29:L29)</f>
        <v>24.587500000000002</v>
      </c>
      <c r="CA28" s="11">
        <f t="shared" si="8"/>
        <v>13.175000000000001</v>
      </c>
      <c r="CB28" s="11">
        <f t="shared" ref="CB28:CB34" si="10">AVERAGE(AR28:AX28)</f>
        <v>12.87857142857143</v>
      </c>
      <c r="CC28" s="11">
        <f t="shared" ref="CC28:CC35" si="11">AVERAGE(BK28:BM28)</f>
        <v>18.183333333333334</v>
      </c>
      <c r="CD28" s="11">
        <v>3</v>
      </c>
      <c r="CE28" s="11">
        <v>40</v>
      </c>
    </row>
    <row r="29" spans="1:83" x14ac:dyDescent="0.2">
      <c r="A29" s="3"/>
      <c r="B29" s="4" t="s">
        <v>22</v>
      </c>
      <c r="C29" s="7"/>
      <c r="D29" s="7">
        <f>'Data Linked'!AD3</f>
        <v>12.700000000000001</v>
      </c>
      <c r="E29" s="7">
        <f>'Data Linked'!AD25</f>
        <v>23.3</v>
      </c>
      <c r="F29" s="7">
        <f>'Data Linked'!AD47</f>
        <v>5.85</v>
      </c>
      <c r="G29" s="7">
        <f>'Data Linked'!AD69</f>
        <v>4.45</v>
      </c>
      <c r="H29" s="3"/>
      <c r="I29" s="7">
        <f>'Data Linked'!AD113</f>
        <v>3.1</v>
      </c>
      <c r="J29" s="7">
        <f>'Data Linked'!AD157</f>
        <v>128.4</v>
      </c>
      <c r="K29" s="7">
        <f>'Data Linked'!AD179</f>
        <v>6.9</v>
      </c>
      <c r="L29" s="7">
        <f>'Data Linked'!AD201</f>
        <v>12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23</v>
      </c>
      <c r="Z29" s="7">
        <f>'Data Linked'!AD92</f>
        <v>4.05</v>
      </c>
      <c r="AA29" s="7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23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23</v>
      </c>
      <c r="BK29" s="3"/>
      <c r="BL29" s="3"/>
      <c r="BM29" s="7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4" t="s">
        <v>23</v>
      </c>
      <c r="BZ29" s="11">
        <f t="shared" si="9"/>
        <v>9.9666666666666668</v>
      </c>
      <c r="CA29" s="11">
        <f t="shared" si="8"/>
        <v>4.05</v>
      </c>
      <c r="CB29" s="11"/>
      <c r="CC29" s="11"/>
      <c r="CD29" s="11">
        <v>3</v>
      </c>
      <c r="CE29" s="11">
        <v>40</v>
      </c>
    </row>
    <row r="30" spans="1:83" x14ac:dyDescent="0.2">
      <c r="A30" s="3"/>
      <c r="B30" s="4" t="s">
        <v>23</v>
      </c>
      <c r="C30" s="7"/>
      <c r="D30" s="7"/>
      <c r="E30" s="7">
        <f>'Data Linked'!AD26</f>
        <v>14</v>
      </c>
      <c r="F30" s="7">
        <f>'Data Linked'!AD48</f>
        <v>10.649999999999999</v>
      </c>
      <c r="G30" s="7">
        <f>'Data Linked'!AD70</f>
        <v>5.25</v>
      </c>
      <c r="H30" s="3"/>
      <c r="I30" s="7"/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24</v>
      </c>
      <c r="Z30" s="7"/>
      <c r="AA30" s="7"/>
      <c r="AB30" s="7"/>
      <c r="AC30" s="3">
        <f>'Data Linked'!AD445</f>
        <v>27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24</v>
      </c>
      <c r="AR30" s="3">
        <f>'Data Linked'!AD313</f>
        <v>10.55</v>
      </c>
      <c r="AS30" s="3">
        <f>'Data Linked'!AD335</f>
        <v>8.5500000000000007</v>
      </c>
      <c r="AT30" s="3">
        <f>'Data Linked'!AD357</f>
        <v>7.85</v>
      </c>
      <c r="AU30" s="3">
        <f>'Data Linked'!AD379</f>
        <v>14</v>
      </c>
      <c r="AV30" s="3">
        <f>'Data Linked'!AD401</f>
        <v>8.6999999999999993</v>
      </c>
      <c r="AW30" s="3">
        <f>'Data Linked'!AD423</f>
        <v>31</v>
      </c>
      <c r="AX30" s="3">
        <f>'Data Linked'!AD467</f>
        <v>5.8000000000000007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24</v>
      </c>
      <c r="BK30" s="3">
        <f>'Data Linked'!AD225</f>
        <v>6.5</v>
      </c>
      <c r="BL30" s="3"/>
      <c r="BM30" s="7">
        <f>'Data Linked'!AD269</f>
        <v>7.15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4" t="s">
        <v>24</v>
      </c>
      <c r="BZ30" s="11">
        <f t="shared" si="9"/>
        <v>14.762499999999999</v>
      </c>
      <c r="CA30" s="11">
        <f t="shared" si="8"/>
        <v>27</v>
      </c>
      <c r="CB30" s="11">
        <f t="shared" si="10"/>
        <v>12.35</v>
      </c>
      <c r="CC30" s="11">
        <f t="shared" si="11"/>
        <v>6.8250000000000002</v>
      </c>
      <c r="CD30" s="11">
        <v>3</v>
      </c>
      <c r="CE30" s="11">
        <v>40</v>
      </c>
    </row>
    <row r="31" spans="1:83" x14ac:dyDescent="0.2">
      <c r="A31" s="3"/>
      <c r="B31" s="4" t="s">
        <v>24</v>
      </c>
      <c r="C31" s="7"/>
      <c r="D31" s="7"/>
      <c r="E31" s="7">
        <f>'Data Linked'!AD27</f>
        <v>14</v>
      </c>
      <c r="F31" s="7">
        <f>'Data Linked'!AD49</f>
        <v>23.85</v>
      </c>
      <c r="G31" s="7">
        <f>'Data Linked'!AD71</f>
        <v>10.65</v>
      </c>
      <c r="H31" s="3"/>
      <c r="I31" s="7"/>
      <c r="J31" s="7"/>
      <c r="K31" s="7"/>
      <c r="L31" s="7">
        <f>'Data Linked'!AD203</f>
        <v>10.55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25</v>
      </c>
      <c r="Z31" s="7">
        <f>'Data Linked'!AD94</f>
        <v>1</v>
      </c>
      <c r="AA31" s="7">
        <f>'Data Linked'!AD138</f>
        <v>25.15</v>
      </c>
      <c r="AB31" s="7">
        <f>'Data Linked'!AD292</f>
        <v>18.55</v>
      </c>
      <c r="AC31" s="3">
        <f>'Data Linked'!AD446</f>
        <v>17.2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25</v>
      </c>
      <c r="AR31" s="3">
        <f>'Data Linked'!AD314</f>
        <v>16.05</v>
      </c>
      <c r="AS31" s="3">
        <f>'Data Linked'!AD336</f>
        <v>11.05</v>
      </c>
      <c r="AT31" s="3">
        <f>'Data Linked'!AD358</f>
        <v>12.2</v>
      </c>
      <c r="AU31" s="3">
        <f>'Data Linked'!AD380</f>
        <v>9.1</v>
      </c>
      <c r="AV31" s="3">
        <f>'Data Linked'!AD402</f>
        <v>11.2</v>
      </c>
      <c r="AW31" s="3">
        <f>'Data Linked'!AD424</f>
        <v>19.149999999999999</v>
      </c>
      <c r="AX31" s="3">
        <f>'Data Linked'!AD468</f>
        <v>11.05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25</v>
      </c>
      <c r="BK31" s="3">
        <f>'Data Linked'!AD226</f>
        <v>10.45</v>
      </c>
      <c r="BL31" s="3">
        <f>'Data Linked'!AD248</f>
        <v>17.399999999999999</v>
      </c>
      <c r="BM31" s="7">
        <f>'Data Linked'!AD270</f>
        <v>15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4" t="s">
        <v>25</v>
      </c>
      <c r="BZ31" s="11">
        <f t="shared" si="9"/>
        <v>13.956250000000001</v>
      </c>
      <c r="CA31" s="11">
        <f t="shared" si="8"/>
        <v>15.475000000000001</v>
      </c>
      <c r="CB31" s="11">
        <f t="shared" si="10"/>
        <v>12.828571428571427</v>
      </c>
      <c r="CC31" s="11">
        <f t="shared" si="11"/>
        <v>14.283333333333331</v>
      </c>
      <c r="CD31" s="11">
        <v>3</v>
      </c>
      <c r="CE31" s="11">
        <v>40</v>
      </c>
    </row>
    <row r="32" spans="1:83" x14ac:dyDescent="0.2">
      <c r="A32" s="3"/>
      <c r="B32" s="4" t="s">
        <v>25</v>
      </c>
      <c r="C32" s="7"/>
      <c r="D32" s="7">
        <f>'Data Linked'!AD6</f>
        <v>13.8</v>
      </c>
      <c r="E32" s="7">
        <f>'Data Linked'!AD28</f>
        <v>22.85</v>
      </c>
      <c r="F32" s="7">
        <f>'Data Linked'!AD50</f>
        <v>13.75</v>
      </c>
      <c r="G32" s="7">
        <f>'Data Linked'!AD72</f>
        <v>15.8</v>
      </c>
      <c r="H32" s="3"/>
      <c r="I32" s="7">
        <f>'Data Linked'!AD116</f>
        <v>16</v>
      </c>
      <c r="J32" s="7">
        <f>'Data Linked'!AD160</f>
        <v>4.0999999999999996</v>
      </c>
      <c r="K32" s="7">
        <f>'Data Linked'!AD182</f>
        <v>13.65</v>
      </c>
      <c r="L32" s="7">
        <f>'Data Linked'!AD204</f>
        <v>11.7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26</v>
      </c>
      <c r="Z32" s="7">
        <f>'Data Linked'!AD95</f>
        <v>9.5333333333333332</v>
      </c>
      <c r="AA32" s="7">
        <f>'Data Linked'!AD139</f>
        <v>20.766666666666666</v>
      </c>
      <c r="AB32" s="7">
        <f>'Data Linked'!AD293</f>
        <v>16.366666666666667</v>
      </c>
      <c r="AC32" s="3">
        <f>'Data Linked'!AD447</f>
        <v>16.600000000000001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26</v>
      </c>
      <c r="AR32" s="3">
        <f>'Data Linked'!AD315</f>
        <v>17.433333333333334</v>
      </c>
      <c r="AS32" s="3">
        <f>'Data Linked'!AD337</f>
        <v>16.100000000000001</v>
      </c>
      <c r="AT32" s="3">
        <f>'Data Linked'!AD359</f>
        <v>15.733333333333334</v>
      </c>
      <c r="AU32" s="3">
        <f>'Data Linked'!AD381</f>
        <v>13.733333333333334</v>
      </c>
      <c r="AV32" s="3">
        <f>'Data Linked'!AD403</f>
        <v>17.666666666666668</v>
      </c>
      <c r="AW32" s="3">
        <f>'Data Linked'!AD425</f>
        <v>17.399999999999999</v>
      </c>
      <c r="AX32" s="3">
        <f>'Data Linked'!AD469</f>
        <v>15.933333333333332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26</v>
      </c>
      <c r="BK32" s="3">
        <f>'Data Linked'!AD227</f>
        <v>7</v>
      </c>
      <c r="BL32" s="3">
        <f>'Data Linked'!AD249</f>
        <v>18.3</v>
      </c>
      <c r="BM32" s="7">
        <f>'Data Linked'!AD271</f>
        <v>15.966666666666667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4" t="s">
        <v>26</v>
      </c>
      <c r="BZ32" s="11">
        <f t="shared" si="9"/>
        <v>14.21875</v>
      </c>
      <c r="CA32" s="11">
        <f t="shared" si="8"/>
        <v>15.816666666666666</v>
      </c>
      <c r="CB32" s="11">
        <f t="shared" si="10"/>
        <v>16.285714285714285</v>
      </c>
      <c r="CC32" s="11">
        <f t="shared" si="11"/>
        <v>13.755555555555555</v>
      </c>
      <c r="CD32" s="11">
        <v>3</v>
      </c>
      <c r="CE32" s="11">
        <v>40</v>
      </c>
    </row>
    <row r="33" spans="1:83" x14ac:dyDescent="0.2">
      <c r="A33" s="3"/>
      <c r="B33" s="4" t="s">
        <v>26</v>
      </c>
      <c r="C33" s="7"/>
      <c r="D33" s="7">
        <f>'Data Linked'!AD7</f>
        <v>21.899999999999995</v>
      </c>
      <c r="E33" s="7">
        <f>'Data Linked'!AD29</f>
        <v>18.033333333333335</v>
      </c>
      <c r="F33" s="7">
        <f>'Data Linked'!AD51</f>
        <v>9.85</v>
      </c>
      <c r="G33" s="7">
        <f>'Data Linked'!AD73</f>
        <v>14.300000000000002</v>
      </c>
      <c r="H33" s="3"/>
      <c r="I33" s="7">
        <f>'Data Linked'!AD117</f>
        <v>16.566666666666666</v>
      </c>
      <c r="J33" s="7">
        <f>'Data Linked'!AD161</f>
        <v>3</v>
      </c>
      <c r="K33" s="7">
        <f>'Data Linked'!AD183</f>
        <v>11.666666666666666</v>
      </c>
      <c r="L33" s="7">
        <f>'Data Linked'!AD205</f>
        <v>18.433333333333334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27</v>
      </c>
      <c r="Z33" s="7">
        <f>'Data Linked'!AD96</f>
        <v>4.55</v>
      </c>
      <c r="AA33" s="7">
        <f>'Data Linked'!AD140</f>
        <v>28.05</v>
      </c>
      <c r="AB33" s="7">
        <f>'Data Linked'!AD294</f>
        <v>17.450000000000003</v>
      </c>
      <c r="AC33" s="3">
        <f>'Data Linked'!AD448</f>
        <v>13.75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27</v>
      </c>
      <c r="AR33" s="3">
        <f>'Data Linked'!AD316</f>
        <v>11.55</v>
      </c>
      <c r="AS33" s="3">
        <f>'Data Linked'!AD338</f>
        <v>9.25</v>
      </c>
      <c r="AT33" s="3">
        <f>'Data Linked'!AD360</f>
        <v>8.85</v>
      </c>
      <c r="AU33" s="3">
        <f>'Data Linked'!AD382</f>
        <v>11.9</v>
      </c>
      <c r="AV33" s="3">
        <f>'Data Linked'!AD404</f>
        <v>15.7</v>
      </c>
      <c r="AW33" s="3">
        <f>'Data Linked'!AD426</f>
        <v>20.100000000000001</v>
      </c>
      <c r="AX33" s="3">
        <f>'Data Linked'!AD470</f>
        <v>57.35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27</v>
      </c>
      <c r="BK33" s="3">
        <f>'Data Linked'!AD228</f>
        <v>87.8</v>
      </c>
      <c r="BL33" s="3">
        <f>'Data Linked'!AD250</f>
        <v>23.95</v>
      </c>
      <c r="BM33" s="7">
        <f>'Data Linked'!AD272</f>
        <v>13.6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4" t="s">
        <v>27</v>
      </c>
      <c r="BZ33" s="11">
        <f t="shared" si="9"/>
        <v>14.42375</v>
      </c>
      <c r="CA33" s="11">
        <f t="shared" si="8"/>
        <v>15.950000000000001</v>
      </c>
      <c r="CB33" s="11">
        <f t="shared" si="10"/>
        <v>19.24285714285714</v>
      </c>
      <c r="CC33" s="11">
        <f t="shared" si="11"/>
        <v>41.783333333333331</v>
      </c>
      <c r="CD33" s="11">
        <v>3</v>
      </c>
      <c r="CE33" s="11">
        <v>40</v>
      </c>
    </row>
    <row r="34" spans="1:83" x14ac:dyDescent="0.2">
      <c r="A34" s="3"/>
      <c r="B34" s="4" t="s">
        <v>27</v>
      </c>
      <c r="C34" s="7"/>
      <c r="D34" s="7">
        <f>'Data Linked'!AD8</f>
        <v>18.5</v>
      </c>
      <c r="E34" s="7">
        <f>'Data Linked'!AD30</f>
        <v>17.75</v>
      </c>
      <c r="F34" s="7">
        <f>'Data Linked'!AD52</f>
        <v>23.1</v>
      </c>
      <c r="G34" s="7">
        <f>'Data Linked'!AD74</f>
        <v>6.99</v>
      </c>
      <c r="H34" s="3"/>
      <c r="I34" s="7">
        <f>'Data Linked'!AD118</f>
        <v>11.15</v>
      </c>
      <c r="J34" s="7">
        <f>'Data Linked'!AD162</f>
        <v>7.8</v>
      </c>
      <c r="K34" s="7">
        <f>'Data Linked'!AD184</f>
        <v>17.899999999999999</v>
      </c>
      <c r="L34" s="7">
        <f>'Data Linked'!AD206</f>
        <v>12.2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28</v>
      </c>
      <c r="Z34" s="7">
        <f>'Data Linked'!AD97</f>
        <v>2.4500000000000002</v>
      </c>
      <c r="AA34" s="7">
        <f>'Data Linked'!AD141</f>
        <v>46.15</v>
      </c>
      <c r="AB34" s="7">
        <f>'Data Linked'!AD295</f>
        <v>12.530000000000001</v>
      </c>
      <c r="AC34" s="3">
        <f>'Data Linked'!AD449</f>
        <v>21.3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28</v>
      </c>
      <c r="AR34" s="3">
        <f>'Data Linked'!AD317</f>
        <v>90.8</v>
      </c>
      <c r="AS34" s="3">
        <f>'Data Linked'!AD339</f>
        <v>48.6</v>
      </c>
      <c r="AT34" s="3">
        <f>'Data Linked'!AD361</f>
        <v>38.949999999999996</v>
      </c>
      <c r="AU34" s="3">
        <f>'Data Linked'!AD383</f>
        <v>5.3</v>
      </c>
      <c r="AV34" s="3">
        <f>'Data Linked'!AD405</f>
        <v>14.2</v>
      </c>
      <c r="AW34" s="3">
        <f>'Data Linked'!AD427</f>
        <v>19.100000000000001</v>
      </c>
      <c r="AX34" s="3">
        <f>'Data Linked'!AD471</f>
        <v>5.6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28</v>
      </c>
      <c r="BK34" s="3"/>
      <c r="BL34" s="3">
        <f>'Data Linked'!AD251</f>
        <v>103.6</v>
      </c>
      <c r="BM34" s="7">
        <f>'Data Linked'!AD273</f>
        <v>88.050000000000011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4" t="s">
        <v>28</v>
      </c>
      <c r="BZ34" s="11">
        <f t="shared" si="9"/>
        <v>15.957142857142856</v>
      </c>
      <c r="CA34" s="11">
        <f t="shared" si="8"/>
        <v>20.607500000000002</v>
      </c>
      <c r="CB34" s="11">
        <f t="shared" si="10"/>
        <v>31.792857142857141</v>
      </c>
      <c r="CC34" s="11">
        <f t="shared" si="11"/>
        <v>95.825000000000003</v>
      </c>
      <c r="CD34" s="11">
        <v>3</v>
      </c>
      <c r="CE34" s="11">
        <v>40</v>
      </c>
    </row>
    <row r="35" spans="1:83" x14ac:dyDescent="0.2">
      <c r="A35" s="3"/>
      <c r="B35" s="4" t="s">
        <v>28</v>
      </c>
      <c r="C35" s="7"/>
      <c r="D35" s="7">
        <f>'Data Linked'!AD9</f>
        <v>9.8000000000000007</v>
      </c>
      <c r="E35" s="7">
        <f>'Data Linked'!AD31</f>
        <v>12.2</v>
      </c>
      <c r="F35" s="7">
        <f>'Data Linked'!AD53</f>
        <v>10.3</v>
      </c>
      <c r="G35" s="7">
        <f>'Data Linked'!AD75</f>
        <v>6.75</v>
      </c>
      <c r="H35" s="3"/>
      <c r="I35" s="7">
        <f>'Data Linked'!AD119</f>
        <v>49.8</v>
      </c>
      <c r="J35" s="7"/>
      <c r="K35" s="7">
        <f>'Data Linked'!AD185</f>
        <v>17.600000000000001</v>
      </c>
      <c r="L35" s="7">
        <f>'Data Linked'!AD207</f>
        <v>5.25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29</v>
      </c>
      <c r="Z35" s="7">
        <f>'Data Linked'!AD98</f>
        <v>2.8</v>
      </c>
      <c r="AA35" s="7"/>
      <c r="AB35" s="7"/>
      <c r="AC35" s="3">
        <f>'Data Linked'!AD450</f>
        <v>4.4000000000000004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29</v>
      </c>
      <c r="AR35" s="3">
        <f>'Data Linked'!AD318</f>
        <v>6.6</v>
      </c>
      <c r="AS35" s="3">
        <f>'Data Linked'!AD340</f>
        <v>2</v>
      </c>
      <c r="AT35" s="3">
        <f>'Data Linked'!AD362</f>
        <v>2.6</v>
      </c>
      <c r="AU35" s="3">
        <f>'Data Linked'!AD384</f>
        <v>0</v>
      </c>
      <c r="AV35" s="3">
        <f>'Data Linked'!AD406</f>
        <v>3.2</v>
      </c>
      <c r="AW35" s="3">
        <f>'Data Linked'!AD428</f>
        <v>9.4</v>
      </c>
      <c r="AX35" s="3">
        <f>'Data Linked'!AD472</f>
        <v>6.5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29</v>
      </c>
      <c r="BK35" s="3">
        <f>'Data Linked'!AD230</f>
        <v>3.6</v>
      </c>
      <c r="BL35" s="3"/>
      <c r="BM35" s="7">
        <f>'Data Linked'!AD274</f>
        <v>20.7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4" t="s">
        <v>29</v>
      </c>
      <c r="BZ35" s="11">
        <f t="shared" si="9"/>
        <v>9.2142857142857135</v>
      </c>
      <c r="CA35" s="11">
        <f t="shared" si="8"/>
        <v>3.6</v>
      </c>
      <c r="CB35" s="185">
        <f>AVERAGE(AR35:AX35)</f>
        <v>4.3285714285714283</v>
      </c>
      <c r="CC35" s="11">
        <f t="shared" si="11"/>
        <v>12.15</v>
      </c>
      <c r="CD35" s="11">
        <v>3</v>
      </c>
      <c r="CE35" s="11">
        <v>40</v>
      </c>
    </row>
    <row r="36" spans="1:83" x14ac:dyDescent="0.2">
      <c r="A36" s="3"/>
      <c r="B36" s="4" t="s">
        <v>29</v>
      </c>
      <c r="C36" s="7"/>
      <c r="D36" s="7">
        <f>'Data Linked'!AD10</f>
        <v>20.9</v>
      </c>
      <c r="E36" s="7">
        <f>'Data Linked'!AD32</f>
        <v>11.5</v>
      </c>
      <c r="F36" s="7">
        <f>'Data Linked'!AD54</f>
        <v>1</v>
      </c>
      <c r="G36" s="7">
        <f>'Data Linked'!AD76</f>
        <v>5.0999999999999996</v>
      </c>
      <c r="H36" s="3"/>
      <c r="I36" s="7">
        <f>'Data Linked'!AD120</f>
        <v>2.8</v>
      </c>
      <c r="J36" s="7">
        <f>'Data Linked'!AD164</f>
        <v>2.5</v>
      </c>
      <c r="K36" s="7"/>
      <c r="L36" s="7">
        <f>'Data Linked'!AD208</f>
        <v>20.7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 t="s">
        <v>195</v>
      </c>
      <c r="BZ36" s="11">
        <f>AVERAGE(BZ27:BZ35)</f>
        <v>13.865205026455024</v>
      </c>
      <c r="CA36" s="11">
        <f t="shared" ref="CA36:CC36" si="12">AVERAGE(CA27:CA35)</f>
        <v>14.2675</v>
      </c>
      <c r="CB36" s="185">
        <f t="shared" si="12"/>
        <v>15.672448979591836</v>
      </c>
      <c r="CC36" s="11">
        <f t="shared" si="12"/>
        <v>27.240277777777781</v>
      </c>
    </row>
    <row r="37" spans="1:83" x14ac:dyDescent="0.2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 t="s">
        <v>196</v>
      </c>
      <c r="BZ37" s="10">
        <f>STDEV(BZ27:BZ35)/SQRT(9)</f>
        <v>1.6475301893583536</v>
      </c>
      <c r="CA37" s="10">
        <f t="shared" ref="CA37:CC37" si="13">STDEV(CA27:CA35)/SQRT(9)</f>
        <v>2.4459178640197359</v>
      </c>
      <c r="CB37" s="186">
        <f t="shared" si="13"/>
        <v>2.8172980375480883</v>
      </c>
      <c r="CC37" s="10">
        <f t="shared" si="13"/>
        <v>9.8710696169720098</v>
      </c>
    </row>
    <row r="38" spans="1:83" x14ac:dyDescent="0.2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spans="1:83" x14ac:dyDescent="0.2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 spans="1:83" x14ac:dyDescent="0.2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90</v>
      </c>
      <c r="Y40" s="3"/>
      <c r="Z40" s="38">
        <v>8</v>
      </c>
      <c r="AA40" s="38">
        <v>11</v>
      </c>
      <c r="AB40" s="38">
        <v>19</v>
      </c>
      <c r="AC40" s="38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90</v>
      </c>
      <c r="AQ40" s="3"/>
      <c r="AR40" s="38">
        <v>21</v>
      </c>
      <c r="AS40" s="38">
        <v>22</v>
      </c>
      <c r="AT40" s="38">
        <v>23</v>
      </c>
      <c r="AU40" s="38">
        <v>24</v>
      </c>
      <c r="AV40" s="38">
        <v>25</v>
      </c>
      <c r="AW40" s="38">
        <v>26</v>
      </c>
      <c r="AX40" s="38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90</v>
      </c>
      <c r="BJ40" s="3"/>
      <c r="BK40" s="38">
        <v>16</v>
      </c>
      <c r="BL40" s="38">
        <v>17</v>
      </c>
      <c r="BM40" s="38">
        <v>18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4" t="s">
        <v>90</v>
      </c>
      <c r="BY40" s="3"/>
      <c r="BZ40" s="38" t="s">
        <v>88</v>
      </c>
      <c r="CA40" s="43" t="s">
        <v>84</v>
      </c>
      <c r="CB40" s="38" t="s">
        <v>85</v>
      </c>
      <c r="CC40" s="38" t="s">
        <v>86</v>
      </c>
      <c r="CD40" s="43"/>
    </row>
    <row r="41" spans="1:83" x14ac:dyDescent="0.2">
      <c r="A41" s="4" t="s">
        <v>90</v>
      </c>
      <c r="B41" s="38" t="s">
        <v>19</v>
      </c>
      <c r="C41" s="2"/>
      <c r="D41" s="42">
        <v>2</v>
      </c>
      <c r="E41" s="67">
        <v>3</v>
      </c>
      <c r="F41" s="43">
        <v>5</v>
      </c>
      <c r="G41" s="43">
        <v>6</v>
      </c>
      <c r="H41" s="43"/>
      <c r="I41" s="43">
        <v>9</v>
      </c>
      <c r="J41" s="43">
        <v>12</v>
      </c>
      <c r="K41" s="43">
        <v>13</v>
      </c>
      <c r="L41" s="38">
        <v>15</v>
      </c>
      <c r="M41" s="3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20</v>
      </c>
      <c r="Z41" s="10">
        <f>'Data Linked'!AE90</f>
        <v>0.98</v>
      </c>
      <c r="AA41" s="10">
        <f>'Data Linked'!AE134</f>
        <v>0.33499999999999996</v>
      </c>
      <c r="AB41" s="10">
        <f>'Data Linked'!AE288</f>
        <v>0.41299999999999998</v>
      </c>
      <c r="AC41" s="10">
        <f>'Data Linked'!AE442</f>
        <v>0.52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20</v>
      </c>
      <c r="AR41" s="3">
        <f>'Data Linked'!AE310</f>
        <v>0.3</v>
      </c>
      <c r="AS41" s="3">
        <f>'Data Linked'!AE332</f>
        <v>0.36499999999999999</v>
      </c>
      <c r="AT41" s="3">
        <f>'Data Linked'!AE354</f>
        <v>0.25</v>
      </c>
      <c r="AU41" s="3">
        <f>'Data Linked'!AE376</f>
        <v>0.13250000000000001</v>
      </c>
      <c r="AV41" s="3">
        <f>'Data Linked'!AE398</f>
        <v>0.3</v>
      </c>
      <c r="AW41" s="3">
        <f>'Data Linked'!AE420</f>
        <v>0.35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20</v>
      </c>
      <c r="BK41" s="3">
        <f>'Data Linked'!AE222</f>
        <v>0.48499999999999999</v>
      </c>
      <c r="BL41" s="3">
        <f>'Data Linked'!AE244</f>
        <v>0.32499999999999996</v>
      </c>
      <c r="BM41" s="3">
        <f>'Data Linked'!AE266</f>
        <v>0.25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4" t="s">
        <v>20</v>
      </c>
      <c r="BZ41" s="10">
        <f>AVERAGE(C42:L42)</f>
        <v>0.78928571428571426</v>
      </c>
      <c r="CA41" s="10">
        <f t="shared" ref="CA41:CA49" si="14">AVERAGE(Z41:AC41)</f>
        <v>0.56200000000000006</v>
      </c>
      <c r="CB41" s="10"/>
      <c r="CC41" s="10">
        <f>AVERAGE(BK41:BM41)</f>
        <v>0.35333333333333333</v>
      </c>
      <c r="CD41">
        <v>0.2</v>
      </c>
      <c r="CE41" s="12">
        <v>1</v>
      </c>
    </row>
    <row r="42" spans="1:83" x14ac:dyDescent="0.2">
      <c r="A42" s="3"/>
      <c r="B42" s="4" t="s">
        <v>20</v>
      </c>
      <c r="C42" s="4"/>
      <c r="D42" s="3">
        <f>'Data Linked'!AE2</f>
        <v>1.05</v>
      </c>
      <c r="E42" s="7">
        <f>'Data Linked'!AE24</f>
        <v>0.82499999999999996</v>
      </c>
      <c r="F42" s="3">
        <f>'Data Linked'!AE46</f>
        <v>0.39999999999999997</v>
      </c>
      <c r="G42" s="3">
        <f>'Data Linked'!AE68</f>
        <v>0.89999999999999991</v>
      </c>
      <c r="H42" s="3"/>
      <c r="I42" s="3">
        <f>'Data Linked'!AE112</f>
        <v>0.64999999999999991</v>
      </c>
      <c r="J42" s="3"/>
      <c r="K42" s="3">
        <f>'Data Linked'!AE178</f>
        <v>0.7</v>
      </c>
      <c r="L42" s="3">
        <f>'Data Linked'!AE200</f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22</v>
      </c>
      <c r="Z42" s="10">
        <f>'Data Linked'!AE91</f>
        <v>1.1000000000000001</v>
      </c>
      <c r="AA42" s="10">
        <f>'Data Linked'!AE135</f>
        <v>0.435</v>
      </c>
      <c r="AB42" s="10">
        <f>'Data Linked'!AE289</f>
        <v>0.2</v>
      </c>
      <c r="AC42" s="10">
        <f>'Data Linked'!AE443</f>
        <v>0.67999999999999994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22</v>
      </c>
      <c r="AR42" s="3">
        <f>'Data Linked'!AE311</f>
        <v>0.32499999999999996</v>
      </c>
      <c r="AS42" s="3">
        <f>'Data Linked'!AE333</f>
        <v>0.4</v>
      </c>
      <c r="AT42" s="3">
        <f>'Data Linked'!AE355</f>
        <v>0.35</v>
      </c>
      <c r="AU42" s="3">
        <f>'Data Linked'!AE377</f>
        <v>5.1000000000000004E-2</v>
      </c>
      <c r="AV42" s="3">
        <f>'Data Linked'!AE399</f>
        <v>0.47499999999999998</v>
      </c>
      <c r="AW42" s="3">
        <f>'Data Linked'!AE421</f>
        <v>0.28500000000000003</v>
      </c>
      <c r="AX42" s="3">
        <f>'Data Linked'!AE465</f>
        <v>0.32499999999999996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22</v>
      </c>
      <c r="BK42" s="3">
        <f>'Data Linked'!AE223</f>
        <v>0.59</v>
      </c>
      <c r="BL42" s="3">
        <f>'Data Linked'!AE245</f>
        <v>0.36</v>
      </c>
      <c r="BM42" s="3">
        <f>'Data Linked'!AE267</f>
        <v>0.375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4" t="s">
        <v>22</v>
      </c>
      <c r="BZ42" s="10">
        <f t="shared" ref="BZ42:BZ49" si="15">AVERAGE(C43:L43)</f>
        <v>0.8035714285714286</v>
      </c>
      <c r="CA42" s="10">
        <f>AVERAGE(Z42:AC42)</f>
        <v>0.60375000000000001</v>
      </c>
      <c r="CB42" s="10">
        <f t="shared" ref="CB42:CB48" si="16">AVERAGE(AR42:AX42)</f>
        <v>0.31585714285714289</v>
      </c>
      <c r="CC42" s="10">
        <f t="shared" ref="CC42:CC49" si="17">AVERAGE(BK42:BM42)</f>
        <v>0.44166666666666665</v>
      </c>
      <c r="CD42" s="18">
        <v>0.2</v>
      </c>
      <c r="CE42" s="12">
        <v>1</v>
      </c>
    </row>
    <row r="43" spans="1:83" x14ac:dyDescent="0.2">
      <c r="A43" s="3"/>
      <c r="B43" s="4" t="s">
        <v>22</v>
      </c>
      <c r="C43" s="4"/>
      <c r="D43" s="3">
        <f>'Data Linked'!AE3</f>
        <v>0.75</v>
      </c>
      <c r="E43" s="7">
        <f>'Data Linked'!AE25</f>
        <v>0.75</v>
      </c>
      <c r="F43" s="3">
        <f>'Data Linked'!AE47</f>
        <v>0.95</v>
      </c>
      <c r="G43" s="3">
        <f>'Data Linked'!AE69</f>
        <v>1</v>
      </c>
      <c r="H43" s="3"/>
      <c r="I43" s="3">
        <f>'Data Linked'!AE113</f>
        <v>0.77500000000000002</v>
      </c>
      <c r="J43" s="3">
        <f>'Data Linked'!AE157</f>
        <v>0.42499999999999999</v>
      </c>
      <c r="K43" s="3"/>
      <c r="L43" s="3">
        <f>'Data Linked'!AE201</f>
        <v>0.97500000000000009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23</v>
      </c>
      <c r="Z43" s="10">
        <f>'Data Linked'!AE92</f>
        <v>1.2650000000000001</v>
      </c>
      <c r="AA43" s="10">
        <f>'Data Linked'!AE136</f>
        <v>0.36</v>
      </c>
      <c r="AB43" s="10">
        <f>'Data Linked'!AE290</f>
        <v>0.5</v>
      </c>
      <c r="AC43" s="10">
        <f>'Data Linked'!AE444</f>
        <v>0.55000000000000004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23</v>
      </c>
      <c r="AR43" s="3">
        <f>'Data Linked'!AE312</f>
        <v>0.35</v>
      </c>
      <c r="AS43" s="3">
        <f>'Data Linked'!AE334</f>
        <v>0.42500000000000004</v>
      </c>
      <c r="AT43" s="3">
        <f>'Data Linked'!AE356</f>
        <v>0.4</v>
      </c>
      <c r="AU43" s="3">
        <f>'Data Linked'!AE378</f>
        <v>8.7499999999999994E-2</v>
      </c>
      <c r="AV43" s="3">
        <f>'Data Linked'!AE400</f>
        <v>0.65</v>
      </c>
      <c r="AW43" s="3">
        <f>'Data Linked'!AE422</f>
        <v>0.30000000000000004</v>
      </c>
      <c r="AX43" s="3">
        <f>'Data Linked'!AE466</f>
        <v>0.45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23</v>
      </c>
      <c r="BK43" s="3">
        <f>'Data Linked'!AE224</f>
        <v>0.64300000000000002</v>
      </c>
      <c r="BL43" s="3">
        <f>'Data Linked'!AE246</f>
        <v>0.05</v>
      </c>
      <c r="BM43" s="3">
        <f>'Data Linked'!AE268</f>
        <v>0.4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4" t="s">
        <v>23</v>
      </c>
      <c r="BZ43" s="10">
        <f t="shared" si="15"/>
        <v>0.75743749999999999</v>
      </c>
      <c r="CA43" s="10">
        <f t="shared" si="14"/>
        <v>0.66874999999999996</v>
      </c>
      <c r="CB43" s="10">
        <f t="shared" si="16"/>
        <v>0.38035714285714295</v>
      </c>
      <c r="CC43" s="10">
        <f t="shared" si="17"/>
        <v>0.36433333333333334</v>
      </c>
      <c r="CD43" s="18">
        <v>0.2</v>
      </c>
      <c r="CE43" s="12">
        <v>1</v>
      </c>
    </row>
    <row r="44" spans="1:83" x14ac:dyDescent="0.2">
      <c r="A44" s="3"/>
      <c r="B44" s="4" t="s">
        <v>23</v>
      </c>
      <c r="C44" s="4"/>
      <c r="D44" s="10">
        <f>'Data Linked'!AE4</f>
        <v>0.52500000000000002</v>
      </c>
      <c r="E44" s="8">
        <f>'Data Linked'!AE26</f>
        <v>0.75</v>
      </c>
      <c r="F44" s="10">
        <f>'Data Linked'!AE48</f>
        <v>0.9</v>
      </c>
      <c r="G44" s="10">
        <f>'Data Linked'!AE70</f>
        <v>1.075</v>
      </c>
      <c r="H44" s="10"/>
      <c r="I44" s="10">
        <f>'Data Linked'!AE114</f>
        <v>0.75</v>
      </c>
      <c r="J44" s="10">
        <f>'Data Linked'!AE158</f>
        <v>0.52500000000000002</v>
      </c>
      <c r="K44" s="3">
        <f>'Data Linked'!AE180</f>
        <v>0.60950000000000004</v>
      </c>
      <c r="L44" s="10">
        <f>'Data Linked'!AE202</f>
        <v>0.92500000000000004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24</v>
      </c>
      <c r="Z44" s="10">
        <f>'Data Linked'!AE93</f>
        <v>1.4</v>
      </c>
      <c r="AA44" s="10">
        <f>'Data Linked'!AE137</f>
        <v>0.31</v>
      </c>
      <c r="AB44" s="10">
        <f>'Data Linked'!AE291</f>
        <v>0.6</v>
      </c>
      <c r="AC44" s="10">
        <f>'Data Linked'!AE445</f>
        <v>0.6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24</v>
      </c>
      <c r="AR44" s="3">
        <f>'Data Linked'!AE313</f>
        <v>0.36</v>
      </c>
      <c r="AS44" s="3">
        <f>'Data Linked'!AE335</f>
        <v>0.47499999999999998</v>
      </c>
      <c r="AT44" s="3">
        <f>'Data Linked'!AE357</f>
        <v>0.375</v>
      </c>
      <c r="AU44" s="3">
        <f>'Data Linked'!AE379</f>
        <v>6.5000000000000002E-2</v>
      </c>
      <c r="AV44" s="3">
        <f>'Data Linked'!AE401</f>
        <v>0.75</v>
      </c>
      <c r="AW44" s="3">
        <f>'Data Linked'!AE423</f>
        <v>0.35</v>
      </c>
      <c r="AX44" s="3">
        <f>'Data Linked'!AE467</f>
        <v>0.5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24</v>
      </c>
      <c r="BK44" s="3">
        <f>'Data Linked'!AE225</f>
        <v>0.6</v>
      </c>
      <c r="BL44" s="3">
        <f>'Data Linked'!AE247</f>
        <v>4.4999999999999998E-2</v>
      </c>
      <c r="BM44" s="3">
        <f>'Data Linked'!AE269</f>
        <v>0.42499999999999999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4" t="s">
        <v>24</v>
      </c>
      <c r="BZ44" s="10">
        <f t="shared" si="15"/>
        <v>0.68428571428571427</v>
      </c>
      <c r="CA44" s="10">
        <f t="shared" si="14"/>
        <v>0.72750000000000004</v>
      </c>
      <c r="CB44" s="10">
        <f t="shared" si="16"/>
        <v>0.4107142857142857</v>
      </c>
      <c r="CC44" s="10">
        <f t="shared" si="17"/>
        <v>0.35666666666666669</v>
      </c>
      <c r="CD44" s="18">
        <v>0.2</v>
      </c>
      <c r="CE44" s="12">
        <v>1</v>
      </c>
    </row>
    <row r="45" spans="1:83" x14ac:dyDescent="0.2">
      <c r="A45" s="3"/>
      <c r="B45" s="4" t="s">
        <v>24</v>
      </c>
      <c r="C45" s="4"/>
      <c r="D45" s="3">
        <f>'Data Linked'!AE5</f>
        <v>0.27500000000000002</v>
      </c>
      <c r="E45" s="7">
        <f>'Data Linked'!AE27</f>
        <v>0.7</v>
      </c>
      <c r="F45" s="3">
        <f>'Data Linked'!AE49</f>
        <v>0.8</v>
      </c>
      <c r="G45" s="3">
        <f>'Data Linked'!AE71</f>
        <v>0.99</v>
      </c>
      <c r="H45" s="3"/>
      <c r="I45" s="3">
        <f>'Data Linked'!AE115</f>
        <v>0.625</v>
      </c>
      <c r="J45" s="3">
        <f>'Data Linked'!AE159</f>
        <v>0.5</v>
      </c>
      <c r="K45" s="3"/>
      <c r="L45" s="3">
        <f>'Data Linked'!AE203</f>
        <v>0.9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25</v>
      </c>
      <c r="Z45" s="10">
        <f>'Data Linked'!AE94</f>
        <v>1.72</v>
      </c>
      <c r="AA45" s="10">
        <f>'Data Linked'!AE138</f>
        <v>0.33499999999999996</v>
      </c>
      <c r="AB45" s="10">
        <f>'Data Linked'!AE292</f>
        <v>0.70720000000000005</v>
      </c>
      <c r="AC45" s="10">
        <f>'Data Linked'!AE446</f>
        <v>0.5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25</v>
      </c>
      <c r="AR45" s="3">
        <f>'Data Linked'!AE314</f>
        <v>0.4</v>
      </c>
      <c r="AS45" s="3">
        <f>'Data Linked'!AE336</f>
        <v>0.48499999999999999</v>
      </c>
      <c r="AT45" s="3">
        <f>'Data Linked'!AE358</f>
        <v>0.42500000000000004</v>
      </c>
      <c r="AU45" s="3">
        <f>'Data Linked'!AE380</f>
        <v>7.0000000000000007E-2</v>
      </c>
      <c r="AV45" s="3">
        <f>'Data Linked'!AE402</f>
        <v>0.7</v>
      </c>
      <c r="AW45" s="3">
        <f>'Data Linked'!AE424</f>
        <v>0.3785</v>
      </c>
      <c r="AX45" s="3">
        <f>'Data Linked'!AE468</f>
        <v>0.47499999999999998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25</v>
      </c>
      <c r="BK45" s="3">
        <f>'Data Linked'!AE226</f>
        <v>0.57400000000000007</v>
      </c>
      <c r="BL45" s="3">
        <f>'Data Linked'!AE248</f>
        <v>0.32499999999999996</v>
      </c>
      <c r="BM45" s="3">
        <f>'Data Linked'!AE270</f>
        <v>0.45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4" t="s">
        <v>25</v>
      </c>
      <c r="BZ45" s="10">
        <f t="shared" si="15"/>
        <v>0.68643750000000003</v>
      </c>
      <c r="CA45" s="10">
        <f t="shared" si="14"/>
        <v>0.81555</v>
      </c>
      <c r="CB45" s="10">
        <f t="shared" si="16"/>
        <v>0.41907142857142859</v>
      </c>
      <c r="CC45" s="10">
        <f t="shared" si="17"/>
        <v>0.44966666666666666</v>
      </c>
      <c r="CD45" s="18">
        <v>0.2</v>
      </c>
      <c r="CE45" s="12">
        <v>1</v>
      </c>
    </row>
    <row r="46" spans="1:83" x14ac:dyDescent="0.2">
      <c r="A46" s="3"/>
      <c r="B46" s="4" t="s">
        <v>25</v>
      </c>
      <c r="C46" s="4"/>
      <c r="D46" s="3">
        <f>'Data Linked'!AE6</f>
        <v>0.8</v>
      </c>
      <c r="E46" s="7">
        <f>'Data Linked'!AE28</f>
        <v>0.55000000000000004</v>
      </c>
      <c r="F46" s="3">
        <f>'Data Linked'!AE50</f>
        <v>0.95</v>
      </c>
      <c r="G46" s="3">
        <f>'Data Linked'!AE72</f>
        <v>0.92</v>
      </c>
      <c r="H46" s="3"/>
      <c r="I46" s="3">
        <f>'Data Linked'!AE116</f>
        <v>0.55000000000000004</v>
      </c>
      <c r="J46" s="3">
        <f>'Data Linked'!AE160</f>
        <v>0.44999999999999996</v>
      </c>
      <c r="K46" s="3">
        <f>'Data Linked'!AE182</f>
        <v>0.44650000000000001</v>
      </c>
      <c r="L46" s="3">
        <f>'Data Linked'!AE204</f>
        <v>0.82499999999999996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26</v>
      </c>
      <c r="Z46" s="10">
        <f>'Data Linked'!AE95</f>
        <v>0.94666666666666666</v>
      </c>
      <c r="AA46" s="10">
        <f>'Data Linked'!AE139</f>
        <v>0.41333333333333333</v>
      </c>
      <c r="AB46" s="10">
        <f>'Data Linked'!AE293</f>
        <v>0.44</v>
      </c>
      <c r="AC46" s="10">
        <f>'Data Linked'!AE447</f>
        <v>0.66666666666666663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26</v>
      </c>
      <c r="AR46" s="3">
        <f>'Data Linked'!AE315</f>
        <v>0.33333333333333331</v>
      </c>
      <c r="AS46" s="3">
        <f>'Data Linked'!AE337</f>
        <v>0.45999999999999996</v>
      </c>
      <c r="AT46" s="3">
        <f>'Data Linked'!AE359</f>
        <v>0.43333333333333335</v>
      </c>
      <c r="AU46" s="3">
        <f>'Data Linked'!AE381</f>
        <v>0.65</v>
      </c>
      <c r="AV46" s="3">
        <f>'Data Linked'!AE403</f>
        <v>0.44333333333333336</v>
      </c>
      <c r="AW46" s="3">
        <f>'Data Linked'!AE425</f>
        <v>0.51666666666666672</v>
      </c>
      <c r="AX46" s="3">
        <f>'Data Linked'!AE469</f>
        <v>0.43333333333333335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26</v>
      </c>
      <c r="BK46" s="3">
        <f>'Data Linked'!AE227</f>
        <v>0.6166666666666667</v>
      </c>
      <c r="BL46" s="3">
        <f>'Data Linked'!AE249</f>
        <v>0.33333333333333331</v>
      </c>
      <c r="BM46" s="3">
        <f>'Data Linked'!AE271</f>
        <v>0.375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4" t="s">
        <v>26</v>
      </c>
      <c r="BZ46" s="10">
        <f>AVERAGE(C47:L47)</f>
        <v>0.53445833333333326</v>
      </c>
      <c r="CA46" s="10">
        <f t="shared" si="14"/>
        <v>0.61666666666666659</v>
      </c>
      <c r="CB46" s="10">
        <f t="shared" si="16"/>
        <v>0.46714285714285708</v>
      </c>
      <c r="CC46" s="10">
        <f t="shared" si="17"/>
        <v>0.44166666666666665</v>
      </c>
      <c r="CD46" s="18">
        <v>0.2</v>
      </c>
      <c r="CE46" s="12">
        <v>1</v>
      </c>
    </row>
    <row r="47" spans="1:83" x14ac:dyDescent="0.2">
      <c r="A47" s="3"/>
      <c r="B47" s="4" t="s">
        <v>26</v>
      </c>
      <c r="C47" s="4"/>
      <c r="D47" s="3">
        <f>'Data Linked'!AE7</f>
        <v>0.5</v>
      </c>
      <c r="E47" s="7">
        <f>'Data Linked'!AE29</f>
        <v>0.63333333333333341</v>
      </c>
      <c r="F47" s="3">
        <f>'Data Linked'!AE51</f>
        <v>0.7</v>
      </c>
      <c r="G47" s="3">
        <f>'Data Linked'!AE73</f>
        <v>0.82</v>
      </c>
      <c r="H47" s="3"/>
      <c r="I47" s="3">
        <f>'Data Linked'!AE117</f>
        <v>0.45999999999999996</v>
      </c>
      <c r="J47" s="3">
        <f>'Data Linked'!AE161</f>
        <v>0.23499999999999999</v>
      </c>
      <c r="K47" s="3">
        <f>'Data Linked'!AE183</f>
        <v>0.32733333333333331</v>
      </c>
      <c r="L47" s="3">
        <f>'Data Linked'!AE205</f>
        <v>0.6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27</v>
      </c>
      <c r="Z47" s="10">
        <f>'Data Linked'!AE96</f>
        <v>0.19400000000000001</v>
      </c>
      <c r="AA47" s="10">
        <f>'Data Linked'!AE140</f>
        <v>0.35</v>
      </c>
      <c r="AB47" s="10">
        <f>'Data Linked'!AE294</f>
        <v>1.85</v>
      </c>
      <c r="AC47" s="10">
        <f>'Data Linked'!AE448</f>
        <v>0.75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27</v>
      </c>
      <c r="AR47" s="3">
        <f>'Data Linked'!AE316</f>
        <v>0.4</v>
      </c>
      <c r="AS47" s="3">
        <f>'Data Linked'!AE338</f>
        <v>0.52499999999999991</v>
      </c>
      <c r="AT47" s="3">
        <f>'Data Linked'!AE360</f>
        <v>0.55000000000000004</v>
      </c>
      <c r="AU47" s="3">
        <f>'Data Linked'!AE382</f>
        <v>0.33499999999999996</v>
      </c>
      <c r="AV47" s="3">
        <f>'Data Linked'!AE404</f>
        <v>0.6</v>
      </c>
      <c r="AW47" s="3">
        <f>'Data Linked'!AE426</f>
        <v>0.55000000000000004</v>
      </c>
      <c r="AX47" s="3">
        <f>'Data Linked'!AE470</f>
        <v>0.52500000000000002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27</v>
      </c>
      <c r="BK47" s="3">
        <f>'Data Linked'!AE228</f>
        <v>0.7350000000000001</v>
      </c>
      <c r="BL47" s="3">
        <f>'Data Linked'!AE250</f>
        <v>0.22</v>
      </c>
      <c r="BM47" s="3">
        <f>'Data Linked'!AE272</f>
        <v>0.5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4" t="s">
        <v>27</v>
      </c>
      <c r="BZ47" s="10">
        <f t="shared" si="15"/>
        <v>0.60512500000000002</v>
      </c>
      <c r="CA47" s="10">
        <f t="shared" si="14"/>
        <v>0.78600000000000003</v>
      </c>
      <c r="CB47" s="10">
        <f t="shared" si="16"/>
        <v>0.49785714285714283</v>
      </c>
      <c r="CC47" s="10">
        <f t="shared" si="17"/>
        <v>0.48500000000000004</v>
      </c>
      <c r="CD47" s="18">
        <v>0.2</v>
      </c>
      <c r="CE47" s="12">
        <v>1</v>
      </c>
    </row>
    <row r="48" spans="1:83" x14ac:dyDescent="0.2">
      <c r="A48" s="3"/>
      <c r="B48" s="4" t="s">
        <v>27</v>
      </c>
      <c r="C48" s="4"/>
      <c r="D48" s="3">
        <f>'Data Linked'!AE8</f>
        <v>0.65</v>
      </c>
      <c r="E48" s="7">
        <f>'Data Linked'!AE30</f>
        <v>0.75</v>
      </c>
      <c r="F48" s="3">
        <f>'Data Linked'!AE52</f>
        <v>0.8</v>
      </c>
      <c r="G48" s="3">
        <f>'Data Linked'!AE74</f>
        <v>0.12</v>
      </c>
      <c r="H48" s="3"/>
      <c r="I48" s="3">
        <f>'Data Linked'!AE118</f>
        <v>0.52500000000000002</v>
      </c>
      <c r="J48" s="3">
        <f>'Data Linked'!AE162</f>
        <v>0.44999999999999996</v>
      </c>
      <c r="K48" s="3">
        <f>'Data Linked'!AE184</f>
        <v>0.621</v>
      </c>
      <c r="L48" s="3">
        <f>'Data Linked'!AE206</f>
        <v>0.92500000000000004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28</v>
      </c>
      <c r="Z48" s="10">
        <f>'Data Linked'!AE97</f>
        <v>2.2749999999999999</v>
      </c>
      <c r="AA48" s="10">
        <f>'Data Linked'!AE141</f>
        <v>0.40500000000000003</v>
      </c>
      <c r="AB48" s="10">
        <f>'Data Linked'!AE295</f>
        <v>0.28999999999999998</v>
      </c>
      <c r="AC48" s="10">
        <f>'Data Linked'!AE449</f>
        <v>0.9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28</v>
      </c>
      <c r="AR48" s="3">
        <f>'Data Linked'!AE317</f>
        <v>0.5</v>
      </c>
      <c r="AS48" s="3">
        <f>'Data Linked'!AE339</f>
        <v>0.7350000000000001</v>
      </c>
      <c r="AT48" s="3">
        <f>'Data Linked'!AE361</f>
        <v>0.64999999999999991</v>
      </c>
      <c r="AU48" s="3">
        <f>'Data Linked'!AE383</f>
        <v>0.11</v>
      </c>
      <c r="AV48" s="3">
        <f>'Data Linked'!AE405</f>
        <v>1</v>
      </c>
      <c r="AW48" s="3">
        <f>'Data Linked'!AE427</f>
        <v>0.60000000000000009</v>
      </c>
      <c r="AX48" s="3">
        <f>'Data Linked'!AE471</f>
        <v>0.85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28</v>
      </c>
      <c r="BK48" s="3"/>
      <c r="BL48" s="3">
        <f>'Data Linked'!AE251</f>
        <v>0.04</v>
      </c>
      <c r="BM48" s="3">
        <f>'Data Linked'!AE273</f>
        <v>0.6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4" t="s">
        <v>28</v>
      </c>
      <c r="BZ48" s="10">
        <f t="shared" si="15"/>
        <v>0.99364285714285694</v>
      </c>
      <c r="CA48" s="10">
        <f t="shared" si="14"/>
        <v>0.96749999999999992</v>
      </c>
      <c r="CB48" s="10">
        <f t="shared" si="16"/>
        <v>0.63500000000000001</v>
      </c>
      <c r="CC48" s="10">
        <f t="shared" si="17"/>
        <v>0.32</v>
      </c>
      <c r="CD48" s="18">
        <v>0.2</v>
      </c>
      <c r="CE48" s="12">
        <v>1</v>
      </c>
    </row>
    <row r="49" spans="1:95" x14ac:dyDescent="0.2">
      <c r="A49" s="3"/>
      <c r="B49" s="4" t="s">
        <v>28</v>
      </c>
      <c r="C49" s="4"/>
      <c r="D49" s="3">
        <f>'Data Linked'!AE9</f>
        <v>1.1499999999999999</v>
      </c>
      <c r="E49" s="7">
        <f>'Data Linked'!AE31</f>
        <v>0.97499999999999998</v>
      </c>
      <c r="F49" s="3">
        <f>'Data Linked'!AE53</f>
        <v>1.1499999999999999</v>
      </c>
      <c r="G49" s="3">
        <f>'Data Linked'!AE75</f>
        <v>1.2</v>
      </c>
      <c r="H49" s="3"/>
      <c r="I49" s="3">
        <f>'Data Linked'!AE119</f>
        <v>0.6</v>
      </c>
      <c r="J49" s="3"/>
      <c r="K49" s="3">
        <f>'Data Linked'!AE185</f>
        <v>0.85549999999999993</v>
      </c>
      <c r="L49" s="3">
        <f>'Data Linked'!AE207</f>
        <v>1.0249999999999999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29</v>
      </c>
      <c r="Z49" s="3">
        <f>'Data Linked'!AE98</f>
        <v>1.02</v>
      </c>
      <c r="AA49" s="3"/>
      <c r="AB49" s="3"/>
      <c r="AC49" s="3">
        <f>'Data Linked'!AE450</f>
        <v>0.4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29</v>
      </c>
      <c r="AR49" s="3">
        <f>'Data Linked'!AE318</f>
        <v>0.5</v>
      </c>
      <c r="AS49" s="3">
        <f>'Data Linked'!AE340</f>
        <v>0.52</v>
      </c>
      <c r="AT49" s="3">
        <f>'Data Linked'!AE362</f>
        <v>0.55000000000000004</v>
      </c>
      <c r="AU49" s="3">
        <f>'Data Linked'!AE384</f>
        <v>0</v>
      </c>
      <c r="AV49" s="3">
        <f>'Data Linked'!AE406</f>
        <v>1.05</v>
      </c>
      <c r="AW49" s="3">
        <f>'Data Linked'!AE428</f>
        <v>0.6</v>
      </c>
      <c r="AX49" s="3">
        <f>'Data Linked'!AE472</f>
        <v>0.8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29</v>
      </c>
      <c r="BK49" s="3">
        <f>'Data Linked'!AE230</f>
        <v>0.65</v>
      </c>
      <c r="BL49" s="3"/>
      <c r="BM49" s="3">
        <f>'Data Linked'!AE274</f>
        <v>0.75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4" t="s">
        <v>29</v>
      </c>
      <c r="BZ49" s="10">
        <f t="shared" si="15"/>
        <v>0.82500000000000018</v>
      </c>
      <c r="CA49" s="10">
        <f t="shared" si="14"/>
        <v>0.71</v>
      </c>
      <c r="CB49" s="10">
        <f>AVERAGE(AR49:AX49)</f>
        <v>0.5742857142857144</v>
      </c>
      <c r="CC49" s="10">
        <f t="shared" si="17"/>
        <v>0.7</v>
      </c>
      <c r="CD49" s="18">
        <v>0.2</v>
      </c>
      <c r="CE49" s="12">
        <v>1</v>
      </c>
    </row>
    <row r="50" spans="1:95" x14ac:dyDescent="0.2">
      <c r="A50" s="3"/>
      <c r="B50" s="4" t="s">
        <v>29</v>
      </c>
      <c r="C50" s="4"/>
      <c r="D50" s="3">
        <f>'Data Linked'!AE10</f>
        <v>0.55000000000000004</v>
      </c>
      <c r="E50" s="7">
        <f>'Data Linked'!AE32</f>
        <v>0.8</v>
      </c>
      <c r="F50" s="3">
        <f>'Data Linked'!AE54</f>
        <v>1.1000000000000001</v>
      </c>
      <c r="G50" s="3">
        <f>'Data Linked'!AE76</f>
        <v>1.2</v>
      </c>
      <c r="H50" s="3"/>
      <c r="I50" s="3"/>
      <c r="J50" s="3">
        <f>'Data Linked'!AE164</f>
        <v>0.4</v>
      </c>
      <c r="K50" s="3"/>
      <c r="L50" s="3">
        <f>'Data Linked'!AE208</f>
        <v>0.9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 t="s">
        <v>195</v>
      </c>
      <c r="BZ50" s="10">
        <f>AVERAGE(BZ41:BZ49)</f>
        <v>0.74213822751322744</v>
      </c>
      <c r="CA50" s="10">
        <f t="shared" ref="CA50" si="18">AVERAGE(CA41:CA49)</f>
        <v>0.71752407407407415</v>
      </c>
      <c r="CB50" s="10">
        <f>AVERAGE(CB41:CB49)</f>
        <v>0.46253571428571433</v>
      </c>
      <c r="CC50" s="10">
        <f t="shared" ref="CC50" si="19">AVERAGE(CC41:CC49)</f>
        <v>0.43470370370370365</v>
      </c>
    </row>
    <row r="51" spans="1:95" x14ac:dyDescent="0.2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91</v>
      </c>
      <c r="Y51" s="3"/>
      <c r="Z51" s="38">
        <v>8</v>
      </c>
      <c r="AA51" s="38">
        <v>11</v>
      </c>
      <c r="AB51" s="38">
        <v>19</v>
      </c>
      <c r="AC51" s="38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91</v>
      </c>
      <c r="AQ51" s="3"/>
      <c r="AR51" s="38">
        <v>21</v>
      </c>
      <c r="AS51" s="38">
        <v>22</v>
      </c>
      <c r="AT51" s="38">
        <v>23</v>
      </c>
      <c r="AU51" s="38">
        <v>24</v>
      </c>
      <c r="AV51" s="38">
        <v>25</v>
      </c>
      <c r="AW51" s="38">
        <v>26</v>
      </c>
      <c r="AX51" s="38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91</v>
      </c>
      <c r="BJ51" s="3"/>
      <c r="BK51" s="38">
        <v>16</v>
      </c>
      <c r="BL51" s="38">
        <v>17</v>
      </c>
      <c r="BM51" s="38">
        <v>18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Y51" s="3" t="s">
        <v>196</v>
      </c>
      <c r="BZ51" s="10">
        <f>STDEV(BZ41:BZ49)/SQRT(9)</f>
        <v>4.483065214985249E-2</v>
      </c>
      <c r="CA51" s="10">
        <f t="shared" ref="CA51:CC51" si="20">STDEV(CA41:CA49)/SQRT(9)</f>
        <v>4.1936713793766463E-2</v>
      </c>
      <c r="CB51" s="10">
        <f t="shared" si="20"/>
        <v>3.4810905730221074E-2</v>
      </c>
      <c r="CC51" s="10">
        <f t="shared" si="20"/>
        <v>3.8015447008397693E-2</v>
      </c>
      <c r="CQ51" t="s">
        <v>96</v>
      </c>
    </row>
    <row r="52" spans="1:95" x14ac:dyDescent="0.2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20</v>
      </c>
      <c r="Z52" s="13">
        <f>'Data Linked'!AF90</f>
        <v>3.0395190000000003</v>
      </c>
      <c r="AA52" s="13">
        <f>'Data Linked'!AF134</f>
        <v>3.6978480000000005</v>
      </c>
      <c r="AB52" s="13">
        <f>'Data Linked'!AF288</f>
        <v>4.5452715000000001</v>
      </c>
      <c r="AC52" s="13"/>
      <c r="AD52" s="9">
        <f>AVERAGE(Z52:AC52)</f>
        <v>3.7608795000000002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20</v>
      </c>
      <c r="AR52">
        <f>'Data Linked'!AF310</f>
        <v>3.3826905000000003</v>
      </c>
      <c r="AS52">
        <f>'Data Linked'!AF332</f>
        <v>2.9344665000000001</v>
      </c>
      <c r="AT52">
        <f>'Data Linked'!AF354</f>
        <v>2.7173579999999999</v>
      </c>
      <c r="AU52" s="18">
        <f>'Data Linked'!AF376</f>
        <v>0.95072512500000006</v>
      </c>
      <c r="AV52">
        <f>'Data Linked'!AF398</f>
        <v>0.74657309999999999</v>
      </c>
      <c r="AW52">
        <f>'Data Linked'!AF420</f>
        <v>3.0815399999999999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20</v>
      </c>
      <c r="BK52" s="3">
        <f>'Data Linked'!AF222</f>
        <v>1.2459226499999998</v>
      </c>
      <c r="BL52">
        <f>'Data Linked'!AF244</f>
        <v>1.5617805</v>
      </c>
      <c r="BM52">
        <f>'Data Linked'!AF266</f>
        <v>2.1500744999999997</v>
      </c>
      <c r="BN52" s="3"/>
      <c r="BO52" s="3"/>
      <c r="BP52" s="3"/>
      <c r="BQ52" s="3"/>
      <c r="BR52" s="3"/>
      <c r="BS52" s="3"/>
      <c r="BT52" s="3"/>
      <c r="BU52" s="3"/>
      <c r="BV52" s="3"/>
      <c r="BW52" s="3"/>
    </row>
    <row r="53" spans="1:95" x14ac:dyDescent="0.2">
      <c r="A53" s="3" t="s">
        <v>91</v>
      </c>
      <c r="B53" s="2" t="s">
        <v>19</v>
      </c>
      <c r="C53" s="2"/>
      <c r="D53" s="42">
        <v>2</v>
      </c>
      <c r="E53" s="67">
        <v>3</v>
      </c>
      <c r="F53" s="43">
        <v>5</v>
      </c>
      <c r="G53" s="43">
        <v>6</v>
      </c>
      <c r="H53" s="43"/>
      <c r="I53" s="43">
        <v>9</v>
      </c>
      <c r="J53" s="43">
        <v>12</v>
      </c>
      <c r="K53" s="43">
        <v>13</v>
      </c>
      <c r="L53" s="38">
        <v>15</v>
      </c>
      <c r="M53" s="3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22</v>
      </c>
      <c r="Z53" s="13">
        <f>'Data Linked'!AF91</f>
        <v>2.6018002500000001</v>
      </c>
      <c r="AA53" s="13">
        <f>'Data Linked'!AF135</f>
        <v>3.1865925000000002</v>
      </c>
      <c r="AB53" s="13">
        <f>'Data Linked'!AF289</f>
        <v>4.2721350000000005</v>
      </c>
      <c r="AC53" s="13">
        <f>'Data Linked'!AF443</f>
        <v>3.3616799999999998</v>
      </c>
      <c r="AD53" s="9">
        <f t="shared" ref="AD53:AD60" si="21">AVERAGE(Z53:AC53)</f>
        <v>3.3555519375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22</v>
      </c>
      <c r="AR53" s="18">
        <f>'Data Linked'!AF311</f>
        <v>2.5807897500000001</v>
      </c>
      <c r="AS53" s="18">
        <f>'Data Linked'!AF333</f>
        <v>1.9259624999999998</v>
      </c>
      <c r="AT53" s="18">
        <f>'Data Linked'!AF355</f>
        <v>1.39019475</v>
      </c>
      <c r="AU53" s="18">
        <f>'Data Linked'!AF377</f>
        <v>0.60090029999999994</v>
      </c>
      <c r="AV53" s="18">
        <f>'Data Linked'!AF399</f>
        <v>0.63801884999999992</v>
      </c>
      <c r="AW53" s="18">
        <f>'Data Linked'!AF421</f>
        <v>2.8084034999999998</v>
      </c>
      <c r="AX53" s="18">
        <f>'Data Linked'!AF465</f>
        <v>1.0099046999999999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22</v>
      </c>
      <c r="BK53" s="3">
        <f>'Data Linked'!AF223</f>
        <v>1.0757376000000001</v>
      </c>
      <c r="BL53" s="18">
        <f>'Data Linked'!AF245</f>
        <v>0.9426711000000001</v>
      </c>
      <c r="BM53" s="18">
        <f>'Data Linked'!AF267</f>
        <v>0.97278615000000002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4" t="s">
        <v>91</v>
      </c>
      <c r="BY53" s="3"/>
      <c r="BZ53" s="38" t="s">
        <v>88</v>
      </c>
      <c r="CA53" s="43" t="s">
        <v>84</v>
      </c>
      <c r="CB53" s="38" t="s">
        <v>93</v>
      </c>
      <c r="CC53" s="38" t="s">
        <v>86</v>
      </c>
    </row>
    <row r="54" spans="1:95" x14ac:dyDescent="0.2">
      <c r="A54" s="3"/>
      <c r="B54" s="4" t="s">
        <v>20</v>
      </c>
      <c r="C54" s="14"/>
      <c r="D54" s="14">
        <f>'Data Linked'!AF2</f>
        <v>1.568784</v>
      </c>
      <c r="E54" s="72">
        <f>'Data Linked'!AF24</f>
        <v>3.5717850000000002</v>
      </c>
      <c r="F54" s="14">
        <f>'Data Linked'!AF46</f>
        <v>2.9869927499999998</v>
      </c>
      <c r="G54" s="10">
        <f>'Data Linked'!AF68</f>
        <v>2.7243615000000001</v>
      </c>
      <c r="H54" s="14"/>
      <c r="I54" s="14">
        <f>'Data Linked'!AF112</f>
        <v>2.9064525000000003</v>
      </c>
      <c r="J54" s="14">
        <f>'Data Linked'!AF156</f>
        <v>0</v>
      </c>
      <c r="K54" s="14">
        <f>'Data Linked'!AF178</f>
        <v>1.6808399999999999</v>
      </c>
      <c r="L54" s="14">
        <f>'Data Linked'!AF200</f>
        <v>2.0240115000000003</v>
      </c>
      <c r="M54" s="14">
        <f>AVERAGE(D54:L54)</f>
        <v>2.1829034062500003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23</v>
      </c>
      <c r="Z54" s="13">
        <f>'Data Linked'!AF92</f>
        <v>2.3881934999999999</v>
      </c>
      <c r="AA54" s="13">
        <f>'Data Linked'!AF136</f>
        <v>2.5982985000000003</v>
      </c>
      <c r="AB54" s="13">
        <f>'Data Linked'!AF290</f>
        <v>3.6208095</v>
      </c>
      <c r="AC54" s="13">
        <f>'Data Linked'!AF444</f>
        <v>2.3811900000000001</v>
      </c>
      <c r="AD54" s="9">
        <f t="shared" si="21"/>
        <v>2.7471228750000001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23</v>
      </c>
      <c r="AR54" s="18">
        <f>'Data Linked'!AF312</f>
        <v>1.932966</v>
      </c>
      <c r="AS54" s="18">
        <f>'Data Linked'!AF334</f>
        <v>1.6808399999999999</v>
      </c>
      <c r="AT54" s="18">
        <f>'Data Linked'!AF356</f>
        <v>1.2893443499999999</v>
      </c>
      <c r="AU54" s="18">
        <f>'Data Linked'!AF378</f>
        <v>0.43036507499999999</v>
      </c>
      <c r="AV54" s="18">
        <f>'Data Linked'!AF400</f>
        <v>0.51405689999999993</v>
      </c>
      <c r="AW54" s="18">
        <f>'Data Linked'!AF422</f>
        <v>2.2761374999999999</v>
      </c>
      <c r="AX54" s="18">
        <f>'Data Linked'!AF466</f>
        <v>0.67093530000000001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23</v>
      </c>
      <c r="BK54" s="3">
        <f>'Data Linked'!AF224</f>
        <v>1.0884139349999999</v>
      </c>
      <c r="BL54" s="18">
        <f>'Data Linked'!AF246</f>
        <v>0.89644800000000002</v>
      </c>
      <c r="BM54" s="18">
        <f>'Data Linked'!AF268</f>
        <v>0.9146571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4" t="s">
        <v>20</v>
      </c>
      <c r="BZ54" s="10">
        <f>AVERAGE(C54:L54)</f>
        <v>2.1829034062500003</v>
      </c>
      <c r="CA54" s="10">
        <f t="shared" ref="CA54" si="22">AVERAGE(Z52:AC52)</f>
        <v>3.7608795000000002</v>
      </c>
      <c r="CB54" s="10">
        <f t="shared" ref="CB54" si="23">AVERAGE(AR52:AX52)</f>
        <v>2.3022255375</v>
      </c>
      <c r="CC54" s="10">
        <f t="shared" ref="CC54:CC61" si="24">AVERAGE(BK52:BM52)</f>
        <v>1.6525925499999998</v>
      </c>
      <c r="CD54" s="15">
        <v>0.9</v>
      </c>
      <c r="CE54" s="15">
        <v>3</v>
      </c>
    </row>
    <row r="55" spans="1:95" x14ac:dyDescent="0.2">
      <c r="A55" s="3"/>
      <c r="B55" s="4" t="s">
        <v>22</v>
      </c>
      <c r="C55" s="14"/>
      <c r="D55" s="14">
        <f>'Data Linked'!AF3</f>
        <v>1.4140066500000001</v>
      </c>
      <c r="E55" s="72">
        <f>'Data Linked'!AF25</f>
        <v>3.8449214999999999</v>
      </c>
      <c r="F55" s="14">
        <f>'Data Linked'!AF47</f>
        <v>2.5422704999999999</v>
      </c>
      <c r="G55" s="10">
        <f>'Data Linked'!AF69</f>
        <v>2.5842915</v>
      </c>
      <c r="H55" s="14"/>
      <c r="I55" s="14">
        <f>'Data Linked'!AF113</f>
        <v>2.0135062499999998</v>
      </c>
      <c r="J55" s="14">
        <f>'Data Linked'!AF157</f>
        <v>4.0200089999999999</v>
      </c>
      <c r="K55" s="14">
        <f>'Data Linked'!AF179</f>
        <v>1.484742</v>
      </c>
      <c r="L55" s="14">
        <f>'Data Linked'!AF201</f>
        <v>1.6458225</v>
      </c>
      <c r="M55" s="14">
        <f t="shared" ref="M55:M62" si="25">AVERAGE(D55:L55)</f>
        <v>2.4436962374999998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24</v>
      </c>
      <c r="Z55" s="13">
        <f>'Data Linked'!AF93</f>
        <v>1.848924</v>
      </c>
      <c r="AA55" s="13">
        <f>'Data Linked'!AF137</f>
        <v>2.1500745000000001</v>
      </c>
      <c r="AB55" s="13">
        <f>'Data Linked'!AF291</f>
        <v>3.8379180000000002</v>
      </c>
      <c r="AC55" s="13">
        <f>'Data Linked'!AF445</f>
        <v>2.3111549999999998</v>
      </c>
      <c r="AD55" s="9">
        <f t="shared" si="21"/>
        <v>2.5370178750000001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24</v>
      </c>
      <c r="AR55" s="18">
        <f>'Data Linked'!AF313</f>
        <v>1.4728360500000002</v>
      </c>
      <c r="AS55" s="18">
        <f>'Data Linked'!AF335</f>
        <v>1.3474734000000002</v>
      </c>
      <c r="AT55" s="18">
        <f>'Data Linked'!AF357</f>
        <v>1.0792393499999999</v>
      </c>
      <c r="AU55" s="18">
        <f>'Data Linked'!AF379</f>
        <v>0.41110544999999998</v>
      </c>
      <c r="AV55" s="18">
        <f>'Data Linked'!AF401</f>
        <v>0.4790394</v>
      </c>
      <c r="AW55" s="18">
        <f>'Data Linked'!AF423</f>
        <v>2.2061025000000001</v>
      </c>
      <c r="AX55" s="18">
        <f>'Data Linked'!AF467</f>
        <v>0.51055514999999996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24</v>
      </c>
      <c r="BK55" s="3">
        <f>'Data Linked'!AF225</f>
        <v>0.67303634999999995</v>
      </c>
      <c r="BL55" s="18">
        <f>'Data Linked'!AF247</f>
        <v>1.0519257</v>
      </c>
      <c r="BM55" s="18">
        <f>'Data Linked'!AF269</f>
        <v>0.81380669999999999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4" t="s">
        <v>22</v>
      </c>
      <c r="BZ55" s="10">
        <f>AVERAGE(C55:L55)</f>
        <v>2.4436962374999998</v>
      </c>
      <c r="CA55" s="10">
        <f t="shared" ref="CA55:CA61" si="26">AVERAGE(Z53:AC53)</f>
        <v>3.3555519375</v>
      </c>
      <c r="CB55" s="10">
        <f t="shared" ref="CB55:CB62" si="27">AVERAGE(AR53:AX53)</f>
        <v>1.5648820499999998</v>
      </c>
      <c r="CC55" s="10">
        <f t="shared" si="24"/>
        <v>0.99706495000000006</v>
      </c>
      <c r="CD55" s="15">
        <v>0.9</v>
      </c>
      <c r="CE55" s="15">
        <v>3</v>
      </c>
    </row>
    <row r="56" spans="1:95" x14ac:dyDescent="0.2">
      <c r="A56" s="3"/>
      <c r="B56" s="4" t="s">
        <v>23</v>
      </c>
      <c r="C56" s="14"/>
      <c r="D56" s="14">
        <f>'Data Linked'!AF4</f>
        <v>1.3712853</v>
      </c>
      <c r="E56" s="72">
        <f>'Data Linked'!AF26</f>
        <v>2.8784385000000001</v>
      </c>
      <c r="F56" s="14">
        <f>'Data Linked'!AF48</f>
        <v>1.876938</v>
      </c>
      <c r="G56" s="10">
        <f>'Data Linked'!AF70</f>
        <v>1.9049519999999998</v>
      </c>
      <c r="H56" s="14"/>
      <c r="I56" s="14">
        <f>'Data Linked'!AF114</f>
        <v>1.6598294999999998</v>
      </c>
      <c r="J56" s="14">
        <f>'Data Linked'!AF158</f>
        <v>3.6208095</v>
      </c>
      <c r="K56" s="14">
        <f>'Data Linked'!AF180</f>
        <v>4.0487233500000004</v>
      </c>
      <c r="L56" s="14">
        <f>'Data Linked'!AF202</f>
        <v>1.14787365</v>
      </c>
      <c r="M56" s="14">
        <f t="shared" si="25"/>
        <v>2.313606225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25</v>
      </c>
      <c r="Z56" s="13">
        <f>'Data Linked'!AF94</f>
        <v>2.4652319999999999</v>
      </c>
      <c r="AA56" s="13">
        <f>'Data Linked'!AF138</f>
        <v>1.8699344999999998</v>
      </c>
      <c r="AB56" s="13">
        <f>'Data Linked'!AF292</f>
        <v>2.8574280000000001</v>
      </c>
      <c r="AC56" s="13">
        <f>'Data Linked'!AF446</f>
        <v>2.1640815</v>
      </c>
      <c r="AD56" s="9">
        <f t="shared" si="21"/>
        <v>2.3391690000000001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25</v>
      </c>
      <c r="AR56" s="18">
        <f>'Data Linked'!AF314</f>
        <v>0.97138545000000009</v>
      </c>
      <c r="AS56" s="18">
        <f>'Data Linked'!AF336</f>
        <v>0.87473715000000007</v>
      </c>
      <c r="AT56" s="14">
        <f>'Data Linked'!AF358</f>
        <v>0.98189070000000012</v>
      </c>
      <c r="AU56" s="18">
        <f>'Data Linked'!AF380</f>
        <v>0.39219599999999999</v>
      </c>
      <c r="AV56" s="18">
        <f>'Data Linked'!AF402</f>
        <v>0.56378174999999997</v>
      </c>
      <c r="AW56" s="18">
        <f>'Data Linked'!AF424</f>
        <v>1.4987490000000001</v>
      </c>
      <c r="AX56" s="18">
        <f>'Data Linked'!AF468</f>
        <v>0.43701840000000003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25</v>
      </c>
      <c r="BK56" s="3">
        <f>'Data Linked'!AF226</f>
        <v>0.71505734999999992</v>
      </c>
      <c r="BL56" s="18">
        <f>'Data Linked'!AF248</f>
        <v>0.73186574999999998</v>
      </c>
      <c r="BM56" s="18">
        <f>'Data Linked'!AF270</f>
        <v>0.56238104999999994</v>
      </c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4" t="s">
        <v>23</v>
      </c>
      <c r="BZ56" s="10">
        <f t="shared" ref="BZ56:BZ62" si="28">AVERAGE(C56:L56)</f>
        <v>2.313606225</v>
      </c>
      <c r="CA56" s="10">
        <f t="shared" si="26"/>
        <v>2.7471228750000001</v>
      </c>
      <c r="CB56" s="10">
        <f t="shared" si="27"/>
        <v>1.2563778749999999</v>
      </c>
      <c r="CC56" s="10">
        <f t="shared" si="24"/>
        <v>0.96650634499999999</v>
      </c>
      <c r="CD56" s="15">
        <v>0.9</v>
      </c>
      <c r="CE56" s="15">
        <v>3</v>
      </c>
    </row>
    <row r="57" spans="1:95" x14ac:dyDescent="0.2">
      <c r="A57" s="3"/>
      <c r="B57" s="4" t="s">
        <v>24</v>
      </c>
      <c r="C57" s="14"/>
      <c r="D57" s="14">
        <f>'Data Linked'!AF5</f>
        <v>1.7018504999999999</v>
      </c>
      <c r="E57" s="72">
        <f>'Data Linked'!AF27</f>
        <v>3.2496239999999998</v>
      </c>
      <c r="F57" s="14">
        <f>'Data Linked'!AF49</f>
        <v>1.722861</v>
      </c>
      <c r="G57" s="10">
        <f>'Data Linked'!AF71</f>
        <v>1.9609799999999999</v>
      </c>
      <c r="H57" s="14"/>
      <c r="I57" s="14">
        <f>'Data Linked'!AF115</f>
        <v>1.4868430500000001</v>
      </c>
      <c r="J57" s="14">
        <f>'Data Linked'!AF159</f>
        <v>3.4597289999999998</v>
      </c>
      <c r="K57" s="14">
        <f>'Data Linked'!AF181</f>
        <v>1.1086540500000002</v>
      </c>
      <c r="L57" s="14">
        <f>'Data Linked'!AF203</f>
        <v>0.77878920000000007</v>
      </c>
      <c r="M57" s="14">
        <f t="shared" si="25"/>
        <v>1.9336663499999998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26</v>
      </c>
      <c r="Z57" s="13">
        <f>'Data Linked'!AF95</f>
        <v>1.9049519999999998</v>
      </c>
      <c r="AA57" s="13">
        <f>'Data Linked'!AF139</f>
        <v>1.456728</v>
      </c>
      <c r="AB57" s="13">
        <f>'Data Linked'!AF293</f>
        <v>2.4652320000000003</v>
      </c>
      <c r="AC57" s="13">
        <f>'Data Linked'!AF447</f>
        <v>2.0044016999999998</v>
      </c>
      <c r="AD57" s="9">
        <f t="shared" si="21"/>
        <v>1.957828425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26</v>
      </c>
      <c r="AR57" s="18">
        <f>'Data Linked'!AF315</f>
        <v>1.6757041000000001</v>
      </c>
      <c r="AS57" s="18">
        <f>'Data Linked'!AF337</f>
        <v>1.1989992</v>
      </c>
      <c r="AT57" s="18">
        <f>'Data Linked'!AF359</f>
        <v>1.3656825000000001</v>
      </c>
      <c r="AU57" s="18">
        <f>'Data Linked'!AF381</f>
        <v>0.62984810000000002</v>
      </c>
      <c r="AV57" s="18">
        <f>'Data Linked'!AF403</f>
        <v>0.93146549999999995</v>
      </c>
      <c r="AW57" s="18">
        <f>'Data Linked'!AF425</f>
        <v>1.5916621</v>
      </c>
      <c r="AX57" s="18">
        <f>'Data Linked'!AF469</f>
        <v>0.77832230000000002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26</v>
      </c>
      <c r="BK57" s="3">
        <f>'Data Linked'!AF227</f>
        <v>1.2606299999999999</v>
      </c>
      <c r="BL57" s="18">
        <f>'Data Linked'!AF249</f>
        <v>0.91395674999999998</v>
      </c>
      <c r="BM57" s="18">
        <f>'Data Linked'!AF271</f>
        <v>0.94874079999999983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4" t="s">
        <v>24</v>
      </c>
      <c r="BZ57" s="10">
        <f t="shared" si="28"/>
        <v>1.9336663499999998</v>
      </c>
      <c r="CA57" s="10">
        <f t="shared" si="26"/>
        <v>2.5370178750000001</v>
      </c>
      <c r="CB57" s="10">
        <f t="shared" si="27"/>
        <v>1.0723359000000001</v>
      </c>
      <c r="CC57" s="10">
        <f t="shared" si="24"/>
        <v>0.84625625000000004</v>
      </c>
      <c r="CD57" s="15">
        <v>0.9</v>
      </c>
      <c r="CE57" s="15">
        <v>3</v>
      </c>
    </row>
    <row r="58" spans="1:95" x14ac:dyDescent="0.2">
      <c r="A58" s="3"/>
      <c r="B58" s="4" t="s">
        <v>25</v>
      </c>
      <c r="C58" s="14"/>
      <c r="D58" s="14">
        <f>'Data Linked'!AF6</f>
        <v>0.67583775000000001</v>
      </c>
      <c r="E58" s="72">
        <f>'Data Linked'!AF28</f>
        <v>2.4302144999999999</v>
      </c>
      <c r="F58" s="14">
        <f>'Data Linked'!AF50</f>
        <v>0.89259607499999993</v>
      </c>
      <c r="G58" s="10">
        <f>'Data Linked'!AF72</f>
        <v>1.1401697999999998</v>
      </c>
      <c r="H58" s="14"/>
      <c r="I58" s="14">
        <f>'Data Linked'!AF116</f>
        <v>0.81590775000000004</v>
      </c>
      <c r="J58" s="14">
        <f>'Data Linked'!AF160</f>
        <v>3.0535259999999997</v>
      </c>
      <c r="K58" s="14">
        <f>'Data Linked'!AF182</f>
        <v>0.85372665000000003</v>
      </c>
      <c r="L58" s="14">
        <f>'Data Linked'!AF204</f>
        <v>0.4930464</v>
      </c>
      <c r="M58" s="14">
        <f t="shared" si="25"/>
        <v>1.294378115625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27</v>
      </c>
      <c r="Z58" s="13">
        <f>'Data Linked'!AF96</f>
        <v>3.0535259999999997</v>
      </c>
      <c r="AA58" s="13">
        <f>'Data Linked'!AF140</f>
        <v>2.7733860000000004</v>
      </c>
      <c r="AB58" s="13">
        <f>'Data Linked'!AF294</f>
        <v>4.6083029999999994</v>
      </c>
      <c r="AC58" s="13">
        <f>'Data Linked'!AF448</f>
        <v>3.2076030000000002</v>
      </c>
      <c r="AD58" s="9">
        <f t="shared" si="21"/>
        <v>3.4107045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27</v>
      </c>
      <c r="AR58" s="18">
        <f>'Data Linked'!AF316</f>
        <v>2.0800394999999998</v>
      </c>
      <c r="AS58" s="18">
        <f>'Data Linked'!AF338</f>
        <v>1.4434213499999999</v>
      </c>
      <c r="AT58" s="18">
        <f>'Data Linked'!AF360</f>
        <v>1.8909449999999999</v>
      </c>
      <c r="AU58" s="18">
        <f>'Data Linked'!AF382</f>
        <v>0.68984475000000001</v>
      </c>
      <c r="AV58" s="18">
        <f>'Data Linked'!AF404</f>
        <v>0.68424194999999999</v>
      </c>
      <c r="AW58" s="18">
        <f>'Data Linked'!AF426</f>
        <v>2.59479675</v>
      </c>
      <c r="AX58" s="18">
        <f>'Data Linked'!AF470</f>
        <v>0.75882922499999994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27</v>
      </c>
      <c r="BK58" s="3">
        <f>'Data Linked'!AF228</f>
        <v>0.83481720000000004</v>
      </c>
      <c r="BL58" s="18">
        <f>'Data Linked'!AF250</f>
        <v>1.4966479499999998</v>
      </c>
      <c r="BM58" s="18">
        <f>'Data Linked'!AF272</f>
        <v>1.0477236000000001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4" t="s">
        <v>25</v>
      </c>
      <c r="BZ58" s="10">
        <f t="shared" si="28"/>
        <v>1.294378115625</v>
      </c>
      <c r="CA58" s="10">
        <f t="shared" si="26"/>
        <v>2.3391690000000001</v>
      </c>
      <c r="CB58" s="10">
        <f t="shared" si="27"/>
        <v>0.81710835000000015</v>
      </c>
      <c r="CC58" s="10">
        <f t="shared" si="24"/>
        <v>0.66976804999999995</v>
      </c>
      <c r="CD58" s="15">
        <v>0.9</v>
      </c>
      <c r="CE58" s="15">
        <v>3</v>
      </c>
    </row>
    <row r="59" spans="1:95" x14ac:dyDescent="0.2">
      <c r="A59" s="3"/>
      <c r="B59" s="4" t="s">
        <v>26</v>
      </c>
      <c r="C59" s="14"/>
      <c r="D59" s="14">
        <f>'Data Linked'!AF7</f>
        <v>1.27253595</v>
      </c>
      <c r="E59" s="72">
        <f>'Data Linked'!AF29</f>
        <v>2.1762209000000001</v>
      </c>
      <c r="F59" s="14">
        <f>'Data Linked'!AF51</f>
        <v>1.6178085</v>
      </c>
      <c r="G59" s="10">
        <f>'Data Linked'!AF73</f>
        <v>2.0450219999999999</v>
      </c>
      <c r="H59" s="14"/>
      <c r="I59" s="14">
        <f>'Data Linked'!AF117</f>
        <v>2.385859</v>
      </c>
      <c r="J59" s="14">
        <f>'Data Linked'!AF161</f>
        <v>4.3001490000000002</v>
      </c>
      <c r="K59" s="14">
        <f>'Data Linked'!AF183</f>
        <v>1.4581286999999998</v>
      </c>
      <c r="L59" s="14">
        <f>'Data Linked'!AF205</f>
        <v>1.2774384000000001</v>
      </c>
      <c r="M59" s="14">
        <f t="shared" si="25"/>
        <v>2.0666453062500003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28</v>
      </c>
      <c r="Z59" s="13">
        <f>'Data Linked'!AF97</f>
        <v>3.487743</v>
      </c>
      <c r="AA59" s="13">
        <f>'Data Linked'!AF141</f>
        <v>3.5157569999999998</v>
      </c>
      <c r="AB59" s="13">
        <f>'Data Linked'!AF295</f>
        <v>4.2301140000000004</v>
      </c>
      <c r="AC59" s="13">
        <f>'Data Linked'!AF449</f>
        <v>4.3841910000000004</v>
      </c>
      <c r="AD59" s="9">
        <f t="shared" si="21"/>
        <v>3.9044512500000002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28</v>
      </c>
      <c r="AR59" s="18">
        <f>'Data Linked'!AF317</f>
        <v>2.2061025000000001</v>
      </c>
      <c r="AS59" s="18">
        <f>'Data Linked'!AF339</f>
        <v>1.3838915999999999</v>
      </c>
      <c r="AT59" s="18">
        <f>'Data Linked'!AF361</f>
        <v>1.9189590000000001</v>
      </c>
      <c r="AU59" s="18">
        <f>'Data Linked'!AF383</f>
        <v>0.72556259999999995</v>
      </c>
      <c r="AV59" s="18">
        <f>'Data Linked'!AF405</f>
        <v>0.71015490000000003</v>
      </c>
      <c r="AW59" s="18">
        <f>'Data Linked'!AF427</f>
        <v>2.5912949999999997</v>
      </c>
      <c r="AX59" s="18">
        <f>'Data Linked'!AF471</f>
        <v>0.77528744999999999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28</v>
      </c>
      <c r="BK59" s="3"/>
      <c r="BL59" s="18">
        <f>'Data Linked'!AF251</f>
        <v>1.2144069</v>
      </c>
      <c r="BM59" s="18">
        <f>'Data Linked'!AF273</f>
        <v>0.90905429999999998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4" t="s">
        <v>26</v>
      </c>
      <c r="BZ59" s="10">
        <f t="shared" si="28"/>
        <v>2.0666453062500003</v>
      </c>
      <c r="CA59" s="10">
        <f t="shared" si="26"/>
        <v>1.957828425</v>
      </c>
      <c r="CB59" s="10">
        <f t="shared" si="27"/>
        <v>1.1673834000000001</v>
      </c>
      <c r="CC59" s="10">
        <f t="shared" si="24"/>
        <v>1.0411091833333332</v>
      </c>
      <c r="CD59" s="15">
        <v>0.9</v>
      </c>
      <c r="CE59" s="15">
        <v>3</v>
      </c>
    </row>
    <row r="60" spans="1:95" x14ac:dyDescent="0.2">
      <c r="A60" s="3"/>
      <c r="B60" s="4" t="s">
        <v>27</v>
      </c>
      <c r="C60" s="14"/>
      <c r="D60" s="14">
        <f>'Data Linked'!AF8</f>
        <v>1.54077</v>
      </c>
      <c r="E60" s="72">
        <f>'Data Linked'!AF30</f>
        <v>3.7048515000000002</v>
      </c>
      <c r="F60" s="14">
        <f>'Data Linked'!AF52</f>
        <v>2.9834909999999999</v>
      </c>
      <c r="G60" s="10">
        <f>'Data Linked'!AF74</f>
        <v>2.6473230000000001</v>
      </c>
      <c r="H60" s="14"/>
      <c r="I60" s="14">
        <f>'Data Linked'!AF118</f>
        <v>3.025512</v>
      </c>
      <c r="J60" s="14">
        <f>'Data Linked'!AF162</f>
        <v>4.1880930000000003</v>
      </c>
      <c r="K60" s="14">
        <f>'Data Linked'!AF184</f>
        <v>1.4497245000000001</v>
      </c>
      <c r="L60" s="14">
        <f>'Data Linked'!AF206</f>
        <v>1.6423207500000001</v>
      </c>
      <c r="M60" s="14">
        <f t="shared" si="25"/>
        <v>2.6477607187499999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29</v>
      </c>
      <c r="Z60" s="13">
        <f>'Data Linked'!AF98</f>
        <v>3.0395189999999999</v>
      </c>
      <c r="AA60" s="13"/>
      <c r="AB60" s="13"/>
      <c r="AC60" s="13">
        <f>'Data Linked'!AF450</f>
        <v>3.0115050000000001</v>
      </c>
      <c r="AD60" s="9">
        <f t="shared" si="21"/>
        <v>3.025512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29</v>
      </c>
      <c r="AR60" s="18">
        <f>'Data Linked'!AF318</f>
        <v>2.6333159999999998</v>
      </c>
      <c r="AS60" s="18">
        <f>'Data Linked'!AF340</f>
        <v>1.8629310000000001</v>
      </c>
      <c r="AT60" s="18">
        <f>'Data Linked'!AF362</f>
        <v>2.1990990000000004</v>
      </c>
      <c r="AU60" s="18">
        <f>'Data Linked'!AF384</f>
        <v>0</v>
      </c>
      <c r="AV60" s="18">
        <f>'Data Linked'!AF406</f>
        <v>0.6275136</v>
      </c>
      <c r="AW60" s="18">
        <f>'Data Linked'!AF428</f>
        <v>2.7873930000000002</v>
      </c>
      <c r="AX60" s="18">
        <f>'Data Linked'!AF472</f>
        <v>0.84322140000000001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29</v>
      </c>
      <c r="BK60" s="3">
        <f>'Data Linked'!AF230</f>
        <v>1.0365180000000001</v>
      </c>
      <c r="BL60" s="18"/>
      <c r="BM60" s="18">
        <f>'Data Linked'!AF274</f>
        <v>1.1723859000000001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4" t="s">
        <v>27</v>
      </c>
      <c r="BZ60" s="10">
        <f t="shared" si="28"/>
        <v>2.6477607187499999</v>
      </c>
      <c r="CA60" s="10">
        <f t="shared" si="26"/>
        <v>3.4107045</v>
      </c>
      <c r="CB60" s="10">
        <f t="shared" si="27"/>
        <v>1.4488740749999998</v>
      </c>
      <c r="CC60" s="10">
        <f t="shared" si="24"/>
        <v>1.12639625</v>
      </c>
      <c r="CD60" s="15">
        <v>0.9</v>
      </c>
      <c r="CE60" s="15">
        <v>3</v>
      </c>
    </row>
    <row r="61" spans="1:95" x14ac:dyDescent="0.2">
      <c r="A61" s="3"/>
      <c r="B61" s="4" t="s">
        <v>28</v>
      </c>
      <c r="C61" s="14"/>
      <c r="D61" s="14">
        <f>'Data Linked'!AF9</f>
        <v>1.6668329999999998</v>
      </c>
      <c r="E61" s="72">
        <f>'Data Linked'!AF31</f>
        <v>4.48224</v>
      </c>
      <c r="F61" s="14">
        <f>'Data Linked'!AF53</f>
        <v>3.4737360000000002</v>
      </c>
      <c r="G61" s="10">
        <f>'Data Linked'!AF75</f>
        <v>3.2986484999999997</v>
      </c>
      <c r="H61" s="14"/>
      <c r="I61" s="14">
        <f>'Data Linked'!AF119</f>
        <v>3.1515750000000002</v>
      </c>
      <c r="J61" s="14"/>
      <c r="K61" s="14">
        <f>'Data Linked'!AF185</f>
        <v>1.610805</v>
      </c>
      <c r="L61" s="14">
        <f>'Data Linked'!AF207</f>
        <v>1.8349169999999999</v>
      </c>
      <c r="M61" s="14">
        <f t="shared" si="25"/>
        <v>2.7883935000000002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9">
        <f>AVERAGE(Z52:Z60)</f>
        <v>2.6477120833333334</v>
      </c>
      <c r="AA61" s="9">
        <f t="shared" ref="AA61:AC61" si="29">AVERAGE(AA52:AA60)</f>
        <v>2.6560773750000002</v>
      </c>
      <c r="AB61" s="9">
        <f t="shared" si="29"/>
        <v>3.8046513749999997</v>
      </c>
      <c r="AC61" s="9">
        <f t="shared" si="29"/>
        <v>2.8532259</v>
      </c>
      <c r="AD61" s="9">
        <f>AVERAGE(AD52:AD60)</f>
        <v>3.0042485958333334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>
        <f>AVERAGE(AR52:AR60)</f>
        <v>2.1039810944444444</v>
      </c>
      <c r="AS61" s="3">
        <f t="shared" ref="AS61:AX61" si="30">AVERAGE(AS52:AS60)</f>
        <v>1.6280802999999997</v>
      </c>
      <c r="AT61" s="3">
        <f t="shared" si="30"/>
        <v>1.6480791833333335</v>
      </c>
      <c r="AU61" s="3">
        <f t="shared" si="30"/>
        <v>0.53672748888888888</v>
      </c>
      <c r="AV61" s="3">
        <f t="shared" si="30"/>
        <v>0.65498288333333332</v>
      </c>
      <c r="AW61" s="3">
        <f t="shared" si="30"/>
        <v>2.3817865944444443</v>
      </c>
      <c r="AX61" s="3">
        <f t="shared" si="30"/>
        <v>0.72300924062500005</v>
      </c>
      <c r="AY61" s="3">
        <f>AVERAGE(AR61:AX61)</f>
        <v>1.3823781121527776</v>
      </c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4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4" t="s">
        <v>28</v>
      </c>
      <c r="BZ61" s="10">
        <f t="shared" si="28"/>
        <v>2.7883935000000002</v>
      </c>
      <c r="CA61" s="10">
        <f t="shared" si="26"/>
        <v>3.9044512500000002</v>
      </c>
      <c r="CB61" s="10">
        <f t="shared" si="27"/>
        <v>1.4730361500000002</v>
      </c>
      <c r="CC61" s="10">
        <f t="shared" si="24"/>
        <v>1.0617306</v>
      </c>
      <c r="CD61" s="15">
        <v>0.9</v>
      </c>
      <c r="CE61" s="15">
        <v>3</v>
      </c>
    </row>
    <row r="62" spans="1:95" x14ac:dyDescent="0.2">
      <c r="A62" s="3"/>
      <c r="B62" s="4" t="s">
        <v>29</v>
      </c>
      <c r="C62" s="14"/>
      <c r="D62" s="14">
        <f>'Data Linked'!AF10</f>
        <v>1.3754873999999999</v>
      </c>
      <c r="E62" s="72">
        <f>'Data Linked'!AF32</f>
        <v>3.697848</v>
      </c>
      <c r="F62" s="14">
        <f>'Data Linked'!AF54</f>
        <v>2.7733859999999999</v>
      </c>
      <c r="G62" s="10">
        <f>'Data Linked'!AF76</f>
        <v>2.9834909999999999</v>
      </c>
      <c r="H62" s="14"/>
      <c r="I62" s="14">
        <f>'Data Linked'!AF120</f>
        <v>2.759379</v>
      </c>
      <c r="J62" s="14">
        <f>'Data Linked'!AF164</f>
        <v>4.1040509999999992</v>
      </c>
      <c r="K62" s="14"/>
      <c r="L62" s="14">
        <f>'Data Linked'!AF208</f>
        <v>1.5757874999999999</v>
      </c>
      <c r="M62" s="14">
        <f t="shared" si="25"/>
        <v>2.7527756999999999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9">
        <f>AVERAGE(Z61:AC61)</f>
        <v>2.9904166833333332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4" t="s">
        <v>29</v>
      </c>
      <c r="BZ62" s="10">
        <f t="shared" si="28"/>
        <v>2.7527756999999999</v>
      </c>
      <c r="CA62" s="10"/>
      <c r="CB62" s="186">
        <f t="shared" si="27"/>
        <v>1.5647819999999999</v>
      </c>
      <c r="CC62" s="10"/>
      <c r="CD62" s="15">
        <v>0.9</v>
      </c>
      <c r="CE62" s="15">
        <v>3</v>
      </c>
    </row>
    <row r="63" spans="1:95" x14ac:dyDescent="0.2">
      <c r="A63" s="3"/>
      <c r="B63" s="3"/>
      <c r="C63" s="3"/>
      <c r="D63" s="10">
        <f>AVERAGE(D54:D62)</f>
        <v>1.3985989500000002</v>
      </c>
      <c r="E63" s="10">
        <f t="shared" ref="E63:L63" si="31">AVERAGE(E54:E62)</f>
        <v>3.3373493222222219</v>
      </c>
      <c r="F63" s="10">
        <f t="shared" si="31"/>
        <v>2.3188977583333332</v>
      </c>
      <c r="G63" s="10">
        <f t="shared" si="31"/>
        <v>2.3654710333333333</v>
      </c>
      <c r="H63" s="10"/>
      <c r="I63" s="10">
        <f t="shared" si="31"/>
        <v>2.2449848944444444</v>
      </c>
      <c r="J63" s="10">
        <f t="shared" si="31"/>
        <v>3.3432958125000001</v>
      </c>
      <c r="K63" s="10">
        <f t="shared" si="31"/>
        <v>1.7119180312500002</v>
      </c>
      <c r="L63" s="10">
        <f t="shared" si="31"/>
        <v>1.3800007666666667</v>
      </c>
      <c r="M63" s="10">
        <f>AVERAGE(M54:M62)</f>
        <v>2.2693139510416667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92</v>
      </c>
      <c r="Y63" s="3"/>
      <c r="Z63" s="38">
        <v>8</v>
      </c>
      <c r="AA63" s="38">
        <v>11</v>
      </c>
      <c r="AB63" s="38">
        <v>19</v>
      </c>
      <c r="AC63" s="38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92</v>
      </c>
      <c r="AQ63" s="3"/>
      <c r="AR63" s="38">
        <v>21</v>
      </c>
      <c r="AS63" s="38">
        <v>22</v>
      </c>
      <c r="AT63" s="38">
        <v>23</v>
      </c>
      <c r="AU63" s="38">
        <v>24</v>
      </c>
      <c r="AV63" s="38">
        <v>25</v>
      </c>
      <c r="AW63" s="38">
        <v>26</v>
      </c>
      <c r="AX63" s="38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92</v>
      </c>
      <c r="BJ63" s="3"/>
      <c r="BK63" s="38">
        <v>16</v>
      </c>
      <c r="BL63" s="38">
        <v>17</v>
      </c>
      <c r="BM63" s="38">
        <v>18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 t="s">
        <v>195</v>
      </c>
      <c r="BZ63" s="10">
        <f>AVERAGE(BZ54:BZ62)</f>
        <v>2.2693139510416667</v>
      </c>
      <c r="CA63" s="11">
        <f t="shared" ref="CA63" si="32">AVERAGE(CA54:CA62)</f>
        <v>3.0015906703125004</v>
      </c>
      <c r="CB63" s="185">
        <f t="shared" ref="CB63" si="33">AVERAGE(CB54:CB62)</f>
        <v>1.4074450374999998</v>
      </c>
      <c r="CC63" s="11">
        <f t="shared" ref="CC63" si="34">AVERAGE(CC54:CC62)</f>
        <v>1.0451780222916667</v>
      </c>
    </row>
    <row r="64" spans="1:95" x14ac:dyDescent="0.2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20</v>
      </c>
      <c r="Z64" s="13">
        <f>'Data Linked'!AG90</f>
        <v>3.9177050000000005E-2</v>
      </c>
      <c r="AA64" s="13">
        <f>'Data Linked'!AG134</f>
        <v>9.9413699999999994E-2</v>
      </c>
      <c r="AB64" s="13">
        <f>'Data Linked'!AG288</f>
        <v>7.6031349999999998E-2</v>
      </c>
      <c r="AC64" s="1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20</v>
      </c>
      <c r="AR64">
        <f>'Data Linked'!AG310</f>
        <v>8.5632050000000001E-2</v>
      </c>
      <c r="AS64">
        <f>'Data Linked'!AG332</f>
        <v>5.4662050000000004E-2</v>
      </c>
      <c r="AT64">
        <f>'Data Linked'!AG354</f>
        <v>5.713965E-2</v>
      </c>
      <c r="AU64" s="18">
        <f>'Data Linked'!AG376</f>
        <v>4.6454999999999996E-2</v>
      </c>
      <c r="AV64">
        <f>'Data Linked'!AG398</f>
        <v>0.12991914999999998</v>
      </c>
      <c r="AW64">
        <f>'Data Linked'!AG420</f>
        <v>6.6585499999999992E-2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20</v>
      </c>
      <c r="BK64" s="3">
        <f>'Data Linked'!AG222</f>
        <v>9.0742100000000006E-2</v>
      </c>
      <c r="BL64">
        <f>'Data Linked'!AG244</f>
        <v>5.5436299999999994E-2</v>
      </c>
      <c r="BM64">
        <f>'Data Linked'!AG266</f>
        <v>7.8508949999999994E-2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 t="s">
        <v>196</v>
      </c>
      <c r="BZ64" s="10">
        <f>STDEV(BZ54:BZ62)/SQRT(9)</f>
        <v>0.15769486804259178</v>
      </c>
      <c r="CA64" s="10">
        <f t="shared" ref="CA64:CC64" si="35">STDEV(CA54:CA62)/SQRT(9)</f>
        <v>0.23547194395570203</v>
      </c>
      <c r="CB64" s="186">
        <f t="shared" si="35"/>
        <v>0.13931571115986652</v>
      </c>
      <c r="CC64" s="10">
        <f t="shared" si="35"/>
        <v>9.4687956323664932E-2</v>
      </c>
    </row>
    <row r="65" spans="1:83" x14ac:dyDescent="0.2">
      <c r="A65" s="3" t="s">
        <v>92</v>
      </c>
      <c r="B65" s="2" t="s">
        <v>19</v>
      </c>
      <c r="C65" s="2"/>
      <c r="D65" s="42">
        <v>2</v>
      </c>
      <c r="E65" s="67">
        <v>3</v>
      </c>
      <c r="F65" s="43">
        <v>5</v>
      </c>
      <c r="G65" s="43">
        <v>6</v>
      </c>
      <c r="H65" s="43"/>
      <c r="I65" s="43">
        <v>9</v>
      </c>
      <c r="J65" s="43">
        <v>12</v>
      </c>
      <c r="K65" s="43">
        <v>13</v>
      </c>
      <c r="L65" s="38">
        <v>15</v>
      </c>
      <c r="M65" s="3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22</v>
      </c>
      <c r="Z65" s="13">
        <f>'Data Linked'!AG91</f>
        <v>3.9486750000000001E-2</v>
      </c>
      <c r="AA65" s="13">
        <f>'Data Linked'!AG135</f>
        <v>6.705005E-2</v>
      </c>
      <c r="AB65" s="13">
        <f>'Data Linked'!AG289</f>
        <v>9.260030000000001E-2</v>
      </c>
      <c r="AC65" s="13">
        <f>'Data Linked'!AG443</f>
        <v>5.8843000000000006E-2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22</v>
      </c>
      <c r="AR65" s="18">
        <f>'Data Linked'!AG311</f>
        <v>6.0933475000000001E-2</v>
      </c>
      <c r="AS65" s="18">
        <f>'Data Linked'!AG333</f>
        <v>5.3423249999999992E-2</v>
      </c>
      <c r="AT65" s="18">
        <f>'Data Linked'!AG355</f>
        <v>4.6764699999999999E-2</v>
      </c>
      <c r="AU65" s="18">
        <f>'Data Linked'!AG377</f>
        <v>3.0660300000000001E-2</v>
      </c>
      <c r="AV65" s="18">
        <f>'Data Linked'!AG399</f>
        <v>4.5835599999999997E-2</v>
      </c>
      <c r="AW65" s="18">
        <f>'Data Linked'!AG421</f>
        <v>6.7359749999999996E-2</v>
      </c>
      <c r="AX65" s="18">
        <f>'Data Linked'!AG465</f>
        <v>4.1499800000000003E-2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22</v>
      </c>
      <c r="BK65" s="3">
        <f>'Data Linked'!AG223</f>
        <v>5.5281449999999996E-2</v>
      </c>
      <c r="BL65" s="18">
        <f>'Data Linked'!AG245</f>
        <v>5.6055699999999993E-2</v>
      </c>
      <c r="BM65" s="18">
        <f>'Data Linked'!AG267</f>
        <v>3.8093099999999991E-2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</row>
    <row r="66" spans="1:83" x14ac:dyDescent="0.2">
      <c r="A66" s="3"/>
      <c r="B66" s="4" t="s">
        <v>20</v>
      </c>
      <c r="C66" s="13"/>
      <c r="D66" s="13">
        <f>'Data Linked'!AG2</f>
        <v>2.7098749999999998E-2</v>
      </c>
      <c r="E66" s="68">
        <f>'Data Linked'!AG24</f>
        <v>4.5680750000000006E-2</v>
      </c>
      <c r="F66" s="13">
        <f>'Data Linked'!AG46</f>
        <v>3.9177049999999998E-2</v>
      </c>
      <c r="G66" s="9">
        <f>'Data Linked'!AG68</f>
        <v>3.8557649999999999E-2</v>
      </c>
      <c r="H66" s="13"/>
      <c r="I66" s="13">
        <f>'Data Linked'!AG112</f>
        <v>3.8093100000000005E-2</v>
      </c>
      <c r="J66" s="13">
        <f>'Data Linked'!AG156</f>
        <v>0</v>
      </c>
      <c r="K66" s="13">
        <f>'Data Linked'!AG178</f>
        <v>3.62349E-2</v>
      </c>
      <c r="L66" s="80">
        <f>'Data Linked'!AG200</f>
        <v>3.8093099999999998E-2</v>
      </c>
      <c r="M66" s="139">
        <f>AVERAGE(D66:L66)</f>
        <v>3.2866912499999998E-2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23</v>
      </c>
      <c r="Z66" s="13">
        <f>'Data Linked'!AG92</f>
        <v>5.9926950000000007E-2</v>
      </c>
      <c r="AA66" s="13">
        <f>'Data Linked'!AG136</f>
        <v>8.3154449999999991E-2</v>
      </c>
      <c r="AB66" s="13">
        <f>'Data Linked'!AG290</f>
        <v>8.2070500000000005E-2</v>
      </c>
      <c r="AC66" s="13">
        <f>'Data Linked'!AG444</f>
        <v>6.1630299999999999E-2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23</v>
      </c>
      <c r="AR66" s="18">
        <f>'Data Linked'!AG312</f>
        <v>6.5656400000000004E-2</v>
      </c>
      <c r="AS66" s="18">
        <f>'Data Linked'!AG334</f>
        <v>5.7449349999999996E-2</v>
      </c>
      <c r="AT66" s="18">
        <f>'Data Linked'!AG356</f>
        <v>5.3113549999999995E-2</v>
      </c>
      <c r="AU66" s="18">
        <f>'Data Linked'!AG378</f>
        <v>3.1744250000000002E-2</v>
      </c>
      <c r="AV66" s="18">
        <f>'Data Linked'!AG400</f>
        <v>4.6609849999999994E-2</v>
      </c>
      <c r="AW66" s="18">
        <f>'Data Linked'!AG422</f>
        <v>7.0611599999999997E-2</v>
      </c>
      <c r="AX66" s="18">
        <f>'Data Linked'!AG466</f>
        <v>4.2274050000000001E-2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23</v>
      </c>
      <c r="BK66" s="3">
        <f>'Data Linked'!AG224</f>
        <v>7.8663800000000006E-2</v>
      </c>
      <c r="BL66" s="18">
        <f>'Data Linked'!AG246</f>
        <v>6.1940000000000002E-2</v>
      </c>
      <c r="BM66" s="18">
        <f>'Data Linked'!AG268</f>
        <v>4.8468049999999999E-2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4" t="s">
        <v>92</v>
      </c>
      <c r="BY66" s="3"/>
      <c r="BZ66" s="38" t="s">
        <v>88</v>
      </c>
      <c r="CA66" s="43" t="s">
        <v>84</v>
      </c>
      <c r="CB66" s="38" t="s">
        <v>85</v>
      </c>
      <c r="CC66" s="38" t="s">
        <v>86</v>
      </c>
    </row>
    <row r="67" spans="1:83" x14ac:dyDescent="0.2">
      <c r="A67" s="3"/>
      <c r="B67" s="4" t="s">
        <v>22</v>
      </c>
      <c r="C67" s="13"/>
      <c r="D67" s="13">
        <f>'Data Linked'!AG3</f>
        <v>3.9486750000000001E-2</v>
      </c>
      <c r="E67" s="68">
        <f>'Data Linked'!AG25</f>
        <v>7.8508949999999994E-2</v>
      </c>
      <c r="F67" s="13">
        <f>'Data Linked'!AG47</f>
        <v>4.7384099999999998E-2</v>
      </c>
      <c r="G67" s="9">
        <f>'Data Linked'!AG69</f>
        <v>4.2428899999999999E-2</v>
      </c>
      <c r="H67" s="13"/>
      <c r="I67" s="13">
        <f>'Data Linked'!AG113</f>
        <v>3.4841250000000004E-2</v>
      </c>
      <c r="J67" s="13">
        <f>'Data Linked'!AG157</f>
        <v>5.1874749999999997E-2</v>
      </c>
      <c r="K67" s="13">
        <f>'Data Linked'!AG179</f>
        <v>5.9772100000000009E-2</v>
      </c>
      <c r="L67" s="13">
        <f>'Data Linked'!AG201</f>
        <v>4.010615E-2</v>
      </c>
      <c r="M67" s="139">
        <f t="shared" ref="M67:M74" si="36">AVERAGE(D67:L67)</f>
        <v>4.9300368749999997E-2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24</v>
      </c>
      <c r="Z67" s="13">
        <f>'Data Linked'!AG93</f>
        <v>6.0701199999999997E-2</v>
      </c>
      <c r="AA67" s="13">
        <f>'Data Linked'!AG137</f>
        <v>9.0742100000000006E-2</v>
      </c>
      <c r="AB67" s="13">
        <f>'Data Linked'!AG291</f>
        <v>8.1141400000000002E-2</v>
      </c>
      <c r="AC67" s="13">
        <f>'Data Linked'!AG445</f>
        <v>6.5811250000000002E-2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24</v>
      </c>
      <c r="AR67" s="18">
        <f>'Data Linked'!AG313</f>
        <v>6.3488500000000003E-2</v>
      </c>
      <c r="AS67" s="18">
        <f>'Data Linked'!AG335</f>
        <v>5.8688149999999994E-2</v>
      </c>
      <c r="AT67" s="18">
        <f>'Data Linked'!AG357</f>
        <v>5.1719899999999999E-2</v>
      </c>
      <c r="AU67" s="18">
        <f>'Data Linked'!AG379</f>
        <v>4.5525900000000001E-2</v>
      </c>
      <c r="AV67" s="18">
        <f>'Data Linked'!AG401</f>
        <v>4.89326E-2</v>
      </c>
      <c r="AW67" s="18">
        <f>'Data Linked'!AG423</f>
        <v>0.120783</v>
      </c>
      <c r="AX67" s="18">
        <f>'Data Linked'!AG467</f>
        <v>3.7009149999999998E-2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24</v>
      </c>
      <c r="BK67" s="3">
        <f>'Data Linked'!AG225</f>
        <v>7.4947399999999997E-2</v>
      </c>
      <c r="BL67" s="18">
        <f>'Data Linked'!AG247</f>
        <v>7.0301900000000001E-2</v>
      </c>
      <c r="BM67" s="18">
        <f>'Data Linked'!AG269</f>
        <v>4.7538950000000003E-2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4" t="s">
        <v>20</v>
      </c>
      <c r="BZ67" s="9">
        <f>AVERAGE(C66:L66)</f>
        <v>3.2866912499999998E-2</v>
      </c>
      <c r="CA67" s="9">
        <f>AVERAGE(Z64:AC64)</f>
        <v>7.1540699999999999E-2</v>
      </c>
      <c r="CB67" s="9">
        <f t="shared" ref="CB67" si="37">AVERAGE(AR64:AX64)</f>
        <v>7.3398899999999989E-2</v>
      </c>
      <c r="CC67" s="9">
        <f t="shared" ref="CC67:CC74" si="38">AVERAGE(BK64:BM64)</f>
        <v>7.4895783333333327E-2</v>
      </c>
      <c r="CD67" s="10">
        <v>0.05</v>
      </c>
      <c r="CE67" s="11">
        <v>0.1</v>
      </c>
    </row>
    <row r="68" spans="1:83" x14ac:dyDescent="0.2">
      <c r="A68" s="3"/>
      <c r="B68" s="4" t="s">
        <v>23</v>
      </c>
      <c r="C68" s="13"/>
      <c r="D68" s="13">
        <f>'Data Linked'!AG4</f>
        <v>4.9397150000000001E-2</v>
      </c>
      <c r="E68" s="68">
        <f>'Data Linked'!AG26</f>
        <v>6.705005E-2</v>
      </c>
      <c r="F68" s="13">
        <f>'Data Linked'!AG48</f>
        <v>8.7180550000000009E-2</v>
      </c>
      <c r="G68" s="9">
        <f>'Data Linked'!AG70</f>
        <v>6.5656400000000004E-2</v>
      </c>
      <c r="H68" s="13"/>
      <c r="I68" s="13">
        <f>'Data Linked'!AG114</f>
        <v>5.001655E-2</v>
      </c>
      <c r="J68" s="13">
        <f>'Data Linked'!AG158</f>
        <v>3.4221849999999998E-2</v>
      </c>
      <c r="K68" s="13">
        <f>'Data Linked'!AG180</f>
        <v>0.31279699999999999</v>
      </c>
      <c r="L68" s="13">
        <f>'Data Linked'!AG202</f>
        <v>8.0986550000000004E-2</v>
      </c>
      <c r="M68" s="139">
        <f t="shared" si="36"/>
        <v>9.3413262499999997E-2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25</v>
      </c>
      <c r="Z68" s="13">
        <f>'Data Linked'!AG94</f>
        <v>5.5746000000000004E-2</v>
      </c>
      <c r="AA68" s="13">
        <f>'Data Linked'!AG138</f>
        <v>0.13487435</v>
      </c>
      <c r="AB68" s="13">
        <f>'Data Linked'!AG292</f>
        <v>0.10947895000000001</v>
      </c>
      <c r="AC68" s="13">
        <f>'Data Linked'!AG446</f>
        <v>9.3684249999999997E-2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25</v>
      </c>
      <c r="AR68" s="18">
        <f>'Data Linked'!AG314</f>
        <v>7.0147049999999989E-2</v>
      </c>
      <c r="AS68" s="18">
        <f>'Data Linked'!AG336</f>
        <v>6.4107899999999995E-2</v>
      </c>
      <c r="AT68" s="18">
        <f>'Data Linked'!AG358</f>
        <v>6.7204900000000012E-2</v>
      </c>
      <c r="AU68" s="18">
        <f>'Data Linked'!AG380</f>
        <v>4.8313200000000001E-2</v>
      </c>
      <c r="AV68" s="18">
        <f>'Data Linked'!AG402</f>
        <v>6.3178800000000007E-2</v>
      </c>
      <c r="AW68" s="18">
        <f>'Data Linked'!AG424</f>
        <v>9.6626400000000001E-2</v>
      </c>
      <c r="AX68" s="18">
        <f>'Data Linked'!AG468</f>
        <v>4.8003500000000004E-2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25</v>
      </c>
      <c r="BK68" s="3">
        <f>'Data Linked'!AG226</f>
        <v>8.2535049999999999E-2</v>
      </c>
      <c r="BL68" s="18">
        <f>'Data Linked'!AG248</f>
        <v>8.4702949999999999E-2</v>
      </c>
      <c r="BM68" s="18">
        <f>'Data Linked'!AG270</f>
        <v>6.1010900000000007E-2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4" t="s">
        <v>22</v>
      </c>
      <c r="BZ68" s="9">
        <f>AVERAGE(C67:L67)</f>
        <v>4.9300368749999997E-2</v>
      </c>
      <c r="CA68" s="9">
        <f t="shared" ref="CA68:CA74" si="39">AVERAGE(Z65:AC65)</f>
        <v>6.4495025000000011E-2</v>
      </c>
      <c r="CB68" s="9">
        <f t="shared" ref="CB68:CB75" si="40">AVERAGE(AR65:AX65)</f>
        <v>4.9496696428571428E-2</v>
      </c>
      <c r="CC68" s="9">
        <f t="shared" si="38"/>
        <v>4.9810083333333331E-2</v>
      </c>
      <c r="CD68" s="10">
        <v>0.05</v>
      </c>
      <c r="CE68" s="11">
        <v>0.1</v>
      </c>
    </row>
    <row r="69" spans="1:83" x14ac:dyDescent="0.2">
      <c r="A69" s="3"/>
      <c r="B69" s="4" t="s">
        <v>24</v>
      </c>
      <c r="C69" s="13"/>
      <c r="D69" s="13">
        <f>'Data Linked'!AG5</f>
        <v>6.7824300000000004E-2</v>
      </c>
      <c r="E69" s="68">
        <f>'Data Linked'!AG27</f>
        <v>9.972339999999999E-2</v>
      </c>
      <c r="F69" s="13">
        <f>'Data Linked'!AG49</f>
        <v>7.8508949999999994E-2</v>
      </c>
      <c r="G69" s="9">
        <f>'Data Linked'!AG71</f>
        <v>5.6829950000000004E-2</v>
      </c>
      <c r="H69" s="13"/>
      <c r="I69" s="13">
        <f>'Data Linked'!AG115</f>
        <v>4.7693800000000001E-2</v>
      </c>
      <c r="J69" s="13">
        <f>'Data Linked'!AG159</f>
        <v>3.7628549999999997E-2</v>
      </c>
      <c r="K69" s="13">
        <f>'Data Linked'!AG181</f>
        <v>6.3643349999999987E-2</v>
      </c>
      <c r="L69" s="13">
        <f>'Data Linked'!AG203</f>
        <v>5.38878E-2</v>
      </c>
      <c r="M69" s="139">
        <f t="shared" si="36"/>
        <v>6.3217512500000003E-2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26</v>
      </c>
      <c r="Z69" s="13">
        <f>'Data Linked'!AG95</f>
        <v>0.13100310000000001</v>
      </c>
      <c r="AA69" s="13">
        <f>'Data Linked'!AG139</f>
        <v>9.652316666666666E-2</v>
      </c>
      <c r="AB69" s="13">
        <f>'Data Linked'!AG293</f>
        <v>0.13957146666666667</v>
      </c>
      <c r="AC69" s="13">
        <f>'Data Linked'!AG447</f>
        <v>0.13172573333333334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26</v>
      </c>
      <c r="AR69" s="18">
        <f>'Data Linked'!AG315</f>
        <v>0.130074</v>
      </c>
      <c r="AS69" s="18">
        <f>'Data Linked'!AG337</f>
        <v>0.10756913333333333</v>
      </c>
      <c r="AT69" s="18">
        <f>'Data Linked'!AG359</f>
        <v>0.11076936666666666</v>
      </c>
      <c r="AU69" s="18">
        <f>'Data Linked'!AG381</f>
        <v>6.2043233333333336E-2</v>
      </c>
      <c r="AV69" s="18">
        <f>'Data Linked'!AG403</f>
        <v>0.1294546</v>
      </c>
      <c r="AW69" s="18">
        <f>'Data Linked'!AG425</f>
        <v>0.1241897</v>
      </c>
      <c r="AX69" s="18">
        <f>'Data Linked'!AG469</f>
        <v>6.9063100000000002E-2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26</v>
      </c>
      <c r="BK69" s="3">
        <f>'Data Linked'!AG227</f>
        <v>9.1051800000000002E-2</v>
      </c>
      <c r="BL69" s="18">
        <f>'Data Linked'!AG249</f>
        <v>9.1051800000000016E-2</v>
      </c>
      <c r="BM69" s="18">
        <f>'Data Linked'!AG271</f>
        <v>9.146473333333334E-2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4" t="s">
        <v>23</v>
      </c>
      <c r="BZ69" s="9">
        <f t="shared" ref="BZ69:CA75" si="41">AVERAGE(C68:L68)</f>
        <v>9.3413262499999997E-2</v>
      </c>
      <c r="CA69" s="9">
        <f t="shared" si="39"/>
        <v>7.1695549999999997E-2</v>
      </c>
      <c r="CB69" s="9">
        <f t="shared" si="40"/>
        <v>5.2494150000000003E-2</v>
      </c>
      <c r="CC69" s="9">
        <f t="shared" si="38"/>
        <v>6.3023949999999995E-2</v>
      </c>
      <c r="CD69" s="10">
        <v>0.05</v>
      </c>
      <c r="CE69" s="11">
        <v>0.1</v>
      </c>
    </row>
    <row r="70" spans="1:83" x14ac:dyDescent="0.2">
      <c r="A70" s="3"/>
      <c r="B70" s="4" t="s">
        <v>25</v>
      </c>
      <c r="C70" s="13"/>
      <c r="D70" s="13">
        <f>'Data Linked'!AG6</f>
        <v>5.4042649999999998E-2</v>
      </c>
      <c r="E70" s="68">
        <f>'Data Linked'!AG28</f>
        <v>0.11381474999999999</v>
      </c>
      <c r="F70" s="13">
        <f>'Data Linked'!AG50</f>
        <v>8.981299999999999E-2</v>
      </c>
      <c r="G70" s="9">
        <f>'Data Linked'!AG72</f>
        <v>7.2779499999999997E-2</v>
      </c>
      <c r="H70" s="13"/>
      <c r="I70" s="13">
        <f>'Data Linked'!AG116</f>
        <v>5.3423250000000005E-2</v>
      </c>
      <c r="J70" s="13">
        <f>'Data Linked'!AG160</f>
        <v>3.0969999999999998E-2</v>
      </c>
      <c r="K70" s="13">
        <f>'Data Linked'!AG182</f>
        <v>6.6585499999999992E-2</v>
      </c>
      <c r="L70" s="13">
        <f>'Data Linked'!AG204</f>
        <v>3.5615499999999994E-2</v>
      </c>
      <c r="M70" s="139">
        <f t="shared" si="36"/>
        <v>6.4630518750000004E-2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27</v>
      </c>
      <c r="Z70" s="13">
        <f>'Data Linked'!AG96</f>
        <v>3.2363649999999994E-2</v>
      </c>
      <c r="AA70" s="13">
        <f>'Data Linked'!AG140</f>
        <v>7.1076150000000005E-2</v>
      </c>
      <c r="AB70" s="13">
        <f>'Data Linked'!AG294</f>
        <v>6.2094849999999993E-2</v>
      </c>
      <c r="AC70" s="13">
        <f>'Data Linked'!AG448</f>
        <v>4.4751649999999997E-2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27</v>
      </c>
      <c r="AR70" s="18">
        <f>'Data Linked'!AG316</f>
        <v>6.3178800000000007E-2</v>
      </c>
      <c r="AS70" s="18">
        <f>'Data Linked'!AG338</f>
        <v>6.1785150000000004E-2</v>
      </c>
      <c r="AT70" s="18">
        <f>'Data Linked'!AG360</f>
        <v>5.0790799999999997E-2</v>
      </c>
      <c r="AU70" s="18">
        <f>'Data Linked'!AG382</f>
        <v>5.2958699999999997E-2</v>
      </c>
      <c r="AV70" s="18">
        <f>'Data Linked'!AG404</f>
        <v>6.5501549999999992E-2</v>
      </c>
      <c r="AW70" s="18">
        <f>'Data Linked'!AG426</f>
        <v>6.6508075E-2</v>
      </c>
      <c r="AX70" s="18">
        <f>'Data Linked'!AG470</f>
        <v>4.5680749999999992E-2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27</v>
      </c>
      <c r="BK70" s="3">
        <f>'Data Linked'!AG228</f>
        <v>6.9527649999999996E-2</v>
      </c>
      <c r="BL70" s="18">
        <f>'Data Linked'!AG250</f>
        <v>6.9992200000000004E-2</v>
      </c>
      <c r="BM70" s="18">
        <f>'Data Linked'!AG272</f>
        <v>5.8533300000000003E-2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4" t="s">
        <v>24</v>
      </c>
      <c r="BZ70" s="9">
        <f t="shared" si="41"/>
        <v>6.3217512500000003E-2</v>
      </c>
      <c r="CA70" s="9">
        <f t="shared" si="39"/>
        <v>7.4598987500000005E-2</v>
      </c>
      <c r="CB70" s="9">
        <f t="shared" si="40"/>
        <v>6.087817142857143E-2</v>
      </c>
      <c r="CC70" s="9">
        <f t="shared" si="38"/>
        <v>6.4262749999999993E-2</v>
      </c>
      <c r="CD70" s="10">
        <v>0.05</v>
      </c>
      <c r="CE70" s="11">
        <v>0.1</v>
      </c>
    </row>
    <row r="71" spans="1:83" x14ac:dyDescent="0.2">
      <c r="A71" s="3"/>
      <c r="B71" s="4" t="s">
        <v>26</v>
      </c>
      <c r="C71" s="13"/>
      <c r="D71" s="13">
        <f>'Data Linked'!AG7</f>
        <v>0.11510516666666666</v>
      </c>
      <c r="E71" s="68">
        <f>'Data Linked'!AG29</f>
        <v>0.13306776666666667</v>
      </c>
      <c r="F71" s="13">
        <f>'Data Linked'!AG51</f>
        <v>0.1217121</v>
      </c>
      <c r="G71" s="9">
        <f>'Data Linked'!AG73</f>
        <v>0.12367353333333335</v>
      </c>
      <c r="H71" s="13"/>
      <c r="I71" s="13">
        <f>'Data Linked'!AG117</f>
        <v>0.12584143333333334</v>
      </c>
      <c r="J71" s="13">
        <f>'Data Linked'!AG161</f>
        <v>2.41566E-2</v>
      </c>
      <c r="K71" s="13">
        <f>'Data Linked'!AG183</f>
        <v>0.12181533333333333</v>
      </c>
      <c r="L71" s="13">
        <f>'Data Linked'!AG205</f>
        <v>0.10395596666666666</v>
      </c>
      <c r="M71" s="139">
        <f t="shared" si="36"/>
        <v>0.10866598749999999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28</v>
      </c>
      <c r="Z71" s="13">
        <f>'Data Linked'!AG97</f>
        <v>3.4531550000000001E-2</v>
      </c>
      <c r="AA71" s="13">
        <f>'Data Linked'!AG141</f>
        <v>6.6740350000000004E-2</v>
      </c>
      <c r="AB71" s="13">
        <f>'Data Linked'!AG295</f>
        <v>5.6365399999999996E-2</v>
      </c>
      <c r="AC71" s="13">
        <f>'Data Linked'!AG449</f>
        <v>5.6520249999999994E-2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28</v>
      </c>
      <c r="AR71" s="18">
        <f>'Data Linked'!AG317</f>
        <v>4.4287099999999996E-2</v>
      </c>
      <c r="AS71" s="18">
        <f>'Data Linked'!AG339</f>
        <v>4.3048299999999998E-2</v>
      </c>
      <c r="AT71" s="18">
        <f>'Data Linked'!AG361</f>
        <v>4.4287099999999996E-2</v>
      </c>
      <c r="AU71" s="18">
        <f>'Data Linked'!AG383</f>
        <v>5.5436299999999994E-2</v>
      </c>
      <c r="AV71" s="18">
        <f>'Data Linked'!AG405</f>
        <v>5.1100500000000007E-2</v>
      </c>
      <c r="AW71" s="18">
        <f>'Data Linked'!AG427</f>
        <v>4.5680750000000006E-2</v>
      </c>
      <c r="AX71" s="18">
        <f>'Data Linked'!AG471</f>
        <v>4.0570700000000001E-2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28</v>
      </c>
      <c r="BK71" s="3"/>
      <c r="BL71" s="18">
        <f>'Data Linked'!AG251</f>
        <v>6.4107899999999995E-2</v>
      </c>
      <c r="BM71" s="18">
        <f>'Data Linked'!AG273</f>
        <v>4.6454999999999996E-2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4" t="s">
        <v>25</v>
      </c>
      <c r="BZ71" s="9">
        <f t="shared" si="41"/>
        <v>6.4630518750000004E-2</v>
      </c>
      <c r="CA71" s="9">
        <f>AVERAGE(Z68:AC68)</f>
        <v>9.8445887499999996E-2</v>
      </c>
      <c r="CB71" s="9">
        <f t="shared" si="40"/>
        <v>6.5368821428571436E-2</v>
      </c>
      <c r="CC71" s="9">
        <f t="shared" si="38"/>
        <v>7.6082966666666668E-2</v>
      </c>
      <c r="CD71" s="10">
        <v>0.05</v>
      </c>
      <c r="CE71" s="11">
        <v>0.1</v>
      </c>
    </row>
    <row r="72" spans="1:83" x14ac:dyDescent="0.2">
      <c r="A72" s="3"/>
      <c r="B72" s="4" t="s">
        <v>27</v>
      </c>
      <c r="C72" s="13"/>
      <c r="D72" s="13">
        <f>'Data Linked'!AG8</f>
        <v>5.6365400000000003E-2</v>
      </c>
      <c r="E72" s="68">
        <f>'Data Linked'!AG30</f>
        <v>5.2649000000000001E-2</v>
      </c>
      <c r="F72" s="13">
        <f>'Data Linked'!AG52</f>
        <v>5.5746000000000004E-2</v>
      </c>
      <c r="G72" s="9">
        <f>'Data Linked'!AG74</f>
        <v>3.298305E-2</v>
      </c>
      <c r="H72" s="13"/>
      <c r="I72" s="13">
        <f>'Data Linked'!AG118</f>
        <v>5.682994999999999E-2</v>
      </c>
      <c r="J72" s="13">
        <f>'Data Linked'!AG162</f>
        <v>2.4930850000000001E-2</v>
      </c>
      <c r="K72" s="13">
        <f>'Data Linked'!AG184</f>
        <v>6.5501550000000006E-2</v>
      </c>
      <c r="L72" s="13">
        <f>'Data Linked'!AG206</f>
        <v>4.8622899999999997E-2</v>
      </c>
      <c r="M72" s="139">
        <f t="shared" si="36"/>
        <v>4.9203587500000007E-2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29</v>
      </c>
      <c r="Z72" s="13">
        <f>'Data Linked'!AG98</f>
        <v>5.2958700000000004E-2</v>
      </c>
      <c r="AA72" s="13"/>
      <c r="AB72" s="13"/>
      <c r="AC72" s="13">
        <f>'Data Linked'!AG450</f>
        <v>6.10109E-2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29</v>
      </c>
      <c r="AR72" s="18">
        <f>'Data Linked'!AG318</f>
        <v>3.6234899999999994E-2</v>
      </c>
      <c r="AS72" s="18">
        <f>'Data Linked'!AG340</f>
        <v>3.7783400000000002E-2</v>
      </c>
      <c r="AT72" s="18">
        <f>'Data Linked'!AG362</f>
        <v>5.4197499999999996E-2</v>
      </c>
      <c r="AU72" s="18">
        <f>'Data Linked'!AG384</f>
        <v>0</v>
      </c>
      <c r="AV72" s="18">
        <f>'Data Linked'!AG406</f>
        <v>4.0261000000000005E-2</v>
      </c>
      <c r="AW72" s="18">
        <f>'Data Linked'!AG428</f>
        <v>4.0261000000000005E-2</v>
      </c>
      <c r="AX72" s="18">
        <f>'Data Linked'!AG472</f>
        <v>3.7163999999999996E-2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29</v>
      </c>
      <c r="BK72" s="3">
        <f>'Data Linked'!AG230</f>
        <v>5.9462399999999999E-2</v>
      </c>
      <c r="BL72" s="18"/>
      <c r="BM72" s="18">
        <f>'Data Linked'!AG274</f>
        <v>4.5835599999999997E-2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4" t="s">
        <v>26</v>
      </c>
      <c r="BZ72" s="9">
        <f t="shared" si="41"/>
        <v>0.10866598749999999</v>
      </c>
      <c r="CA72" s="9">
        <f t="shared" si="39"/>
        <v>0.12470586666666666</v>
      </c>
      <c r="CB72" s="9">
        <f t="shared" si="40"/>
        <v>0.10473759047619047</v>
      </c>
      <c r="CC72" s="9">
        <f t="shared" si="38"/>
        <v>9.1189444444444448E-2</v>
      </c>
      <c r="CD72" s="10">
        <v>0.05</v>
      </c>
      <c r="CE72" s="11">
        <v>0.1</v>
      </c>
    </row>
    <row r="73" spans="1:83" x14ac:dyDescent="0.2">
      <c r="B73" s="1" t="s">
        <v>28</v>
      </c>
      <c r="C73" s="13"/>
      <c r="D73" s="13">
        <f>'Data Linked'!AG9</f>
        <v>3.6544599999999997E-2</v>
      </c>
      <c r="E73" s="68">
        <f>'Data Linked'!AG31</f>
        <v>3.9177050000000005E-2</v>
      </c>
      <c r="F73" s="13">
        <f>'Data Linked'!AG53</f>
        <v>5.713965E-2</v>
      </c>
      <c r="G73" s="9">
        <f>'Data Linked'!AG75</f>
        <v>3.9331900000000003E-2</v>
      </c>
      <c r="H73" s="13"/>
      <c r="I73" s="13">
        <f>'Data Linked'!AG119</f>
        <v>4.6919550000000004E-2</v>
      </c>
      <c r="J73" s="13"/>
      <c r="K73" s="13">
        <f>'Data Linked'!AG185</f>
        <v>4.8777750000000002E-2</v>
      </c>
      <c r="L73" s="13">
        <f>'Data Linked'!AG207</f>
        <v>3.1589400000000004E-2</v>
      </c>
      <c r="M73" s="139">
        <f t="shared" si="36"/>
        <v>4.2782842857142858E-2</v>
      </c>
      <c r="N73" s="3"/>
      <c r="O73" s="3"/>
      <c r="BK73" s="13"/>
      <c r="BX73" s="3"/>
      <c r="BY73" s="4" t="s">
        <v>27</v>
      </c>
      <c r="BZ73" s="9">
        <f t="shared" si="41"/>
        <v>4.9203587500000007E-2</v>
      </c>
      <c r="CA73" s="9">
        <f t="shared" si="39"/>
        <v>5.2571575000000002E-2</v>
      </c>
      <c r="CB73" s="9">
        <f t="shared" si="40"/>
        <v>5.8057689285714288E-2</v>
      </c>
      <c r="CC73" s="9">
        <f t="shared" si="38"/>
        <v>6.601771666666667E-2</v>
      </c>
      <c r="CD73" s="10">
        <v>0.05</v>
      </c>
      <c r="CE73" s="11">
        <v>0.1</v>
      </c>
    </row>
    <row r="74" spans="1:83" x14ac:dyDescent="0.2">
      <c r="B74" s="1" t="s">
        <v>29</v>
      </c>
      <c r="C74" s="13"/>
      <c r="D74" s="13">
        <f>'Data Linked'!AG10</f>
        <v>4.3667699999999997E-2</v>
      </c>
      <c r="E74" s="68">
        <f>'Data Linked'!AG32</f>
        <v>5.8533299999999996E-2</v>
      </c>
      <c r="F74" s="13">
        <f>'Data Linked'!AG54</f>
        <v>6.627580000000001E-2</v>
      </c>
      <c r="G74" s="9">
        <f>'Data Linked'!AG76</f>
        <v>5.7913899999999997E-2</v>
      </c>
      <c r="H74" s="13"/>
      <c r="I74" s="13">
        <f>'Data Linked'!AG120</f>
        <v>3.8712499999999997E-2</v>
      </c>
      <c r="J74" s="13">
        <f>'Data Linked'!AG164</f>
        <v>2.4775999999999999E-2</v>
      </c>
      <c r="K74" s="13">
        <f>'Data Linked'!AG186</f>
        <v>0</v>
      </c>
      <c r="L74" s="13">
        <f>'Data Linked'!AG208</f>
        <v>3.6544599999999997E-2</v>
      </c>
      <c r="M74" s="139">
        <f t="shared" si="36"/>
        <v>4.0802974999999998E-2</v>
      </c>
      <c r="N74" s="3"/>
      <c r="O74" s="3"/>
      <c r="BX74" s="3"/>
      <c r="BY74" s="4" t="s">
        <v>28</v>
      </c>
      <c r="BZ74" s="9">
        <f t="shared" si="41"/>
        <v>4.2782842857142858E-2</v>
      </c>
      <c r="CA74" s="9">
        <f t="shared" si="39"/>
        <v>5.3539387499999994E-2</v>
      </c>
      <c r="CB74" s="9">
        <f t="shared" si="40"/>
        <v>4.6344392857142855E-2</v>
      </c>
      <c r="CC74" s="9">
        <f t="shared" si="38"/>
        <v>5.5281449999999996E-2</v>
      </c>
      <c r="CD74" s="10">
        <v>0.05</v>
      </c>
      <c r="CE74" s="11">
        <v>0.1</v>
      </c>
    </row>
    <row r="75" spans="1:83" x14ac:dyDescent="0.2">
      <c r="D75" s="10">
        <f>AVERAGE(D66:D74)</f>
        <v>5.4392496296296292E-2</v>
      </c>
      <c r="E75" s="10">
        <f t="shared" ref="E75" si="42">AVERAGE(E66:E74)</f>
        <v>7.6467224074074081E-2</v>
      </c>
      <c r="F75" s="10">
        <f t="shared" ref="F75" si="43">AVERAGE(F66:F74)</f>
        <v>7.1437466666666671E-2</v>
      </c>
      <c r="G75" s="10">
        <f t="shared" ref="G75" si="44">AVERAGE(G66:G74)</f>
        <v>5.8906087037037036E-2</v>
      </c>
      <c r="H75" s="10"/>
      <c r="I75" s="10">
        <f t="shared" ref="I75" si="45">AVERAGE(I66:I74)</f>
        <v>5.4707931481481481E-2</v>
      </c>
      <c r="J75" s="10">
        <f t="shared" ref="J75" si="46">AVERAGE(J66:J74)</f>
        <v>2.8569825E-2</v>
      </c>
      <c r="K75" s="10">
        <f t="shared" ref="K75" si="47">AVERAGE(K66:K74)</f>
        <v>8.612527592592592E-2</v>
      </c>
      <c r="L75" s="10">
        <f t="shared" ref="L75" si="48">AVERAGE(L66:L74)</f>
        <v>5.2155774074074068E-2</v>
      </c>
      <c r="M75" s="140">
        <f>AVERAGE(M66:M74)</f>
        <v>6.0542663095238085E-2</v>
      </c>
      <c r="BW75" s="16"/>
      <c r="BX75" s="3"/>
      <c r="BY75" s="4" t="s">
        <v>29</v>
      </c>
      <c r="BZ75" s="9">
        <f t="shared" si="41"/>
        <v>4.0802974999999998E-2</v>
      </c>
      <c r="CA75" s="9">
        <f t="shared" si="41"/>
        <v>4.0802974999999998E-2</v>
      </c>
      <c r="CB75" s="187">
        <f t="shared" si="40"/>
        <v>3.5128828571428565E-2</v>
      </c>
      <c r="CC75" s="9"/>
      <c r="CD75" s="10">
        <v>0.05</v>
      </c>
      <c r="CE75" s="11">
        <v>0.1</v>
      </c>
    </row>
    <row r="76" spans="1:83" x14ac:dyDescent="0.2">
      <c r="BY76" s="3" t="s">
        <v>195</v>
      </c>
      <c r="BZ76" s="10">
        <f>AVERAGE(BZ67:BZ75)</f>
        <v>6.0542663095238085E-2</v>
      </c>
      <c r="CA76" s="10">
        <f t="shared" ref="CA76" si="49">AVERAGE(CA67:CA75)</f>
        <v>7.2488439351851841E-2</v>
      </c>
      <c r="CB76" s="186">
        <f t="shared" ref="CB76" si="50">AVERAGE(CB67:CB75)</f>
        <v>6.0656137830687823E-2</v>
      </c>
      <c r="CC76" s="10">
        <f t="shared" ref="CC76" si="51">AVERAGE(CC67:CC75)</f>
        <v>6.7570518055555542E-2</v>
      </c>
      <c r="CD76" s="10">
        <v>0.05</v>
      </c>
      <c r="CE76" s="11">
        <v>0.1</v>
      </c>
    </row>
    <row r="77" spans="1:83" x14ac:dyDescent="0.2">
      <c r="BY77" s="3" t="s">
        <v>196</v>
      </c>
      <c r="BZ77" s="10">
        <f>STDEV(BZ67:BZ75)/SQRT(9)</f>
        <v>8.4542671093776039E-3</v>
      </c>
      <c r="CA77" s="10">
        <f t="shared" ref="CA77:CC77" si="52">STDEV(CA67:CA75)/SQRT(9)</f>
        <v>8.5228789333621265E-3</v>
      </c>
      <c r="CB77" s="186">
        <f t="shared" si="52"/>
        <v>6.6480822375242984E-3</v>
      </c>
      <c r="CC77" s="10">
        <f t="shared" si="52"/>
        <v>4.3359937153158107E-3</v>
      </c>
    </row>
    <row r="78" spans="1:83" x14ac:dyDescent="0.2">
      <c r="BX78" s="4"/>
      <c r="CD78" s="10"/>
    </row>
    <row r="79" spans="1:83" x14ac:dyDescent="0.2">
      <c r="BX79" s="4"/>
      <c r="CD79" s="10"/>
    </row>
    <row r="80" spans="1:83" x14ac:dyDescent="0.2">
      <c r="BX80" s="4"/>
      <c r="CD80" s="10"/>
    </row>
    <row r="81" spans="76:82" x14ac:dyDescent="0.2">
      <c r="BX81" s="4"/>
      <c r="CD81" s="10"/>
    </row>
    <row r="82" spans="76:82" x14ac:dyDescent="0.2">
      <c r="BX82" s="4"/>
      <c r="CD82" s="10"/>
    </row>
    <row r="83" spans="76:82" x14ac:dyDescent="0.2">
      <c r="BX83" s="4"/>
      <c r="CD83" s="10"/>
    </row>
    <row r="84" spans="76:82" x14ac:dyDescent="0.2">
      <c r="BX84" s="4"/>
      <c r="CD84" s="10"/>
    </row>
    <row r="85" spans="76:82" x14ac:dyDescent="0.2">
      <c r="BX85" s="4"/>
      <c r="BY85" s="9"/>
      <c r="BZ85" s="9"/>
      <c r="CA85" s="9"/>
      <c r="CB85" s="9"/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11"/>
  <sheetViews>
    <sheetView topLeftCell="A70" workbookViewId="0">
      <pane xSplit="1" topLeftCell="B1" activePane="topRight" state="frozen"/>
      <selection pane="topRight" activeCell="D86" sqref="D86:D95"/>
    </sheetView>
  </sheetViews>
  <sheetFormatPr baseColWidth="10" defaultColWidth="9.1640625" defaultRowHeight="15" x14ac:dyDescent="0.2"/>
  <cols>
    <col min="1" max="1" width="12.83203125" style="18" customWidth="1"/>
    <col min="2" max="2" width="13.6640625" style="18" customWidth="1"/>
    <col min="3" max="3" width="22.1640625" style="18" customWidth="1"/>
    <col min="4" max="4" width="11.83203125" style="18" customWidth="1"/>
    <col min="5" max="5" width="19.5" style="18" bestFit="1" customWidth="1"/>
    <col min="6" max="6" width="16.83203125" style="18" customWidth="1"/>
    <col min="7" max="7" width="12.5" style="18" bestFit="1" customWidth="1"/>
    <col min="8" max="8" width="20.5" style="18" bestFit="1" customWidth="1"/>
    <col min="9" max="16384" width="9.1640625" style="18"/>
  </cols>
  <sheetData>
    <row r="1" spans="1:11" ht="16" thickBot="1" x14ac:dyDescent="0.25">
      <c r="A1" s="77" t="s">
        <v>97</v>
      </c>
      <c r="B1" s="77" t="s">
        <v>19</v>
      </c>
      <c r="C1" s="77" t="s">
        <v>98</v>
      </c>
      <c r="D1" s="77" t="s">
        <v>127</v>
      </c>
      <c r="K1" s="130" t="s">
        <v>190</v>
      </c>
    </row>
    <row r="2" spans="1:11" ht="16" thickTop="1" x14ac:dyDescent="0.2">
      <c r="A2" s="85">
        <v>42878</v>
      </c>
      <c r="B2" s="18">
        <v>2</v>
      </c>
      <c r="C2" s="18" t="s">
        <v>99</v>
      </c>
      <c r="D2" s="18">
        <v>255</v>
      </c>
      <c r="G2" s="43" t="s">
        <v>30</v>
      </c>
      <c r="H2" s="43"/>
    </row>
    <row r="3" spans="1:11" ht="16" x14ac:dyDescent="0.2">
      <c r="A3" s="85">
        <v>42892</v>
      </c>
      <c r="B3" s="18">
        <v>2</v>
      </c>
      <c r="D3" s="18">
        <v>4913.5</v>
      </c>
      <c r="E3" s="52"/>
      <c r="G3" s="43" t="s">
        <v>100</v>
      </c>
      <c r="H3" s="43" t="s">
        <v>101</v>
      </c>
    </row>
    <row r="4" spans="1:11" x14ac:dyDescent="0.2">
      <c r="A4" s="85">
        <v>42906</v>
      </c>
      <c r="B4" s="18">
        <v>2</v>
      </c>
      <c r="D4" s="18">
        <v>2273</v>
      </c>
      <c r="E4" s="18" t="s">
        <v>96</v>
      </c>
      <c r="G4" s="18" t="s">
        <v>23</v>
      </c>
      <c r="H4" s="132">
        <f>D2</f>
        <v>255</v>
      </c>
    </row>
    <row r="5" spans="1:11" x14ac:dyDescent="0.2">
      <c r="A5" s="85">
        <v>42921</v>
      </c>
      <c r="B5" s="18">
        <v>2</v>
      </c>
      <c r="D5" s="18">
        <v>25.5</v>
      </c>
      <c r="G5" s="18" t="s">
        <v>24</v>
      </c>
      <c r="H5" s="132">
        <f>AVERAGE(D3:D4)</f>
        <v>3593.25</v>
      </c>
    </row>
    <row r="6" spans="1:11" x14ac:dyDescent="0.2">
      <c r="A6" s="85">
        <v>42934</v>
      </c>
      <c r="B6" s="18">
        <v>2</v>
      </c>
      <c r="D6" s="88">
        <v>36</v>
      </c>
      <c r="G6" s="18" t="s">
        <v>25</v>
      </c>
      <c r="H6" s="132">
        <f>AVERAGE(D5:D6)</f>
        <v>30.75</v>
      </c>
    </row>
    <row r="7" spans="1:11" x14ac:dyDescent="0.2">
      <c r="A7" s="85">
        <v>42948</v>
      </c>
      <c r="B7" s="18">
        <v>2</v>
      </c>
      <c r="D7" s="88">
        <v>302.5</v>
      </c>
      <c r="G7" s="18" t="s">
        <v>26</v>
      </c>
      <c r="H7" s="132">
        <f>AVERAGE(D7:D9)</f>
        <v>691.83333333333337</v>
      </c>
    </row>
    <row r="8" spans="1:11" x14ac:dyDescent="0.2">
      <c r="A8" s="85">
        <v>42962</v>
      </c>
      <c r="B8" s="18">
        <v>2</v>
      </c>
      <c r="D8" s="18">
        <v>73.5</v>
      </c>
      <c r="G8" s="18" t="s">
        <v>27</v>
      </c>
      <c r="H8" s="132">
        <f>AVERAGE(D10:D11)</f>
        <v>10.5</v>
      </c>
    </row>
    <row r="9" spans="1:11" x14ac:dyDescent="0.2">
      <c r="A9" s="85">
        <v>42976</v>
      </c>
      <c r="B9" s="18">
        <v>2</v>
      </c>
      <c r="D9">
        <v>1699.5</v>
      </c>
      <c r="G9" s="18" t="s">
        <v>28</v>
      </c>
      <c r="H9" s="132"/>
    </row>
    <row r="10" spans="1:11" x14ac:dyDescent="0.2">
      <c r="A10" s="85">
        <v>42990</v>
      </c>
      <c r="B10" s="18">
        <v>2</v>
      </c>
      <c r="D10" s="18">
        <v>1</v>
      </c>
      <c r="G10" s="18" t="s">
        <v>135</v>
      </c>
      <c r="H10" s="132">
        <f>AVERAGE(H4:H8)</f>
        <v>916.26666666666665</v>
      </c>
    </row>
    <row r="11" spans="1:11" x14ac:dyDescent="0.2">
      <c r="A11" s="85">
        <v>43004</v>
      </c>
      <c r="B11" s="18">
        <v>2</v>
      </c>
      <c r="D11" s="18">
        <v>20</v>
      </c>
    </row>
    <row r="14" spans="1:11" x14ac:dyDescent="0.2">
      <c r="A14" s="85">
        <f t="shared" ref="A14:A23" si="0">A2</f>
        <v>42878</v>
      </c>
      <c r="B14" s="18">
        <v>3</v>
      </c>
      <c r="C14" s="18" t="s">
        <v>136</v>
      </c>
      <c r="D14" s="18">
        <v>31</v>
      </c>
      <c r="G14" s="18" t="s">
        <v>32</v>
      </c>
    </row>
    <row r="15" spans="1:11" ht="16" x14ac:dyDescent="0.2">
      <c r="A15" s="85">
        <f t="shared" si="0"/>
        <v>42892</v>
      </c>
      <c r="B15" s="18">
        <v>3</v>
      </c>
      <c r="D15" s="109">
        <v>5</v>
      </c>
      <c r="E15" s="52"/>
      <c r="G15" s="18" t="s">
        <v>100</v>
      </c>
      <c r="H15" s="18" t="s">
        <v>101</v>
      </c>
    </row>
    <row r="16" spans="1:11" x14ac:dyDescent="0.2">
      <c r="A16" s="85">
        <f t="shared" si="0"/>
        <v>42906</v>
      </c>
      <c r="B16" s="18">
        <v>3</v>
      </c>
      <c r="D16" s="18">
        <v>275.5</v>
      </c>
      <c r="G16" s="18" t="s">
        <v>23</v>
      </c>
      <c r="H16" s="132">
        <f>D14</f>
        <v>31</v>
      </c>
    </row>
    <row r="17" spans="1:8" x14ac:dyDescent="0.2">
      <c r="A17" s="85">
        <f t="shared" si="0"/>
        <v>42921</v>
      </c>
      <c r="B17" s="18">
        <v>3</v>
      </c>
      <c r="D17" s="109">
        <v>5</v>
      </c>
      <c r="G17" s="18" t="s">
        <v>24</v>
      </c>
      <c r="H17" s="132">
        <f>AVERAGE(D15:D16)</f>
        <v>140.25</v>
      </c>
    </row>
    <row r="18" spans="1:8" x14ac:dyDescent="0.2">
      <c r="A18" s="85">
        <f t="shared" si="0"/>
        <v>42934</v>
      </c>
      <c r="B18" s="18">
        <v>3</v>
      </c>
      <c r="D18" s="18">
        <v>1</v>
      </c>
      <c r="G18" s="18" t="s">
        <v>25</v>
      </c>
      <c r="H18" s="132">
        <f>AVERAGE(D17:D18)</f>
        <v>3</v>
      </c>
    </row>
    <row r="19" spans="1:8" x14ac:dyDescent="0.2">
      <c r="A19" s="85">
        <f t="shared" si="0"/>
        <v>42948</v>
      </c>
      <c r="B19" s="18">
        <v>3</v>
      </c>
      <c r="D19" s="18">
        <v>157.5</v>
      </c>
      <c r="G19" s="18" t="s">
        <v>26</v>
      </c>
      <c r="H19" s="132">
        <f>AVERAGE(D19:D21)</f>
        <v>113.66666666666667</v>
      </c>
    </row>
    <row r="20" spans="1:8" x14ac:dyDescent="0.2">
      <c r="A20" s="85">
        <f t="shared" si="0"/>
        <v>42962</v>
      </c>
      <c r="B20" s="18">
        <v>3</v>
      </c>
      <c r="D20" s="18">
        <v>69</v>
      </c>
      <c r="G20" s="18" t="s">
        <v>27</v>
      </c>
      <c r="H20" s="132">
        <f>AVERAGE(D22:D23)</f>
        <v>12.5</v>
      </c>
    </row>
    <row r="21" spans="1:8" x14ac:dyDescent="0.2">
      <c r="A21" s="85">
        <f t="shared" si="0"/>
        <v>42976</v>
      </c>
      <c r="B21" s="18">
        <v>3</v>
      </c>
      <c r="D21" s="18">
        <v>114.5</v>
      </c>
      <c r="G21" s="18" t="s">
        <v>28</v>
      </c>
      <c r="H21" s="132"/>
    </row>
    <row r="22" spans="1:8" x14ac:dyDescent="0.2">
      <c r="A22" s="85">
        <f t="shared" si="0"/>
        <v>42990</v>
      </c>
      <c r="B22" s="18">
        <v>3</v>
      </c>
      <c r="D22" s="18">
        <v>10</v>
      </c>
      <c r="G22" s="18" t="s">
        <v>135</v>
      </c>
      <c r="H22" s="132">
        <f>AVERAGE(H16:H20)</f>
        <v>60.083333333333336</v>
      </c>
    </row>
    <row r="23" spans="1:8" x14ac:dyDescent="0.2">
      <c r="A23" s="85">
        <f t="shared" si="0"/>
        <v>43004</v>
      </c>
      <c r="B23" s="18">
        <v>3</v>
      </c>
      <c r="D23" s="18">
        <v>15</v>
      </c>
    </row>
    <row r="26" spans="1:8" ht="16" x14ac:dyDescent="0.2">
      <c r="A26" s="85">
        <f t="shared" ref="A26:A35" si="1">A14</f>
        <v>42878</v>
      </c>
      <c r="B26" s="18">
        <v>6</v>
      </c>
      <c r="C26" s="18" t="s">
        <v>38</v>
      </c>
      <c r="D26" s="18">
        <v>104</v>
      </c>
      <c r="E26" s="46"/>
      <c r="G26" s="18" t="s">
        <v>37</v>
      </c>
    </row>
    <row r="27" spans="1:8" ht="16" x14ac:dyDescent="0.2">
      <c r="A27" s="85">
        <f t="shared" si="1"/>
        <v>42892</v>
      </c>
      <c r="B27" s="18">
        <v>6</v>
      </c>
      <c r="D27" s="109">
        <v>236</v>
      </c>
      <c r="E27" s="52"/>
      <c r="G27" s="18" t="s">
        <v>100</v>
      </c>
      <c r="H27" s="18" t="s">
        <v>101</v>
      </c>
    </row>
    <row r="28" spans="1:8" ht="16" x14ac:dyDescent="0.2">
      <c r="A28" s="85">
        <f t="shared" si="1"/>
        <v>42906</v>
      </c>
      <c r="B28" s="18">
        <v>6</v>
      </c>
      <c r="D28" s="18">
        <v>148.5</v>
      </c>
      <c r="E28" s="46"/>
      <c r="G28" s="18" t="s">
        <v>23</v>
      </c>
      <c r="H28" s="132">
        <f>D26</f>
        <v>104</v>
      </c>
    </row>
    <row r="29" spans="1:8" ht="16" x14ac:dyDescent="0.2">
      <c r="A29" s="85">
        <f t="shared" si="1"/>
        <v>42921</v>
      </c>
      <c r="B29" s="18">
        <v>6</v>
      </c>
      <c r="D29" s="154">
        <v>0</v>
      </c>
      <c r="E29" s="46"/>
      <c r="G29" s="18" t="s">
        <v>24</v>
      </c>
      <c r="H29" s="132">
        <f>AVERAGE(D27:D28)</f>
        <v>192.25</v>
      </c>
    </row>
    <row r="30" spans="1:8" ht="16" x14ac:dyDescent="0.2">
      <c r="A30" s="85">
        <f t="shared" si="1"/>
        <v>42934</v>
      </c>
      <c r="B30" s="18">
        <v>6</v>
      </c>
      <c r="D30" s="154">
        <v>0</v>
      </c>
      <c r="E30" s="46"/>
      <c r="G30" s="18" t="s">
        <v>25</v>
      </c>
      <c r="H30" s="132">
        <f>AVERAGE(D29:D30)</f>
        <v>0</v>
      </c>
    </row>
    <row r="31" spans="1:8" ht="16" x14ac:dyDescent="0.2">
      <c r="A31" s="85">
        <f t="shared" si="1"/>
        <v>42948</v>
      </c>
      <c r="B31" s="18">
        <v>6</v>
      </c>
      <c r="D31" s="18">
        <v>36</v>
      </c>
      <c r="E31" s="46"/>
      <c r="G31" s="18" t="s">
        <v>26</v>
      </c>
      <c r="H31" s="132">
        <f>AVERAGE(D31:D33)</f>
        <v>79</v>
      </c>
    </row>
    <row r="32" spans="1:8" ht="16" x14ac:dyDescent="0.2">
      <c r="A32" s="85">
        <f t="shared" si="1"/>
        <v>42962</v>
      </c>
      <c r="B32" s="18">
        <v>6</v>
      </c>
      <c r="D32" s="18">
        <v>196</v>
      </c>
      <c r="E32" s="46"/>
      <c r="G32" s="18" t="s">
        <v>27</v>
      </c>
      <c r="H32" s="132">
        <f>AVERAGE(D34:D35)</f>
        <v>15</v>
      </c>
    </row>
    <row r="33" spans="1:13" ht="16" x14ac:dyDescent="0.2">
      <c r="A33" s="85">
        <f t="shared" si="1"/>
        <v>42976</v>
      </c>
      <c r="B33" s="18">
        <v>6</v>
      </c>
      <c r="D33" s="18">
        <v>5</v>
      </c>
      <c r="E33" s="46"/>
      <c r="G33" s="18" t="s">
        <v>28</v>
      </c>
      <c r="H33" s="132"/>
    </row>
    <row r="34" spans="1:13" ht="16" x14ac:dyDescent="0.2">
      <c r="A34" s="85">
        <f t="shared" si="1"/>
        <v>42990</v>
      </c>
      <c r="B34" s="18">
        <v>6</v>
      </c>
      <c r="D34" s="17">
        <v>20</v>
      </c>
      <c r="E34" s="46"/>
      <c r="G34" s="18" t="s">
        <v>135</v>
      </c>
      <c r="H34" s="132">
        <f>AVERAGE(H28:H32)</f>
        <v>78.05</v>
      </c>
    </row>
    <row r="35" spans="1:13" ht="16" x14ac:dyDescent="0.2">
      <c r="A35" s="85">
        <f t="shared" si="1"/>
        <v>43004</v>
      </c>
      <c r="B35" s="18">
        <v>6</v>
      </c>
      <c r="D35" s="18">
        <v>10</v>
      </c>
      <c r="E35" s="46"/>
    </row>
    <row r="36" spans="1:13" x14ac:dyDescent="0.2">
      <c r="A36" s="78"/>
    </row>
    <row r="37" spans="1:13" x14ac:dyDescent="0.2">
      <c r="J37" s="18" t="s">
        <v>121</v>
      </c>
      <c r="K37" s="18" t="s">
        <v>122</v>
      </c>
      <c r="L37" s="18" t="s">
        <v>123</v>
      </c>
      <c r="M37" s="18" t="s">
        <v>124</v>
      </c>
    </row>
    <row r="38" spans="1:13" x14ac:dyDescent="0.2">
      <c r="A38" s="85">
        <f t="shared" ref="A38:A47" si="2">A26</f>
        <v>42878</v>
      </c>
      <c r="B38" s="18">
        <v>11</v>
      </c>
      <c r="C38" s="18" t="s">
        <v>44</v>
      </c>
      <c r="D38" s="18">
        <v>251</v>
      </c>
      <c r="G38" s="18" t="s">
        <v>43</v>
      </c>
      <c r="J38" s="18" t="s">
        <v>125</v>
      </c>
    </row>
    <row r="39" spans="1:13" ht="16" x14ac:dyDescent="0.2">
      <c r="A39" s="85">
        <f t="shared" si="2"/>
        <v>42892</v>
      </c>
      <c r="B39" s="18">
        <v>11</v>
      </c>
      <c r="D39" s="18">
        <v>80</v>
      </c>
      <c r="E39" s="52"/>
      <c r="G39" s="18" t="s">
        <v>100</v>
      </c>
      <c r="H39" s="18" t="s">
        <v>101</v>
      </c>
    </row>
    <row r="40" spans="1:13" x14ac:dyDescent="0.2">
      <c r="A40" s="85">
        <f t="shared" si="2"/>
        <v>42906</v>
      </c>
      <c r="B40" s="18">
        <v>11</v>
      </c>
      <c r="D40" s="18">
        <v>127.5</v>
      </c>
      <c r="G40" s="18" t="s">
        <v>23</v>
      </c>
      <c r="H40" s="132">
        <f>D38</f>
        <v>251</v>
      </c>
    </row>
    <row r="41" spans="1:13" x14ac:dyDescent="0.2">
      <c r="A41" s="85">
        <f t="shared" si="2"/>
        <v>42921</v>
      </c>
      <c r="B41" s="18">
        <v>11</v>
      </c>
      <c r="D41" s="18">
        <v>15</v>
      </c>
      <c r="G41" s="18" t="s">
        <v>24</v>
      </c>
      <c r="H41" s="132">
        <f>AVERAGE(D39:D40)</f>
        <v>103.75</v>
      </c>
    </row>
    <row r="42" spans="1:13" x14ac:dyDescent="0.2">
      <c r="A42" s="85">
        <f t="shared" si="2"/>
        <v>42934</v>
      </c>
      <c r="B42" s="18">
        <v>11</v>
      </c>
      <c r="D42" s="18">
        <v>74</v>
      </c>
      <c r="G42" s="18" t="s">
        <v>25</v>
      </c>
      <c r="H42" s="132">
        <f>AVERAGE(D41:D42)</f>
        <v>44.5</v>
      </c>
    </row>
    <row r="43" spans="1:13" x14ac:dyDescent="0.2">
      <c r="A43" s="85">
        <f t="shared" si="2"/>
        <v>42948</v>
      </c>
      <c r="B43" s="18">
        <v>11</v>
      </c>
      <c r="D43" s="18">
        <v>5</v>
      </c>
      <c r="G43" s="18" t="s">
        <v>26</v>
      </c>
      <c r="H43" s="132">
        <f>AVERAGE(D43:D45)</f>
        <v>157.16666666666666</v>
      </c>
    </row>
    <row r="44" spans="1:13" x14ac:dyDescent="0.2">
      <c r="A44" s="85">
        <f t="shared" si="2"/>
        <v>42962</v>
      </c>
      <c r="B44" s="18">
        <v>11</v>
      </c>
      <c r="D44" s="18">
        <v>345</v>
      </c>
      <c r="G44" s="18" t="s">
        <v>27</v>
      </c>
      <c r="H44" s="132">
        <f>AVERAGE(D46:D47)</f>
        <v>60</v>
      </c>
    </row>
    <row r="45" spans="1:13" x14ac:dyDescent="0.2">
      <c r="A45" s="85">
        <f t="shared" si="2"/>
        <v>42976</v>
      </c>
      <c r="B45" s="18">
        <v>11</v>
      </c>
      <c r="D45" s="18">
        <v>121.5</v>
      </c>
      <c r="G45" s="18" t="s">
        <v>28</v>
      </c>
      <c r="H45" s="132"/>
    </row>
    <row r="46" spans="1:13" x14ac:dyDescent="0.2">
      <c r="A46" s="85">
        <f t="shared" si="2"/>
        <v>42990</v>
      </c>
      <c r="B46" s="18">
        <v>11</v>
      </c>
      <c r="D46" s="18">
        <v>84.5</v>
      </c>
      <c r="G46" s="18" t="s">
        <v>135</v>
      </c>
      <c r="H46" s="132">
        <f>AVERAGE(H40:H44)</f>
        <v>123.28333333333333</v>
      </c>
    </row>
    <row r="47" spans="1:13" x14ac:dyDescent="0.2">
      <c r="A47" s="85">
        <f t="shared" si="2"/>
        <v>43004</v>
      </c>
      <c r="B47" s="18">
        <v>11</v>
      </c>
      <c r="D47" s="18">
        <v>35.5</v>
      </c>
      <c r="H47" s="132"/>
    </row>
    <row r="48" spans="1:13" x14ac:dyDescent="0.2">
      <c r="A48" s="78"/>
      <c r="H48" s="132"/>
    </row>
    <row r="50" spans="1:8" x14ac:dyDescent="0.2">
      <c r="A50" s="85">
        <f t="shared" ref="A50:A59" si="3">A38</f>
        <v>42878</v>
      </c>
      <c r="B50" s="18">
        <v>17</v>
      </c>
      <c r="C50" s="18" t="s">
        <v>53</v>
      </c>
      <c r="D50" s="18">
        <v>135</v>
      </c>
      <c r="G50" s="18" t="s">
        <v>52</v>
      </c>
    </row>
    <row r="51" spans="1:8" ht="16" x14ac:dyDescent="0.2">
      <c r="A51" s="85">
        <f t="shared" si="3"/>
        <v>42892</v>
      </c>
      <c r="B51" s="18">
        <v>17</v>
      </c>
      <c r="D51" s="109">
        <v>62.5</v>
      </c>
      <c r="E51" s="52"/>
      <c r="G51" s="18" t="s">
        <v>100</v>
      </c>
      <c r="H51" s="18" t="s">
        <v>101</v>
      </c>
    </row>
    <row r="52" spans="1:8" x14ac:dyDescent="0.2">
      <c r="A52" s="85">
        <f t="shared" si="3"/>
        <v>42906</v>
      </c>
      <c r="B52" s="18">
        <v>17</v>
      </c>
      <c r="D52" s="109">
        <v>63</v>
      </c>
      <c r="G52" s="18" t="s">
        <v>23</v>
      </c>
      <c r="H52" s="132">
        <f>D50</f>
        <v>135</v>
      </c>
    </row>
    <row r="53" spans="1:8" x14ac:dyDescent="0.2">
      <c r="A53" s="85">
        <f t="shared" si="3"/>
        <v>42921</v>
      </c>
      <c r="B53" s="18">
        <v>17</v>
      </c>
      <c r="D53" s="18">
        <v>69</v>
      </c>
      <c r="G53" s="18" t="s">
        <v>24</v>
      </c>
      <c r="H53" s="132">
        <f>AVERAGE(D51:D52)</f>
        <v>62.75</v>
      </c>
    </row>
    <row r="54" spans="1:8" x14ac:dyDescent="0.2">
      <c r="A54" s="85">
        <f t="shared" si="3"/>
        <v>42934</v>
      </c>
      <c r="B54" s="18">
        <v>17</v>
      </c>
      <c r="D54" s="18">
        <v>63</v>
      </c>
      <c r="G54" s="18" t="s">
        <v>25</v>
      </c>
      <c r="H54" s="132">
        <f>AVERAGE(D53:D54)</f>
        <v>66</v>
      </c>
    </row>
    <row r="55" spans="1:8" x14ac:dyDescent="0.2">
      <c r="A55" s="85">
        <f t="shared" si="3"/>
        <v>42948</v>
      </c>
      <c r="B55" s="18">
        <v>17</v>
      </c>
      <c r="D55" s="18">
        <v>52</v>
      </c>
      <c r="G55" s="18" t="s">
        <v>26</v>
      </c>
      <c r="H55" s="132">
        <f>AVERAGE(D55:D57)</f>
        <v>188.5</v>
      </c>
    </row>
    <row r="56" spans="1:8" x14ac:dyDescent="0.2">
      <c r="A56" s="85">
        <f t="shared" si="3"/>
        <v>42962</v>
      </c>
      <c r="B56" s="18">
        <v>17</v>
      </c>
      <c r="D56" s="18">
        <v>170</v>
      </c>
      <c r="G56" s="18" t="s">
        <v>27</v>
      </c>
      <c r="H56" s="132">
        <f>AVERAGE(D58:D59)</f>
        <v>118</v>
      </c>
    </row>
    <row r="57" spans="1:8" x14ac:dyDescent="0.2">
      <c r="A57" s="85">
        <f t="shared" si="3"/>
        <v>42976</v>
      </c>
      <c r="B57" s="18">
        <v>17</v>
      </c>
      <c r="D57" s="18">
        <v>343.5</v>
      </c>
      <c r="G57" s="18" t="s">
        <v>28</v>
      </c>
      <c r="H57" s="132"/>
    </row>
    <row r="58" spans="1:8" x14ac:dyDescent="0.2">
      <c r="A58" s="85">
        <f t="shared" si="3"/>
        <v>42990</v>
      </c>
      <c r="B58" s="18">
        <v>17</v>
      </c>
      <c r="D58" s="18">
        <v>114.5</v>
      </c>
      <c r="G58" s="18" t="s">
        <v>135</v>
      </c>
      <c r="H58" s="132">
        <f>AVERAGE(H52:H56)</f>
        <v>114.05</v>
      </c>
    </row>
    <row r="59" spans="1:8" x14ac:dyDescent="0.2">
      <c r="A59" s="85">
        <f t="shared" si="3"/>
        <v>43004</v>
      </c>
      <c r="B59" s="18">
        <v>17</v>
      </c>
      <c r="D59" s="18">
        <v>121.5</v>
      </c>
    </row>
    <row r="62" spans="1:8" x14ac:dyDescent="0.2">
      <c r="A62" s="85">
        <f t="shared" ref="A62:A71" si="4">A50</f>
        <v>42878</v>
      </c>
      <c r="B62" s="18">
        <v>21</v>
      </c>
      <c r="C62" s="18" t="s">
        <v>60</v>
      </c>
      <c r="D62" s="18">
        <v>1097</v>
      </c>
      <c r="G62" s="18" t="s">
        <v>59</v>
      </c>
    </row>
    <row r="63" spans="1:8" ht="16" x14ac:dyDescent="0.2">
      <c r="A63" s="85">
        <f t="shared" si="4"/>
        <v>42892</v>
      </c>
      <c r="B63" s="18">
        <v>21</v>
      </c>
      <c r="D63" s="18">
        <v>631.5</v>
      </c>
      <c r="E63" s="52"/>
      <c r="G63" s="18" t="s">
        <v>100</v>
      </c>
      <c r="H63" s="18" t="s">
        <v>101</v>
      </c>
    </row>
    <row r="64" spans="1:8" x14ac:dyDescent="0.2">
      <c r="A64" s="85">
        <f t="shared" si="4"/>
        <v>42906</v>
      </c>
      <c r="B64" s="18">
        <v>21</v>
      </c>
      <c r="D64" s="18">
        <v>233</v>
      </c>
      <c r="G64" s="18" t="s">
        <v>23</v>
      </c>
      <c r="H64" s="132">
        <f>D62</f>
        <v>1097</v>
      </c>
    </row>
    <row r="65" spans="1:8" x14ac:dyDescent="0.2">
      <c r="A65" s="85">
        <f t="shared" si="4"/>
        <v>42921</v>
      </c>
      <c r="B65" s="18">
        <v>21</v>
      </c>
      <c r="D65" s="18">
        <v>159.5</v>
      </c>
      <c r="G65" s="18" t="s">
        <v>24</v>
      </c>
      <c r="H65" s="132">
        <f>AVERAGE(D63:D64)</f>
        <v>432.25</v>
      </c>
    </row>
    <row r="66" spans="1:8" x14ac:dyDescent="0.2">
      <c r="A66" s="85">
        <f t="shared" si="4"/>
        <v>42934</v>
      </c>
      <c r="B66" s="18">
        <v>21</v>
      </c>
      <c r="D66" s="18">
        <v>20.5</v>
      </c>
      <c r="G66" s="18" t="s">
        <v>25</v>
      </c>
      <c r="H66" s="132">
        <f>AVERAGE(D65:D66)</f>
        <v>90</v>
      </c>
    </row>
    <row r="67" spans="1:8" x14ac:dyDescent="0.2">
      <c r="A67" s="85">
        <f t="shared" si="4"/>
        <v>42948</v>
      </c>
      <c r="B67" s="18">
        <v>21</v>
      </c>
      <c r="D67" s="18">
        <v>57.5</v>
      </c>
      <c r="G67" s="18" t="s">
        <v>26</v>
      </c>
      <c r="H67" s="132">
        <f>AVERAGE(D67:D69)</f>
        <v>165</v>
      </c>
    </row>
    <row r="68" spans="1:8" x14ac:dyDescent="0.2">
      <c r="A68" s="85">
        <f t="shared" si="4"/>
        <v>42962</v>
      </c>
      <c r="B68" s="18">
        <v>21</v>
      </c>
      <c r="D68" s="18">
        <v>144</v>
      </c>
      <c r="G68" s="18" t="s">
        <v>27</v>
      </c>
      <c r="H68" s="132">
        <f>AVERAGE(D70:D71)</f>
        <v>114.5</v>
      </c>
    </row>
    <row r="69" spans="1:8" x14ac:dyDescent="0.2">
      <c r="A69" s="85">
        <f t="shared" si="4"/>
        <v>42976</v>
      </c>
      <c r="B69" s="18">
        <v>21</v>
      </c>
      <c r="D69" s="18">
        <v>293.5</v>
      </c>
      <c r="G69" s="18" t="s">
        <v>28</v>
      </c>
      <c r="H69" s="132"/>
    </row>
    <row r="70" spans="1:8" x14ac:dyDescent="0.2">
      <c r="A70" s="85">
        <f t="shared" si="4"/>
        <v>42990</v>
      </c>
      <c r="B70" s="18">
        <v>21</v>
      </c>
      <c r="D70" s="18">
        <v>149.5</v>
      </c>
      <c r="G70" s="18" t="s">
        <v>135</v>
      </c>
      <c r="H70" s="131">
        <f>AVERAGE(H64:H68)</f>
        <v>379.75</v>
      </c>
    </row>
    <row r="71" spans="1:8" x14ac:dyDescent="0.2">
      <c r="A71" s="85">
        <f t="shared" si="4"/>
        <v>43004</v>
      </c>
      <c r="B71" s="18">
        <v>21</v>
      </c>
      <c r="C71" s="96"/>
      <c r="D71" s="18">
        <v>79.5</v>
      </c>
    </row>
    <row r="74" spans="1:8" x14ac:dyDescent="0.2">
      <c r="A74" s="85">
        <f t="shared" ref="A74:A83" si="5">A62</f>
        <v>42878</v>
      </c>
      <c r="B74" s="18">
        <v>27</v>
      </c>
      <c r="C74" s="18" t="s">
        <v>72</v>
      </c>
      <c r="D74" s="18">
        <v>187</v>
      </c>
      <c r="G74" s="18" t="s">
        <v>71</v>
      </c>
    </row>
    <row r="75" spans="1:8" ht="16" x14ac:dyDescent="0.2">
      <c r="A75" s="85">
        <f t="shared" si="5"/>
        <v>42892</v>
      </c>
      <c r="B75" s="18">
        <v>27</v>
      </c>
      <c r="D75" s="18">
        <v>36</v>
      </c>
      <c r="E75" s="52"/>
      <c r="G75" s="18" t="s">
        <v>100</v>
      </c>
      <c r="H75" s="18" t="s">
        <v>101</v>
      </c>
    </row>
    <row r="76" spans="1:8" x14ac:dyDescent="0.2">
      <c r="A76" s="85">
        <f t="shared" si="5"/>
        <v>42906</v>
      </c>
      <c r="B76" s="18">
        <v>27</v>
      </c>
      <c r="D76" s="131">
        <v>632</v>
      </c>
      <c r="G76" s="18" t="s">
        <v>23</v>
      </c>
      <c r="H76" s="132">
        <f>D74</f>
        <v>187</v>
      </c>
    </row>
    <row r="77" spans="1:8" ht="15" customHeight="1" x14ac:dyDescent="0.2">
      <c r="A77" s="85">
        <f t="shared" si="5"/>
        <v>42921</v>
      </c>
      <c r="B77" s="18">
        <v>27</v>
      </c>
      <c r="D77" s="131">
        <v>10</v>
      </c>
      <c r="E77" s="79"/>
      <c r="G77" s="18" t="s">
        <v>24</v>
      </c>
      <c r="H77" s="132">
        <f>AVERAGE(D75:D76)</f>
        <v>334</v>
      </c>
    </row>
    <row r="78" spans="1:8" x14ac:dyDescent="0.2">
      <c r="A78" s="85">
        <f t="shared" si="5"/>
        <v>42934</v>
      </c>
      <c r="B78" s="18">
        <v>27</v>
      </c>
      <c r="D78" s="133">
        <v>63</v>
      </c>
      <c r="G78" s="18" t="s">
        <v>25</v>
      </c>
      <c r="H78" s="132">
        <f>AVERAGE(D77:D78)</f>
        <v>36.5</v>
      </c>
    </row>
    <row r="79" spans="1:8" x14ac:dyDescent="0.2">
      <c r="A79" s="85">
        <f t="shared" si="5"/>
        <v>42948</v>
      </c>
      <c r="B79" s="18">
        <v>27</v>
      </c>
      <c r="D79" s="133">
        <v>10</v>
      </c>
      <c r="G79" s="18" t="s">
        <v>26</v>
      </c>
      <c r="H79" s="132">
        <f>AVERAGE(D79:D81)</f>
        <v>172.66666666666666</v>
      </c>
    </row>
    <row r="80" spans="1:8" x14ac:dyDescent="0.2">
      <c r="A80" s="85">
        <f t="shared" si="5"/>
        <v>42962</v>
      </c>
      <c r="B80" s="18">
        <v>27</v>
      </c>
      <c r="D80" s="133">
        <v>160.5</v>
      </c>
      <c r="G80" s="18" t="s">
        <v>27</v>
      </c>
      <c r="H80" s="132">
        <f>AVERAGE(D82:D83)</f>
        <v>20</v>
      </c>
    </row>
    <row r="81" spans="1:8" x14ac:dyDescent="0.2">
      <c r="A81" s="85">
        <f t="shared" si="5"/>
        <v>42976</v>
      </c>
      <c r="B81" s="18">
        <v>27</v>
      </c>
      <c r="D81" s="133">
        <v>347.5</v>
      </c>
      <c r="G81" s="18" t="s">
        <v>28</v>
      </c>
      <c r="H81" s="132"/>
    </row>
    <row r="82" spans="1:8" x14ac:dyDescent="0.2">
      <c r="A82" s="85">
        <f t="shared" si="5"/>
        <v>42990</v>
      </c>
      <c r="B82" s="18">
        <v>27</v>
      </c>
      <c r="D82" s="133">
        <v>30</v>
      </c>
      <c r="G82" s="18" t="s">
        <v>135</v>
      </c>
      <c r="H82" s="131">
        <f>AVERAGE(H76:H80)</f>
        <v>150.03333333333333</v>
      </c>
    </row>
    <row r="83" spans="1:8" x14ac:dyDescent="0.2">
      <c r="A83" s="85">
        <f t="shared" si="5"/>
        <v>43004</v>
      </c>
      <c r="B83" s="18">
        <v>27</v>
      </c>
      <c r="D83" s="133">
        <v>10</v>
      </c>
    </row>
    <row r="86" spans="1:8" x14ac:dyDescent="0.2">
      <c r="A86" s="85">
        <f>A74</f>
        <v>42878</v>
      </c>
      <c r="B86" s="18">
        <v>28</v>
      </c>
      <c r="C86" s="18" t="s">
        <v>74</v>
      </c>
      <c r="D86" s="18">
        <v>47</v>
      </c>
      <c r="G86" s="18" t="s">
        <v>73</v>
      </c>
    </row>
    <row r="87" spans="1:8" ht="16" x14ac:dyDescent="0.2">
      <c r="A87" s="85">
        <f t="shared" ref="A87:A95" si="6">A75</f>
        <v>42892</v>
      </c>
      <c r="B87" s="18">
        <v>28</v>
      </c>
      <c r="D87" s="109">
        <v>20</v>
      </c>
      <c r="E87" s="52"/>
      <c r="G87" s="18" t="s">
        <v>100</v>
      </c>
      <c r="H87" s="18" t="s">
        <v>101</v>
      </c>
    </row>
    <row r="88" spans="1:8" x14ac:dyDescent="0.2">
      <c r="A88" s="85">
        <f t="shared" si="6"/>
        <v>42906</v>
      </c>
      <c r="B88" s="18">
        <v>28</v>
      </c>
      <c r="D88" s="131">
        <v>25.5</v>
      </c>
      <c r="G88" s="18" t="s">
        <v>23</v>
      </c>
      <c r="H88" s="132">
        <f>D86</f>
        <v>47</v>
      </c>
    </row>
    <row r="89" spans="1:8" x14ac:dyDescent="0.2">
      <c r="A89" s="85">
        <f t="shared" si="6"/>
        <v>42921</v>
      </c>
      <c r="B89" s="18">
        <v>28</v>
      </c>
      <c r="D89" s="131">
        <v>25.5</v>
      </c>
      <c r="G89" s="18" t="s">
        <v>24</v>
      </c>
      <c r="H89" s="132">
        <f>AVERAGE(D87:D88)</f>
        <v>22.75</v>
      </c>
    </row>
    <row r="90" spans="1:8" x14ac:dyDescent="0.2">
      <c r="A90" s="85">
        <f t="shared" si="6"/>
        <v>42934</v>
      </c>
      <c r="B90" s="18">
        <v>28</v>
      </c>
      <c r="D90" s="131">
        <v>20.5</v>
      </c>
      <c r="G90" s="18" t="s">
        <v>25</v>
      </c>
      <c r="H90" s="132">
        <f>AVERAGE(D89:D90)</f>
        <v>23</v>
      </c>
    </row>
    <row r="91" spans="1:8" x14ac:dyDescent="0.2">
      <c r="A91" s="85">
        <f t="shared" si="6"/>
        <v>42948</v>
      </c>
      <c r="B91" s="18">
        <v>28</v>
      </c>
      <c r="D91" s="131">
        <v>15</v>
      </c>
      <c r="G91" s="18" t="s">
        <v>26</v>
      </c>
      <c r="H91" s="132">
        <f>AVERAGE(D91:D93)</f>
        <v>38</v>
      </c>
    </row>
    <row r="92" spans="1:8" x14ac:dyDescent="0.2">
      <c r="A92" s="85">
        <f t="shared" si="6"/>
        <v>42962</v>
      </c>
      <c r="B92" s="18">
        <v>28</v>
      </c>
      <c r="D92" s="131">
        <v>57.5</v>
      </c>
      <c r="G92" s="18" t="s">
        <v>27</v>
      </c>
      <c r="H92" s="132">
        <f>AVERAGE(D94:D95)</f>
        <v>69.25</v>
      </c>
    </row>
    <row r="93" spans="1:8" x14ac:dyDescent="0.2">
      <c r="A93" s="85">
        <f t="shared" si="6"/>
        <v>42976</v>
      </c>
      <c r="B93" s="18">
        <v>28</v>
      </c>
      <c r="D93" s="131">
        <v>41.5</v>
      </c>
      <c r="G93" s="18" t="s">
        <v>28</v>
      </c>
      <c r="H93" s="132"/>
    </row>
    <row r="94" spans="1:8" x14ac:dyDescent="0.2">
      <c r="A94" s="85">
        <f t="shared" si="6"/>
        <v>42990</v>
      </c>
      <c r="B94" s="18">
        <v>28</v>
      </c>
      <c r="D94" s="131">
        <v>63</v>
      </c>
      <c r="G94" s="18" t="s">
        <v>135</v>
      </c>
      <c r="H94" s="131">
        <f>AVERAGE(H88:H92)</f>
        <v>40</v>
      </c>
    </row>
    <row r="95" spans="1:8" x14ac:dyDescent="0.2">
      <c r="A95" s="85">
        <f t="shared" si="6"/>
        <v>43004</v>
      </c>
      <c r="B95" s="18">
        <v>28</v>
      </c>
      <c r="D95" s="131">
        <v>75.5</v>
      </c>
    </row>
    <row r="96" spans="1:8" x14ac:dyDescent="0.2">
      <c r="A96" s="78"/>
    </row>
    <row r="97" spans="1:8" x14ac:dyDescent="0.2">
      <c r="A97" s="78"/>
    </row>
    <row r="98" spans="1:8" x14ac:dyDescent="0.2">
      <c r="A98" s="78"/>
    </row>
    <row r="99" spans="1:8" x14ac:dyDescent="0.2">
      <c r="A99" s="78"/>
    </row>
    <row r="103" spans="1:8" x14ac:dyDescent="0.2">
      <c r="D103" s="18" t="s">
        <v>323</v>
      </c>
      <c r="E103" s="18" t="s">
        <v>325</v>
      </c>
      <c r="F103" s="94" t="s">
        <v>151</v>
      </c>
      <c r="H103" s="43" t="s">
        <v>135</v>
      </c>
    </row>
    <row r="104" spans="1:8" x14ac:dyDescent="0.2">
      <c r="D104" s="95">
        <f>2/4*100</f>
        <v>50</v>
      </c>
      <c r="E104" s="131">
        <v>629</v>
      </c>
      <c r="F104" s="95">
        <f>5/10*100</f>
        <v>50</v>
      </c>
      <c r="G104" s="134" t="s">
        <v>30</v>
      </c>
      <c r="H104" s="132">
        <f>H10</f>
        <v>916.26666666666665</v>
      </c>
    </row>
    <row r="105" spans="1:8" x14ac:dyDescent="0.2">
      <c r="D105" s="95">
        <f>(6/10)*100</f>
        <v>60</v>
      </c>
      <c r="E105" s="131">
        <v>530.54999999999995</v>
      </c>
      <c r="F105" s="95">
        <f>(7/10)*100</f>
        <v>70</v>
      </c>
      <c r="G105" s="134" t="s">
        <v>32</v>
      </c>
      <c r="H105" s="132">
        <f>H22</f>
        <v>60.083333333333336</v>
      </c>
    </row>
    <row r="106" spans="1:8" x14ac:dyDescent="0.2">
      <c r="C106" s="18" t="s">
        <v>324</v>
      </c>
      <c r="D106" s="95">
        <f>(6/10)*100</f>
        <v>60</v>
      </c>
      <c r="E106" s="131">
        <v>1681.3</v>
      </c>
      <c r="F106" s="95">
        <f>6/10*100</f>
        <v>60</v>
      </c>
      <c r="G106" s="134" t="s">
        <v>37</v>
      </c>
      <c r="H106" s="132">
        <f>H34</f>
        <v>78.05</v>
      </c>
    </row>
    <row r="107" spans="1:8" x14ac:dyDescent="0.2">
      <c r="C107" s="134" t="s">
        <v>199</v>
      </c>
      <c r="D107" s="95">
        <f>(4/8)*100</f>
        <v>50</v>
      </c>
      <c r="E107" s="131">
        <v>358.1</v>
      </c>
      <c r="F107" s="95">
        <f>(6/10)*100</f>
        <v>60</v>
      </c>
      <c r="G107" s="135" t="s">
        <v>43</v>
      </c>
      <c r="H107" s="132">
        <f>H46</f>
        <v>123.28333333333333</v>
      </c>
    </row>
    <row r="108" spans="1:8" x14ac:dyDescent="0.2">
      <c r="C108" s="135" t="s">
        <v>197</v>
      </c>
      <c r="D108" s="95">
        <f>(3/10)*100</f>
        <v>30</v>
      </c>
      <c r="E108" s="131">
        <v>303.64999999999998</v>
      </c>
      <c r="F108" s="95">
        <f>(5/10)*100</f>
        <v>50</v>
      </c>
      <c r="G108" s="136" t="s">
        <v>52</v>
      </c>
      <c r="H108" s="132">
        <f>H58</f>
        <v>114.05</v>
      </c>
    </row>
    <row r="109" spans="1:8" x14ac:dyDescent="0.2">
      <c r="C109" s="137" t="s">
        <v>198</v>
      </c>
      <c r="D109" s="95">
        <f>(2/10)*100</f>
        <v>20</v>
      </c>
      <c r="E109" s="131">
        <v>470.9</v>
      </c>
      <c r="F109" s="95">
        <f>(3/10)*100</f>
        <v>30</v>
      </c>
      <c r="G109" s="137" t="s">
        <v>59</v>
      </c>
      <c r="H109" s="132">
        <f>H70</f>
        <v>379.75</v>
      </c>
    </row>
    <row r="110" spans="1:8" x14ac:dyDescent="0.2">
      <c r="C110" s="138" t="s">
        <v>200</v>
      </c>
      <c r="D110" s="95">
        <f>(3/6)*100</f>
        <v>50</v>
      </c>
      <c r="E110" s="131">
        <v>3306.1875</v>
      </c>
      <c r="F110" s="95">
        <f>(6/10)*100</f>
        <v>60</v>
      </c>
      <c r="G110" s="135" t="s">
        <v>71</v>
      </c>
      <c r="H110" s="132">
        <f>H82</f>
        <v>150.03333333333333</v>
      </c>
    </row>
    <row r="111" spans="1:8" x14ac:dyDescent="0.2">
      <c r="D111" s="95">
        <f>(4/10)*100</f>
        <v>40</v>
      </c>
      <c r="E111" s="131">
        <v>732.0625</v>
      </c>
      <c r="F111" s="95">
        <f>(10/10)*100</f>
        <v>100</v>
      </c>
      <c r="G111" s="137" t="s">
        <v>73</v>
      </c>
      <c r="H111" s="132">
        <f>H94</f>
        <v>40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59"/>
  <sheetViews>
    <sheetView workbookViewId="0">
      <selection activeCell="H1" sqref="H1:H1048576"/>
    </sheetView>
  </sheetViews>
  <sheetFormatPr baseColWidth="10" defaultColWidth="9.1640625" defaultRowHeight="16" x14ac:dyDescent="0.2"/>
  <cols>
    <col min="1" max="1" width="16.83203125" style="46" bestFit="1" customWidth="1"/>
    <col min="2" max="14" width="9.1640625" style="46"/>
    <col min="15" max="15" width="11.6640625" style="46" customWidth="1"/>
    <col min="16" max="16" width="9.5" style="46" bestFit="1" customWidth="1"/>
    <col min="17" max="17" width="9.6640625" style="46" bestFit="1" customWidth="1"/>
    <col min="18" max="18" width="9.33203125" style="46" bestFit="1" customWidth="1"/>
    <col min="19" max="19" width="17" style="46" bestFit="1" customWidth="1"/>
    <col min="20" max="20" width="10.5" style="46" bestFit="1" customWidth="1"/>
    <col min="21" max="16384" width="9.1640625" style="46"/>
  </cols>
  <sheetData>
    <row r="1" spans="1:20" x14ac:dyDescent="0.2">
      <c r="A1" s="73" t="s">
        <v>88</v>
      </c>
      <c r="O1" s="73" t="s">
        <v>112</v>
      </c>
    </row>
    <row r="2" spans="1:20" x14ac:dyDescent="0.2">
      <c r="B2" s="69" t="s">
        <v>30</v>
      </c>
      <c r="C2" s="69" t="s">
        <v>32</v>
      </c>
      <c r="D2" s="69" t="s">
        <v>37</v>
      </c>
      <c r="P2" s="69" t="s">
        <v>88</v>
      </c>
      <c r="Q2" s="69" t="s">
        <v>84</v>
      </c>
      <c r="R2" s="69" t="s">
        <v>85</v>
      </c>
      <c r="S2" s="69" t="s">
        <v>86</v>
      </c>
      <c r="T2" s="69" t="s">
        <v>113</v>
      </c>
    </row>
    <row r="3" spans="1:20" x14ac:dyDescent="0.2">
      <c r="A3" s="46" t="s">
        <v>23</v>
      </c>
      <c r="B3" s="46">
        <f>Bacteria!H4</f>
        <v>255</v>
      </c>
      <c r="C3" s="46">
        <f>Bacteria!H16</f>
        <v>31</v>
      </c>
      <c r="D3" s="46">
        <f>Bacteria!H28</f>
        <v>104</v>
      </c>
      <c r="O3" s="46" t="s">
        <v>23</v>
      </c>
      <c r="P3" s="70">
        <f t="shared" ref="P3:P8" si="0">AVERAGE(B3:D3)</f>
        <v>130</v>
      </c>
      <c r="Q3" s="70">
        <f>AVERAGE(B20:C20)</f>
        <v>219</v>
      </c>
      <c r="R3" s="70">
        <f t="shared" ref="R3:R8" si="1">AVERAGE(B37:C37)</f>
        <v>572</v>
      </c>
      <c r="S3" s="70">
        <f t="shared" ref="S3:S8" si="2">AVERAGE(B54)</f>
        <v>135</v>
      </c>
      <c r="T3" s="69">
        <v>104</v>
      </c>
    </row>
    <row r="4" spans="1:20" x14ac:dyDescent="0.2">
      <c r="A4" s="46" t="s">
        <v>24</v>
      </c>
      <c r="B4" s="46">
        <f>Bacteria!H5</f>
        <v>3593.25</v>
      </c>
      <c r="C4" s="46">
        <f>Bacteria!H17</f>
        <v>140.25</v>
      </c>
      <c r="D4" s="46">
        <f>Bacteria!H29</f>
        <v>192.25</v>
      </c>
      <c r="O4" s="46" t="s">
        <v>24</v>
      </c>
      <c r="P4" s="70">
        <f t="shared" si="0"/>
        <v>1308.5833333333333</v>
      </c>
      <c r="Q4" s="70">
        <f>AVERAGE(B21:C21)</f>
        <v>218.875</v>
      </c>
      <c r="R4" s="70">
        <f t="shared" si="1"/>
        <v>227.5</v>
      </c>
      <c r="S4" s="70">
        <f t="shared" si="2"/>
        <v>62.75</v>
      </c>
      <c r="T4" s="46">
        <v>104</v>
      </c>
    </row>
    <row r="5" spans="1:20" x14ac:dyDescent="0.2">
      <c r="A5" s="46" t="s">
        <v>25</v>
      </c>
      <c r="B5" s="46">
        <f>Bacteria!H6</f>
        <v>30.75</v>
      </c>
      <c r="C5" s="45">
        <f>Bacteria!H18</f>
        <v>3</v>
      </c>
      <c r="D5" s="46">
        <f>Bacteria!H30</f>
        <v>0</v>
      </c>
      <c r="O5" s="46" t="s">
        <v>25</v>
      </c>
      <c r="P5" s="70">
        <f t="shared" si="0"/>
        <v>11.25</v>
      </c>
      <c r="Q5" s="70">
        <f>AVERAGE(B22:C22)</f>
        <v>40.5</v>
      </c>
      <c r="R5" s="70">
        <f t="shared" si="1"/>
        <v>56.5</v>
      </c>
      <c r="S5" s="70">
        <f t="shared" si="2"/>
        <v>66</v>
      </c>
      <c r="T5" s="46">
        <v>104</v>
      </c>
    </row>
    <row r="6" spans="1:20" x14ac:dyDescent="0.2">
      <c r="A6" s="46" t="s">
        <v>26</v>
      </c>
      <c r="B6" s="46">
        <f>Bacteria!H7</f>
        <v>691.83333333333337</v>
      </c>
      <c r="C6" s="45">
        <f>Bacteria!H19</f>
        <v>113.66666666666667</v>
      </c>
      <c r="D6" s="46">
        <f>Bacteria!H31</f>
        <v>79</v>
      </c>
      <c r="O6" s="46" t="s">
        <v>26</v>
      </c>
      <c r="P6" s="70">
        <f t="shared" si="0"/>
        <v>294.83333333333331</v>
      </c>
      <c r="Q6" s="70">
        <f>AVERAGE(B23:C23)</f>
        <v>164.91666666666666</v>
      </c>
      <c r="R6" s="70">
        <f t="shared" si="1"/>
        <v>101.5</v>
      </c>
      <c r="S6" s="70">
        <f t="shared" si="2"/>
        <v>188.5</v>
      </c>
      <c r="T6" s="46">
        <v>104</v>
      </c>
    </row>
    <row r="7" spans="1:20" x14ac:dyDescent="0.2">
      <c r="A7" s="46" t="s">
        <v>27</v>
      </c>
      <c r="B7" s="46">
        <f>Bacteria!H8</f>
        <v>10.5</v>
      </c>
      <c r="C7" s="45">
        <f>Bacteria!H20</f>
        <v>12.5</v>
      </c>
      <c r="D7" s="46">
        <f>Bacteria!H32</f>
        <v>15</v>
      </c>
      <c r="O7" s="46" t="s">
        <v>27</v>
      </c>
      <c r="P7" s="70">
        <f t="shared" si="0"/>
        <v>12.666666666666666</v>
      </c>
      <c r="Q7" s="70">
        <f>AVERAGE(C24)</f>
        <v>20</v>
      </c>
      <c r="R7" s="70">
        <f t="shared" si="1"/>
        <v>91.875</v>
      </c>
      <c r="S7" s="70">
        <f t="shared" si="2"/>
        <v>118</v>
      </c>
      <c r="T7" s="46">
        <v>104</v>
      </c>
    </row>
    <row r="8" spans="1:20" x14ac:dyDescent="0.2">
      <c r="A8" s="46" t="s">
        <v>28</v>
      </c>
      <c r="B8" s="46">
        <f>Bacteria!H9</f>
        <v>0</v>
      </c>
      <c r="C8" s="45">
        <f>Bacteria!H21</f>
        <v>0</v>
      </c>
      <c r="D8" s="46">
        <f>Bacteria!H33</f>
        <v>0</v>
      </c>
      <c r="O8" s="46" t="s">
        <v>28</v>
      </c>
      <c r="P8" s="70">
        <f t="shared" si="0"/>
        <v>0</v>
      </c>
      <c r="Q8" s="70">
        <f>AVERAGE(B25:C25)</f>
        <v>0</v>
      </c>
      <c r="R8" s="70">
        <f t="shared" si="1"/>
        <v>0</v>
      </c>
      <c r="S8" s="70">
        <f t="shared" si="2"/>
        <v>0</v>
      </c>
      <c r="T8" s="46">
        <v>104</v>
      </c>
    </row>
    <row r="10" spans="1:20" x14ac:dyDescent="0.2">
      <c r="O10" s="46" t="s">
        <v>114</v>
      </c>
      <c r="P10" s="70">
        <f>AVERAGE(P4:P8)</f>
        <v>325.46666666666664</v>
      </c>
      <c r="Q10" s="70">
        <f>AVERAGE(Q4:Q8)</f>
        <v>88.85833333333332</v>
      </c>
      <c r="R10" s="70">
        <f>AVERAGE(R4:R8)</f>
        <v>95.474999999999994</v>
      </c>
      <c r="S10" s="70">
        <f>AVERAGE(S4:S8)</f>
        <v>87.05</v>
      </c>
    </row>
    <row r="15" spans="1:20" x14ac:dyDescent="0.2">
      <c r="O15" s="65" t="s">
        <v>190</v>
      </c>
    </row>
    <row r="18" spans="1:3" x14ac:dyDescent="0.2">
      <c r="A18" s="73" t="s">
        <v>111</v>
      </c>
    </row>
    <row r="19" spans="1:3" x14ac:dyDescent="0.2">
      <c r="B19" s="69" t="s">
        <v>43</v>
      </c>
      <c r="C19" s="69" t="s">
        <v>71</v>
      </c>
    </row>
    <row r="20" spans="1:3" x14ac:dyDescent="0.2">
      <c r="A20" s="46" t="s">
        <v>23</v>
      </c>
      <c r="B20" s="46">
        <f>Bacteria!H40</f>
        <v>251</v>
      </c>
      <c r="C20" s="46">
        <f>Bacteria!H76</f>
        <v>187</v>
      </c>
    </row>
    <row r="21" spans="1:3" x14ac:dyDescent="0.2">
      <c r="A21" s="46" t="s">
        <v>24</v>
      </c>
      <c r="B21" s="46">
        <f>Bacteria!H41</f>
        <v>103.75</v>
      </c>
      <c r="C21" s="46">
        <f>Bacteria!H77</f>
        <v>334</v>
      </c>
    </row>
    <row r="22" spans="1:3" x14ac:dyDescent="0.2">
      <c r="A22" s="46" t="s">
        <v>25</v>
      </c>
      <c r="B22" s="46">
        <f>Bacteria!H42</f>
        <v>44.5</v>
      </c>
      <c r="C22" s="46">
        <f>Bacteria!H78</f>
        <v>36.5</v>
      </c>
    </row>
    <row r="23" spans="1:3" x14ac:dyDescent="0.2">
      <c r="A23" s="46" t="s">
        <v>26</v>
      </c>
      <c r="B23" s="46">
        <f>Bacteria!H43</f>
        <v>157.16666666666666</v>
      </c>
      <c r="C23" s="46">
        <f>Bacteria!H79</f>
        <v>172.66666666666666</v>
      </c>
    </row>
    <row r="24" spans="1:3" x14ac:dyDescent="0.2">
      <c r="A24" s="46" t="s">
        <v>27</v>
      </c>
      <c r="B24" s="46">
        <f>Bacteria!H44</f>
        <v>60</v>
      </c>
      <c r="C24" s="46">
        <f>Bacteria!H80</f>
        <v>20</v>
      </c>
    </row>
    <row r="25" spans="1:3" x14ac:dyDescent="0.2">
      <c r="A25" s="46" t="s">
        <v>28</v>
      </c>
      <c r="B25" s="46">
        <f>Bacteria!H45</f>
        <v>0</v>
      </c>
      <c r="C25" s="46">
        <f>Bacteria!H81</f>
        <v>0</v>
      </c>
    </row>
    <row r="35" spans="1:3" x14ac:dyDescent="0.2">
      <c r="A35" s="73" t="s">
        <v>93</v>
      </c>
    </row>
    <row r="36" spans="1:3" x14ac:dyDescent="0.2">
      <c r="B36" s="69" t="s">
        <v>59</v>
      </c>
      <c r="C36" s="69" t="s">
        <v>73</v>
      </c>
    </row>
    <row r="37" spans="1:3" x14ac:dyDescent="0.2">
      <c r="A37" s="46" t="s">
        <v>23</v>
      </c>
      <c r="B37" s="46">
        <f>Bacteria!H64</f>
        <v>1097</v>
      </c>
      <c r="C37" s="46">
        <f>Bacteria!H88</f>
        <v>47</v>
      </c>
    </row>
    <row r="38" spans="1:3" x14ac:dyDescent="0.2">
      <c r="A38" s="46" t="s">
        <v>24</v>
      </c>
      <c r="B38" s="46">
        <f>Bacteria!H65</f>
        <v>432.25</v>
      </c>
      <c r="C38" s="46">
        <f>Bacteria!H89</f>
        <v>22.75</v>
      </c>
    </row>
    <row r="39" spans="1:3" x14ac:dyDescent="0.2">
      <c r="A39" s="46" t="s">
        <v>25</v>
      </c>
      <c r="B39" s="46">
        <f>Bacteria!H66</f>
        <v>90</v>
      </c>
      <c r="C39" s="46">
        <f>Bacteria!H90</f>
        <v>23</v>
      </c>
    </row>
    <row r="40" spans="1:3" x14ac:dyDescent="0.2">
      <c r="A40" s="46" t="s">
        <v>26</v>
      </c>
      <c r="B40" s="46">
        <f>Bacteria!H67</f>
        <v>165</v>
      </c>
      <c r="C40" s="46">
        <f>Bacteria!H91</f>
        <v>38</v>
      </c>
    </row>
    <row r="41" spans="1:3" x14ac:dyDescent="0.2">
      <c r="A41" s="46" t="s">
        <v>27</v>
      </c>
      <c r="B41" s="46">
        <f>Bacteria!H68</f>
        <v>114.5</v>
      </c>
      <c r="C41" s="46">
        <f>Bacteria!H92</f>
        <v>69.25</v>
      </c>
    </row>
    <row r="42" spans="1:3" x14ac:dyDescent="0.2">
      <c r="A42" s="46" t="s">
        <v>28</v>
      </c>
      <c r="B42" s="46">
        <f>Bacteria!H69</f>
        <v>0</v>
      </c>
      <c r="C42" s="46">
        <f>Bacteria!H93</f>
        <v>0</v>
      </c>
    </row>
    <row r="52" spans="1:2" x14ac:dyDescent="0.2">
      <c r="A52" s="73" t="s">
        <v>86</v>
      </c>
    </row>
    <row r="53" spans="1:2" x14ac:dyDescent="0.2">
      <c r="B53" s="69" t="s">
        <v>52</v>
      </c>
    </row>
    <row r="54" spans="1:2" x14ac:dyDescent="0.2">
      <c r="A54" s="46" t="s">
        <v>23</v>
      </c>
      <c r="B54" s="46">
        <f>Bacteria!H52</f>
        <v>135</v>
      </c>
    </row>
    <row r="55" spans="1:2" x14ac:dyDescent="0.2">
      <c r="A55" s="46" t="s">
        <v>24</v>
      </c>
      <c r="B55" s="46">
        <f>Bacteria!H53</f>
        <v>62.75</v>
      </c>
    </row>
    <row r="56" spans="1:2" x14ac:dyDescent="0.2">
      <c r="A56" s="46" t="s">
        <v>25</v>
      </c>
      <c r="B56" s="46">
        <f>Bacteria!H54</f>
        <v>66</v>
      </c>
    </row>
    <row r="57" spans="1:2" x14ac:dyDescent="0.2">
      <c r="A57" s="46" t="s">
        <v>26</v>
      </c>
      <c r="B57" s="46">
        <f>Bacteria!H55</f>
        <v>188.5</v>
      </c>
    </row>
    <row r="58" spans="1:2" x14ac:dyDescent="0.2">
      <c r="A58" s="46" t="s">
        <v>27</v>
      </c>
      <c r="B58" s="46">
        <f>Bacteria!H56</f>
        <v>118</v>
      </c>
    </row>
    <row r="59" spans="1:2" x14ac:dyDescent="0.2">
      <c r="A59" s="46" t="s">
        <v>28</v>
      </c>
      <c r="B59" s="46">
        <f>Bacteria!H57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F23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 x14ac:dyDescent="0.2">
      <c r="A2" s="18"/>
      <c r="B2" s="43" t="s">
        <v>115</v>
      </c>
      <c r="C2" s="43" t="s">
        <v>95</v>
      </c>
      <c r="D2" s="43" t="s">
        <v>110</v>
      </c>
      <c r="E2" s="43"/>
    </row>
    <row r="3" spans="1:5" x14ac:dyDescent="0.2">
      <c r="A3" s="86" t="s">
        <v>94</v>
      </c>
      <c r="B3" s="188">
        <v>4.47</v>
      </c>
      <c r="C3" s="18">
        <f>B3*0.0254</f>
        <v>0.11353799999999999</v>
      </c>
      <c r="D3" s="18">
        <v>4.42</v>
      </c>
    </row>
    <row r="4" spans="1:5" x14ac:dyDescent="0.2">
      <c r="A4" s="86" t="s">
        <v>22</v>
      </c>
      <c r="B4" s="188">
        <v>2.02</v>
      </c>
      <c r="C4" s="18">
        <f t="shared" ref="C4:C11" si="0">B4*0.0254</f>
        <v>5.1307999999999999E-2</v>
      </c>
      <c r="D4" s="18">
        <v>3.55</v>
      </c>
    </row>
    <row r="5" spans="1:5" x14ac:dyDescent="0.2">
      <c r="A5" s="86" t="s">
        <v>23</v>
      </c>
      <c r="B5" s="188">
        <v>5.08</v>
      </c>
      <c r="C5" s="18">
        <f t="shared" si="0"/>
        <v>0.12903200000000001</v>
      </c>
      <c r="D5" s="18">
        <v>3.62</v>
      </c>
    </row>
    <row r="6" spans="1:5" x14ac:dyDescent="0.2">
      <c r="A6" s="86" t="s">
        <v>24</v>
      </c>
      <c r="B6" s="189">
        <v>1.99</v>
      </c>
      <c r="C6" s="18">
        <f t="shared" si="0"/>
        <v>5.0546000000000001E-2</v>
      </c>
      <c r="D6" s="18">
        <v>3.71</v>
      </c>
    </row>
    <row r="7" spans="1:5" x14ac:dyDescent="0.2">
      <c r="A7" s="86" t="s">
        <v>25</v>
      </c>
      <c r="B7" s="189">
        <v>9.7899999999999991</v>
      </c>
      <c r="C7" s="18">
        <f t="shared" si="0"/>
        <v>0.24866599999999997</v>
      </c>
      <c r="D7" s="18">
        <v>4.38</v>
      </c>
    </row>
    <row r="8" spans="1:5" x14ac:dyDescent="0.2">
      <c r="A8" s="86" t="s">
        <v>26</v>
      </c>
      <c r="B8" s="189">
        <v>11.84</v>
      </c>
      <c r="C8" s="18">
        <f t="shared" si="0"/>
        <v>0.300736</v>
      </c>
      <c r="D8" s="18">
        <v>4.43</v>
      </c>
    </row>
    <row r="9" spans="1:5" x14ac:dyDescent="0.2">
      <c r="A9" s="86" t="s">
        <v>27</v>
      </c>
      <c r="B9" s="189">
        <v>2.0499999999999998</v>
      </c>
      <c r="C9" s="18">
        <f t="shared" si="0"/>
        <v>5.2069999999999991E-2</v>
      </c>
      <c r="D9" s="18">
        <v>3.98</v>
      </c>
    </row>
    <row r="10" spans="1:5" x14ac:dyDescent="0.2">
      <c r="A10" s="86" t="s">
        <v>28</v>
      </c>
      <c r="B10" s="189">
        <v>3.94</v>
      </c>
      <c r="C10" s="18">
        <f t="shared" si="0"/>
        <v>0.100076</v>
      </c>
      <c r="D10" s="18">
        <v>3.49</v>
      </c>
    </row>
    <row r="11" spans="1:5" x14ac:dyDescent="0.2">
      <c r="A11" s="86" t="s">
        <v>29</v>
      </c>
      <c r="B11" s="189">
        <v>1.95</v>
      </c>
      <c r="C11" s="18">
        <f t="shared" si="0"/>
        <v>4.9529999999999998E-2</v>
      </c>
      <c r="D11" s="18">
        <v>3.43</v>
      </c>
    </row>
    <row r="12" spans="1:5" x14ac:dyDescent="0.2">
      <c r="B12">
        <f>SUM(B3:B11)</f>
        <v>43.129999999999995</v>
      </c>
      <c r="D12" s="18"/>
    </row>
    <row r="13" spans="1:5" x14ac:dyDescent="0.2">
      <c r="D13" s="18"/>
    </row>
    <row r="15" spans="1:5" s="17" customFormat="1" x14ac:dyDescent="0.2"/>
    <row r="16" spans="1:5" s="17" customFormat="1" x14ac:dyDescent="0.2"/>
    <row r="17" spans="2:6" s="17" customFormat="1" x14ac:dyDescent="0.2"/>
    <row r="18" spans="2:6" s="17" customFormat="1" x14ac:dyDescent="0.2">
      <c r="B18" s="17" t="s">
        <v>109</v>
      </c>
    </row>
    <row r="19" spans="2:6" s="17" customFormat="1" x14ac:dyDescent="0.2">
      <c r="B19" s="17" t="s">
        <v>116</v>
      </c>
    </row>
    <row r="20" spans="2:6" s="17" customFormat="1" ht="15.75" customHeight="1" x14ac:dyDescent="0.2"/>
    <row r="21" spans="2:6" s="17" customFormat="1" x14ac:dyDescent="0.2"/>
    <row r="23" spans="2:6" x14ac:dyDescent="0.2">
      <c r="F2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M. avg</vt:lpstr>
      <vt:lpstr>Data Linked</vt:lpstr>
      <vt:lpstr>TNTP</vt:lpstr>
      <vt:lpstr>Graphs</vt:lpstr>
      <vt:lpstr>Bacteria</vt:lpstr>
      <vt:lpstr>Bacteria (F.e.) 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2020-05-21T16:37:33Z</dcterms:modified>
</cp:coreProperties>
</file>