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Admin\Downloads\DATA ANALYTICS\EXCEL\PROJECT 2\"/>
    </mc:Choice>
  </mc:AlternateContent>
  <xr:revisionPtr revIDLastSave="0" documentId="13_ncr:1_{8F542898-AEFE-4F0C-838C-7B6D2E36F3DA}" xr6:coauthVersionLast="47" xr6:coauthVersionMax="47" xr10:uidLastSave="{00000000-0000-0000-0000-000000000000}"/>
  <bookViews>
    <workbookView xWindow="-120" yWindow="-120" windowWidth="20730" windowHeight="11040" xr2:uid="{D6CB270A-458D-47C7-BFAD-6E4F61AAFB05}"/>
  </bookViews>
  <sheets>
    <sheet name="Time Series Dashboard" sheetId="2" r:id="rId1"/>
    <sheet name="Order Fulfillment  " sheetId="4" r:id="rId2"/>
    <sheet name="Analysis 1" sheetId="1" r:id="rId3"/>
    <sheet name="Analysis 2" sheetId="3" r:id="rId4"/>
  </sheets>
  <definedNames>
    <definedName name="Slicer_Month_Name">#N/A</definedName>
    <definedName name="Slicer_Year">#N/A</definedName>
  </definedNames>
  <calcPr calcId="191029"/>
  <pivotCaches>
    <pivotCache cacheId="0" r:id="rId5"/>
    <pivotCache cacheId="1" r:id="rId6"/>
    <pivotCache cacheId="2" r:id="rId7"/>
    <pivotCache cacheId="3" r:id="rId8"/>
    <pivotCache cacheId="4" r:id="rId9"/>
    <pivotCache cacheId="6" r:id="rId10"/>
    <pivotCache cacheId="7" r:id="rId11"/>
    <pivotCache cacheId="8" r:id="rId12"/>
    <pivotCache cacheId="9" r:id="rId13"/>
    <pivotCache cacheId="10" r:id="rId14"/>
    <pivotCache cacheId="11" r:id="rId15"/>
    <pivotCache cacheId="18" r:id="rId16"/>
  </pivotCaches>
  <extLst>
    <ext xmlns:x14="http://schemas.microsoft.com/office/spreadsheetml/2009/9/main" uri="{876F7934-8845-4945-9796-88D515C7AA90}">
      <x14:pivotCaches>
        <pivotCache cacheId="12" r:id="rId17"/>
      </x14:pivotCaches>
    </ex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US_Regional_Sales_Data_902e2cf3-88a7-4037-acc5-7f797b3e709e" name="US_Regional_Sales_Data" connection="Query - US_Regional_Sales_Data"/>
          <x15:modelTable id="All Measures_74b4d686-2c17-407c-9a7a-dcc9dad199f0" name="All Measures" connection="Query - All Measures"/>
          <x15:modelTable id="US_Regional_Sales_Data - Copy_de5225c8-71ef-4cd0-956b-714cc0b16139" name="US_Regional_Sales_Data - Copy" connection="Query - US_Regional_Sales_Data - Cop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8" i="3" l="1" a="1"/>
  <c r="C58" i="3" s="1"/>
  <c r="C59" i="3" a="1"/>
  <c r="C59" i="3" s="1"/>
  <c r="C60" i="3" a="1"/>
  <c r="C60" i="3"/>
  <c r="C61" i="3" a="1"/>
  <c r="C61" i="3"/>
  <c r="C57" i="3" a="1"/>
  <c r="C57" i="3" s="1"/>
  <c r="B58" i="3" a="1"/>
  <c r="B58" i="3" s="1"/>
  <c r="B59" i="3" a="1"/>
  <c r="B59" i="3" s="1"/>
  <c r="B60" i="3" a="1"/>
  <c r="B60" i="3" s="1"/>
  <c r="B61" i="3" a="1"/>
  <c r="B61" i="3" s="1"/>
  <c r="B57" i="3" a="1"/>
  <c r="B57" i="3" s="1"/>
  <c r="A58" i="3"/>
  <c r="A59" i="3"/>
  <c r="A60" i="3"/>
  <c r="A61" i="3"/>
  <c r="A57" i="3"/>
  <c r="B97" i="3"/>
  <c r="B90" i="3"/>
  <c r="B79" i="3"/>
  <c r="B80" i="3"/>
  <c r="B81" i="3"/>
  <c r="B82" i="3"/>
  <c r="B83" i="3"/>
  <c r="B84" i="3"/>
  <c r="B85" i="3"/>
  <c r="B86" i="3"/>
  <c r="B87" i="3"/>
  <c r="B78" i="3"/>
  <c r="B77" i="3"/>
  <c r="A87" i="3"/>
  <c r="A78" i="3"/>
  <c r="A79" i="3"/>
  <c r="A80" i="3"/>
  <c r="A81" i="3"/>
  <c r="A82" i="3"/>
  <c r="A83" i="3"/>
  <c r="A84" i="3"/>
  <c r="A85" i="3"/>
  <c r="A86" i="3"/>
  <c r="A77" i="3"/>
  <c r="E87" i="3"/>
  <c r="F87" i="3" s="1"/>
  <c r="E86" i="3"/>
  <c r="F86" i="3" s="1"/>
  <c r="E85" i="3"/>
  <c r="F85" i="3" s="1"/>
  <c r="E84" i="3"/>
  <c r="E83" i="3"/>
  <c r="F83" i="3" s="1"/>
  <c r="E82" i="3"/>
  <c r="F82" i="3" s="1"/>
  <c r="E81" i="3"/>
  <c r="F81" i="3" s="1"/>
  <c r="E80" i="3"/>
  <c r="F80" i="3" s="1"/>
  <c r="E79" i="3"/>
  <c r="F79" i="3" s="1"/>
  <c r="E78" i="3"/>
  <c r="I55" i="3"/>
  <c r="J55" i="3" s="1"/>
  <c r="I54" i="3"/>
  <c r="J54" i="3" s="1"/>
  <c r="I53" i="3"/>
  <c r="J53" i="3" s="1"/>
  <c r="I52" i="3"/>
  <c r="J52" i="3" s="1"/>
  <c r="C38" i="3" a="1"/>
  <c r="C38" i="3" s="1"/>
  <c r="C39" i="3" a="1"/>
  <c r="C39" i="3" s="1"/>
  <c r="C40" i="3" a="1"/>
  <c r="C40" i="3" s="1"/>
  <c r="C41" i="3" a="1"/>
  <c r="C41" i="3" s="1"/>
  <c r="C42" i="3" a="1"/>
  <c r="C42" i="3" s="1"/>
  <c r="C43" i="3" a="1"/>
  <c r="C43" i="3" s="1"/>
  <c r="C44" i="3" a="1"/>
  <c r="C44" i="3" s="1"/>
  <c r="C45" i="3" a="1"/>
  <c r="C45" i="3" s="1"/>
  <c r="C46" i="3" a="1"/>
  <c r="C46" i="3" s="1"/>
  <c r="C47" i="3" a="1"/>
  <c r="C47" i="3" s="1"/>
  <c r="C48" i="3" a="1"/>
  <c r="C48" i="3" s="1"/>
  <c r="C49" i="3" a="1"/>
  <c r="C49" i="3" s="1"/>
  <c r="C37" i="3" a="1"/>
  <c r="C37" i="3" s="1"/>
  <c r="B39" i="3" a="1"/>
  <c r="B39" i="3" s="1"/>
  <c r="B40" i="3" a="1"/>
  <c r="B40" i="3" s="1"/>
  <c r="B41" i="3" a="1"/>
  <c r="B41" i="3" s="1"/>
  <c r="B42" i="3" a="1"/>
  <c r="B42" i="3" s="1"/>
  <c r="B43" i="3" a="1"/>
  <c r="B43" i="3" s="1"/>
  <c r="B44" i="3" a="1"/>
  <c r="B44" i="3" s="1"/>
  <c r="B45" i="3" a="1"/>
  <c r="B45" i="3" s="1"/>
  <c r="B46" i="3" a="1"/>
  <c r="B46" i="3" s="1"/>
  <c r="B47" i="3" a="1"/>
  <c r="B47" i="3" s="1"/>
  <c r="B48" i="3" a="1"/>
  <c r="B48" i="3" s="1"/>
  <c r="B49" i="3" a="1"/>
  <c r="B49" i="3" s="1"/>
  <c r="B38" i="3" a="1"/>
  <c r="B38" i="3" s="1"/>
  <c r="B37" i="3" a="1"/>
  <c r="B37" i="3" s="1"/>
  <c r="G54" i="3" l="1" a="1"/>
  <c r="G54" i="3" s="1"/>
  <c r="C83" i="3" a="1"/>
  <c r="C83" i="3" s="1"/>
  <c r="C80" i="3" a="1"/>
  <c r="C80" i="3" s="1"/>
  <c r="C84" i="3" a="1"/>
  <c r="C84" i="3" s="1"/>
  <c r="C85" i="3" a="1"/>
  <c r="C85" i="3" s="1"/>
  <c r="C78" i="3" a="1"/>
  <c r="C78" i="3" s="1"/>
  <c r="C87" i="3" a="1"/>
  <c r="C87" i="3" s="1"/>
  <c r="C81" i="3" a="1"/>
  <c r="C81" i="3" s="1"/>
  <c r="C79" i="3" a="1"/>
  <c r="C79" i="3" s="1"/>
  <c r="C82" i="3" a="1"/>
  <c r="C82" i="3" s="1"/>
  <c r="C86" i="3" a="1"/>
  <c r="C86" i="3" s="1"/>
  <c r="G55" i="3" a="1"/>
  <c r="G55" i="3" s="1"/>
  <c r="F84" i="3"/>
  <c r="F78" i="3"/>
  <c r="G70" i="3" s="1"/>
  <c r="G53" i="3" a="1"/>
  <c r="G53" i="3" s="1"/>
  <c r="G52" i="3" a="1"/>
  <c r="G52" i="3" s="1"/>
  <c r="B89" i="3" l="1"/>
  <c r="A38" i="3"/>
  <c r="A39" i="3"/>
  <c r="A40" i="3"/>
  <c r="A41" i="3"/>
  <c r="A42" i="3"/>
  <c r="A43" i="3"/>
  <c r="A44" i="3"/>
  <c r="A45" i="3"/>
  <c r="A46" i="3"/>
  <c r="A47" i="3"/>
  <c r="A48" i="3"/>
  <c r="A49" i="3"/>
  <c r="A37" i="3"/>
  <c r="B15" i="3" a="1"/>
  <c r="B15" i="3" s="1"/>
  <c r="B16" i="3" a="1"/>
  <c r="B16" i="3" s="1"/>
  <c r="B17" i="3" a="1"/>
  <c r="B17" i="3" s="1"/>
  <c r="B18" i="3" a="1"/>
  <c r="B18" i="3" s="1"/>
  <c r="B19" i="3" a="1"/>
  <c r="B19" i="3" s="1"/>
  <c r="B14" i="3" a="1"/>
  <c r="B14" i="3" s="1"/>
  <c r="B13" i="3" a="1"/>
  <c r="B13" i="3" s="1"/>
  <c r="A19" i="3"/>
  <c r="A14" i="3"/>
  <c r="A15" i="3"/>
  <c r="A16" i="3"/>
  <c r="A17" i="3"/>
  <c r="A18" i="3"/>
  <c r="A13" i="3"/>
  <c r="C64" i="1"/>
  <c r="C63" i="1"/>
  <c r="B66" i="1" l="1"/>
  <c r="B67" i="1" s="1"/>
  <c r="B23" i="1" l="1" a="1"/>
  <c r="B23" i="1" s="1"/>
  <c r="B24" i="1" a="1"/>
  <c r="B24" i="1" s="1"/>
  <c r="B25" i="1" a="1"/>
  <c r="B25" i="1" s="1"/>
  <c r="B26" i="1" a="1"/>
  <c r="B26" i="1" s="1"/>
  <c r="B27" i="1" a="1"/>
  <c r="B27" i="1" s="1"/>
  <c r="B28" i="1" a="1"/>
  <c r="B28" i="1" s="1"/>
  <c r="B29" i="1" a="1"/>
  <c r="B29" i="1" s="1"/>
  <c r="B30" i="1" a="1"/>
  <c r="B30" i="1" s="1"/>
  <c r="B31" i="1" a="1"/>
  <c r="B31" i="1" s="1"/>
  <c r="B32" i="1" a="1"/>
  <c r="B32" i="1" s="1"/>
  <c r="B33" i="1" a="1"/>
  <c r="B33" i="1" s="1"/>
  <c r="D25" i="1" a="1"/>
  <c r="D25" i="1" s="1"/>
  <c r="D26" i="1" a="1"/>
  <c r="D26" i="1" s="1"/>
  <c r="D27" i="1" a="1"/>
  <c r="D27" i="1" s="1"/>
  <c r="D28" i="1" a="1"/>
  <c r="D28" i="1" s="1"/>
  <c r="D29" i="1" a="1"/>
  <c r="D29" i="1" s="1"/>
  <c r="D30" i="1" a="1"/>
  <c r="D30" i="1" s="1"/>
  <c r="D31" i="1" a="1"/>
  <c r="D31" i="1" s="1"/>
  <c r="D32" i="1" a="1"/>
  <c r="D32" i="1" s="1"/>
  <c r="D33" i="1" a="1"/>
  <c r="D33" i="1" s="1"/>
  <c r="B22" i="1" a="1"/>
  <c r="B22" i="1" s="1"/>
  <c r="B21" i="1" a="1"/>
  <c r="B21" i="1" s="1"/>
  <c r="B37" i="1" s="1"/>
  <c r="F23" i="1" l="1"/>
  <c r="F24" i="1"/>
  <c r="F22" i="1"/>
  <c r="C27" i="1" l="1" a="1"/>
  <c r="C27" i="1" s="1"/>
  <c r="C23" i="1" a="1"/>
  <c r="C23" i="1" s="1"/>
  <c r="C33" i="1" a="1"/>
  <c r="C33" i="1" s="1"/>
  <c r="C25" i="1" a="1"/>
  <c r="C25" i="1" s="1"/>
  <c r="C32" i="1" a="1"/>
  <c r="C32" i="1" s="1"/>
  <c r="C31" i="1" a="1"/>
  <c r="C31" i="1" s="1"/>
  <c r="C24" i="1" a="1"/>
  <c r="C24" i="1" s="1"/>
  <c r="C30" i="1" a="1"/>
  <c r="C30" i="1" s="1"/>
  <c r="C26" i="1" a="1"/>
  <c r="C26" i="1" s="1"/>
  <c r="C29" i="1" a="1"/>
  <c r="C29" i="1" s="1"/>
  <c r="C28" i="1" a="1"/>
  <c r="C28" i="1" s="1"/>
  <c r="C22" i="1" a="1"/>
  <c r="C22" i="1" s="1"/>
  <c r="B35" i="1" l="1"/>
  <c r="A22" i="1"/>
  <c r="A23" i="1"/>
  <c r="A24" i="1"/>
  <c r="A25" i="1"/>
  <c r="A26" i="1"/>
  <c r="A27" i="1"/>
  <c r="A28" i="1"/>
  <c r="A29" i="1"/>
  <c r="A30" i="1"/>
  <c r="A31" i="1"/>
  <c r="A32" i="1"/>
  <c r="A33" i="1"/>
  <c r="A21" i="1"/>
  <c r="G22" i="1" l="1"/>
  <c r="G23" i="1"/>
  <c r="G2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75A4C7-6F0C-4607-A86A-246FF3B046A8}" name="Query - All Measures" description="Connection to the 'All Measures' query in the workbook." type="100" refreshedVersion="8" minRefreshableVersion="5">
    <extLst>
      <ext xmlns:x15="http://schemas.microsoft.com/office/spreadsheetml/2010/11/main" uri="{DE250136-89BD-433C-8126-D09CA5730AF9}">
        <x15:connection id="4cc1de50-ea82-4c57-9185-fe2e946533ec"/>
      </ext>
    </extLst>
  </connection>
  <connection id="2" xr16:uid="{2D864EFE-2EA6-4206-94F9-C93770E48B38}" name="Query - US_Regional_Sales_Data" description="Connection to the 'US_Regional_Sales_Data' query in the workbook." type="100" refreshedVersion="8" minRefreshableVersion="5">
    <extLst>
      <ext xmlns:x15="http://schemas.microsoft.com/office/spreadsheetml/2010/11/main" uri="{DE250136-89BD-433C-8126-D09CA5730AF9}">
        <x15:connection id="7182f978-d073-408e-befc-2a56184ea392"/>
      </ext>
    </extLst>
  </connection>
  <connection id="3" xr16:uid="{97D2C443-6902-41A9-938E-3F7E3D10DB41}" name="Query - US_Regional_Sales_Data - Copy" description="Connection to the 'US_Regional_Sales_Data - Copy' query in the workbook." type="100" refreshedVersion="8" minRefreshableVersion="5">
    <extLst>
      <ext xmlns:x15="http://schemas.microsoft.com/office/spreadsheetml/2010/11/main" uri="{DE250136-89BD-433C-8126-D09CA5730AF9}">
        <x15:connection id="237d7bd7-22cc-4682-ac73-797f2bf7759c">
          <x15:oledbPr connection="Provider=Microsoft.Mashup.OleDb.1;Data Source=$Workbook$;Location=&quot;US_Regional_Sales_Data - Copy&quot;;Extended Properties=&quot;&quot;">
            <x15:dbTables>
              <x15:dbTable name="US_Regional_Sales_Data - Copy"/>
            </x15:dbTables>
          </x15:oledbPr>
        </x15:connection>
      </ext>
    </extLst>
  </connection>
  <connection id="4" xr16:uid="{72E1F060-E415-4132-90A9-EAC0919F87E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<sst xmlns="http://schemas.openxmlformats.org/spreadsheetml/2006/main" count="117" uniqueCount="76">
  <si>
    <t>Sum of Profit</t>
  </si>
  <si>
    <t>#Transactions</t>
  </si>
  <si>
    <t>% Profit Margin</t>
  </si>
  <si>
    <t>May</t>
  </si>
  <si>
    <t>Month Name</t>
  </si>
  <si>
    <t>Jan</t>
  </si>
  <si>
    <t>Feb</t>
  </si>
  <si>
    <t>Mar</t>
  </si>
  <si>
    <t>Apr</t>
  </si>
  <si>
    <t>Jun</t>
  </si>
  <si>
    <t>Jul</t>
  </si>
  <si>
    <t>Aug</t>
  </si>
  <si>
    <t>Sep</t>
  </si>
  <si>
    <t>Oct</t>
  </si>
  <si>
    <t>Nov</t>
  </si>
  <si>
    <t>Dec</t>
  </si>
  <si>
    <t>OPTION BUTTON</t>
  </si>
  <si>
    <t>Rank</t>
  </si>
  <si>
    <t>Highlight</t>
  </si>
  <si>
    <t>Contribution</t>
  </si>
  <si>
    <t>Total Revenue</t>
  </si>
  <si>
    <t>Total COGS</t>
  </si>
  <si>
    <t>Total Profit</t>
  </si>
  <si>
    <t>Qtr-1</t>
  </si>
  <si>
    <t>Qtr-2</t>
  </si>
  <si>
    <t>Qtr-3</t>
  </si>
  <si>
    <t>Qtr-4</t>
  </si>
  <si>
    <t>Quarter</t>
  </si>
  <si>
    <t>Day Name</t>
  </si>
  <si>
    <t>Sun</t>
  </si>
  <si>
    <t>Mon</t>
  </si>
  <si>
    <t>Tue</t>
  </si>
  <si>
    <t>Wed</t>
  </si>
  <si>
    <t>Thu</t>
  </si>
  <si>
    <t>Fri</t>
  </si>
  <si>
    <t>Sat</t>
  </si>
  <si>
    <t>Year</t>
  </si>
  <si>
    <t>Weekday</t>
  </si>
  <si>
    <t>Weekend</t>
  </si>
  <si>
    <t>Week Day Type</t>
  </si>
  <si>
    <t>%</t>
  </si>
  <si>
    <t>Top</t>
  </si>
  <si>
    <t xml:space="preserve"> </t>
  </si>
  <si>
    <t>Avg Lead Time</t>
  </si>
  <si>
    <t>Avg Shipping Time</t>
  </si>
  <si>
    <t>Repeat Customer %</t>
  </si>
  <si>
    <t>Avg Order Value</t>
  </si>
  <si>
    <t>Orders Per Customer</t>
  </si>
  <si>
    <t>Discount Rate</t>
  </si>
  <si>
    <t>WARE-MKL1006</t>
  </si>
  <si>
    <t>WARE-NBV1002</t>
  </si>
  <si>
    <t>WARE-NMK1003</t>
  </si>
  <si>
    <t>WARE-PUJ1005</t>
  </si>
  <si>
    <t>WARE-UHY1004</t>
  </si>
  <si>
    <t>WARE-XYS1001</t>
  </si>
  <si>
    <t>WarehouseCode</t>
  </si>
  <si>
    <t>Option Button</t>
  </si>
  <si>
    <t xml:space="preserve">Option Button </t>
  </si>
  <si>
    <t>Distributor</t>
  </si>
  <si>
    <t>In-Store</t>
  </si>
  <si>
    <t>Online</t>
  </si>
  <si>
    <t>Wholesale</t>
  </si>
  <si>
    <t>Sum of Revenue</t>
  </si>
  <si>
    <t>Sales Channel</t>
  </si>
  <si>
    <t>33</t>
  </si>
  <si>
    <t>32</t>
  </si>
  <si>
    <t>13</t>
  </si>
  <si>
    <t>11</t>
  </si>
  <si>
    <t>21</t>
  </si>
  <si>
    <t>17</t>
  </si>
  <si>
    <t>34</t>
  </si>
  <si>
    <t>29</t>
  </si>
  <si>
    <t>18</t>
  </si>
  <si>
    <t>12</t>
  </si>
  <si>
    <t>Customer ID</t>
  </si>
  <si>
    <t>Sum of Order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</si>
</sst>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lt;999999]0.00,&quot; K&quot;;[&lt;999999999]0.00,,&quot; M&quot;;0.00,,,&quot; B&quot;"/>
    <numFmt numFmtId="166" formatCode="[&lt;999999]&quot;$&quot;0.00,&quot; K&quot;;[&lt;999999999]&quot;$&quot;0.00,,&quot; M&quot;;&quot;$&quot;0.00,,,&quot; B&quot;"/>
  </numFmts>
  <fonts count="4" x14ac:knownFonts="1">
    <font>
      <sz val="11"/>
      <color theme="1"/>
      <name val="Calibri"/>
      <family val="2"/>
      <scheme val="minor"/>
    </font>
    <font>
      <sz val="8"/>
      <color rgb="FF000000"/>
      <name val="Segoe UI"/>
      <family val="2"/>
    </font>
    <font>
      <strike/>
      <sz val="11"/>
      <color theme="1"/>
      <name val="Calibri"/>
      <family val="2"/>
      <scheme val="minor"/>
    </font>
    <font>
      <sz val="8"/>
      <name val="Segoe UI"/>
      <family val="2"/>
    </font>
  </fonts>
  <fills count="4">
    <fill>
      <patternFill patternType="none"/>
    </fill>
    <fill>
      <patternFill patternType="gray125"/>
    </fill>
    <fill>
      <patternFill patternType="solid">
        <fgColor rgb="FFC0000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pivotButton="1"/>
    <xf numFmtId="3" fontId="0" fillId="0" borderId="0" xfId="0" applyNumberFormat="1"/>
    <xf numFmtId="164" fontId="0" fillId="0" borderId="0" xfId="0" applyNumberFormat="1"/>
    <xf numFmtId="165" fontId="0" fillId="0" borderId="0" xfId="0" applyNumberFormat="1"/>
    <xf numFmtId="166" fontId="0" fillId="0" borderId="0" xfId="0" applyNumberFormat="1"/>
    <xf numFmtId="0" fontId="0" fillId="2" borderId="0" xfId="0" applyFill="1"/>
    <xf numFmtId="1" fontId="0" fillId="0" borderId="0" xfId="0" applyNumberFormat="1"/>
    <xf numFmtId="49" fontId="0" fillId="0" borderId="0" xfId="0" applyNumberFormat="1"/>
    <xf numFmtId="0" fontId="2" fillId="0" borderId="0" xfId="0" applyFont="1"/>
    <xf numFmtId="10" fontId="0" fillId="0" borderId="0" xfId="0" applyNumberFormat="1"/>
    <xf numFmtId="0" fontId="0" fillId="3" borderId="0" xfId="0" applyFill="1"/>
    <xf numFmtId="2" fontId="0" fillId="0" borderId="0" xfId="0" applyNumberFormat="1"/>
    <xf numFmtId="0" fontId="0" fillId="0" borderId="0" xfId="0" applyNumberFormat="1"/>
  </cellXfs>
  <cellStyles count="1">
    <cellStyle name="Normal" xfId="0" builtinId="0"/>
  </cellStyles>
  <dxfs count="5">
    <dxf>
      <numFmt numFmtId="165" formatCode="[&lt;999999]0.00,&quot; K&quot;;[&lt;999999999]0.00,,&quot; M&quot;;0.00,,,&quot; B&quot;"/>
    </dxf>
    <dxf>
      <numFmt numFmtId="166" formatCode="[&lt;999999]&quot;$&quot;0.00,&quot; K&quot;;[&lt;999999999]&quot;$&quot;0.00,,&quot; M&quot;;&quot;$&quot;0.00,,,&quot; B&quot;"/>
    </dxf>
    <dxf>
      <numFmt numFmtId="166" formatCode="[&lt;999999]&quot;$&quot;0.00,&quot; K&quot;;[&lt;999999999]&quot;$&quot;0.00,,&quot; M&quot;;&quot;$&quot;0.00,,,&quot; B&quot;"/>
    </dxf>
    <dxf>
      <font>
        <b/>
        <color theme="1"/>
      </font>
      <border>
        <bottom style="thin">
          <color theme="4"/>
        </bottom>
        <vertical/>
        <horizontal/>
      </border>
    </dxf>
    <dxf>
      <font>
        <color theme="1"/>
      </font>
      <fill>
        <patternFill patternType="solid">
          <fgColor auto="1"/>
          <bgColor theme="8" tint="0.79998168889431442"/>
        </patternFill>
      </fill>
      <border diagonalUp="0" diagonalDown="0">
        <left/>
        <right/>
        <top/>
        <bottom/>
        <vertical/>
        <horizontal/>
      </border>
    </dxf>
  </dxfs>
  <tableStyles count="1" defaultTableStyle="TableStyleMedium2" defaultPivotStyle="PivotStyleLight16">
    <tableStyle name="Blue Slicer" pivot="0" table="0" count="10" xr9:uid="{7A0E4DF0-09E7-4A80-A057-BB725B5B7776}">
      <tableStyleElement type="wholeTable" dxfId="4"/>
      <tableStyleElement type="headerRow" dxfId="3"/>
    </tableStyle>
  </tableStyles>
  <colors>
    <mruColors>
      <color rgb="FF0D0D0D"/>
      <color rgb="FF0339A6"/>
      <color rgb="FF034A8C"/>
      <color rgb="FF1F327A"/>
      <color rgb="FF021F59"/>
      <color rgb="FFD9D9D9"/>
      <color rgb="FF91E9EF"/>
      <color rgb="FF735149"/>
      <color rgb="FFF5F5F5"/>
      <color rgb="FF0C0D0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8" tint="0.3999450666829432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1F327A"/>
              <bgColor theme="8"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none">
              <fgColor indexed="64"/>
              <bgColor auto="1"/>
            </patternFill>
          </fill>
          <border>
            <left style="thin">
              <color rgb="FFE0E0E0"/>
            </left>
            <right style="thin">
              <color rgb="FFE0E0E0"/>
            </right>
            <top style="thin">
              <color rgb="FFE0E0E0"/>
            </top>
            <bottom style="thin">
              <color rgb="FFE0E0E0"/>
            </bottom>
            <vertical/>
            <horizontal/>
          </border>
        </dxf>
        <dxf>
          <font>
            <color rgb="FF000000"/>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ue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microsoft.com/office/2007/relationships/slicerCache" Target="slicerCaches/slicerCache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connections" Target="connections.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50" Type="http://schemas.openxmlformats.org/officeDocument/2006/relationships/customXml" Target="../customXml/item24.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3.xml"/><Relationship Id="rId11" Type="http://schemas.openxmlformats.org/officeDocument/2006/relationships/pivotCacheDefinition" Target="pivotCache/pivotCacheDefinition7.xml"/><Relationship Id="rId24" Type="http://schemas.openxmlformats.org/officeDocument/2006/relationships/sheetMetadata" Target="metadata.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haredStrings" Target="sharedString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10" Type="http://schemas.openxmlformats.org/officeDocument/2006/relationships/pivotCacheDefinition" Target="pivotCache/pivotCacheDefinition6.xml"/><Relationship Id="rId19" Type="http://schemas.microsoft.com/office/2007/relationships/slicerCache" Target="slicerCaches/slicerCache2.xml"/><Relationship Id="rId31" Type="http://schemas.openxmlformats.org/officeDocument/2006/relationships/customXml" Target="../customXml/item5.xml"/><Relationship Id="rId44" Type="http://schemas.openxmlformats.org/officeDocument/2006/relationships/customXml" Target="../customXml/item18.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8" Type="http://schemas.openxmlformats.org/officeDocument/2006/relationships/pivotCacheDefinition" Target="pivotCache/pivotCacheDefinition4.xml"/><Relationship Id="rId51"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0" Type="http://schemas.openxmlformats.org/officeDocument/2006/relationships/theme" Target="theme/theme1.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33939743119693"/>
          <c:y val="9.4408198975128116E-2"/>
          <c:w val="0.86126531301103992"/>
          <c:h val="0.67728596425446819"/>
        </c:manualLayout>
      </c:layout>
      <c:barChart>
        <c:barDir val="col"/>
        <c:grouping val="clustered"/>
        <c:varyColors val="0"/>
        <c:ser>
          <c:idx val="0"/>
          <c:order val="0"/>
          <c:tx>
            <c:strRef>
              <c:f>'Analysis 1'!$A$21</c:f>
              <c:strCache>
                <c:ptCount val="1"/>
                <c:pt idx="0">
                  <c:v>Month Name</c:v>
                </c:pt>
              </c:strCache>
            </c:strRef>
          </c:tx>
          <c:spPr>
            <a:solidFill>
              <a:schemeClr val="accent1"/>
            </a:solidFill>
            <a:ln>
              <a:noFill/>
            </a:ln>
            <a:effectLst/>
          </c:spPr>
          <c:invertIfNegative val="0"/>
          <c:cat>
            <c:strRef>
              <c:f>'Analysis 1'!$A$22:$A$33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1'!$A$22:$A$33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4B1-40BC-93A9-120EBAAA7440}"/>
            </c:ext>
          </c:extLst>
        </c:ser>
        <c:ser>
          <c:idx val="1"/>
          <c:order val="1"/>
          <c:tx>
            <c:strRef>
              <c:f>'Analysis 1'!$B$21</c:f>
              <c:strCache>
                <c:ptCount val="1"/>
                <c:pt idx="0">
                  <c:v>Total Revenue</c:v>
                </c:pt>
              </c:strCache>
            </c:strRef>
          </c:tx>
          <c:spPr>
            <a:solidFill>
              <a:srgbClr val="034A8C"/>
            </a:solidFill>
            <a:ln>
              <a:noFill/>
            </a:ln>
            <a:effectLst/>
          </c:spPr>
          <c:invertIfNegative val="0"/>
          <c:val>
            <c:numRef>
              <c:f>'Analysis 1'!$B$22:$B$33</c:f>
              <c:numCache>
                <c:formatCode>[&lt;999999]0.00," K";[&lt;999999999]0.00,," M";0.00,,," B"</c:formatCode>
                <c:ptCount val="12"/>
                <c:pt idx="0">
                  <c:v>6074286.9999999907</c:v>
                </c:pt>
                <c:pt idx="1">
                  <c:v>5455448.2000000011</c:v>
                </c:pt>
                <c:pt idx="2">
                  <c:v>5393386.0999999978</c:v>
                </c:pt>
                <c:pt idx="3">
                  <c:v>6031440.5000000019</c:v>
                </c:pt>
                <c:pt idx="4">
                  <c:v>6383210.6000000043</c:v>
                </c:pt>
                <c:pt idx="5">
                  <c:v>6491020.3000000017</c:v>
                </c:pt>
                <c:pt idx="6">
                  <c:v>8168211.1999999983</c:v>
                </c:pt>
                <c:pt idx="7">
                  <c:v>7383855.6000000006</c:v>
                </c:pt>
                <c:pt idx="8">
                  <c:v>7578798.7999999998</c:v>
                </c:pt>
                <c:pt idx="9">
                  <c:v>7107862.5</c:v>
                </c:pt>
                <c:pt idx="10">
                  <c:v>8410483.1999999993</c:v>
                </c:pt>
                <c:pt idx="11">
                  <c:v>8214722.6000000061</c:v>
                </c:pt>
              </c:numCache>
            </c:numRef>
          </c:val>
          <c:extLst>
            <c:ext xmlns:c16="http://schemas.microsoft.com/office/drawing/2014/chart" uri="{C3380CC4-5D6E-409C-BE32-E72D297353CC}">
              <c16:uniqueId val="{00000001-B4B1-40BC-93A9-120EBAAA7440}"/>
            </c:ext>
          </c:extLst>
        </c:ser>
        <c:ser>
          <c:idx val="2"/>
          <c:order val="2"/>
          <c:tx>
            <c:strRef>
              <c:f>'Analysis 1'!$C$21</c:f>
              <c:strCache>
                <c:ptCount val="1"/>
                <c:pt idx="0">
                  <c:v>Highlight</c:v>
                </c:pt>
              </c:strCache>
            </c:strRef>
          </c:tx>
          <c:spPr>
            <a:solidFill>
              <a:srgbClr val="0C0D0F"/>
            </a:solidFill>
            <a:ln>
              <a:noFill/>
            </a:ln>
            <a:effectLst/>
          </c:spPr>
          <c:invertIfNegative val="0"/>
          <c:val>
            <c:numRef>
              <c:f>'Analysis 1'!$C$22:$C$33</c:f>
              <c:numCache>
                <c:formatCode>[&lt;999999]0.00," K";[&lt;999999999]0.00,," M";0.00,,," B"</c:formatCode>
                <c:ptCount val="12"/>
                <c:pt idx="0">
                  <c:v>0</c:v>
                </c:pt>
                <c:pt idx="1">
                  <c:v>0</c:v>
                </c:pt>
                <c:pt idx="2">
                  <c:v>0</c:v>
                </c:pt>
                <c:pt idx="3">
                  <c:v>0</c:v>
                </c:pt>
                <c:pt idx="4">
                  <c:v>0</c:v>
                </c:pt>
                <c:pt idx="5">
                  <c:v>0</c:v>
                </c:pt>
                <c:pt idx="6">
                  <c:v>8168211.1999999983</c:v>
                </c:pt>
                <c:pt idx="7">
                  <c:v>0</c:v>
                </c:pt>
                <c:pt idx="8">
                  <c:v>0</c:v>
                </c:pt>
                <c:pt idx="9">
                  <c:v>0</c:v>
                </c:pt>
                <c:pt idx="10">
                  <c:v>8410483.1999999993</c:v>
                </c:pt>
                <c:pt idx="11">
                  <c:v>8214722.6000000061</c:v>
                </c:pt>
              </c:numCache>
            </c:numRef>
          </c:val>
          <c:extLst>
            <c:ext xmlns:c16="http://schemas.microsoft.com/office/drawing/2014/chart" uri="{C3380CC4-5D6E-409C-BE32-E72D297353CC}">
              <c16:uniqueId val="{00000002-B4B1-40BC-93A9-120EBAAA7440}"/>
            </c:ext>
          </c:extLst>
        </c:ser>
        <c:dLbls>
          <c:showLegendKey val="0"/>
          <c:showVal val="0"/>
          <c:showCatName val="0"/>
          <c:showSerName val="0"/>
          <c:showPercent val="0"/>
          <c:showBubbleSize val="0"/>
        </c:dLbls>
        <c:gapWidth val="174"/>
        <c:overlap val="100"/>
        <c:axId val="1382751760"/>
        <c:axId val="1382755088"/>
      </c:barChart>
      <c:catAx>
        <c:axId val="1382751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755088"/>
        <c:crosses val="autoZero"/>
        <c:auto val="1"/>
        <c:lblAlgn val="ctr"/>
        <c:lblOffset val="100"/>
        <c:noMultiLvlLbl val="0"/>
      </c:catAx>
      <c:valAx>
        <c:axId val="1382755088"/>
        <c:scaling>
          <c:orientation val="minMax"/>
        </c:scaling>
        <c:delete val="0"/>
        <c:axPos val="l"/>
        <c:numFmt formatCode="[&lt;999999]#,&quot; K&quot;;[&lt;999999999]#,,&quot; M&quot;;#&quot; B&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751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1!PivotTable3</c:name>
    <c:fmtId val="14"/>
  </c:pivotSource>
  <c:chart>
    <c:autoTitleDeleted val="1"/>
    <c:pivotFmts>
      <c:pivotFmt>
        <c:idx val="0"/>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34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24781277340333"/>
          <c:y val="9.5167646431161795E-2"/>
          <c:w val="0.84045405892755465"/>
          <c:h val="0.74624156758659543"/>
        </c:manualLayout>
      </c:layout>
      <c:areaChart>
        <c:grouping val="standard"/>
        <c:varyColors val="0"/>
        <c:ser>
          <c:idx val="0"/>
          <c:order val="0"/>
          <c:tx>
            <c:strRef>
              <c:f>'Analysis 1'!$B$39</c:f>
              <c:strCache>
                <c:ptCount val="1"/>
                <c:pt idx="0">
                  <c:v>Total</c:v>
                </c:pt>
              </c:strCache>
            </c:strRef>
          </c:tx>
          <c:spPr>
            <a:solidFill>
              <a:srgbClr val="034A8C"/>
            </a:solidFill>
            <a:ln>
              <a:noFill/>
            </a:ln>
            <a:effectLst/>
          </c:spPr>
          <c:cat>
            <c:strRef>
              <c:f>'Analysis 1'!$A$40:$A$46</c:f>
              <c:strCache>
                <c:ptCount val="7"/>
                <c:pt idx="0">
                  <c:v>Sun</c:v>
                </c:pt>
                <c:pt idx="1">
                  <c:v>Mon</c:v>
                </c:pt>
                <c:pt idx="2">
                  <c:v>Tue</c:v>
                </c:pt>
                <c:pt idx="3">
                  <c:v>Wed</c:v>
                </c:pt>
                <c:pt idx="4">
                  <c:v>Thu</c:v>
                </c:pt>
                <c:pt idx="5">
                  <c:v>Fri</c:v>
                </c:pt>
                <c:pt idx="6">
                  <c:v>Sat</c:v>
                </c:pt>
              </c:strCache>
            </c:strRef>
          </c:cat>
          <c:val>
            <c:numRef>
              <c:f>'Analysis 1'!$B$40:$B$46</c:f>
              <c:numCache>
                <c:formatCode>[&lt;999999]"$"0.00," K";[&lt;999999999]"$"0.00,," M";"$"0.00,,," B"</c:formatCode>
                <c:ptCount val="7"/>
                <c:pt idx="0">
                  <c:v>4445543.5699999956</c:v>
                </c:pt>
                <c:pt idx="1">
                  <c:v>4376755.1600000067</c:v>
                </c:pt>
                <c:pt idx="2">
                  <c:v>4221809.5899999943</c:v>
                </c:pt>
                <c:pt idx="3">
                  <c:v>4207371.3100000015</c:v>
                </c:pt>
                <c:pt idx="4">
                  <c:v>4578671.9999999991</c:v>
                </c:pt>
                <c:pt idx="5">
                  <c:v>4490209.2500000009</c:v>
                </c:pt>
                <c:pt idx="6">
                  <c:v>4554296.8399999952</c:v>
                </c:pt>
              </c:numCache>
            </c:numRef>
          </c:val>
          <c:extLst>
            <c:ext xmlns:c16="http://schemas.microsoft.com/office/drawing/2014/chart" uri="{C3380CC4-5D6E-409C-BE32-E72D297353CC}">
              <c16:uniqueId val="{00000000-BC41-43D1-A7DA-B636F3E38A41}"/>
            </c:ext>
          </c:extLst>
        </c:ser>
        <c:dLbls>
          <c:showLegendKey val="0"/>
          <c:showVal val="0"/>
          <c:showCatName val="0"/>
          <c:showSerName val="0"/>
          <c:showPercent val="0"/>
          <c:showBubbleSize val="0"/>
        </c:dLbls>
        <c:axId val="1441959328"/>
        <c:axId val="1441946016"/>
      </c:areaChart>
      <c:catAx>
        <c:axId val="1441959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946016"/>
        <c:crosses val="autoZero"/>
        <c:auto val="1"/>
        <c:lblAlgn val="ctr"/>
        <c:lblOffset val="100"/>
        <c:noMultiLvlLbl val="0"/>
      </c:catAx>
      <c:valAx>
        <c:axId val="1441946016"/>
        <c:scaling>
          <c:orientation val="minMax"/>
        </c:scaling>
        <c:delete val="0"/>
        <c:axPos val="l"/>
        <c:numFmt formatCode="[&lt;999999]&quot;$&quot;0.00,&quot; K&quot;;[&lt;999999999]&quot;$&quot;0.00,,&quot; M&quot;;&quot;$&quot;0.00,,,&quot; 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95932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1!PivotTable5</c:name>
    <c:fmtId val="8"/>
  </c:pivotSource>
  <c:chart>
    <c:autoTitleDeleted val="0"/>
    <c:pivotFmts>
      <c:pivotFmt>
        <c:idx val="0"/>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021F59">
                <a:alpha val="50000"/>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42825896762904"/>
          <c:y val="0.24927187472352469"/>
          <c:w val="0.85979396325459323"/>
          <c:h val="0.61441151316759557"/>
        </c:manualLayout>
      </c:layout>
      <c:lineChart>
        <c:grouping val="standard"/>
        <c:varyColors val="0"/>
        <c:ser>
          <c:idx val="0"/>
          <c:order val="0"/>
          <c:tx>
            <c:strRef>
              <c:f>'Analysis 1'!$B$55:$B$56</c:f>
              <c:strCache>
                <c:ptCount val="1"/>
                <c:pt idx="0">
                  <c:v>2018</c:v>
                </c:pt>
              </c:strCache>
            </c:strRef>
          </c:tx>
          <c:spPr>
            <a:ln w="28575" cap="rnd">
              <a:solidFill>
                <a:srgbClr val="021F59">
                  <a:alpha val="50000"/>
                </a:srgbClr>
              </a:solidFill>
              <a:round/>
            </a:ln>
            <a:effectLst/>
          </c:spPr>
          <c:marker>
            <c:symbol val="none"/>
          </c:marker>
          <c:cat>
            <c:strRef>
              <c:f>'Analysis 1'!$A$57:$A$60</c:f>
              <c:strCache>
                <c:ptCount val="4"/>
                <c:pt idx="0">
                  <c:v>Qtr-1</c:v>
                </c:pt>
                <c:pt idx="1">
                  <c:v>Qtr-2</c:v>
                </c:pt>
                <c:pt idx="2">
                  <c:v>Qtr-3</c:v>
                </c:pt>
                <c:pt idx="3">
                  <c:v>Qtr-4</c:v>
                </c:pt>
              </c:strCache>
            </c:strRef>
          </c:cat>
          <c:val>
            <c:numRef>
              <c:f>'Analysis 1'!$B$57:$B$60</c:f>
              <c:numCache>
                <c:formatCode>0.0%</c:formatCode>
                <c:ptCount val="4"/>
                <c:pt idx="0">
                  <c:v>0.40197252097235969</c:v>
                </c:pt>
                <c:pt idx="1">
                  <c:v>0.35144583989045797</c:v>
                </c:pt>
                <c:pt idx="2">
                  <c:v>0.37780258916745529</c:v>
                </c:pt>
                <c:pt idx="3">
                  <c:v>0.36311857540795195</c:v>
                </c:pt>
              </c:numCache>
            </c:numRef>
          </c:val>
          <c:smooth val="0"/>
          <c:extLst>
            <c:ext xmlns:c16="http://schemas.microsoft.com/office/drawing/2014/chart" uri="{C3380CC4-5D6E-409C-BE32-E72D297353CC}">
              <c16:uniqueId val="{00000000-3FF2-4510-B578-F00771670258}"/>
            </c:ext>
          </c:extLst>
        </c:ser>
        <c:ser>
          <c:idx val="1"/>
          <c:order val="1"/>
          <c:tx>
            <c:strRef>
              <c:f>'Analysis 1'!$C$55:$C$56</c:f>
              <c:strCache>
                <c:ptCount val="1"/>
                <c:pt idx="0">
                  <c:v>2019</c:v>
                </c:pt>
              </c:strCache>
            </c:strRef>
          </c:tx>
          <c:spPr>
            <a:ln w="28575" cap="rnd">
              <a:solidFill>
                <a:schemeClr val="tx1"/>
              </a:solidFill>
              <a:round/>
            </a:ln>
            <a:effectLst/>
          </c:spPr>
          <c:marker>
            <c:symbol val="none"/>
          </c:marker>
          <c:cat>
            <c:strRef>
              <c:f>'Analysis 1'!$A$57:$A$60</c:f>
              <c:strCache>
                <c:ptCount val="4"/>
                <c:pt idx="0">
                  <c:v>Qtr-1</c:v>
                </c:pt>
                <c:pt idx="1">
                  <c:v>Qtr-2</c:v>
                </c:pt>
                <c:pt idx="2">
                  <c:v>Qtr-3</c:v>
                </c:pt>
                <c:pt idx="3">
                  <c:v>Qtr-4</c:v>
                </c:pt>
              </c:strCache>
            </c:strRef>
          </c:cat>
          <c:val>
            <c:numRef>
              <c:f>'Analysis 1'!$C$57:$C$60</c:f>
              <c:numCache>
                <c:formatCode>0.0%</c:formatCode>
                <c:ptCount val="4"/>
                <c:pt idx="0">
                  <c:v>0.37866424742033788</c:v>
                </c:pt>
                <c:pt idx="1">
                  <c:v>0.37245236397499049</c:v>
                </c:pt>
                <c:pt idx="2">
                  <c:v>0.37470449683537921</c:v>
                </c:pt>
                <c:pt idx="3">
                  <c:v>0.37846750863711015</c:v>
                </c:pt>
              </c:numCache>
            </c:numRef>
          </c:val>
          <c:smooth val="0"/>
          <c:extLst>
            <c:ext xmlns:c16="http://schemas.microsoft.com/office/drawing/2014/chart" uri="{C3380CC4-5D6E-409C-BE32-E72D297353CC}">
              <c16:uniqueId val="{00000027-4AC3-473E-9742-F6CDF26E03CE}"/>
            </c:ext>
          </c:extLst>
        </c:ser>
        <c:ser>
          <c:idx val="2"/>
          <c:order val="2"/>
          <c:tx>
            <c:strRef>
              <c:f>'Analysis 1'!$D$55:$D$56</c:f>
              <c:strCache>
                <c:ptCount val="1"/>
                <c:pt idx="0">
                  <c:v>2020</c:v>
                </c:pt>
              </c:strCache>
            </c:strRef>
          </c:tx>
          <c:spPr>
            <a:ln w="28575" cap="rnd">
              <a:solidFill>
                <a:srgbClr val="7030A0"/>
              </a:solidFill>
              <a:round/>
            </a:ln>
            <a:effectLst/>
          </c:spPr>
          <c:marker>
            <c:symbol val="none"/>
          </c:marker>
          <c:cat>
            <c:strRef>
              <c:f>'Analysis 1'!$A$57:$A$60</c:f>
              <c:strCache>
                <c:ptCount val="4"/>
                <c:pt idx="0">
                  <c:v>Qtr-1</c:v>
                </c:pt>
                <c:pt idx="1">
                  <c:v>Qtr-2</c:v>
                </c:pt>
                <c:pt idx="2">
                  <c:v>Qtr-3</c:v>
                </c:pt>
                <c:pt idx="3">
                  <c:v>Qtr-4</c:v>
                </c:pt>
              </c:strCache>
            </c:strRef>
          </c:cat>
          <c:val>
            <c:numRef>
              <c:f>'Analysis 1'!$D$57:$D$60</c:f>
              <c:numCache>
                <c:formatCode>0.0%</c:formatCode>
                <c:ptCount val="4"/>
                <c:pt idx="0">
                  <c:v>0.37814173841483428</c:v>
                </c:pt>
                <c:pt idx="1">
                  <c:v>0.3797199426898748</c:v>
                </c:pt>
                <c:pt idx="2">
                  <c:v>0.37054493763313123</c:v>
                </c:pt>
                <c:pt idx="3">
                  <c:v>0.36239677347895916</c:v>
                </c:pt>
              </c:numCache>
            </c:numRef>
          </c:val>
          <c:smooth val="0"/>
          <c:extLst>
            <c:ext xmlns:c16="http://schemas.microsoft.com/office/drawing/2014/chart" uri="{C3380CC4-5D6E-409C-BE32-E72D297353CC}">
              <c16:uniqueId val="{00000028-4AC3-473E-9742-F6CDF26E03CE}"/>
            </c:ext>
          </c:extLst>
        </c:ser>
        <c:dLbls>
          <c:showLegendKey val="0"/>
          <c:showVal val="0"/>
          <c:showCatName val="0"/>
          <c:showSerName val="0"/>
          <c:showPercent val="0"/>
          <c:showBubbleSize val="0"/>
        </c:dLbls>
        <c:smooth val="0"/>
        <c:axId val="310110304"/>
        <c:axId val="310105312"/>
      </c:lineChart>
      <c:catAx>
        <c:axId val="31011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105312"/>
        <c:crosses val="autoZero"/>
        <c:auto val="1"/>
        <c:lblAlgn val="ctr"/>
        <c:lblOffset val="100"/>
        <c:noMultiLvlLbl val="0"/>
      </c:catAx>
      <c:valAx>
        <c:axId val="31010531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1103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1!PivotTable6</c:name>
    <c:fmtId val="4"/>
  </c:pivotSource>
  <c:chart>
    <c:autoTitleDeleted val="1"/>
    <c:pivotFmts>
      <c:pivotFmt>
        <c:idx val="0"/>
        <c:spPr>
          <a:solidFill>
            <a:srgbClr val="1F32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D0D0D"/>
          </a:solidFill>
          <a:ln w="19050">
            <a:solidFill>
              <a:schemeClr val="lt1"/>
            </a:solidFill>
          </a:ln>
          <a:effectLst/>
        </c:spPr>
      </c:pivotFmt>
      <c:pivotFmt>
        <c:idx val="2"/>
        <c:spPr>
          <a:solidFill>
            <a:srgbClr val="1F32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F327A"/>
          </a:solidFill>
          <a:ln w="19050">
            <a:solidFill>
              <a:schemeClr val="lt1"/>
            </a:solidFill>
          </a:ln>
          <a:effectLst/>
        </c:spPr>
      </c:pivotFmt>
      <c:pivotFmt>
        <c:idx val="4"/>
        <c:spPr>
          <a:solidFill>
            <a:srgbClr val="0D0D0D"/>
          </a:solidFill>
          <a:ln w="19050">
            <a:solidFill>
              <a:schemeClr val="lt1"/>
            </a:solidFill>
          </a:ln>
          <a:effectLst/>
        </c:spPr>
      </c:pivotFmt>
      <c:pivotFmt>
        <c:idx val="5"/>
        <c:spPr>
          <a:solidFill>
            <a:srgbClr val="1F327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F327A"/>
          </a:solidFill>
          <a:ln w="19050">
            <a:solidFill>
              <a:schemeClr val="lt1"/>
            </a:solidFill>
          </a:ln>
          <a:effectLst/>
        </c:spPr>
        <c:dLbl>
          <c:idx val="0"/>
          <c:layout>
            <c:manualLayout>
              <c:x val="1.0067034216865035E-2"/>
              <c:y val="-4.301081095360065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32085493136951448"/>
                  <c:h val="0.16318301675796021"/>
                </c:manualLayout>
              </c15:layout>
            </c:ext>
          </c:extLst>
        </c:dLbl>
      </c:pivotFmt>
      <c:pivotFmt>
        <c:idx val="7"/>
        <c:spPr>
          <a:solidFill>
            <a:srgbClr val="0D0D0D"/>
          </a:solidFill>
          <a:ln w="19050">
            <a:solidFill>
              <a:schemeClr val="lt1"/>
            </a:solidFill>
          </a:ln>
          <a:effectLst/>
        </c:spPr>
        <c:dLbl>
          <c:idx val="0"/>
          <c:layout>
            <c:manualLayout>
              <c:x val="2.5081789400561726E-2"/>
              <c:y val="-0.1419356761468816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9346747008006752"/>
                  <c:h val="0.10296788142291953"/>
                </c:manualLayout>
              </c15:layout>
            </c:ext>
          </c:extLst>
        </c:dLbl>
      </c:pivotFmt>
    </c:pivotFmts>
    <c:plotArea>
      <c:layout>
        <c:manualLayout>
          <c:layoutTarget val="inner"/>
          <c:xMode val="edge"/>
          <c:yMode val="edge"/>
          <c:x val="5.0228677604538849E-2"/>
          <c:y val="0.37699687003216664"/>
          <c:w val="0.41202970467934302"/>
          <c:h val="0.5901333877008047"/>
        </c:manualLayout>
      </c:layout>
      <c:pieChart>
        <c:varyColors val="1"/>
        <c:ser>
          <c:idx val="0"/>
          <c:order val="0"/>
          <c:tx>
            <c:strRef>
              <c:f>'Analysis 1'!$B$62</c:f>
              <c:strCache>
                <c:ptCount val="1"/>
                <c:pt idx="0">
                  <c:v>Total</c:v>
                </c:pt>
              </c:strCache>
            </c:strRef>
          </c:tx>
          <c:spPr>
            <a:solidFill>
              <a:srgbClr val="1F327A"/>
            </a:solidFill>
          </c:spPr>
          <c:dPt>
            <c:idx val="0"/>
            <c:bubble3D val="0"/>
            <c:spPr>
              <a:solidFill>
                <a:srgbClr val="1F327A"/>
              </a:solidFill>
              <a:ln w="19050">
                <a:solidFill>
                  <a:schemeClr val="lt1"/>
                </a:solidFill>
              </a:ln>
              <a:effectLst/>
            </c:spPr>
            <c:extLst>
              <c:ext xmlns:c16="http://schemas.microsoft.com/office/drawing/2014/chart" uri="{C3380CC4-5D6E-409C-BE32-E72D297353CC}">
                <c16:uniqueId val="{00000001-33F4-4245-8311-E05703C912E1}"/>
              </c:ext>
            </c:extLst>
          </c:dPt>
          <c:dPt>
            <c:idx val="1"/>
            <c:bubble3D val="0"/>
            <c:spPr>
              <a:solidFill>
                <a:srgbClr val="0D0D0D"/>
              </a:solidFill>
              <a:ln w="19050">
                <a:solidFill>
                  <a:schemeClr val="lt1"/>
                </a:solidFill>
              </a:ln>
              <a:effectLst/>
            </c:spPr>
            <c:extLst>
              <c:ext xmlns:c16="http://schemas.microsoft.com/office/drawing/2014/chart" uri="{C3380CC4-5D6E-409C-BE32-E72D297353CC}">
                <c16:uniqueId val="{00000003-33F4-4245-8311-E05703C912E1}"/>
              </c:ext>
            </c:extLst>
          </c:dPt>
          <c:dLbls>
            <c:dLbl>
              <c:idx val="0"/>
              <c:layout>
                <c:manualLayout>
                  <c:x val="1.0067034216865035E-2"/>
                  <c:y val="-4.301081095360065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32085493136951448"/>
                      <c:h val="0.16318301675796021"/>
                    </c:manualLayout>
                  </c15:layout>
                </c:ext>
                <c:ext xmlns:c16="http://schemas.microsoft.com/office/drawing/2014/chart" uri="{C3380CC4-5D6E-409C-BE32-E72D297353CC}">
                  <c16:uniqueId val="{00000001-33F4-4245-8311-E05703C912E1}"/>
                </c:ext>
              </c:extLst>
            </c:dLbl>
            <c:dLbl>
              <c:idx val="1"/>
              <c:layout>
                <c:manualLayout>
                  <c:x val="2.5081789400561726E-2"/>
                  <c:y val="-0.1419356761468816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9346747008006752"/>
                      <c:h val="0.10296788142291953"/>
                    </c:manualLayout>
                  </c15:layout>
                </c:ext>
                <c:ext xmlns:c16="http://schemas.microsoft.com/office/drawing/2014/chart" uri="{C3380CC4-5D6E-409C-BE32-E72D297353CC}">
                  <c16:uniqueId val="{00000003-33F4-4245-8311-E05703C912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1'!$A$63:$A$64</c:f>
              <c:strCache>
                <c:ptCount val="2"/>
                <c:pt idx="0">
                  <c:v>Weekday</c:v>
                </c:pt>
                <c:pt idx="1">
                  <c:v>Weekend</c:v>
                </c:pt>
              </c:strCache>
            </c:strRef>
          </c:cat>
          <c:val>
            <c:numRef>
              <c:f>'Analysis 1'!$B$63:$B$64</c:f>
              <c:numCache>
                <c:formatCode>[&lt;999999]"$"0.00," K";[&lt;999999999]"$"0.00,," M";"$"0.00,,," B"</c:formatCode>
                <c:ptCount val="2"/>
                <c:pt idx="0">
                  <c:v>21874817.309999976</c:v>
                </c:pt>
                <c:pt idx="1">
                  <c:v>8999840.4100000132</c:v>
                </c:pt>
              </c:numCache>
            </c:numRef>
          </c:val>
          <c:extLst>
            <c:ext xmlns:c16="http://schemas.microsoft.com/office/drawing/2014/chart" uri="{C3380CC4-5D6E-409C-BE32-E72D297353CC}">
              <c16:uniqueId val="{00000004-33F4-4245-8311-E05703C912E1}"/>
            </c:ext>
          </c:extLst>
        </c:ser>
        <c:dLbls>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2420368999354303"/>
          <c:y val="9.6772292638784396E-2"/>
          <c:w val="0.3401377233489436"/>
          <c:h val="0.230109870608579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63626421697289"/>
          <c:y val="9.5784120734908135E-2"/>
          <c:w val="0.86325262467191599"/>
          <c:h val="0.6379872047244094"/>
        </c:manualLayout>
      </c:layout>
      <c:barChart>
        <c:barDir val="col"/>
        <c:grouping val="clustered"/>
        <c:varyColors val="0"/>
        <c:ser>
          <c:idx val="0"/>
          <c:order val="0"/>
          <c:tx>
            <c:strRef>
              <c:f>'Analysis 2'!$B$13</c:f>
              <c:strCache>
                <c:ptCount val="1"/>
                <c:pt idx="0">
                  <c:v>Avg Lead Time</c:v>
                </c:pt>
              </c:strCache>
            </c:strRef>
          </c:tx>
          <c:spPr>
            <a:solidFill>
              <a:srgbClr val="034A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2'!$A$14:$A$19</c:f>
              <c:strCache>
                <c:ptCount val="6"/>
                <c:pt idx="0">
                  <c:v>WARE-MKL1006</c:v>
                </c:pt>
                <c:pt idx="1">
                  <c:v>WARE-NBV1002</c:v>
                </c:pt>
                <c:pt idx="2">
                  <c:v>WARE-NMK1003</c:v>
                </c:pt>
                <c:pt idx="3">
                  <c:v>WARE-PUJ1005</c:v>
                </c:pt>
                <c:pt idx="4">
                  <c:v>WARE-UHY1004</c:v>
                </c:pt>
                <c:pt idx="5">
                  <c:v>WARE-XYS1001</c:v>
                </c:pt>
              </c:strCache>
            </c:strRef>
          </c:cat>
          <c:val>
            <c:numRef>
              <c:f>'Analysis 2'!$B$14:$B$19</c:f>
              <c:numCache>
                <c:formatCode>0</c:formatCode>
                <c:ptCount val="6"/>
                <c:pt idx="0">
                  <c:v>20.304550758459744</c:v>
                </c:pt>
                <c:pt idx="1">
                  <c:v>20.646888567293779</c:v>
                </c:pt>
                <c:pt idx="2">
                  <c:v>20.963273453093812</c:v>
                </c:pt>
                <c:pt idx="3">
                  <c:v>20.555478980013785</c:v>
                </c:pt>
                <c:pt idx="4">
                  <c:v>20.763636363636362</c:v>
                </c:pt>
                <c:pt idx="5">
                  <c:v>20.396072013093288</c:v>
                </c:pt>
              </c:numCache>
            </c:numRef>
          </c:val>
          <c:extLst>
            <c:ext xmlns:c16="http://schemas.microsoft.com/office/drawing/2014/chart" uri="{C3380CC4-5D6E-409C-BE32-E72D297353CC}">
              <c16:uniqueId val="{00000000-DE3B-4656-B685-F30AE606139A}"/>
            </c:ext>
          </c:extLst>
        </c:ser>
        <c:dLbls>
          <c:dLblPos val="outEnd"/>
          <c:showLegendKey val="0"/>
          <c:showVal val="1"/>
          <c:showCatName val="0"/>
          <c:showSerName val="0"/>
          <c:showPercent val="0"/>
          <c:showBubbleSize val="0"/>
        </c:dLbls>
        <c:gapWidth val="219"/>
        <c:overlap val="-27"/>
        <c:axId val="440324063"/>
        <c:axId val="440324895"/>
      </c:barChart>
      <c:catAx>
        <c:axId val="440324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14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24895"/>
        <c:crosses val="autoZero"/>
        <c:auto val="1"/>
        <c:lblAlgn val="ctr"/>
        <c:lblOffset val="100"/>
        <c:noMultiLvlLbl val="0"/>
      </c:catAx>
      <c:valAx>
        <c:axId val="440324895"/>
        <c:scaling>
          <c:orientation val="minMax"/>
        </c:scaling>
        <c:delete val="1"/>
        <c:axPos val="l"/>
        <c:numFmt formatCode="0" sourceLinked="1"/>
        <c:majorTickMark val="none"/>
        <c:minorTickMark val="none"/>
        <c:tickLblPos val="nextTo"/>
        <c:crossAx val="440324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653430417971946E-2"/>
          <c:y val="0.15686267057984082"/>
          <c:w val="0.91280535094403525"/>
          <c:h val="0.70317801300316474"/>
        </c:manualLayout>
      </c:layout>
      <c:lineChart>
        <c:grouping val="standard"/>
        <c:varyColors val="0"/>
        <c:ser>
          <c:idx val="0"/>
          <c:order val="0"/>
          <c:tx>
            <c:strRef>
              <c:f>'Analysis 2'!$B$37</c:f>
              <c:strCache>
                <c:ptCount val="1"/>
                <c:pt idx="0">
                  <c:v>Avg Lead Time</c:v>
                </c:pt>
              </c:strCache>
            </c:strRef>
          </c:tx>
          <c:spPr>
            <a:ln w="28575" cap="rnd">
              <a:solidFill>
                <a:srgbClr val="1F327A"/>
              </a:solidFill>
              <a:round/>
            </a:ln>
            <a:effectLst/>
          </c:spPr>
          <c:marker>
            <c:symbol val="none"/>
          </c:marker>
          <c:cat>
            <c:strRef>
              <c:f>'Analysis 2'!$A$38:$A$49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2'!$B$38:$B$49</c:f>
              <c:numCache>
                <c:formatCode>0</c:formatCode>
                <c:ptCount val="12"/>
                <c:pt idx="0">
                  <c:v>20.960413080895009</c:v>
                </c:pt>
                <c:pt idx="1">
                  <c:v>20.357012750455372</c:v>
                </c:pt>
                <c:pt idx="2">
                  <c:v>20.903460837887067</c:v>
                </c:pt>
                <c:pt idx="3">
                  <c:v>20.817434210526315</c:v>
                </c:pt>
                <c:pt idx="4">
                  <c:v>20.219554030874786</c:v>
                </c:pt>
                <c:pt idx="5">
                  <c:v>21.075780089153046</c:v>
                </c:pt>
                <c:pt idx="6">
                  <c:v>20.697766097240471</c:v>
                </c:pt>
                <c:pt idx="7">
                  <c:v>20.700819672131146</c:v>
                </c:pt>
                <c:pt idx="8">
                  <c:v>20.332413793103449</c:v>
                </c:pt>
                <c:pt idx="9">
                  <c:v>20.314606741573034</c:v>
                </c:pt>
                <c:pt idx="10">
                  <c:v>20.88384512683578</c:v>
                </c:pt>
                <c:pt idx="11">
                  <c:v>20.789336801040314</c:v>
                </c:pt>
              </c:numCache>
            </c:numRef>
          </c:val>
          <c:smooth val="1"/>
          <c:extLst>
            <c:ext xmlns:c16="http://schemas.microsoft.com/office/drawing/2014/chart" uri="{C3380CC4-5D6E-409C-BE32-E72D297353CC}">
              <c16:uniqueId val="{00000000-0F14-452E-9CF3-166232B17A59}"/>
            </c:ext>
          </c:extLst>
        </c:ser>
        <c:ser>
          <c:idx val="1"/>
          <c:order val="1"/>
          <c:tx>
            <c:strRef>
              <c:f>'Analysis 2'!$C$37</c:f>
              <c:strCache>
                <c:ptCount val="1"/>
                <c:pt idx="0">
                  <c:v> </c:v>
                </c:pt>
              </c:strCache>
            </c:strRef>
          </c:tx>
          <c:spPr>
            <a:ln w="28575" cap="rnd">
              <a:solidFill>
                <a:srgbClr val="0D0D0D"/>
              </a:solidFill>
              <a:round/>
            </a:ln>
            <a:effectLst/>
          </c:spPr>
          <c:marker>
            <c:symbol val="none"/>
          </c:marker>
          <c:cat>
            <c:strRef>
              <c:f>'Analysis 2'!$A$38:$A$49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2'!$C$38:$C$49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5308-420A-9424-A6B8AEB7858E}"/>
            </c:ext>
          </c:extLst>
        </c:ser>
        <c:dLbls>
          <c:showLegendKey val="0"/>
          <c:showVal val="0"/>
          <c:showCatName val="0"/>
          <c:showSerName val="0"/>
          <c:showPercent val="0"/>
          <c:showBubbleSize val="0"/>
        </c:dLbls>
        <c:smooth val="0"/>
        <c:axId val="1055572768"/>
        <c:axId val="1055573184"/>
      </c:lineChart>
      <c:catAx>
        <c:axId val="1055572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573184"/>
        <c:crosses val="autoZero"/>
        <c:auto val="1"/>
        <c:lblAlgn val="ctr"/>
        <c:lblOffset val="100"/>
        <c:noMultiLvlLbl val="0"/>
      </c:catAx>
      <c:valAx>
        <c:axId val="1055573184"/>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572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8845940004019154E-2"/>
          <c:y val="1.4732965009208104E-2"/>
          <c:w val="0.94357898187193567"/>
          <c:h val="0.84733576595608484"/>
        </c:manualLayout>
      </c:layout>
      <c:barChart>
        <c:barDir val="col"/>
        <c:grouping val="clustered"/>
        <c:varyColors val="0"/>
        <c:ser>
          <c:idx val="0"/>
          <c:order val="0"/>
          <c:tx>
            <c:strRef>
              <c:f>'Analysis 2'!$B$77</c:f>
              <c:strCache>
                <c:ptCount val="1"/>
                <c:pt idx="0">
                  <c:v>Sum of Revenue</c:v>
                </c:pt>
              </c:strCache>
            </c:strRef>
          </c:tx>
          <c:spPr>
            <a:solidFill>
              <a:srgbClr val="034A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2'!$A$78:$A$87</c:f>
              <c:strCache>
                <c:ptCount val="10"/>
                <c:pt idx="0">
                  <c:v>11</c:v>
                </c:pt>
                <c:pt idx="1">
                  <c:v>12</c:v>
                </c:pt>
                <c:pt idx="2">
                  <c:v>13</c:v>
                </c:pt>
                <c:pt idx="3">
                  <c:v>17</c:v>
                </c:pt>
                <c:pt idx="4">
                  <c:v>18</c:v>
                </c:pt>
                <c:pt idx="5">
                  <c:v>21</c:v>
                </c:pt>
                <c:pt idx="6">
                  <c:v>29</c:v>
                </c:pt>
                <c:pt idx="7">
                  <c:v>32</c:v>
                </c:pt>
                <c:pt idx="8">
                  <c:v>33</c:v>
                </c:pt>
                <c:pt idx="9">
                  <c:v>34</c:v>
                </c:pt>
              </c:strCache>
            </c:strRef>
          </c:cat>
          <c:val>
            <c:numRef>
              <c:f>'Analysis 2'!$B$78:$B$87</c:f>
              <c:numCache>
                <c:formatCode>[&lt;999999]"$"0.00," K";[&lt;999999999]"$"0.00,," M";"$"0.00,,," B"</c:formatCode>
                <c:ptCount val="10"/>
                <c:pt idx="0">
                  <c:v>1883410.2000000007</c:v>
                </c:pt>
                <c:pt idx="1">
                  <c:v>2248332.3999999994</c:v>
                </c:pt>
                <c:pt idx="2">
                  <c:v>1868321.8000000003</c:v>
                </c:pt>
                <c:pt idx="3">
                  <c:v>1962014.5999999992</c:v>
                </c:pt>
                <c:pt idx="4">
                  <c:v>1845782.9999999991</c:v>
                </c:pt>
                <c:pt idx="5">
                  <c:v>1881627.9999999986</c:v>
                </c:pt>
                <c:pt idx="6">
                  <c:v>2112221.8999999994</c:v>
                </c:pt>
                <c:pt idx="7">
                  <c:v>1856355.6000000003</c:v>
                </c:pt>
                <c:pt idx="8">
                  <c:v>1895188.8000000003</c:v>
                </c:pt>
                <c:pt idx="9">
                  <c:v>1937827.6000000006</c:v>
                </c:pt>
              </c:numCache>
            </c:numRef>
          </c:val>
          <c:extLst>
            <c:ext xmlns:c16="http://schemas.microsoft.com/office/drawing/2014/chart" uri="{C3380CC4-5D6E-409C-BE32-E72D297353CC}">
              <c16:uniqueId val="{00000000-0A3B-4B2C-B00A-124FEB0650CA}"/>
            </c:ext>
          </c:extLst>
        </c:ser>
        <c:ser>
          <c:idx val="1"/>
          <c:order val="1"/>
          <c:tx>
            <c:strRef>
              <c:f>'Analysis 2'!$C$77</c:f>
              <c:strCache>
                <c:ptCount val="1"/>
                <c:pt idx="0">
                  <c:v>Highlight</c:v>
                </c:pt>
              </c:strCache>
            </c:strRef>
          </c:tx>
          <c:spPr>
            <a:solidFill>
              <a:srgbClr val="0D0D0D"/>
            </a:solidFill>
            <a:ln>
              <a:noFill/>
            </a:ln>
            <a:effectLst/>
          </c:spPr>
          <c:invertIfNegative val="0"/>
          <c:val>
            <c:numRef>
              <c:f>'Analysis 2'!$C$78:$C$87</c:f>
              <c:numCache>
                <c:formatCode>[&lt;999999]"$"0.00," K";[&lt;999999999]"$"0.00,," M";"$"0.00,,," B"</c:formatCode>
                <c:ptCount val="10"/>
                <c:pt idx="0">
                  <c:v>0</c:v>
                </c:pt>
                <c:pt idx="1">
                  <c:v>2248332.3999999994</c:v>
                </c:pt>
                <c:pt idx="2">
                  <c:v>0</c:v>
                </c:pt>
                <c:pt idx="3">
                  <c:v>1962014.5999999992</c:v>
                </c:pt>
                <c:pt idx="4">
                  <c:v>0</c:v>
                </c:pt>
                <c:pt idx="5">
                  <c:v>0</c:v>
                </c:pt>
                <c:pt idx="6">
                  <c:v>2112221.8999999994</c:v>
                </c:pt>
                <c:pt idx="7">
                  <c:v>0</c:v>
                </c:pt>
                <c:pt idx="8">
                  <c:v>0</c:v>
                </c:pt>
                <c:pt idx="9">
                  <c:v>0</c:v>
                </c:pt>
              </c:numCache>
            </c:numRef>
          </c:val>
          <c:extLst>
            <c:ext xmlns:c16="http://schemas.microsoft.com/office/drawing/2014/chart" uri="{C3380CC4-5D6E-409C-BE32-E72D297353CC}">
              <c16:uniqueId val="{00000001-0A3B-4B2C-B00A-124FEB0650CA}"/>
            </c:ext>
          </c:extLst>
        </c:ser>
        <c:dLbls>
          <c:showLegendKey val="0"/>
          <c:showVal val="0"/>
          <c:showCatName val="0"/>
          <c:showSerName val="0"/>
          <c:showPercent val="0"/>
          <c:showBubbleSize val="0"/>
        </c:dLbls>
        <c:gapWidth val="175"/>
        <c:overlap val="100"/>
        <c:axId val="754876560"/>
        <c:axId val="754874064"/>
      </c:barChart>
      <c:catAx>
        <c:axId val="75487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4874064"/>
        <c:crosses val="autoZero"/>
        <c:auto val="1"/>
        <c:lblAlgn val="ctr"/>
        <c:lblOffset val="100"/>
        <c:noMultiLvlLbl val="0"/>
      </c:catAx>
      <c:valAx>
        <c:axId val="754874064"/>
        <c:scaling>
          <c:orientation val="minMax"/>
        </c:scaling>
        <c:delete val="1"/>
        <c:axPos val="l"/>
        <c:numFmt formatCode="[&lt;999999]&quot;$&quot;0.00,&quot; K&quot;;[&lt;999999999]&quot;$&quot;0.00,,&quot; M&quot;;&quot;$&quot;0.00,,,&quot; B&quot;" sourceLinked="1"/>
        <c:majorTickMark val="none"/>
        <c:minorTickMark val="none"/>
        <c:tickLblPos val="nextTo"/>
        <c:crossAx val="754876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Retail.xlsm]Analysis 2!PivotTable6</c:name>
    <c:fmtId val="3"/>
  </c:pivotSource>
  <c:chart>
    <c:autoTitleDeleted val="1"/>
    <c:pivotFmts>
      <c:pivotFmt>
        <c:idx val="0"/>
        <c:spPr>
          <a:solidFill>
            <a:srgbClr val="0D0D0D"/>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0D0D0D"/>
          </a:solidFill>
          <a:ln w="19050">
            <a:solidFill>
              <a:schemeClr val="lt1"/>
            </a:solidFill>
          </a:ln>
          <a:effectLst/>
        </c:spPr>
      </c:pivotFmt>
      <c:pivotFmt>
        <c:idx val="2"/>
        <c:spPr>
          <a:solidFill>
            <a:srgbClr val="034A8C"/>
          </a:solidFill>
          <a:ln w="19050">
            <a:solidFill>
              <a:schemeClr val="lt1"/>
            </a:solidFill>
          </a:ln>
          <a:effectLst/>
        </c:spPr>
      </c:pivotFmt>
      <c:pivotFmt>
        <c:idx val="3"/>
        <c:spPr>
          <a:solidFill>
            <a:srgbClr val="0D0D0D"/>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0D0D0D"/>
          </a:solidFill>
          <a:ln w="19050">
            <a:solidFill>
              <a:schemeClr val="lt1"/>
            </a:solidFill>
          </a:ln>
          <a:effectLst/>
        </c:spPr>
      </c:pivotFmt>
      <c:pivotFmt>
        <c:idx val="5"/>
        <c:spPr>
          <a:solidFill>
            <a:srgbClr val="034A8C"/>
          </a:solidFill>
          <a:ln w="19050">
            <a:solidFill>
              <a:schemeClr val="lt1"/>
            </a:solidFill>
          </a:ln>
          <a:effectLst/>
        </c:spPr>
      </c:pivotFmt>
      <c:pivotFmt>
        <c:idx val="6"/>
        <c:spPr>
          <a:solidFill>
            <a:srgbClr val="034A8C"/>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034A8C"/>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445888438702443"/>
                  <c:h val="0.14647723382403285"/>
                </c:manualLayout>
              </c15:layout>
            </c:ext>
          </c:extLst>
        </c:dLbl>
      </c:pivotFmt>
      <c:pivotFmt>
        <c:idx val="8"/>
        <c:spPr>
          <a:solidFill>
            <a:schemeClr val="tx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798639247763934"/>
                  <c:h val="0.18270911788200389"/>
                </c:manualLayout>
              </c15:layout>
            </c:ext>
          </c:extLst>
        </c:dLbl>
      </c:pivotFmt>
    </c:pivotFmts>
    <c:plotArea>
      <c:layout>
        <c:manualLayout>
          <c:layoutTarget val="inner"/>
          <c:xMode val="edge"/>
          <c:yMode val="edge"/>
          <c:x val="0.11068674668093673"/>
          <c:y val="0.27023108524477918"/>
          <c:w val="0.4687134011161227"/>
          <c:h val="0.52475522081478954"/>
        </c:manualLayout>
      </c:layout>
      <c:pieChart>
        <c:varyColors val="1"/>
        <c:ser>
          <c:idx val="0"/>
          <c:order val="0"/>
          <c:tx>
            <c:strRef>
              <c:f>'Analysis 2'!$B$93</c:f>
              <c:strCache>
                <c:ptCount val="1"/>
                <c:pt idx="0">
                  <c:v>Total</c:v>
                </c:pt>
              </c:strCache>
            </c:strRef>
          </c:tx>
          <c:spPr>
            <a:solidFill>
              <a:srgbClr val="034A8C"/>
            </a:solidFill>
          </c:spPr>
          <c:dPt>
            <c:idx val="0"/>
            <c:bubble3D val="0"/>
            <c:spPr>
              <a:solidFill>
                <a:srgbClr val="034A8C"/>
              </a:solidFill>
              <a:ln w="19050">
                <a:solidFill>
                  <a:schemeClr val="lt1"/>
                </a:solidFill>
              </a:ln>
              <a:effectLst/>
            </c:spPr>
            <c:extLst>
              <c:ext xmlns:c16="http://schemas.microsoft.com/office/drawing/2014/chart" uri="{C3380CC4-5D6E-409C-BE32-E72D297353CC}">
                <c16:uniqueId val="{00000001-4509-4E3C-90D3-7721876CF455}"/>
              </c:ext>
            </c:extLst>
          </c:dPt>
          <c:dPt>
            <c:idx val="1"/>
            <c:bubble3D val="0"/>
            <c:explosion val="2"/>
            <c:spPr>
              <a:solidFill>
                <a:schemeClr val="tx1"/>
              </a:solidFill>
              <a:ln w="19050">
                <a:solidFill>
                  <a:schemeClr val="lt1"/>
                </a:solidFill>
              </a:ln>
              <a:effectLst/>
            </c:spPr>
            <c:extLst>
              <c:ext xmlns:c16="http://schemas.microsoft.com/office/drawing/2014/chart" uri="{C3380CC4-5D6E-409C-BE32-E72D297353CC}">
                <c16:uniqueId val="{00000003-4509-4E3C-90D3-7721876CF455}"/>
              </c:ext>
            </c:extLst>
          </c:dPt>
          <c:dLbls>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445888438702443"/>
                      <c:h val="0.14647723382403285"/>
                    </c:manualLayout>
                  </c15:layout>
                </c:ext>
                <c:ext xmlns:c16="http://schemas.microsoft.com/office/drawing/2014/chart" uri="{C3380CC4-5D6E-409C-BE32-E72D297353CC}">
                  <c16:uniqueId val="{00000001-4509-4E3C-90D3-7721876CF455}"/>
                </c:ext>
              </c:extLst>
            </c:dLbl>
            <c:dLbl>
              <c:idx val="1"/>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798639247763934"/>
                      <c:h val="0.18270911788200389"/>
                    </c:manualLayout>
                  </c15:layout>
                </c:ext>
                <c:ext xmlns:c16="http://schemas.microsoft.com/office/drawing/2014/chart" uri="{C3380CC4-5D6E-409C-BE32-E72D297353CC}">
                  <c16:uniqueId val="{00000003-4509-4E3C-90D3-7721876CF455}"/>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 2'!$A$94:$A$95</c:f>
              <c:strCache>
                <c:ptCount val="2"/>
                <c:pt idx="0">
                  <c:v>Weekday</c:v>
                </c:pt>
                <c:pt idx="1">
                  <c:v>Weekend</c:v>
                </c:pt>
              </c:strCache>
            </c:strRef>
          </c:cat>
          <c:val>
            <c:numRef>
              <c:f>'Analysis 2'!$B$94:$B$95</c:f>
              <c:numCache>
                <c:formatCode>[&lt;999999]0.00," K";[&lt;999999999]0.00,," M";0.00,,," B"</c:formatCode>
                <c:ptCount val="2"/>
                <c:pt idx="0">
                  <c:v>25747</c:v>
                </c:pt>
                <c:pt idx="1">
                  <c:v>10415</c:v>
                </c:pt>
              </c:numCache>
            </c:numRef>
          </c:val>
          <c:extLst>
            <c:ext xmlns:c16="http://schemas.microsoft.com/office/drawing/2014/chart" uri="{C3380CC4-5D6E-409C-BE32-E72D297353CC}">
              <c16:uniqueId val="{00000004-4509-4E3C-90D3-7721876CF455}"/>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59947200774660447"/>
          <c:y val="0.16032523108524477"/>
          <c:w val="0.32285808934077415"/>
          <c:h val="0.244566929133858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03797927695834"/>
          <c:y val="7.9818582703078872E-2"/>
          <c:w val="0.80321145983333653"/>
          <c:h val="0.75419418941286764"/>
        </c:manualLayout>
      </c:layout>
      <c:barChart>
        <c:barDir val="bar"/>
        <c:grouping val="clustered"/>
        <c:varyColors val="0"/>
        <c:ser>
          <c:idx val="0"/>
          <c:order val="0"/>
          <c:tx>
            <c:strRef>
              <c:f>'Analysis 2'!$B$57</c:f>
              <c:strCache>
                <c:ptCount val="1"/>
                <c:pt idx="0">
                  <c:v>Sum of 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2'!$A$58:$A$61</c:f>
              <c:strCache>
                <c:ptCount val="4"/>
                <c:pt idx="0">
                  <c:v>Distributor</c:v>
                </c:pt>
                <c:pt idx="1">
                  <c:v>In-Store</c:v>
                </c:pt>
                <c:pt idx="2">
                  <c:v>Online</c:v>
                </c:pt>
                <c:pt idx="3">
                  <c:v>Wholesale</c:v>
                </c:pt>
              </c:strCache>
            </c:strRef>
          </c:cat>
          <c:val>
            <c:numRef>
              <c:f>'Analysis 2'!$B$58:$B$61</c:f>
              <c:numCache>
                <c:formatCode>[&lt;999999]"$"0.00," K";[&lt;999999999]"$"0.00,," M";"$"0.00,,," B"</c:formatCode>
                <c:ptCount val="4"/>
                <c:pt idx="0">
                  <c:v>14809907.800000001</c:v>
                </c:pt>
                <c:pt idx="1">
                  <c:v>34040113.79999996</c:v>
                </c:pt>
                <c:pt idx="2">
                  <c:v>24629756.100000046</c:v>
                </c:pt>
                <c:pt idx="3">
                  <c:v>9212948.9000000004</c:v>
                </c:pt>
              </c:numCache>
            </c:numRef>
          </c:val>
          <c:extLst>
            <c:ext xmlns:c16="http://schemas.microsoft.com/office/drawing/2014/chart" uri="{C3380CC4-5D6E-409C-BE32-E72D297353CC}">
              <c16:uniqueId val="{00000000-5A66-42D0-A25C-ACAEDE453555}"/>
            </c:ext>
          </c:extLst>
        </c:ser>
        <c:ser>
          <c:idx val="1"/>
          <c:order val="1"/>
          <c:tx>
            <c:strRef>
              <c:f>'Analysis 2'!$C$57</c:f>
              <c:strCache>
                <c:ptCount val="1"/>
                <c:pt idx="0">
                  <c:v> </c:v>
                </c:pt>
              </c:strCache>
            </c:strRef>
          </c:tx>
          <c:spPr>
            <a:solidFill>
              <a:schemeClr val="accent2"/>
            </a:solidFill>
            <a:ln>
              <a:noFill/>
            </a:ln>
            <a:effectLst/>
          </c:spPr>
          <c:invertIfNegative val="0"/>
          <c:dLbls>
            <c:delete val="1"/>
          </c:dLbls>
          <c:cat>
            <c:strRef>
              <c:f>'Analysis 2'!$A$58:$A$61</c:f>
              <c:strCache>
                <c:ptCount val="4"/>
                <c:pt idx="0">
                  <c:v>Distributor</c:v>
                </c:pt>
                <c:pt idx="1">
                  <c:v>In-Store</c:v>
                </c:pt>
                <c:pt idx="2">
                  <c:v>Online</c:v>
                </c:pt>
                <c:pt idx="3">
                  <c:v>Wholesale</c:v>
                </c:pt>
              </c:strCache>
            </c:strRef>
          </c:cat>
          <c:val>
            <c:numRef>
              <c:f>'Analysis 2'!$C$58:$C$61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5A66-42D0-A25C-ACAEDE453555}"/>
            </c:ext>
          </c:extLst>
        </c:ser>
        <c:dLbls>
          <c:dLblPos val="outEnd"/>
          <c:showLegendKey val="0"/>
          <c:showVal val="1"/>
          <c:showCatName val="0"/>
          <c:showSerName val="0"/>
          <c:showPercent val="0"/>
          <c:showBubbleSize val="0"/>
        </c:dLbls>
        <c:gapWidth val="182"/>
        <c:axId val="238800864"/>
        <c:axId val="238801280"/>
      </c:barChart>
      <c:catAx>
        <c:axId val="238800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801280"/>
        <c:crosses val="autoZero"/>
        <c:auto val="1"/>
        <c:lblAlgn val="ctr"/>
        <c:lblOffset val="100"/>
        <c:noMultiLvlLbl val="0"/>
      </c:catAx>
      <c:valAx>
        <c:axId val="238801280"/>
        <c:scaling>
          <c:orientation val="minMax"/>
        </c:scaling>
        <c:delete val="1"/>
        <c:axPos val="b"/>
        <c:numFmt formatCode="[&lt;999999]&quot;$&quot;0.00,&quot; K&quot;;[&lt;999999999]&quot;$&quot;0.00,,&quot; M&quot;;&quot;$&quot;0.00,,,&quot; B&quot;" sourceLinked="1"/>
        <c:majorTickMark val="none"/>
        <c:minorTickMark val="none"/>
        <c:tickLblPos val="nextTo"/>
        <c:crossAx val="23880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B$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firstButton="1" fmlaLink="'Analysis 2'!$B$4"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checked="Checked" fmlaLink="'Analysis 2'!$B$21" lockText="1" noThreeD="1"/>
</file>

<file path=xl/ctrlProps/ctrlProp6.xml><?xml version="1.0" encoding="utf-8"?>
<formControlPr xmlns="http://schemas.microsoft.com/office/spreadsheetml/2009/9/main" objectType="CheckBox" fmlaLink="'Analysis 2'!$C$21" lockText="1" noThreeD="1"/>
</file>

<file path=xl/ctrlProps/ctrlProp7.xml><?xml version="1.0" encoding="utf-8"?>
<formControlPr xmlns="http://schemas.microsoft.com/office/spreadsheetml/2009/9/main" objectType="CheckBox" checked="Checked" fmlaLink="'Analysis 2'!$B$63" lockText="1" noThreeD="1"/>
</file>

<file path=xl/ctrlProps/ctrlProp8.xml><?xml version="1.0" encoding="utf-8"?>
<formControlPr xmlns="http://schemas.microsoft.com/office/spreadsheetml/2009/9/main" objectType="CheckBox" fmlaLink="'Analysis 2'!$C$63"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4.xml"/><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7.xml"/><Relationship Id="rId7" Type="http://schemas.openxmlformats.org/officeDocument/2006/relationships/image" Target="../media/image8.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57150</xdr:rowOff>
    </xdr:from>
    <xdr:to>
      <xdr:col>20</xdr:col>
      <xdr:colOff>513291</xdr:colOff>
      <xdr:row>32</xdr:row>
      <xdr:rowOff>66675</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47625" y="57150"/>
          <a:ext cx="12657666" cy="6105525"/>
        </a:xfrm>
        <a:prstGeom prst="roundRect">
          <a:avLst>
            <a:gd name="adj" fmla="val 2219"/>
          </a:avLst>
        </a:prstGeom>
        <a:solidFill>
          <a:schemeClr val="accent5">
            <a:lumMod val="40000"/>
            <a:lumOff val="60000"/>
            <a:alpha val="3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1"/>
              </a:solidFill>
            </a:rPr>
            <a:t>````</a:t>
          </a:r>
        </a:p>
      </xdr:txBody>
    </xdr:sp>
    <xdr:clientData/>
  </xdr:twoCellAnchor>
  <xdr:twoCellAnchor>
    <xdr:from>
      <xdr:col>0</xdr:col>
      <xdr:colOff>98422</xdr:colOff>
      <xdr:row>0</xdr:row>
      <xdr:rowOff>95250</xdr:rowOff>
    </xdr:from>
    <xdr:to>
      <xdr:col>6</xdr:col>
      <xdr:colOff>447675</xdr:colOff>
      <xdr:row>3</xdr:row>
      <xdr:rowOff>0</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98422" y="95250"/>
          <a:ext cx="4006853" cy="4762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0339A6"/>
              </a:solidFill>
            </a:rPr>
            <a:t>US RETAIL TRENDS </a:t>
          </a:r>
          <a:r>
            <a:rPr lang="en-US" sz="2000" b="1">
              <a:solidFill>
                <a:srgbClr val="034A8C"/>
              </a:solidFill>
              <a:latin typeface="+mn-lt"/>
              <a:ea typeface="+mn-ea"/>
              <a:cs typeface="+mn-cs"/>
            </a:rPr>
            <a:t>DASHBOARD</a:t>
          </a:r>
        </a:p>
      </xdr:txBody>
    </xdr:sp>
    <xdr:clientData/>
  </xdr:twoCellAnchor>
  <xdr:twoCellAnchor>
    <xdr:from>
      <xdr:col>16</xdr:col>
      <xdr:colOff>157692</xdr:colOff>
      <xdr:row>0</xdr:row>
      <xdr:rowOff>123825</xdr:rowOff>
    </xdr:from>
    <xdr:to>
      <xdr:col>18</xdr:col>
      <xdr:colOff>400049</xdr:colOff>
      <xdr:row>2</xdr:row>
      <xdr:rowOff>123825</xdr:rowOff>
    </xdr:to>
    <xdr:sp macro="[0]!Clear_filter" textlink="">
      <xdr:nvSpPr>
        <xdr:cNvPr id="4" name="Rectangle: Rounded Corners 3">
          <a:extLst>
            <a:ext uri="{FF2B5EF4-FFF2-40B4-BE49-F238E27FC236}">
              <a16:creationId xmlns:a16="http://schemas.microsoft.com/office/drawing/2014/main" id="{00000000-0008-0000-0000-000004000000}"/>
            </a:ext>
          </a:extLst>
        </xdr:cNvPr>
        <xdr:cNvSpPr/>
      </xdr:nvSpPr>
      <xdr:spPr>
        <a:xfrm>
          <a:off x="9911292" y="123825"/>
          <a:ext cx="1461557" cy="381000"/>
        </a:xfrm>
        <a:prstGeom prst="roundRect">
          <a:avLst/>
        </a:prstGeom>
        <a:solidFill>
          <a:srgbClr val="0D0D0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latin typeface="Times New Roman" panose="02020603050405020304" pitchFamily="18" charset="0"/>
              <a:cs typeface="Times New Roman" panose="02020603050405020304" pitchFamily="18" charset="0"/>
            </a:rPr>
            <a:t>CLEAR FILTER</a:t>
          </a:r>
        </a:p>
      </xdr:txBody>
    </xdr:sp>
    <xdr:clientData/>
  </xdr:twoCellAnchor>
  <xdr:twoCellAnchor>
    <xdr:from>
      <xdr:col>2</xdr:col>
      <xdr:colOff>443443</xdr:colOff>
      <xdr:row>3</xdr:row>
      <xdr:rowOff>66674</xdr:rowOff>
    </xdr:from>
    <xdr:to>
      <xdr:col>5</xdr:col>
      <xdr:colOff>329143</xdr:colOff>
      <xdr:row>7</xdr:row>
      <xdr:rowOff>152400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671110" y="638174"/>
          <a:ext cx="17272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62893</xdr:colOff>
      <xdr:row>3</xdr:row>
      <xdr:rowOff>66674</xdr:rowOff>
    </xdr:from>
    <xdr:to>
      <xdr:col>12</xdr:col>
      <xdr:colOff>561526</xdr:colOff>
      <xdr:row>7</xdr:row>
      <xdr:rowOff>154274</xdr:rowOff>
    </xdr:to>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6201226" y="638174"/>
          <a:ext cx="1726300"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253618</xdr:colOff>
      <xdr:row>3</xdr:row>
      <xdr:rowOff>66674</xdr:rowOff>
    </xdr:from>
    <xdr:to>
      <xdr:col>9</xdr:col>
      <xdr:colOff>138418</xdr:colOff>
      <xdr:row>7</xdr:row>
      <xdr:rowOff>154274</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3936618" y="638174"/>
          <a:ext cx="1726300"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291042</xdr:colOff>
      <xdr:row>3</xdr:row>
      <xdr:rowOff>66674</xdr:rowOff>
    </xdr:from>
    <xdr:to>
      <xdr:col>20</xdr:col>
      <xdr:colOff>175842</xdr:colOff>
      <xdr:row>7</xdr:row>
      <xdr:rowOff>154274</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0726209" y="638174"/>
          <a:ext cx="1726300"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486002</xdr:colOff>
      <xdr:row>3</xdr:row>
      <xdr:rowOff>66674</xdr:rowOff>
    </xdr:from>
    <xdr:to>
      <xdr:col>16</xdr:col>
      <xdr:colOff>366568</xdr:colOff>
      <xdr:row>7</xdr:row>
      <xdr:rowOff>154274</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8465835" y="638174"/>
          <a:ext cx="1722066" cy="849600"/>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485776</xdr:colOff>
      <xdr:row>3</xdr:row>
      <xdr:rowOff>104775</xdr:rowOff>
    </xdr:from>
    <xdr:to>
      <xdr:col>4</xdr:col>
      <xdr:colOff>452968</xdr:colOff>
      <xdr:row>4</xdr:row>
      <xdr:rowOff>152400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713443" y="676275"/>
          <a:ext cx="119485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Total Revenue</a:t>
          </a:r>
        </a:p>
      </xdr:txBody>
    </xdr:sp>
    <xdr:clientData/>
  </xdr:twoCellAnchor>
  <xdr:twoCellAnchor>
    <xdr:from>
      <xdr:col>17</xdr:col>
      <xdr:colOff>329143</xdr:colOff>
      <xdr:row>3</xdr:row>
      <xdr:rowOff>104775</xdr:rowOff>
    </xdr:from>
    <xdr:to>
      <xdr:col>20</xdr:col>
      <xdr:colOff>19807</xdr:colOff>
      <xdr:row>4</xdr:row>
      <xdr:rowOff>152400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0764310" y="676275"/>
          <a:ext cx="153216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Total Transactions</a:t>
          </a:r>
        </a:p>
      </xdr:txBody>
    </xdr:sp>
    <xdr:clientData/>
  </xdr:twoCellAnchor>
  <xdr:twoCellAnchor>
    <xdr:from>
      <xdr:col>13</xdr:col>
      <xdr:colOff>523876</xdr:colOff>
      <xdr:row>3</xdr:row>
      <xdr:rowOff>104775</xdr:rowOff>
    </xdr:from>
    <xdr:to>
      <xdr:col>15</xdr:col>
      <xdr:colOff>597354</xdr:colOff>
      <xdr:row>4</xdr:row>
      <xdr:rowOff>142875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8503709" y="676275"/>
          <a:ext cx="130114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 Profit Margin</a:t>
          </a:r>
        </a:p>
      </xdr:txBody>
    </xdr:sp>
    <xdr:clientData/>
  </xdr:twoCellAnchor>
  <xdr:twoCellAnchor>
    <xdr:from>
      <xdr:col>10</xdr:col>
      <xdr:colOff>100543</xdr:colOff>
      <xdr:row>3</xdr:row>
      <xdr:rowOff>104775</xdr:rowOff>
    </xdr:from>
    <xdr:to>
      <xdr:col>12</xdr:col>
      <xdr:colOff>71968</xdr:colOff>
      <xdr:row>4</xdr:row>
      <xdr:rowOff>152400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238876" y="676275"/>
          <a:ext cx="119909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Profit</a:t>
          </a:r>
        </a:p>
      </xdr:txBody>
    </xdr:sp>
    <xdr:clientData/>
  </xdr:twoCellAnchor>
  <xdr:twoCellAnchor>
    <xdr:from>
      <xdr:col>6</xdr:col>
      <xdr:colOff>300568</xdr:colOff>
      <xdr:row>3</xdr:row>
      <xdr:rowOff>104775</xdr:rowOff>
    </xdr:from>
    <xdr:to>
      <xdr:col>8</xdr:col>
      <xdr:colOff>271993</xdr:colOff>
      <xdr:row>4</xdr:row>
      <xdr:rowOff>152400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3983568" y="676275"/>
          <a:ext cx="119909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bg1"/>
              </a:solidFill>
              <a:latin typeface="Times New Roman" panose="02020603050405020304" pitchFamily="18" charset="0"/>
              <a:cs typeface="Times New Roman" panose="02020603050405020304" pitchFamily="18" charset="0"/>
            </a:rPr>
            <a:t>COGS</a:t>
          </a:r>
        </a:p>
      </xdr:txBody>
    </xdr:sp>
    <xdr:clientData/>
  </xdr:twoCellAnchor>
  <xdr:twoCellAnchor>
    <xdr:from>
      <xdr:col>2</xdr:col>
      <xdr:colOff>485776</xdr:colOff>
      <xdr:row>5</xdr:row>
      <xdr:rowOff>28576</xdr:rowOff>
    </xdr:from>
    <xdr:to>
      <xdr:col>4</xdr:col>
      <xdr:colOff>262468</xdr:colOff>
      <xdr:row>7</xdr:row>
      <xdr:rowOff>85726</xdr:rowOff>
    </xdr:to>
    <xdr:sp macro="" textlink="'Analysis 1'!A3">
      <xdr:nvSpPr>
        <xdr:cNvPr id="16" name="TextBox 15">
          <a:extLst>
            <a:ext uri="{FF2B5EF4-FFF2-40B4-BE49-F238E27FC236}">
              <a16:creationId xmlns:a16="http://schemas.microsoft.com/office/drawing/2014/main" id="{00000000-0008-0000-0000-000010000000}"/>
            </a:ext>
          </a:extLst>
        </xdr:cNvPr>
        <xdr:cNvSpPr txBox="1"/>
      </xdr:nvSpPr>
      <xdr:spPr>
        <a:xfrm>
          <a:off x="1713443" y="981076"/>
          <a:ext cx="1004358"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0424361-E584-43E4-81C9-3CB456F5322F}"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$82.69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329143</xdr:colOff>
      <xdr:row>5</xdr:row>
      <xdr:rowOff>28576</xdr:rowOff>
    </xdr:from>
    <xdr:to>
      <xdr:col>19</xdr:col>
      <xdr:colOff>110068</xdr:colOff>
      <xdr:row>7</xdr:row>
      <xdr:rowOff>85726</xdr:rowOff>
    </xdr:to>
    <xdr:sp macro="" textlink="'Analysis 1'!E3">
      <xdr:nvSpPr>
        <xdr:cNvPr id="18" name="TextBox 17">
          <a:extLst>
            <a:ext uri="{FF2B5EF4-FFF2-40B4-BE49-F238E27FC236}">
              <a16:creationId xmlns:a16="http://schemas.microsoft.com/office/drawing/2014/main" id="{00000000-0008-0000-0000-000012000000}"/>
            </a:ext>
          </a:extLst>
        </xdr:cNvPr>
        <xdr:cNvSpPr txBox="1"/>
      </xdr:nvSpPr>
      <xdr:spPr>
        <a:xfrm>
          <a:off x="10764310" y="981076"/>
          <a:ext cx="1008591"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D955FF8-96CB-45C7-8518-44C751CC935E}"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7.99 K</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523877</xdr:colOff>
      <xdr:row>5</xdr:row>
      <xdr:rowOff>28576</xdr:rowOff>
    </xdr:from>
    <xdr:to>
      <xdr:col>15</xdr:col>
      <xdr:colOff>300568</xdr:colOff>
      <xdr:row>7</xdr:row>
      <xdr:rowOff>85726</xdr:rowOff>
    </xdr:to>
    <xdr:sp macro="" textlink="'Analysis 1'!D3">
      <xdr:nvSpPr>
        <xdr:cNvPr id="19" name="TextBox 18">
          <a:extLst>
            <a:ext uri="{FF2B5EF4-FFF2-40B4-BE49-F238E27FC236}">
              <a16:creationId xmlns:a16="http://schemas.microsoft.com/office/drawing/2014/main" id="{00000000-0008-0000-0000-000013000000}"/>
            </a:ext>
          </a:extLst>
        </xdr:cNvPr>
        <xdr:cNvSpPr txBox="1"/>
      </xdr:nvSpPr>
      <xdr:spPr>
        <a:xfrm>
          <a:off x="8503710" y="981076"/>
          <a:ext cx="1004358"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0F24FFC-B7AC-4C99-920F-FEADF7DD36FD}"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37.3%</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100543</xdr:colOff>
      <xdr:row>5</xdr:row>
      <xdr:rowOff>28576</xdr:rowOff>
    </xdr:from>
    <xdr:to>
      <xdr:col>11</xdr:col>
      <xdr:colOff>495301</xdr:colOff>
      <xdr:row>7</xdr:row>
      <xdr:rowOff>85726</xdr:rowOff>
    </xdr:to>
    <xdr:sp macro="" textlink="'Analysis 1'!C3">
      <xdr:nvSpPr>
        <xdr:cNvPr id="20" name="TextBox 19">
          <a:extLst>
            <a:ext uri="{FF2B5EF4-FFF2-40B4-BE49-F238E27FC236}">
              <a16:creationId xmlns:a16="http://schemas.microsoft.com/office/drawing/2014/main" id="{00000000-0008-0000-0000-000014000000}"/>
            </a:ext>
          </a:extLst>
        </xdr:cNvPr>
        <xdr:cNvSpPr txBox="1"/>
      </xdr:nvSpPr>
      <xdr:spPr>
        <a:xfrm>
          <a:off x="6238876" y="981076"/>
          <a:ext cx="1008592"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8B88172-6AE3-4898-B63E-A1503865D512}"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$30.87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300568</xdr:colOff>
      <xdr:row>5</xdr:row>
      <xdr:rowOff>28576</xdr:rowOff>
    </xdr:from>
    <xdr:to>
      <xdr:col>8</xdr:col>
      <xdr:colOff>81493</xdr:colOff>
      <xdr:row>7</xdr:row>
      <xdr:rowOff>85726</xdr:rowOff>
    </xdr:to>
    <xdr:sp macro="" textlink="'Analysis 1'!B3">
      <xdr:nvSpPr>
        <xdr:cNvPr id="21" name="TextBox 20">
          <a:extLst>
            <a:ext uri="{FF2B5EF4-FFF2-40B4-BE49-F238E27FC236}">
              <a16:creationId xmlns:a16="http://schemas.microsoft.com/office/drawing/2014/main" id="{00000000-0008-0000-0000-000015000000}"/>
            </a:ext>
          </a:extLst>
        </xdr:cNvPr>
        <xdr:cNvSpPr txBox="1"/>
      </xdr:nvSpPr>
      <xdr:spPr>
        <a:xfrm>
          <a:off x="3983568" y="981076"/>
          <a:ext cx="1008592"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175EC9D-4215-42E1-B4A9-524322E4BF5C}"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l"/>
            <a:t>$51.82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376767</xdr:colOff>
      <xdr:row>19</xdr:row>
      <xdr:rowOff>123826</xdr:rowOff>
    </xdr:from>
    <xdr:to>
      <xdr:col>9</xdr:col>
      <xdr:colOff>485775</xdr:colOff>
      <xdr:row>31</xdr:row>
      <xdr:rowOff>57150</xdr:rowOff>
    </xdr:to>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1604434" y="3743326"/>
          <a:ext cx="4405841"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19</xdr:row>
          <xdr:rowOff>133350</xdr:rowOff>
        </xdr:from>
        <xdr:to>
          <xdr:col>4</xdr:col>
          <xdr:colOff>419100</xdr:colOff>
          <xdr:row>20</xdr:row>
          <xdr:rowOff>161925</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19</xdr:row>
          <xdr:rowOff>123825</xdr:rowOff>
        </xdr:from>
        <xdr:to>
          <xdr:col>5</xdr:col>
          <xdr:colOff>571500</xdr:colOff>
          <xdr:row>20</xdr:row>
          <xdr:rowOff>152400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xdr:twoCellAnchor>
    <xdr:from>
      <xdr:col>2</xdr:col>
      <xdr:colOff>405343</xdr:colOff>
      <xdr:row>22</xdr:row>
      <xdr:rowOff>133350</xdr:rowOff>
    </xdr:from>
    <xdr:to>
      <xdr:col>9</xdr:col>
      <xdr:colOff>433918</xdr:colOff>
      <xdr:row>31</xdr:row>
      <xdr:rowOff>19050</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119592</xdr:colOff>
      <xdr:row>21</xdr:row>
      <xdr:rowOff>28574</xdr:rowOff>
    </xdr:from>
    <xdr:to>
      <xdr:col>6</xdr:col>
      <xdr:colOff>395818</xdr:colOff>
      <xdr:row>22</xdr:row>
      <xdr:rowOff>57149</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961092" y="4029074"/>
          <a:ext cx="2117726"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ysClr val="windowText" lastClr="000000"/>
              </a:solidFill>
            </a:rPr>
            <a:t>Highlighted Months Contributed </a:t>
          </a:r>
        </a:p>
      </xdr:txBody>
    </xdr:sp>
    <xdr:clientData/>
  </xdr:twoCellAnchor>
  <xdr:twoCellAnchor>
    <xdr:from>
      <xdr:col>6</xdr:col>
      <xdr:colOff>238656</xdr:colOff>
      <xdr:row>21</xdr:row>
      <xdr:rowOff>28575</xdr:rowOff>
    </xdr:from>
    <xdr:to>
      <xdr:col>7</xdr:col>
      <xdr:colOff>338668</xdr:colOff>
      <xdr:row>22</xdr:row>
      <xdr:rowOff>73349</xdr:rowOff>
    </xdr:to>
    <xdr:sp macro="" textlink="'Analysis 1'!B35">
      <xdr:nvSpPr>
        <xdr:cNvPr id="36" name="TextBox 35">
          <a:extLst>
            <a:ext uri="{FF2B5EF4-FFF2-40B4-BE49-F238E27FC236}">
              <a16:creationId xmlns:a16="http://schemas.microsoft.com/office/drawing/2014/main" id="{00000000-0008-0000-0000-000024000000}"/>
            </a:ext>
          </a:extLst>
        </xdr:cNvPr>
        <xdr:cNvSpPr txBox="1"/>
      </xdr:nvSpPr>
      <xdr:spPr>
        <a:xfrm>
          <a:off x="3921656" y="4029075"/>
          <a:ext cx="713845" cy="235274"/>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6364749-2E39-452A-8305-BD0C6035FF40}" type="TxLink">
            <a:rPr lang="en-US" sz="1400" b="1" i="0" u="none" strike="noStrike">
              <a:solidFill>
                <a:schemeClr val="bg1"/>
              </a:solidFill>
              <a:latin typeface="Calibri"/>
              <a:ea typeface="Calibri"/>
              <a:cs typeface="Calibri"/>
            </a:rPr>
            <a:pPr algn="ctr"/>
            <a:t>30.0%</a:t>
          </a:fld>
          <a:endParaRPr lang="en-US" sz="1400" b="1">
            <a:solidFill>
              <a:schemeClr val="bg1"/>
            </a:solidFill>
          </a:endParaRPr>
        </a:p>
      </xdr:txBody>
    </xdr:sp>
    <xdr:clientData/>
  </xdr:twoCellAnchor>
  <xdr:twoCellAnchor>
    <xdr:from>
      <xdr:col>7</xdr:col>
      <xdr:colOff>300568</xdr:colOff>
      <xdr:row>21</xdr:row>
      <xdr:rowOff>19050</xdr:rowOff>
    </xdr:from>
    <xdr:to>
      <xdr:col>9</xdr:col>
      <xdr:colOff>300568</xdr:colOff>
      <xdr:row>22</xdr:row>
      <xdr:rowOff>76200</xdr:rowOff>
    </xdr:to>
    <xdr:sp macro="" textlink="'Analysis 1'!B37">
      <xdr:nvSpPr>
        <xdr:cNvPr id="38" name="TextBox 37">
          <a:extLst>
            <a:ext uri="{FF2B5EF4-FFF2-40B4-BE49-F238E27FC236}">
              <a16:creationId xmlns:a16="http://schemas.microsoft.com/office/drawing/2014/main" id="{00000000-0008-0000-0000-000026000000}"/>
            </a:ext>
          </a:extLst>
        </xdr:cNvPr>
        <xdr:cNvSpPr txBox="1"/>
      </xdr:nvSpPr>
      <xdr:spPr>
        <a:xfrm>
          <a:off x="4597401" y="4019550"/>
          <a:ext cx="1227667"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B5D26A-E93F-44E4-BF88-D3AC4EB658B9}" type="TxLink">
            <a:rPr lang="en-US" sz="1100" b="0" i="0" u="none" strike="noStrike">
              <a:solidFill>
                <a:sysClr val="windowText" lastClr="000000"/>
              </a:solidFill>
              <a:latin typeface="Calibri"/>
              <a:ea typeface="Calibri"/>
              <a:cs typeface="Calibri"/>
            </a:rPr>
            <a:pPr/>
            <a:t>of Total Revenue</a:t>
          </a:fld>
          <a:endParaRPr lang="en-US" sz="1100">
            <a:solidFill>
              <a:sysClr val="windowText" lastClr="000000"/>
            </a:solidFill>
          </a:endParaRPr>
        </a:p>
      </xdr:txBody>
    </xdr:sp>
    <xdr:clientData/>
  </xdr:twoCellAnchor>
  <xdr:twoCellAnchor>
    <xdr:from>
      <xdr:col>9</xdr:col>
      <xdr:colOff>524664</xdr:colOff>
      <xdr:row>19</xdr:row>
      <xdr:rowOff>123826</xdr:rowOff>
    </xdr:from>
    <xdr:to>
      <xdr:col>17</xdr:col>
      <xdr:colOff>72211</xdr:colOff>
      <xdr:row>31</xdr:row>
      <xdr:rowOff>59026</xdr:rowOff>
    </xdr:to>
    <xdr:sp macro="" textlink="">
      <xdr:nvSpPr>
        <xdr:cNvPr id="33" name="Rectangle: Rounded Corners 32">
          <a:extLst>
            <a:ext uri="{FF2B5EF4-FFF2-40B4-BE49-F238E27FC236}">
              <a16:creationId xmlns:a16="http://schemas.microsoft.com/office/drawing/2014/main" id="{00000000-0008-0000-0000-000021000000}"/>
            </a:ext>
          </a:extLst>
        </xdr:cNvPr>
        <xdr:cNvSpPr/>
      </xdr:nvSpPr>
      <xdr:spPr>
        <a:xfrm>
          <a:off x="6049164" y="3743326"/>
          <a:ext cx="4458214" cy="22212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561975</xdr:colOff>
      <xdr:row>23</xdr:row>
      <xdr:rowOff>57149</xdr:rowOff>
    </xdr:from>
    <xdr:to>
      <xdr:col>17</xdr:col>
      <xdr:colOff>24343</xdr:colOff>
      <xdr:row>30</xdr:row>
      <xdr:rowOff>180972</xdr:rowOff>
    </xdr:to>
    <xdr:graphicFrame macro="">
      <xdr:nvGraphicFramePr>
        <xdr:cNvPr id="32" name="Chart 31">
          <a:extLst>
            <a:ext uri="{FF2B5EF4-FFF2-40B4-BE49-F238E27FC236}">
              <a16:creationId xmlns:a16="http://schemas.microsoft.com/office/drawing/2014/main" id="{00000000-0008-0000-0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395817</xdr:colOff>
      <xdr:row>8</xdr:row>
      <xdr:rowOff>19051</xdr:rowOff>
    </xdr:from>
    <xdr:to>
      <xdr:col>12</xdr:col>
      <xdr:colOff>348192</xdr:colOff>
      <xdr:row>19</xdr:row>
      <xdr:rowOff>47551</xdr:rowOff>
    </xdr:to>
    <xdr:sp macro="" textlink="">
      <xdr:nvSpPr>
        <xdr:cNvPr id="34" name="Rectangle: Rounded Corners 33">
          <a:extLst>
            <a:ext uri="{FF2B5EF4-FFF2-40B4-BE49-F238E27FC236}">
              <a16:creationId xmlns:a16="http://schemas.microsoft.com/office/drawing/2014/main" id="{00000000-0008-0000-0000-000022000000}"/>
            </a:ext>
          </a:extLst>
        </xdr:cNvPr>
        <xdr:cNvSpPr/>
      </xdr:nvSpPr>
      <xdr:spPr>
        <a:xfrm>
          <a:off x="1623484" y="1543051"/>
          <a:ext cx="6090708" cy="21240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319618</xdr:colOff>
      <xdr:row>10</xdr:row>
      <xdr:rowOff>104773</xdr:rowOff>
    </xdr:from>
    <xdr:to>
      <xdr:col>12</xdr:col>
      <xdr:colOff>157693</xdr:colOff>
      <xdr:row>17</xdr:row>
      <xdr:rowOff>123824</xdr:rowOff>
    </xdr:to>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6457951" y="2009773"/>
          <a:ext cx="1065742" cy="1352551"/>
        </a:xfrm>
        <a:prstGeom prst="roundRect">
          <a:avLst/>
        </a:prstGeom>
        <a:solidFill>
          <a:srgbClr val="F5F5F5"/>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533401</xdr:colOff>
      <xdr:row>10</xdr:row>
      <xdr:rowOff>104773</xdr:rowOff>
    </xdr:from>
    <xdr:to>
      <xdr:col>4</xdr:col>
      <xdr:colOff>367243</xdr:colOff>
      <xdr:row>17</xdr:row>
      <xdr:rowOff>123824</xdr:rowOff>
    </xdr:to>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1761068" y="2009773"/>
          <a:ext cx="1061508" cy="1352551"/>
        </a:xfrm>
        <a:prstGeom prst="roundRect">
          <a:avLst/>
        </a:prstGeom>
        <a:solidFill>
          <a:srgbClr val="021F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206906</xdr:colOff>
      <xdr:row>10</xdr:row>
      <xdr:rowOff>104773</xdr:rowOff>
    </xdr:from>
    <xdr:to>
      <xdr:col>7</xdr:col>
      <xdr:colOff>44981</xdr:colOff>
      <xdr:row>17</xdr:row>
      <xdr:rowOff>123824</xdr:rowOff>
    </xdr:to>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3276073" y="2009773"/>
          <a:ext cx="1065741" cy="1352551"/>
        </a:xfrm>
        <a:prstGeom prst="roundRect">
          <a:avLst/>
        </a:prstGeom>
        <a:solidFill>
          <a:srgbClr val="D9D9D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586583</xdr:colOff>
      <xdr:row>10</xdr:row>
      <xdr:rowOff>104773</xdr:rowOff>
    </xdr:from>
    <xdr:to>
      <xdr:col>9</xdr:col>
      <xdr:colOff>420424</xdr:colOff>
      <xdr:row>17</xdr:row>
      <xdr:rowOff>123824</xdr:rowOff>
    </xdr:to>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4883416" y="2009773"/>
          <a:ext cx="1061508" cy="1352551"/>
        </a:xfrm>
        <a:prstGeom prst="roundRect">
          <a:avLst/>
        </a:prstGeom>
        <a:solidFill>
          <a:srgbClr val="1F327A"/>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443443</xdr:colOff>
      <xdr:row>8</xdr:row>
      <xdr:rowOff>104775</xdr:rowOff>
    </xdr:from>
    <xdr:to>
      <xdr:col>9</xdr:col>
      <xdr:colOff>167218</xdr:colOff>
      <xdr:row>9</xdr:row>
      <xdr:rowOff>152400</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3512610" y="1628775"/>
          <a:ext cx="217910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ysClr val="windowText" lastClr="000000"/>
              </a:solidFill>
              <a:latin typeface="Times New Roman" panose="02020603050405020304" pitchFamily="18" charset="0"/>
              <a:cs typeface="Times New Roman" panose="02020603050405020304" pitchFamily="18" charset="0"/>
            </a:rPr>
            <a:t>Quarterly View of Profit</a:t>
          </a:r>
        </a:p>
      </xdr:txBody>
    </xdr:sp>
    <xdr:clientData/>
  </xdr:twoCellAnchor>
  <xdr:twoCellAnchor>
    <xdr:from>
      <xdr:col>2</xdr:col>
      <xdr:colOff>547688</xdr:colOff>
      <xdr:row>11</xdr:row>
      <xdr:rowOff>57150</xdr:rowOff>
    </xdr:from>
    <xdr:to>
      <xdr:col>4</xdr:col>
      <xdr:colOff>352955</xdr:colOff>
      <xdr:row>12</xdr:row>
      <xdr:rowOff>104775</xdr:rowOff>
    </xdr:to>
    <xdr:sp macro="" textlink="'Analysis 1'!B50">
      <xdr:nvSpPr>
        <xdr:cNvPr id="50" name="TextBox 49">
          <a:extLst>
            <a:ext uri="{FF2B5EF4-FFF2-40B4-BE49-F238E27FC236}">
              <a16:creationId xmlns:a16="http://schemas.microsoft.com/office/drawing/2014/main" id="{00000000-0008-0000-0000-000032000000}"/>
            </a:ext>
          </a:extLst>
        </xdr:cNvPr>
        <xdr:cNvSpPr txBox="1"/>
      </xdr:nvSpPr>
      <xdr:spPr>
        <a:xfrm>
          <a:off x="1775355" y="2152650"/>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79B922-0F14-40D0-A0E6-3FAF6F87AC93}"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ctr"/>
            <a:t>$6.44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547688</xdr:colOff>
      <xdr:row>13</xdr:row>
      <xdr:rowOff>123825</xdr:rowOff>
    </xdr:from>
    <xdr:to>
      <xdr:col>4</xdr:col>
      <xdr:colOff>352955</xdr:colOff>
      <xdr:row>14</xdr:row>
      <xdr:rowOff>171450</xdr:rowOff>
    </xdr:to>
    <xdr:sp macro="" textlink="'Analysis 1'!A50">
      <xdr:nvSpPr>
        <xdr:cNvPr id="51" name="TextBox 50">
          <a:extLst>
            <a:ext uri="{FF2B5EF4-FFF2-40B4-BE49-F238E27FC236}">
              <a16:creationId xmlns:a16="http://schemas.microsoft.com/office/drawing/2014/main" id="{00000000-0008-0000-0000-000033000000}"/>
            </a:ext>
          </a:extLst>
        </xdr:cNvPr>
        <xdr:cNvSpPr txBox="1"/>
      </xdr:nvSpPr>
      <xdr:spPr>
        <a:xfrm>
          <a:off x="1775355" y="2600325"/>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81F059E-54EB-490F-A1C7-705458A445DE}" type="TxLink">
            <a:rPr lang="en-US" sz="1200" b="0" i="0" u="none" strike="noStrike">
              <a:solidFill>
                <a:schemeClr val="bg1"/>
              </a:solidFill>
              <a:latin typeface="Times New Roman" panose="02020603050405020304" pitchFamily="18" charset="0"/>
              <a:ea typeface="Calibri"/>
              <a:cs typeface="Times New Roman" panose="02020603050405020304" pitchFamily="18" charset="0"/>
            </a:rPr>
            <a:pPr algn="ctr"/>
            <a:t>Qtr-1</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14818</xdr:colOff>
      <xdr:row>15</xdr:row>
      <xdr:rowOff>180975</xdr:rowOff>
    </xdr:from>
    <xdr:to>
      <xdr:col>4</xdr:col>
      <xdr:colOff>452968</xdr:colOff>
      <xdr:row>18</xdr:row>
      <xdr:rowOff>66675</xdr:rowOff>
    </xdr:to>
    <xdr:sp macro="" textlink="">
      <xdr:nvSpPr>
        <xdr:cNvPr id="52" name="Oval 51">
          <a:extLst>
            <a:ext uri="{FF2B5EF4-FFF2-40B4-BE49-F238E27FC236}">
              <a16:creationId xmlns:a16="http://schemas.microsoft.com/office/drawing/2014/main" id="{00000000-0008-0000-0000-000034000000}"/>
            </a:ext>
          </a:extLst>
        </xdr:cNvPr>
        <xdr:cNvSpPr/>
      </xdr:nvSpPr>
      <xdr:spPr>
        <a:xfrm>
          <a:off x="2470151" y="3038475"/>
          <a:ext cx="438150" cy="457200"/>
        </a:xfrm>
        <a:prstGeom prst="ellipse">
          <a:avLst/>
        </a:prstGeom>
        <a:solidFill>
          <a:srgbClr val="D9D9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243418</xdr:colOff>
      <xdr:row>15</xdr:row>
      <xdr:rowOff>180975</xdr:rowOff>
    </xdr:from>
    <xdr:to>
      <xdr:col>7</xdr:col>
      <xdr:colOff>71968</xdr:colOff>
      <xdr:row>18</xdr:row>
      <xdr:rowOff>66675</xdr:rowOff>
    </xdr:to>
    <xdr:sp macro="" textlink="">
      <xdr:nvSpPr>
        <xdr:cNvPr id="53" name="Oval 52">
          <a:extLst>
            <a:ext uri="{FF2B5EF4-FFF2-40B4-BE49-F238E27FC236}">
              <a16:creationId xmlns:a16="http://schemas.microsoft.com/office/drawing/2014/main" id="{00000000-0008-0000-0000-000035000000}"/>
            </a:ext>
          </a:extLst>
        </xdr:cNvPr>
        <xdr:cNvSpPr/>
      </xdr:nvSpPr>
      <xdr:spPr>
        <a:xfrm>
          <a:off x="3926418" y="3038475"/>
          <a:ext cx="442383" cy="4572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52918</xdr:colOff>
      <xdr:row>15</xdr:row>
      <xdr:rowOff>180975</xdr:rowOff>
    </xdr:from>
    <xdr:to>
      <xdr:col>9</xdr:col>
      <xdr:colOff>495301</xdr:colOff>
      <xdr:row>18</xdr:row>
      <xdr:rowOff>66675</xdr:rowOff>
    </xdr:to>
    <xdr:sp macro="" textlink="">
      <xdr:nvSpPr>
        <xdr:cNvPr id="54" name="Oval 53">
          <a:extLst>
            <a:ext uri="{FF2B5EF4-FFF2-40B4-BE49-F238E27FC236}">
              <a16:creationId xmlns:a16="http://schemas.microsoft.com/office/drawing/2014/main" id="{00000000-0008-0000-0000-000036000000}"/>
            </a:ext>
          </a:extLst>
        </xdr:cNvPr>
        <xdr:cNvSpPr/>
      </xdr:nvSpPr>
      <xdr:spPr>
        <a:xfrm>
          <a:off x="5577418" y="3038475"/>
          <a:ext cx="442383" cy="4572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424393</xdr:colOff>
      <xdr:row>15</xdr:row>
      <xdr:rowOff>180975</xdr:rowOff>
    </xdr:from>
    <xdr:to>
      <xdr:col>12</xdr:col>
      <xdr:colOff>252943</xdr:colOff>
      <xdr:row>18</xdr:row>
      <xdr:rowOff>66675</xdr:rowOff>
    </xdr:to>
    <xdr:sp macro="" textlink="">
      <xdr:nvSpPr>
        <xdr:cNvPr id="55" name="Oval 54">
          <a:extLst>
            <a:ext uri="{FF2B5EF4-FFF2-40B4-BE49-F238E27FC236}">
              <a16:creationId xmlns:a16="http://schemas.microsoft.com/office/drawing/2014/main" id="{00000000-0008-0000-0000-000037000000}"/>
            </a:ext>
          </a:extLst>
        </xdr:cNvPr>
        <xdr:cNvSpPr/>
      </xdr:nvSpPr>
      <xdr:spPr>
        <a:xfrm>
          <a:off x="7176560" y="3038475"/>
          <a:ext cx="442383" cy="457200"/>
        </a:xfrm>
        <a:prstGeom prst="ellipse">
          <a:avLst/>
        </a:prstGeom>
        <a:solidFill>
          <a:srgbClr val="D9D9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581026</xdr:colOff>
      <xdr:row>16</xdr:row>
      <xdr:rowOff>66675</xdr:rowOff>
    </xdr:from>
    <xdr:to>
      <xdr:col>4</xdr:col>
      <xdr:colOff>571502</xdr:colOff>
      <xdr:row>17</xdr:row>
      <xdr:rowOff>180975</xdr:rowOff>
    </xdr:to>
    <xdr:sp macro="" textlink="'Analysis 1'!C50">
      <xdr:nvSpPr>
        <xdr:cNvPr id="56" name="TextBox 55">
          <a:extLst>
            <a:ext uri="{FF2B5EF4-FFF2-40B4-BE49-F238E27FC236}">
              <a16:creationId xmlns:a16="http://schemas.microsoft.com/office/drawing/2014/main" id="{00000000-0008-0000-0000-000038000000}"/>
            </a:ext>
          </a:extLst>
        </xdr:cNvPr>
        <xdr:cNvSpPr txBox="1"/>
      </xdr:nvSpPr>
      <xdr:spPr>
        <a:xfrm>
          <a:off x="2422526" y="3114675"/>
          <a:ext cx="60430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D58FB8E-F9B3-40CA-920C-3676FD8E7A8F}" type="TxLink">
            <a:rPr lang="en-US" sz="1200" b="1" i="0" u="none" strike="noStrike">
              <a:solidFill>
                <a:srgbClr val="000000"/>
              </a:solidFill>
              <a:latin typeface="Calibri"/>
              <a:ea typeface="Calibri"/>
              <a:cs typeface="Calibri"/>
            </a:rPr>
            <a:pPr algn="l"/>
            <a:t>20.9%</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176741</xdr:colOff>
      <xdr:row>16</xdr:row>
      <xdr:rowOff>57150</xdr:rowOff>
    </xdr:from>
    <xdr:to>
      <xdr:col>7</xdr:col>
      <xdr:colOff>168341</xdr:colOff>
      <xdr:row>17</xdr:row>
      <xdr:rowOff>171450</xdr:rowOff>
    </xdr:to>
    <xdr:sp macro="" textlink="'Analysis 1'!C51">
      <xdr:nvSpPr>
        <xdr:cNvPr id="57" name="TextBox 56">
          <a:extLst>
            <a:ext uri="{FF2B5EF4-FFF2-40B4-BE49-F238E27FC236}">
              <a16:creationId xmlns:a16="http://schemas.microsoft.com/office/drawing/2014/main" id="{00000000-0008-0000-0000-000039000000}"/>
            </a:ext>
          </a:extLst>
        </xdr:cNvPr>
        <xdr:cNvSpPr txBox="1"/>
      </xdr:nvSpPr>
      <xdr:spPr>
        <a:xfrm>
          <a:off x="3859741" y="3105150"/>
          <a:ext cx="6054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232FB2C-3830-4188-B15B-97C76E7BA2F2}" type="TxLink">
            <a:rPr lang="en-US" sz="1200" b="1" i="0" u="none" strike="noStrike">
              <a:solidFill>
                <a:srgbClr val="000000"/>
              </a:solidFill>
              <a:latin typeface="Calibri"/>
              <a:ea typeface="Calibri"/>
              <a:cs typeface="Calibri"/>
            </a:rPr>
            <a:pPr algn="ctr"/>
            <a:t>22.8%</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600074</xdr:colOff>
      <xdr:row>16</xdr:row>
      <xdr:rowOff>57150</xdr:rowOff>
    </xdr:from>
    <xdr:to>
      <xdr:col>9</xdr:col>
      <xdr:colOff>591674</xdr:colOff>
      <xdr:row>17</xdr:row>
      <xdr:rowOff>171450</xdr:rowOff>
    </xdr:to>
    <xdr:sp macro="" textlink="'Analysis 1'!C52">
      <xdr:nvSpPr>
        <xdr:cNvPr id="58" name="TextBox 57">
          <a:extLst>
            <a:ext uri="{FF2B5EF4-FFF2-40B4-BE49-F238E27FC236}">
              <a16:creationId xmlns:a16="http://schemas.microsoft.com/office/drawing/2014/main" id="{00000000-0008-0000-0000-00003A000000}"/>
            </a:ext>
          </a:extLst>
        </xdr:cNvPr>
        <xdr:cNvSpPr txBox="1"/>
      </xdr:nvSpPr>
      <xdr:spPr>
        <a:xfrm>
          <a:off x="5510741" y="3105150"/>
          <a:ext cx="6054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409BBB8-A770-4834-99EC-4D57A778B926}" type="TxLink">
            <a:rPr lang="en-US" sz="1200" b="1" i="0" u="none" strike="noStrike">
              <a:solidFill>
                <a:srgbClr val="000000"/>
              </a:solidFill>
              <a:latin typeface="Calibri"/>
              <a:ea typeface="Calibri"/>
              <a:cs typeface="Calibri"/>
            </a:rPr>
            <a:pPr algn="ctr"/>
            <a:t>28.0%</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376766</xdr:colOff>
      <xdr:row>16</xdr:row>
      <xdr:rowOff>57150</xdr:rowOff>
    </xdr:from>
    <xdr:to>
      <xdr:col>12</xdr:col>
      <xdr:colOff>368366</xdr:colOff>
      <xdr:row>17</xdr:row>
      <xdr:rowOff>171450</xdr:rowOff>
    </xdr:to>
    <xdr:sp macro="" textlink="'Analysis 1'!C53">
      <xdr:nvSpPr>
        <xdr:cNvPr id="59" name="TextBox 58">
          <a:extLst>
            <a:ext uri="{FF2B5EF4-FFF2-40B4-BE49-F238E27FC236}">
              <a16:creationId xmlns:a16="http://schemas.microsoft.com/office/drawing/2014/main" id="{00000000-0008-0000-0000-00003B000000}"/>
            </a:ext>
          </a:extLst>
        </xdr:cNvPr>
        <xdr:cNvSpPr txBox="1"/>
      </xdr:nvSpPr>
      <xdr:spPr>
        <a:xfrm>
          <a:off x="7128933" y="3105150"/>
          <a:ext cx="60543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CC2A25A-99C2-44CA-8604-A5CD348324F8}" type="TxLink">
            <a:rPr lang="en-US" sz="1200" b="1" i="0" u="none" strike="noStrike">
              <a:solidFill>
                <a:srgbClr val="000000"/>
              </a:solidFill>
              <a:latin typeface="Calibri"/>
              <a:ea typeface="Calibri"/>
              <a:cs typeface="Calibri"/>
            </a:rPr>
            <a:pPr algn="ctr"/>
            <a:t>28.3%</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600870</xdr:colOff>
      <xdr:row>11</xdr:row>
      <xdr:rowOff>57150</xdr:rowOff>
    </xdr:from>
    <xdr:to>
      <xdr:col>9</xdr:col>
      <xdr:colOff>406136</xdr:colOff>
      <xdr:row>12</xdr:row>
      <xdr:rowOff>104775</xdr:rowOff>
    </xdr:to>
    <xdr:sp macro="" textlink="'Analysis 1'!B52">
      <xdr:nvSpPr>
        <xdr:cNvPr id="60" name="TextBox 59">
          <a:extLst>
            <a:ext uri="{FF2B5EF4-FFF2-40B4-BE49-F238E27FC236}">
              <a16:creationId xmlns:a16="http://schemas.microsoft.com/office/drawing/2014/main" id="{00000000-0008-0000-0000-00003C000000}"/>
            </a:ext>
          </a:extLst>
        </xdr:cNvPr>
        <xdr:cNvSpPr txBox="1"/>
      </xdr:nvSpPr>
      <xdr:spPr>
        <a:xfrm>
          <a:off x="4897703" y="2152650"/>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994F3AD-2BB3-4197-A692-6C241C1EA51A}"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algn="ctr"/>
            <a:t>$8.66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221193</xdr:colOff>
      <xdr:row>11</xdr:row>
      <xdr:rowOff>57150</xdr:rowOff>
    </xdr:from>
    <xdr:to>
      <xdr:col>7</xdr:col>
      <xdr:colOff>30693</xdr:colOff>
      <xdr:row>12</xdr:row>
      <xdr:rowOff>104775</xdr:rowOff>
    </xdr:to>
    <xdr:sp macro="" textlink="'Analysis 1'!B51">
      <xdr:nvSpPr>
        <xdr:cNvPr id="61" name="TextBox 60">
          <a:extLst>
            <a:ext uri="{FF2B5EF4-FFF2-40B4-BE49-F238E27FC236}">
              <a16:creationId xmlns:a16="http://schemas.microsoft.com/office/drawing/2014/main" id="{00000000-0008-0000-0000-00003D000000}"/>
            </a:ext>
          </a:extLst>
        </xdr:cNvPr>
        <xdr:cNvSpPr txBox="1"/>
      </xdr:nvSpPr>
      <xdr:spPr>
        <a:xfrm>
          <a:off x="3290360" y="2152650"/>
          <a:ext cx="103716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C5B2FB1-2C82-42B1-9762-6F883A4C0335}"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algn="ctr"/>
            <a:t>$7.03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333905</xdr:colOff>
      <xdr:row>11</xdr:row>
      <xdr:rowOff>57150</xdr:rowOff>
    </xdr:from>
    <xdr:to>
      <xdr:col>12</xdr:col>
      <xdr:colOff>143405</xdr:colOff>
      <xdr:row>12</xdr:row>
      <xdr:rowOff>104775</xdr:rowOff>
    </xdr:to>
    <xdr:sp macro="" textlink="'Analysis 1'!B53">
      <xdr:nvSpPr>
        <xdr:cNvPr id="62" name="TextBox 61">
          <a:extLst>
            <a:ext uri="{FF2B5EF4-FFF2-40B4-BE49-F238E27FC236}">
              <a16:creationId xmlns:a16="http://schemas.microsoft.com/office/drawing/2014/main" id="{00000000-0008-0000-0000-00003E000000}"/>
            </a:ext>
          </a:extLst>
        </xdr:cNvPr>
        <xdr:cNvSpPr txBox="1"/>
      </xdr:nvSpPr>
      <xdr:spPr>
        <a:xfrm>
          <a:off x="6472238" y="2152650"/>
          <a:ext cx="1037167"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DADBA46-672D-45D8-9822-8F2569CE68E2}"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pPr algn="ctr"/>
            <a:t>$8.74 M</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221193</xdr:colOff>
      <xdr:row>13</xdr:row>
      <xdr:rowOff>123825</xdr:rowOff>
    </xdr:from>
    <xdr:to>
      <xdr:col>7</xdr:col>
      <xdr:colOff>30693</xdr:colOff>
      <xdr:row>14</xdr:row>
      <xdr:rowOff>171450</xdr:rowOff>
    </xdr:to>
    <xdr:sp macro="" textlink="'Analysis 1'!A51">
      <xdr:nvSpPr>
        <xdr:cNvPr id="63" name="TextBox 62">
          <a:extLst>
            <a:ext uri="{FF2B5EF4-FFF2-40B4-BE49-F238E27FC236}">
              <a16:creationId xmlns:a16="http://schemas.microsoft.com/office/drawing/2014/main" id="{00000000-0008-0000-0000-00003F000000}"/>
            </a:ext>
          </a:extLst>
        </xdr:cNvPr>
        <xdr:cNvSpPr txBox="1"/>
      </xdr:nvSpPr>
      <xdr:spPr>
        <a:xfrm>
          <a:off x="3290360" y="2600325"/>
          <a:ext cx="103716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074D672-94C1-4106-9A6A-4B73DC909EA9}"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ctr"/>
            <a:t>Qtr-2</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600870</xdr:colOff>
      <xdr:row>13</xdr:row>
      <xdr:rowOff>123825</xdr:rowOff>
    </xdr:from>
    <xdr:to>
      <xdr:col>9</xdr:col>
      <xdr:colOff>406136</xdr:colOff>
      <xdr:row>14</xdr:row>
      <xdr:rowOff>171450</xdr:rowOff>
    </xdr:to>
    <xdr:sp macro="" textlink="'Analysis 1'!A52">
      <xdr:nvSpPr>
        <xdr:cNvPr id="64" name="TextBox 63">
          <a:extLst>
            <a:ext uri="{FF2B5EF4-FFF2-40B4-BE49-F238E27FC236}">
              <a16:creationId xmlns:a16="http://schemas.microsoft.com/office/drawing/2014/main" id="{00000000-0008-0000-0000-000040000000}"/>
            </a:ext>
          </a:extLst>
        </xdr:cNvPr>
        <xdr:cNvSpPr txBox="1"/>
      </xdr:nvSpPr>
      <xdr:spPr>
        <a:xfrm>
          <a:off x="4897703" y="2600325"/>
          <a:ext cx="103293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1478232-3A3F-4012-8FCF-F2FC699C34FF}" type="TxLink">
            <a:rPr lang="en-US" sz="1200" b="0" i="0" u="none" strike="noStrike">
              <a:solidFill>
                <a:schemeClr val="bg1"/>
              </a:solidFill>
              <a:latin typeface="Times New Roman" panose="02020603050405020304" pitchFamily="18" charset="0"/>
              <a:ea typeface="Calibri"/>
              <a:cs typeface="Times New Roman" panose="02020603050405020304" pitchFamily="18" charset="0"/>
            </a:rPr>
            <a:pPr algn="ctr"/>
            <a:t>Qtr-3</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333905</xdr:colOff>
      <xdr:row>13</xdr:row>
      <xdr:rowOff>123825</xdr:rowOff>
    </xdr:from>
    <xdr:to>
      <xdr:col>12</xdr:col>
      <xdr:colOff>143405</xdr:colOff>
      <xdr:row>14</xdr:row>
      <xdr:rowOff>171450</xdr:rowOff>
    </xdr:to>
    <xdr:sp macro="" textlink="'Analysis 1'!A53">
      <xdr:nvSpPr>
        <xdr:cNvPr id="65" name="TextBox 64">
          <a:extLst>
            <a:ext uri="{FF2B5EF4-FFF2-40B4-BE49-F238E27FC236}">
              <a16:creationId xmlns:a16="http://schemas.microsoft.com/office/drawing/2014/main" id="{00000000-0008-0000-0000-000041000000}"/>
            </a:ext>
          </a:extLst>
        </xdr:cNvPr>
        <xdr:cNvSpPr txBox="1"/>
      </xdr:nvSpPr>
      <xdr:spPr>
        <a:xfrm>
          <a:off x="6472238" y="2600325"/>
          <a:ext cx="1037167"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127DBCF-BA5D-40ED-9897-07F4B92A7701}"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pPr algn="ctr"/>
            <a:t>Qtr-4</a:t>
          </a:fld>
          <a:endParaRPr lang="en-US"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247651</xdr:colOff>
      <xdr:row>19</xdr:row>
      <xdr:rowOff>123823</xdr:rowOff>
    </xdr:from>
    <xdr:to>
      <xdr:col>20</xdr:col>
      <xdr:colOff>324093</xdr:colOff>
      <xdr:row>31</xdr:row>
      <xdr:rowOff>59023</xdr:rowOff>
    </xdr:to>
    <xdr:sp macro="" textlink="">
      <xdr:nvSpPr>
        <xdr:cNvPr id="67" name="Rectangle: Rounded Corners 66">
          <a:extLst>
            <a:ext uri="{FF2B5EF4-FFF2-40B4-BE49-F238E27FC236}">
              <a16:creationId xmlns:a16="http://schemas.microsoft.com/office/drawing/2014/main" id="{00000000-0008-0000-0000-000043000000}"/>
            </a:ext>
          </a:extLst>
        </xdr:cNvPr>
        <xdr:cNvSpPr/>
      </xdr:nvSpPr>
      <xdr:spPr>
        <a:xfrm>
          <a:off x="10610851" y="3743323"/>
          <a:ext cx="1905242" cy="22212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414867</xdr:colOff>
      <xdr:row>8</xdr:row>
      <xdr:rowOff>9526</xdr:rowOff>
    </xdr:from>
    <xdr:to>
      <xdr:col>20</xdr:col>
      <xdr:colOff>157692</xdr:colOff>
      <xdr:row>19</xdr:row>
      <xdr:rowOff>38026</xdr:rowOff>
    </xdr:to>
    <xdr:sp macro="" textlink="">
      <xdr:nvSpPr>
        <xdr:cNvPr id="69" name="Rectangle: Rounded Corners 68">
          <a:extLst>
            <a:ext uri="{FF2B5EF4-FFF2-40B4-BE49-F238E27FC236}">
              <a16:creationId xmlns:a16="http://schemas.microsoft.com/office/drawing/2014/main" id="{00000000-0008-0000-0000-000045000000}"/>
            </a:ext>
          </a:extLst>
        </xdr:cNvPr>
        <xdr:cNvSpPr/>
      </xdr:nvSpPr>
      <xdr:spPr>
        <a:xfrm>
          <a:off x="7780867" y="1533526"/>
          <a:ext cx="4653492" cy="21240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600074</xdr:colOff>
      <xdr:row>10</xdr:row>
      <xdr:rowOff>28575</xdr:rowOff>
    </xdr:from>
    <xdr:to>
      <xdr:col>20</xdr:col>
      <xdr:colOff>228599</xdr:colOff>
      <xdr:row>19</xdr:row>
      <xdr:rowOff>9525</xdr:rowOff>
    </xdr:to>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63501</xdr:colOff>
      <xdr:row>3</xdr:row>
      <xdr:rowOff>57148</xdr:rowOff>
    </xdr:from>
    <xdr:to>
      <xdr:col>2</xdr:col>
      <xdr:colOff>349251</xdr:colOff>
      <xdr:row>10</xdr:row>
      <xdr:rowOff>114300</xdr:rowOff>
    </xdr:to>
    <xdr:sp macro="" textlink="">
      <xdr:nvSpPr>
        <xdr:cNvPr id="71" name="Rectangle: Rounded Corners 70">
          <a:extLst>
            <a:ext uri="{FF2B5EF4-FFF2-40B4-BE49-F238E27FC236}">
              <a16:creationId xmlns:a16="http://schemas.microsoft.com/office/drawing/2014/main" id="{00000000-0008-0000-0000-000047000000}"/>
            </a:ext>
          </a:extLst>
        </xdr:cNvPr>
        <xdr:cNvSpPr/>
      </xdr:nvSpPr>
      <xdr:spPr>
        <a:xfrm>
          <a:off x="63501" y="628648"/>
          <a:ext cx="1513417" cy="1390652"/>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119593</xdr:colOff>
      <xdr:row>3</xdr:row>
      <xdr:rowOff>123825</xdr:rowOff>
    </xdr:from>
    <xdr:to>
      <xdr:col>2</xdr:col>
      <xdr:colOff>243418</xdr:colOff>
      <xdr:row>10</xdr:row>
      <xdr:rowOff>38100</xdr:rowOff>
    </xdr:to>
    <mc:AlternateContent xmlns:mc="http://schemas.openxmlformats.org/markup-compatibility/2006" xmlns:a14="http://schemas.microsoft.com/office/drawing/2010/main">
      <mc:Choice Requires="a14">
        <xdr:graphicFrame macro="">
          <xdr:nvGraphicFramePr>
            <xdr:cNvPr id="70" name="Year">
              <a:extLst>
                <a:ext uri="{FF2B5EF4-FFF2-40B4-BE49-F238E27FC236}">
                  <a16:creationId xmlns:a16="http://schemas.microsoft.com/office/drawing/2014/main" id="{00000000-0008-0000-0000-00004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9593" y="695325"/>
              <a:ext cx="1351492" cy="1247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443442</xdr:colOff>
      <xdr:row>20</xdr:row>
      <xdr:rowOff>76199</xdr:rowOff>
    </xdr:from>
    <xdr:to>
      <xdr:col>15</xdr:col>
      <xdr:colOff>110068</xdr:colOff>
      <xdr:row>21</xdr:row>
      <xdr:rowOff>161925</xdr:rowOff>
    </xdr:to>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7195609" y="3886199"/>
          <a:ext cx="2121959"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latin typeface="Times New Roman" panose="02020603050405020304" pitchFamily="18" charset="0"/>
              <a:cs typeface="Times New Roman" panose="02020603050405020304" pitchFamily="18" charset="0"/>
            </a:rPr>
            <a:t>Weekly Profit Trend</a:t>
          </a:r>
        </a:p>
      </xdr:txBody>
    </xdr:sp>
    <xdr:clientData/>
  </xdr:twoCellAnchor>
  <xdr:twoCellAnchor>
    <xdr:from>
      <xdr:col>13</xdr:col>
      <xdr:colOff>291041</xdr:colOff>
      <xdr:row>8</xdr:row>
      <xdr:rowOff>123824</xdr:rowOff>
    </xdr:from>
    <xdr:to>
      <xdr:col>19</xdr:col>
      <xdr:colOff>224368</xdr:colOff>
      <xdr:row>10</xdr:row>
      <xdr:rowOff>19050</xdr:rowOff>
    </xdr:to>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8270874" y="1647824"/>
          <a:ext cx="3616327"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ysClr val="windowText" lastClr="000000"/>
              </a:solidFill>
              <a:latin typeface="Times New Roman" panose="02020603050405020304" pitchFamily="18" charset="0"/>
              <a:cs typeface="Times New Roman" panose="02020603050405020304" pitchFamily="18" charset="0"/>
            </a:rPr>
            <a:t>Quarterly</a:t>
          </a:r>
          <a:r>
            <a:rPr lang="en-US" sz="1200" b="1" baseline="0">
              <a:solidFill>
                <a:sysClr val="windowText" lastClr="000000"/>
              </a:solidFill>
              <a:latin typeface="Times New Roman" panose="02020603050405020304" pitchFamily="18" charset="0"/>
              <a:cs typeface="Times New Roman" panose="02020603050405020304" pitchFamily="18" charset="0"/>
            </a:rPr>
            <a:t> Profit Margin Efficiency Trend </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44451</xdr:colOff>
      <xdr:row>10</xdr:row>
      <xdr:rowOff>161922</xdr:rowOff>
    </xdr:from>
    <xdr:to>
      <xdr:col>2</xdr:col>
      <xdr:colOff>330201</xdr:colOff>
      <xdr:row>27</xdr:row>
      <xdr:rowOff>114299</xdr:rowOff>
    </xdr:to>
    <xdr:sp macro="" textlink="">
      <xdr:nvSpPr>
        <xdr:cNvPr id="82" name="Rectangle: Rounded Corners 81">
          <a:extLst>
            <a:ext uri="{FF2B5EF4-FFF2-40B4-BE49-F238E27FC236}">
              <a16:creationId xmlns:a16="http://schemas.microsoft.com/office/drawing/2014/main" id="{00000000-0008-0000-0000-000052000000}"/>
            </a:ext>
          </a:extLst>
        </xdr:cNvPr>
        <xdr:cNvSpPr/>
      </xdr:nvSpPr>
      <xdr:spPr>
        <a:xfrm>
          <a:off x="44451" y="2066922"/>
          <a:ext cx="1513417" cy="3190877"/>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138645</xdr:colOff>
      <xdr:row>23</xdr:row>
      <xdr:rowOff>38099</xdr:rowOff>
    </xdr:from>
    <xdr:to>
      <xdr:col>20</xdr:col>
      <xdr:colOff>148168</xdr:colOff>
      <xdr:row>30</xdr:row>
      <xdr:rowOff>180972</xdr:rowOff>
    </xdr:to>
    <xdr:graphicFrame macro="">
      <xdr:nvGraphicFramePr>
        <xdr:cNvPr id="83" name="Chart 82">
          <a:extLst>
            <a:ext uri="{FF2B5EF4-FFF2-40B4-BE49-F238E27FC236}">
              <a16:creationId xmlns:a16="http://schemas.microsoft.com/office/drawing/2014/main" id="{00000000-0008-0000-00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71967</xdr:colOff>
      <xdr:row>19</xdr:row>
      <xdr:rowOff>180974</xdr:rowOff>
    </xdr:from>
    <xdr:to>
      <xdr:col>19</xdr:col>
      <xdr:colOff>310093</xdr:colOff>
      <xdr:row>21</xdr:row>
      <xdr:rowOff>85725</xdr:rowOff>
    </xdr:to>
    <xdr:sp macro="" textlink="'Analysis 1'!B67">
      <xdr:nvSpPr>
        <xdr:cNvPr id="84" name="TextBox 83">
          <a:extLst>
            <a:ext uri="{FF2B5EF4-FFF2-40B4-BE49-F238E27FC236}">
              <a16:creationId xmlns:a16="http://schemas.microsoft.com/office/drawing/2014/main" id="{00000000-0008-0000-0000-000054000000}"/>
            </a:ext>
          </a:extLst>
        </xdr:cNvPr>
        <xdr:cNvSpPr txBox="1"/>
      </xdr:nvSpPr>
      <xdr:spPr>
        <a:xfrm>
          <a:off x="10507134" y="3800474"/>
          <a:ext cx="1465792"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F14856-DC99-4144-854C-6897F77368C7}" type="TxLink">
            <a:rPr lang="en-US" sz="1100" b="0" i="0" u="none" strike="noStrike">
              <a:solidFill>
                <a:srgbClr val="000000"/>
              </a:solidFill>
              <a:latin typeface="Times New Roman" panose="02020603050405020304" pitchFamily="18" charset="0"/>
              <a:ea typeface="Calibri"/>
              <a:cs typeface="Times New Roman" panose="02020603050405020304" pitchFamily="18" charset="0"/>
            </a:rPr>
            <a:pPr/>
            <a:t>WEEKDAY makes </a:t>
          </a:fld>
          <a:endParaRPr lang="en-US" sz="1200" b="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143406</xdr:colOff>
      <xdr:row>19</xdr:row>
      <xdr:rowOff>180974</xdr:rowOff>
    </xdr:from>
    <xdr:to>
      <xdr:col>20</xdr:col>
      <xdr:colOff>176743</xdr:colOff>
      <xdr:row>21</xdr:row>
      <xdr:rowOff>114299</xdr:rowOff>
    </xdr:to>
    <xdr:sp macro="" textlink="'Analysis 1'!B66">
      <xdr:nvSpPr>
        <xdr:cNvPr id="86" name="TextBox 85">
          <a:extLst>
            <a:ext uri="{FF2B5EF4-FFF2-40B4-BE49-F238E27FC236}">
              <a16:creationId xmlns:a16="http://schemas.microsoft.com/office/drawing/2014/main" id="{00000000-0008-0000-0000-000056000000}"/>
            </a:ext>
          </a:extLst>
        </xdr:cNvPr>
        <xdr:cNvSpPr txBox="1"/>
      </xdr:nvSpPr>
      <xdr:spPr>
        <a:xfrm>
          <a:off x="11806239" y="3800474"/>
          <a:ext cx="647171" cy="314325"/>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2CC813D-C0D9-4B60-AED2-1ADD0257012C}" type="TxLink">
            <a:rPr lang="en-US" sz="1200" b="1" i="0" u="none" strike="noStrike">
              <a:solidFill>
                <a:schemeClr val="bg1"/>
              </a:solidFill>
              <a:latin typeface="Times New Roman" panose="02020603050405020304" pitchFamily="18" charset="0"/>
              <a:ea typeface="Calibri"/>
              <a:cs typeface="Times New Roman" panose="02020603050405020304" pitchFamily="18" charset="0"/>
            </a:rPr>
            <a:pPr algn="ctr"/>
            <a:t>70.9%</a:t>
          </a:fld>
          <a:endParaRPr lang="en-US"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100543</xdr:colOff>
      <xdr:row>21</xdr:row>
      <xdr:rowOff>47625</xdr:rowOff>
    </xdr:from>
    <xdr:to>
      <xdr:col>19</xdr:col>
      <xdr:colOff>52918</xdr:colOff>
      <xdr:row>22</xdr:row>
      <xdr:rowOff>104775</xdr:rowOff>
    </xdr:to>
    <xdr:sp macro="" textlink="'Analysis 1'!B37">
      <xdr:nvSpPr>
        <xdr:cNvPr id="87" name="TextBox 86">
          <a:extLst>
            <a:ext uri="{FF2B5EF4-FFF2-40B4-BE49-F238E27FC236}">
              <a16:creationId xmlns:a16="http://schemas.microsoft.com/office/drawing/2014/main" id="{00000000-0008-0000-0000-000057000000}"/>
            </a:ext>
          </a:extLst>
        </xdr:cNvPr>
        <xdr:cNvSpPr txBox="1"/>
      </xdr:nvSpPr>
      <xdr:spPr>
        <a:xfrm>
          <a:off x="10535710" y="4048125"/>
          <a:ext cx="118004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ysClr val="windowText" lastClr="000000"/>
              </a:solidFill>
              <a:latin typeface="Times New Roman" panose="02020603050405020304" pitchFamily="18" charset="0"/>
              <a:cs typeface="Times New Roman" panose="02020603050405020304" pitchFamily="18" charset="0"/>
            </a:rPr>
            <a:t>of</a:t>
          </a:r>
          <a:r>
            <a:rPr lang="en-US" sz="1100" b="0" baseline="0">
              <a:solidFill>
                <a:sysClr val="windowText" lastClr="000000"/>
              </a:solidFill>
              <a:latin typeface="Times New Roman" panose="02020603050405020304" pitchFamily="18" charset="0"/>
              <a:cs typeface="Times New Roman" panose="02020603050405020304" pitchFamily="18" charset="0"/>
            </a:rPr>
            <a:t> Total </a:t>
          </a:r>
          <a:r>
            <a:rPr lang="en-US" sz="1100" b="1" baseline="0">
              <a:solidFill>
                <a:sysClr val="windowText" lastClr="000000"/>
              </a:solidFill>
              <a:latin typeface="Times New Roman" panose="02020603050405020304" pitchFamily="18" charset="0"/>
              <a:cs typeface="Times New Roman" panose="02020603050405020304" pitchFamily="18" charset="0"/>
            </a:rPr>
            <a:t>Profit</a:t>
          </a:r>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100543</xdr:colOff>
      <xdr:row>11</xdr:row>
      <xdr:rowOff>19050</xdr:rowOff>
    </xdr:from>
    <xdr:to>
      <xdr:col>2</xdr:col>
      <xdr:colOff>243418</xdr:colOff>
      <xdr:row>26</xdr:row>
      <xdr:rowOff>180975</xdr:rowOff>
    </xdr:to>
    <mc:AlternateContent xmlns:mc="http://schemas.openxmlformats.org/markup-compatibility/2006" xmlns:a14="http://schemas.microsoft.com/office/drawing/2010/main">
      <mc:Choice Requires="a14">
        <xdr:graphicFrame macro="">
          <xdr:nvGraphicFramePr>
            <xdr:cNvPr id="88" name="Month Name">
              <a:extLst>
                <a:ext uri="{FF2B5EF4-FFF2-40B4-BE49-F238E27FC236}">
                  <a16:creationId xmlns:a16="http://schemas.microsoft.com/office/drawing/2014/main" id="{00000000-0008-0000-0000-000058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00543" y="2114550"/>
              <a:ext cx="1370542" cy="3019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523877</xdr:colOff>
      <xdr:row>5</xdr:row>
      <xdr:rowOff>104774</xdr:rowOff>
    </xdr:from>
    <xdr:to>
      <xdr:col>5</xdr:col>
      <xdr:colOff>215523</xdr:colOff>
      <xdr:row>7</xdr:row>
      <xdr:rowOff>29254</xdr:rowOff>
    </xdr:to>
    <xdr:pic>
      <xdr:nvPicPr>
        <xdr:cNvPr id="89" name="Picture 88">
          <a:extLst>
            <a:ext uri="{FF2B5EF4-FFF2-40B4-BE49-F238E27FC236}">
              <a16:creationId xmlns:a16="http://schemas.microsoft.com/office/drawing/2014/main" id="{00000000-0008-0000-0000-000059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2979210" y="1057274"/>
          <a:ext cx="305480" cy="305480"/>
        </a:xfrm>
        <a:prstGeom prst="rect">
          <a:avLst/>
        </a:prstGeom>
        <a:noFill/>
      </xdr:spPr>
    </xdr:pic>
    <xdr:clientData/>
  </xdr:twoCellAnchor>
  <xdr:twoCellAnchor editAs="oneCell">
    <xdr:from>
      <xdr:col>15</xdr:col>
      <xdr:colOff>533626</xdr:colOff>
      <xdr:row>5</xdr:row>
      <xdr:rowOff>66674</xdr:rowOff>
    </xdr:from>
    <xdr:to>
      <xdr:col>16</xdr:col>
      <xdr:colOff>224594</xdr:colOff>
      <xdr:row>6</xdr:row>
      <xdr:rowOff>180975</xdr:rowOff>
    </xdr:to>
    <xdr:pic>
      <xdr:nvPicPr>
        <xdr:cNvPr id="91" name="Picture 90">
          <a:extLst>
            <a:ext uri="{FF2B5EF4-FFF2-40B4-BE49-F238E27FC236}">
              <a16:creationId xmlns:a16="http://schemas.microsoft.com/office/drawing/2014/main" id="{00000000-0008-0000-0000-00005B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9741126" y="1019174"/>
          <a:ext cx="304801" cy="304801"/>
        </a:xfrm>
        <a:prstGeom prst="rect">
          <a:avLst/>
        </a:prstGeom>
      </xdr:spPr>
    </xdr:pic>
    <xdr:clientData/>
  </xdr:twoCellAnchor>
  <xdr:twoCellAnchor editAs="oneCell">
    <xdr:from>
      <xdr:col>12</xdr:col>
      <xdr:colOff>72418</xdr:colOff>
      <xdr:row>5</xdr:row>
      <xdr:rowOff>104774</xdr:rowOff>
    </xdr:from>
    <xdr:to>
      <xdr:col>12</xdr:col>
      <xdr:colOff>408799</xdr:colOff>
      <xdr:row>7</xdr:row>
      <xdr:rowOff>60155</xdr:rowOff>
    </xdr:to>
    <xdr:pic>
      <xdr:nvPicPr>
        <xdr:cNvPr id="92" name="Picture 91">
          <a:extLst>
            <a:ext uri="{FF2B5EF4-FFF2-40B4-BE49-F238E27FC236}">
              <a16:creationId xmlns:a16="http://schemas.microsoft.com/office/drawing/2014/main" id="{00000000-0008-0000-0000-00005C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7438418" y="1057274"/>
          <a:ext cx="336381" cy="336381"/>
        </a:xfrm>
        <a:prstGeom prst="rect">
          <a:avLst/>
        </a:prstGeom>
      </xdr:spPr>
    </xdr:pic>
    <xdr:clientData/>
  </xdr:twoCellAnchor>
  <xdr:twoCellAnchor editAs="oneCell">
    <xdr:from>
      <xdr:col>8</xdr:col>
      <xdr:colOff>301243</xdr:colOff>
      <xdr:row>5</xdr:row>
      <xdr:rowOff>114299</xdr:rowOff>
    </xdr:from>
    <xdr:to>
      <xdr:col>9</xdr:col>
      <xdr:colOff>45283</xdr:colOff>
      <xdr:row>7</xdr:row>
      <xdr:rowOff>86939</xdr:rowOff>
    </xdr:to>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8" cstate="print">
          <a:lum bright="70000" contrast="-70000"/>
          <a:extLst>
            <a:ext uri="{28A0092B-C50C-407E-A947-70E740481C1C}">
              <a14:useLocalDpi xmlns:a14="http://schemas.microsoft.com/office/drawing/2010/main" val="0"/>
            </a:ext>
          </a:extLst>
        </a:blip>
        <a:stretch>
          <a:fillRect/>
        </a:stretch>
      </xdr:blipFill>
      <xdr:spPr>
        <a:xfrm>
          <a:off x="5211910" y="1066799"/>
          <a:ext cx="357873" cy="353640"/>
        </a:xfrm>
        <a:prstGeom prst="rect">
          <a:avLst/>
        </a:prstGeom>
      </xdr:spPr>
    </xdr:pic>
    <xdr:clientData/>
  </xdr:twoCellAnchor>
  <xdr:twoCellAnchor editAs="oneCell">
    <xdr:from>
      <xdr:col>0</xdr:col>
      <xdr:colOff>310093</xdr:colOff>
      <xdr:row>27</xdr:row>
      <xdr:rowOff>114300</xdr:rowOff>
    </xdr:from>
    <xdr:to>
      <xdr:col>1</xdr:col>
      <xdr:colOff>346435</xdr:colOff>
      <xdr:row>31</xdr:row>
      <xdr:rowOff>14571</xdr:rowOff>
    </xdr:to>
    <xdr:pic>
      <xdr:nvPicPr>
        <xdr:cNvPr id="95" name="Graphic 94" descr="Shopping cart">
          <a:extLst>
            <a:ext uri="{FF2B5EF4-FFF2-40B4-BE49-F238E27FC236}">
              <a16:creationId xmlns:a16="http://schemas.microsoft.com/office/drawing/2014/main" id="{00000000-0008-0000-0000-00005F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10093" y="5257800"/>
          <a:ext cx="650175" cy="662271"/>
        </a:xfrm>
        <a:prstGeom prst="rect">
          <a:avLst/>
        </a:prstGeom>
      </xdr:spPr>
    </xdr:pic>
    <xdr:clientData/>
  </xdr:twoCellAnchor>
  <xdr:twoCellAnchor editAs="oneCell">
    <xdr:from>
      <xdr:col>19</xdr:col>
      <xdr:colOff>57151</xdr:colOff>
      <xdr:row>0</xdr:row>
      <xdr:rowOff>123825</xdr:rowOff>
    </xdr:from>
    <xdr:to>
      <xdr:col>20</xdr:col>
      <xdr:colOff>133351</xdr:colOff>
      <xdr:row>2</xdr:row>
      <xdr:rowOff>104776</xdr:rowOff>
    </xdr:to>
    <xdr:pic macro="[0]!next_dash">
      <xdr:nvPicPr>
        <xdr:cNvPr id="99" name="Picture 98">
          <a:extLst>
            <a:ext uri="{FF2B5EF4-FFF2-40B4-BE49-F238E27FC236}">
              <a16:creationId xmlns:a16="http://schemas.microsoft.com/office/drawing/2014/main" id="{00000000-0008-0000-0000-000063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639551" y="123825"/>
          <a:ext cx="685800" cy="3619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47625</xdr:rowOff>
    </xdr:from>
    <xdr:to>
      <xdr:col>20</xdr:col>
      <xdr:colOff>588000</xdr:colOff>
      <xdr:row>32</xdr:row>
      <xdr:rowOff>57150</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0" y="47625"/>
          <a:ext cx="12780000" cy="6105525"/>
        </a:xfrm>
        <a:prstGeom prst="roundRect">
          <a:avLst>
            <a:gd name="adj" fmla="val 2219"/>
          </a:avLst>
        </a:prstGeom>
        <a:solidFill>
          <a:schemeClr val="accent5">
            <a:lumMod val="40000"/>
            <a:lumOff val="60000"/>
            <a:alpha val="3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0</xdr:col>
      <xdr:colOff>38099</xdr:colOff>
      <xdr:row>0</xdr:row>
      <xdr:rowOff>28575</xdr:rowOff>
    </xdr:from>
    <xdr:to>
      <xdr:col>10</xdr:col>
      <xdr:colOff>333374</xdr:colOff>
      <xdr:row>2</xdr:row>
      <xdr:rowOff>123825</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38099" y="28575"/>
          <a:ext cx="6391275" cy="4762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0</xdr:row>
      <xdr:rowOff>38100</xdr:rowOff>
    </xdr:from>
    <xdr:to>
      <xdr:col>10</xdr:col>
      <xdr:colOff>333375</xdr:colOff>
      <xdr:row>2</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7625" y="38100"/>
          <a:ext cx="63817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034A8C"/>
              </a:solidFill>
            </a:rPr>
            <a:t>ORDER FULFILLMENT AND CUSTOMER INSIGHTS</a:t>
          </a:r>
          <a:r>
            <a:rPr lang="en-US" sz="1800" b="1" baseline="0">
              <a:solidFill>
                <a:srgbClr val="034A8C"/>
              </a:solidFill>
            </a:rPr>
            <a:t> DASHBOARD</a:t>
          </a:r>
          <a:endParaRPr lang="en-US" sz="1800" b="1">
            <a:solidFill>
              <a:srgbClr val="034A8C"/>
            </a:solidFill>
          </a:endParaRPr>
        </a:p>
      </xdr:txBody>
    </xdr:sp>
    <xdr:clientData/>
  </xdr:twoCellAnchor>
  <xdr:twoCellAnchor>
    <xdr:from>
      <xdr:col>2</xdr:col>
      <xdr:colOff>266700</xdr:colOff>
      <xdr:row>2</xdr:row>
      <xdr:rowOff>171450</xdr:rowOff>
    </xdr:from>
    <xdr:to>
      <xdr:col>5</xdr:col>
      <xdr:colOff>152400</xdr:colOff>
      <xdr:row>7</xdr:row>
      <xdr:rowOff>66676</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148590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403860</xdr:colOff>
      <xdr:row>2</xdr:row>
      <xdr:rowOff>161925</xdr:rowOff>
    </xdr:from>
    <xdr:to>
      <xdr:col>11</xdr:col>
      <xdr:colOff>289560</xdr:colOff>
      <xdr:row>7</xdr:row>
      <xdr:rowOff>57151</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280660" y="542925"/>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472440</xdr:colOff>
      <xdr:row>2</xdr:row>
      <xdr:rowOff>161925</xdr:rowOff>
    </xdr:from>
    <xdr:to>
      <xdr:col>14</xdr:col>
      <xdr:colOff>358140</xdr:colOff>
      <xdr:row>7</xdr:row>
      <xdr:rowOff>57151</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7178040" y="542925"/>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0</xdr:colOff>
      <xdr:row>2</xdr:row>
      <xdr:rowOff>171450</xdr:rowOff>
    </xdr:from>
    <xdr:to>
      <xdr:col>20</xdr:col>
      <xdr:colOff>495300</xdr:colOff>
      <xdr:row>7</xdr:row>
      <xdr:rowOff>66676</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1097280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335280</xdr:colOff>
      <xdr:row>2</xdr:row>
      <xdr:rowOff>171450</xdr:rowOff>
    </xdr:from>
    <xdr:to>
      <xdr:col>8</xdr:col>
      <xdr:colOff>220980</xdr:colOff>
      <xdr:row>7</xdr:row>
      <xdr:rowOff>66676</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338328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541020</xdr:colOff>
      <xdr:row>2</xdr:row>
      <xdr:rowOff>171450</xdr:rowOff>
    </xdr:from>
    <xdr:to>
      <xdr:col>17</xdr:col>
      <xdr:colOff>426720</xdr:colOff>
      <xdr:row>7</xdr:row>
      <xdr:rowOff>66676</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9075420" y="552450"/>
          <a:ext cx="1714500" cy="847726"/>
        </a:xfrm>
        <a:prstGeom prst="roundRect">
          <a:avLst/>
        </a:prstGeom>
        <a:solidFill>
          <a:srgbClr val="034A8C"/>
        </a:solidFill>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266699</xdr:colOff>
      <xdr:row>2</xdr:row>
      <xdr:rowOff>180975</xdr:rowOff>
    </xdr:from>
    <xdr:to>
      <xdr:col>5</xdr:col>
      <xdr:colOff>142874</xdr:colOff>
      <xdr:row>4</xdr:row>
      <xdr:rowOff>38100</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485899" y="561975"/>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solidFill>
                <a:schemeClr val="bg1"/>
              </a:solidFill>
              <a:latin typeface="Times New Roman" panose="02020603050405020304" pitchFamily="18" charset="0"/>
              <a:cs typeface="Times New Roman" panose="02020603050405020304" pitchFamily="18" charset="0"/>
            </a:rPr>
            <a:t> Lead Time (Days)</a:t>
          </a:r>
        </a:p>
      </xdr:txBody>
    </xdr:sp>
    <xdr:clientData/>
  </xdr:twoCellAnchor>
  <xdr:twoCellAnchor>
    <xdr:from>
      <xdr:col>8</xdr:col>
      <xdr:colOff>405764</xdr:colOff>
      <xdr:row>2</xdr:row>
      <xdr:rowOff>171450</xdr:rowOff>
    </xdr:from>
    <xdr:to>
      <xdr:col>11</xdr:col>
      <xdr:colOff>281939</xdr:colOff>
      <xdr:row>4</xdr:row>
      <xdr:rowOff>28575</xdr:rowOff>
    </xdr:to>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5282564" y="552450"/>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Avrg Order Value</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565784</xdr:colOff>
      <xdr:row>2</xdr:row>
      <xdr:rowOff>180975</xdr:rowOff>
    </xdr:from>
    <xdr:to>
      <xdr:col>17</xdr:col>
      <xdr:colOff>441959</xdr:colOff>
      <xdr:row>4</xdr:row>
      <xdr:rowOff>38100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9100184" y="561975"/>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Repeat Customer %</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344804</xdr:colOff>
      <xdr:row>2</xdr:row>
      <xdr:rowOff>180975</xdr:rowOff>
    </xdr:from>
    <xdr:to>
      <xdr:col>8</xdr:col>
      <xdr:colOff>220979</xdr:colOff>
      <xdr:row>4</xdr:row>
      <xdr:rowOff>37575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3392804" y="561975"/>
          <a:ext cx="1704975"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Shipping Time (Days)</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18</xdr:col>
      <xdr:colOff>47624</xdr:colOff>
      <xdr:row>2</xdr:row>
      <xdr:rowOff>180975</xdr:rowOff>
    </xdr:from>
    <xdr:to>
      <xdr:col>20</xdr:col>
      <xdr:colOff>533399</xdr:colOff>
      <xdr:row>4</xdr:row>
      <xdr:rowOff>38100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11020424" y="561975"/>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solidFill>
                <a:schemeClr val="bg1"/>
              </a:solidFill>
              <a:latin typeface="Times New Roman" panose="02020603050405020304" pitchFamily="18" charset="0"/>
              <a:cs typeface="Times New Roman" panose="02020603050405020304" pitchFamily="18" charset="0"/>
            </a:rPr>
            <a:t>Discount Rate</a:t>
          </a:r>
          <a:r>
            <a:rPr lang="en-US" sz="1200" b="0" baseline="0">
              <a:solidFill>
                <a:schemeClr val="bg1"/>
              </a:solidFill>
              <a:latin typeface="Times New Roman" panose="02020603050405020304" pitchFamily="18" charset="0"/>
              <a:cs typeface="Times New Roman" panose="02020603050405020304" pitchFamily="18" charset="0"/>
            </a:rPr>
            <a:t> %</a:t>
          </a:r>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493394</xdr:colOff>
      <xdr:row>2</xdr:row>
      <xdr:rowOff>171450</xdr:rowOff>
    </xdr:from>
    <xdr:to>
      <xdr:col>14</xdr:col>
      <xdr:colOff>369569</xdr:colOff>
      <xdr:row>4</xdr:row>
      <xdr:rowOff>28575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198994" y="552450"/>
          <a:ext cx="17049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white"/>
              </a:solidFill>
              <a:effectLst/>
              <a:uLnTx/>
              <a:uFillTx/>
              <a:latin typeface="Times New Roman" panose="02020603050405020304" pitchFamily="18" charset="0"/>
              <a:ea typeface="+mn-ea"/>
              <a:cs typeface="Times New Roman" panose="02020603050405020304" pitchFamily="18" charset="0"/>
            </a:rPr>
            <a:t>Orders Per Customer</a:t>
          </a:r>
        </a:p>
        <a:p>
          <a:pPr algn="l"/>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304800</xdr:colOff>
      <xdr:row>5</xdr:row>
      <xdr:rowOff>0</xdr:rowOff>
    </xdr:from>
    <xdr:to>
      <xdr:col>4</xdr:col>
      <xdr:colOff>85725</xdr:colOff>
      <xdr:row>7</xdr:row>
      <xdr:rowOff>57150</xdr:rowOff>
    </xdr:to>
    <xdr:sp macro="" textlink="'Analysis 2'!A2">
      <xdr:nvSpPr>
        <xdr:cNvPr id="23" name="TextBox 22">
          <a:extLst>
            <a:ext uri="{FF2B5EF4-FFF2-40B4-BE49-F238E27FC236}">
              <a16:creationId xmlns:a16="http://schemas.microsoft.com/office/drawing/2014/main" id="{00000000-0008-0000-0100-000017000000}"/>
            </a:ext>
          </a:extLst>
        </xdr:cNvPr>
        <xdr:cNvSpPr txBox="1"/>
      </xdr:nvSpPr>
      <xdr:spPr>
        <a:xfrm>
          <a:off x="1524000"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EC33B37-F12A-43E8-9072-AAB2955E65B0}"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21</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11</xdr:col>
      <xdr:colOff>523875</xdr:colOff>
      <xdr:row>4</xdr:row>
      <xdr:rowOff>180975</xdr:rowOff>
    </xdr:from>
    <xdr:to>
      <xdr:col>13</xdr:col>
      <xdr:colOff>304800</xdr:colOff>
      <xdr:row>7</xdr:row>
      <xdr:rowOff>47625</xdr:rowOff>
    </xdr:to>
    <xdr:sp macro="" textlink="'Analysis 2'!D2">
      <xdr:nvSpPr>
        <xdr:cNvPr id="24" name="TextBox 23">
          <a:extLst>
            <a:ext uri="{FF2B5EF4-FFF2-40B4-BE49-F238E27FC236}">
              <a16:creationId xmlns:a16="http://schemas.microsoft.com/office/drawing/2014/main" id="{00000000-0008-0000-0100-000018000000}"/>
            </a:ext>
          </a:extLst>
        </xdr:cNvPr>
        <xdr:cNvSpPr txBox="1"/>
      </xdr:nvSpPr>
      <xdr:spPr>
        <a:xfrm>
          <a:off x="7229475" y="942975"/>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4E16037-4BF8-4C20-B47A-FA3015625D32}"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160</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8</xdr:col>
      <xdr:colOff>457200</xdr:colOff>
      <xdr:row>4</xdr:row>
      <xdr:rowOff>180975</xdr:rowOff>
    </xdr:from>
    <xdr:to>
      <xdr:col>10</xdr:col>
      <xdr:colOff>238125</xdr:colOff>
      <xdr:row>7</xdr:row>
      <xdr:rowOff>47625</xdr:rowOff>
    </xdr:to>
    <xdr:sp macro="" textlink="'Analysis 2'!C2">
      <xdr:nvSpPr>
        <xdr:cNvPr id="25" name="TextBox 24">
          <a:extLst>
            <a:ext uri="{FF2B5EF4-FFF2-40B4-BE49-F238E27FC236}">
              <a16:creationId xmlns:a16="http://schemas.microsoft.com/office/drawing/2014/main" id="{00000000-0008-0000-0100-000019000000}"/>
            </a:ext>
          </a:extLst>
        </xdr:cNvPr>
        <xdr:cNvSpPr txBox="1"/>
      </xdr:nvSpPr>
      <xdr:spPr>
        <a:xfrm>
          <a:off x="5334000" y="942975"/>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9F0948-BF3C-432D-84F5-C7B1AF335A10}"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$10.35 K</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14</xdr:col>
      <xdr:colOff>581025</xdr:colOff>
      <xdr:row>5</xdr:row>
      <xdr:rowOff>0</xdr:rowOff>
    </xdr:from>
    <xdr:to>
      <xdr:col>16</xdr:col>
      <xdr:colOff>361950</xdr:colOff>
      <xdr:row>7</xdr:row>
      <xdr:rowOff>57150</xdr:rowOff>
    </xdr:to>
    <xdr:sp macro="" textlink="'Analysis 2'!E2">
      <xdr:nvSpPr>
        <xdr:cNvPr id="26" name="TextBox 25">
          <a:extLst>
            <a:ext uri="{FF2B5EF4-FFF2-40B4-BE49-F238E27FC236}">
              <a16:creationId xmlns:a16="http://schemas.microsoft.com/office/drawing/2014/main" id="{00000000-0008-0000-0100-00001A000000}"/>
            </a:ext>
          </a:extLst>
        </xdr:cNvPr>
        <xdr:cNvSpPr txBox="1"/>
      </xdr:nvSpPr>
      <xdr:spPr>
        <a:xfrm>
          <a:off x="9115425"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E1AD9A5-17D9-4F70-9345-2F54916A1A60}"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100.0%</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5</xdr:col>
      <xdr:colOff>371475</xdr:colOff>
      <xdr:row>5</xdr:row>
      <xdr:rowOff>0</xdr:rowOff>
    </xdr:from>
    <xdr:to>
      <xdr:col>7</xdr:col>
      <xdr:colOff>152400</xdr:colOff>
      <xdr:row>7</xdr:row>
      <xdr:rowOff>57150</xdr:rowOff>
    </xdr:to>
    <xdr:sp macro="" textlink="'Analysis 2'!B2">
      <xdr:nvSpPr>
        <xdr:cNvPr id="27" name="TextBox 26">
          <a:extLst>
            <a:ext uri="{FF2B5EF4-FFF2-40B4-BE49-F238E27FC236}">
              <a16:creationId xmlns:a16="http://schemas.microsoft.com/office/drawing/2014/main" id="{00000000-0008-0000-0100-00001B000000}"/>
            </a:ext>
          </a:extLst>
        </xdr:cNvPr>
        <xdr:cNvSpPr txBox="1"/>
      </xdr:nvSpPr>
      <xdr:spPr>
        <a:xfrm>
          <a:off x="3419475"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3705048-4420-41FC-B171-0A919FAAEFED}"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6</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18</xdr:col>
      <xdr:colOff>28575</xdr:colOff>
      <xdr:row>5</xdr:row>
      <xdr:rowOff>0</xdr:rowOff>
    </xdr:from>
    <xdr:to>
      <xdr:col>19</xdr:col>
      <xdr:colOff>419100</xdr:colOff>
      <xdr:row>7</xdr:row>
      <xdr:rowOff>57150</xdr:rowOff>
    </xdr:to>
    <xdr:sp macro="" textlink="'Analysis 2'!F2">
      <xdr:nvSpPr>
        <xdr:cNvPr id="28" name="TextBox 27">
          <a:extLst>
            <a:ext uri="{FF2B5EF4-FFF2-40B4-BE49-F238E27FC236}">
              <a16:creationId xmlns:a16="http://schemas.microsoft.com/office/drawing/2014/main" id="{00000000-0008-0000-0100-00001C000000}"/>
            </a:ext>
          </a:extLst>
        </xdr:cNvPr>
        <xdr:cNvSpPr txBox="1"/>
      </xdr:nvSpPr>
      <xdr:spPr>
        <a:xfrm>
          <a:off x="11001375" y="952500"/>
          <a:ext cx="1000125"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4204905-CBE9-48A0-8EFD-AFBAF62A0A73}" type="TxLink">
            <a:rPr lang="en-US" sz="1600" b="1" i="0" u="none" strike="noStrike">
              <a:solidFill>
                <a:schemeClr val="bg1"/>
              </a:solidFill>
              <a:latin typeface="Times New Roman" panose="02020603050405020304" pitchFamily="18" charset="0"/>
              <a:ea typeface="Calibri"/>
              <a:cs typeface="Times New Roman" panose="02020603050405020304" pitchFamily="18" charset="0"/>
            </a:rPr>
            <a:pPr marL="0" indent="0" algn="l"/>
            <a:t>11.44%</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xdr:col>
      <xdr:colOff>266700</xdr:colOff>
      <xdr:row>7</xdr:row>
      <xdr:rowOff>180975</xdr:rowOff>
    </xdr:from>
    <xdr:to>
      <xdr:col>12</xdr:col>
      <xdr:colOff>190500</xdr:colOff>
      <xdr:row>19</xdr:row>
      <xdr:rowOff>114299</xdr:rowOff>
    </xdr:to>
    <xdr:sp macro="" textlink="">
      <xdr:nvSpPr>
        <xdr:cNvPr id="35" name="Rectangle: Rounded Corners 34">
          <a:extLst>
            <a:ext uri="{FF2B5EF4-FFF2-40B4-BE49-F238E27FC236}">
              <a16:creationId xmlns:a16="http://schemas.microsoft.com/office/drawing/2014/main" id="{00000000-0008-0000-0100-000023000000}"/>
            </a:ext>
          </a:extLst>
        </xdr:cNvPr>
        <xdr:cNvSpPr/>
      </xdr:nvSpPr>
      <xdr:spPr>
        <a:xfrm>
          <a:off x="1485900" y="1514475"/>
          <a:ext cx="6019800"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485775</xdr:colOff>
          <xdr:row>8</xdr:row>
          <xdr:rowOff>28575</xdr:rowOff>
        </xdr:from>
        <xdr:to>
          <xdr:col>7</xdr:col>
          <xdr:colOff>161925</xdr:colOff>
          <xdr:row>9</xdr:row>
          <xdr:rowOff>47625</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Lead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8</xdr:row>
          <xdr:rowOff>28575</xdr:rowOff>
        </xdr:from>
        <xdr:to>
          <xdr:col>9</xdr:col>
          <xdr:colOff>95250</xdr:colOff>
          <xdr:row>9</xdr:row>
          <xdr:rowOff>47625</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Shipping Time</a:t>
              </a:r>
            </a:p>
          </xdr:txBody>
        </xdr:sp>
        <xdr:clientData/>
      </xdr:twoCellAnchor>
    </mc:Choice>
    <mc:Fallback/>
  </mc:AlternateContent>
  <xdr:twoCellAnchor>
    <xdr:from>
      <xdr:col>2</xdr:col>
      <xdr:colOff>266701</xdr:colOff>
      <xdr:row>7</xdr:row>
      <xdr:rowOff>180975</xdr:rowOff>
    </xdr:from>
    <xdr:to>
      <xdr:col>5</xdr:col>
      <xdr:colOff>495301</xdr:colOff>
      <xdr:row>9</xdr:row>
      <xdr:rowOff>37575</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485901" y="1514475"/>
          <a:ext cx="2057400"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Order Timeline Distribution</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285750</xdr:colOff>
      <xdr:row>9</xdr:row>
      <xdr:rowOff>180975</xdr:rowOff>
    </xdr:from>
    <xdr:to>
      <xdr:col>12</xdr:col>
      <xdr:colOff>38100</xdr:colOff>
      <xdr:row>19</xdr:row>
      <xdr:rowOff>104775</xdr:rowOff>
    </xdr:to>
    <xdr:graphicFrame macro="">
      <xdr:nvGraphicFramePr>
        <xdr:cNvPr id="37" name="Chart 36">
          <a:extLst>
            <a:ext uri="{FF2B5EF4-FFF2-40B4-BE49-F238E27FC236}">
              <a16:creationId xmlns:a16="http://schemas.microsoft.com/office/drawing/2014/main" id="{00000000-0008-0000-0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266700</xdr:colOff>
      <xdr:row>7</xdr:row>
      <xdr:rowOff>180975</xdr:rowOff>
    </xdr:from>
    <xdr:to>
      <xdr:col>20</xdr:col>
      <xdr:colOff>428625</xdr:colOff>
      <xdr:row>19</xdr:row>
      <xdr:rowOff>114299</xdr:rowOff>
    </xdr:to>
    <xdr:sp macro=""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7581900" y="1514475"/>
          <a:ext cx="5038725"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352425</xdr:colOff>
      <xdr:row>9</xdr:row>
      <xdr:rowOff>104774</xdr:rowOff>
    </xdr:from>
    <xdr:to>
      <xdr:col>20</xdr:col>
      <xdr:colOff>438151</xdr:colOff>
      <xdr:row>19</xdr:row>
      <xdr:rowOff>85725</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219075</xdr:colOff>
          <xdr:row>8</xdr:row>
          <xdr:rowOff>0</xdr:rowOff>
        </xdr:from>
        <xdr:to>
          <xdr:col>18</xdr:col>
          <xdr:colOff>419100</xdr:colOff>
          <xdr:row>9</xdr:row>
          <xdr:rowOff>19050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Lead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8</xdr:row>
          <xdr:rowOff>0</xdr:rowOff>
        </xdr:from>
        <xdr:to>
          <xdr:col>20</xdr:col>
          <xdr:colOff>238125</xdr:colOff>
          <xdr:row>9</xdr:row>
          <xdr:rowOff>19050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Shipping Time</a:t>
              </a:r>
            </a:p>
          </xdr:txBody>
        </xdr:sp>
        <xdr:clientData/>
      </xdr:twoCellAnchor>
    </mc:Choice>
    <mc:Fallback/>
  </mc:AlternateContent>
  <xdr:twoCellAnchor>
    <xdr:from>
      <xdr:col>13</xdr:col>
      <xdr:colOff>323849</xdr:colOff>
      <xdr:row>7</xdr:row>
      <xdr:rowOff>180975</xdr:rowOff>
    </xdr:from>
    <xdr:to>
      <xdr:col>17</xdr:col>
      <xdr:colOff>85724</xdr:colOff>
      <xdr:row>9</xdr:row>
      <xdr:rowOff>37575</xdr:rowOff>
    </xdr:to>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8248649" y="1514475"/>
          <a:ext cx="2200275"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Lead &amp; Shipping Time Trend</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266700</xdr:colOff>
      <xdr:row>19</xdr:row>
      <xdr:rowOff>152400</xdr:rowOff>
    </xdr:from>
    <xdr:to>
      <xdr:col>8</xdr:col>
      <xdr:colOff>581025</xdr:colOff>
      <xdr:row>31</xdr:row>
      <xdr:rowOff>85724</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1485900" y="3771900"/>
          <a:ext cx="3971925"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266700</xdr:colOff>
      <xdr:row>19</xdr:row>
      <xdr:rowOff>152400</xdr:rowOff>
    </xdr:from>
    <xdr:to>
      <xdr:col>5</xdr:col>
      <xdr:colOff>495300</xdr:colOff>
      <xdr:row>21</xdr:row>
      <xdr:rowOff>9000</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1485900" y="3771900"/>
          <a:ext cx="2057400"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Sales Channel Performance</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85725</xdr:colOff>
      <xdr:row>19</xdr:row>
      <xdr:rowOff>171450</xdr:rowOff>
    </xdr:from>
    <xdr:to>
      <xdr:col>17</xdr:col>
      <xdr:colOff>381000</xdr:colOff>
      <xdr:row>31</xdr:row>
      <xdr:rowOff>104774</xdr:rowOff>
    </xdr:to>
    <xdr:sp macro="" textlink="">
      <xdr:nvSpPr>
        <xdr:cNvPr id="43" name="Rectangle: Rounded Corners 42">
          <a:extLst>
            <a:ext uri="{FF2B5EF4-FFF2-40B4-BE49-F238E27FC236}">
              <a16:creationId xmlns:a16="http://schemas.microsoft.com/office/drawing/2014/main" id="{00000000-0008-0000-0100-00002B000000}"/>
            </a:ext>
          </a:extLst>
        </xdr:cNvPr>
        <xdr:cNvSpPr/>
      </xdr:nvSpPr>
      <xdr:spPr>
        <a:xfrm>
          <a:off x="5572125" y="3790950"/>
          <a:ext cx="5172075" cy="2219324"/>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142874</xdr:colOff>
      <xdr:row>22</xdr:row>
      <xdr:rowOff>152400</xdr:rowOff>
    </xdr:from>
    <xdr:to>
      <xdr:col>17</xdr:col>
      <xdr:colOff>257175</xdr:colOff>
      <xdr:row>31</xdr:row>
      <xdr:rowOff>66675</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85725</xdr:colOff>
      <xdr:row>19</xdr:row>
      <xdr:rowOff>171450</xdr:rowOff>
    </xdr:from>
    <xdr:to>
      <xdr:col>12</xdr:col>
      <xdr:colOff>314325</xdr:colOff>
      <xdr:row>21</xdr:row>
      <xdr:rowOff>28050</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5572125" y="3790950"/>
          <a:ext cx="2057400"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Revenue Per Customer</a:t>
          </a:r>
        </a:p>
        <a:p>
          <a:pPr algn="l"/>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418858</xdr:colOff>
      <xdr:row>19</xdr:row>
      <xdr:rowOff>152400</xdr:rowOff>
    </xdr:from>
    <xdr:to>
      <xdr:col>20</xdr:col>
      <xdr:colOff>495300</xdr:colOff>
      <xdr:row>31</xdr:row>
      <xdr:rowOff>87600</xdr:rowOff>
    </xdr:to>
    <xdr:sp macro="" textlink="">
      <xdr:nvSpPr>
        <xdr:cNvPr id="47" name="Rectangle: Rounded Corners 46">
          <a:extLst>
            <a:ext uri="{FF2B5EF4-FFF2-40B4-BE49-F238E27FC236}">
              <a16:creationId xmlns:a16="http://schemas.microsoft.com/office/drawing/2014/main" id="{00000000-0008-0000-0100-00002F000000}"/>
            </a:ext>
          </a:extLst>
        </xdr:cNvPr>
        <xdr:cNvSpPr/>
      </xdr:nvSpPr>
      <xdr:spPr>
        <a:xfrm>
          <a:off x="10782058" y="3771900"/>
          <a:ext cx="1905242" cy="2221200"/>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104774</xdr:colOff>
      <xdr:row>21</xdr:row>
      <xdr:rowOff>47625</xdr:rowOff>
    </xdr:from>
    <xdr:to>
      <xdr:col>12</xdr:col>
      <xdr:colOff>523875</xdr:colOff>
      <xdr:row>22</xdr:row>
      <xdr:rowOff>104775</xdr:rowOff>
    </xdr:to>
    <xdr:sp macro="" textlink="">
      <xdr:nvSpPr>
        <xdr:cNvPr id="49" name="TextBox 48">
          <a:extLst>
            <a:ext uri="{FF2B5EF4-FFF2-40B4-BE49-F238E27FC236}">
              <a16:creationId xmlns:a16="http://schemas.microsoft.com/office/drawing/2014/main" id="{00000000-0008-0000-0100-000031000000}"/>
            </a:ext>
          </a:extLst>
        </xdr:cNvPr>
        <xdr:cNvSpPr txBox="1"/>
      </xdr:nvSpPr>
      <xdr:spPr>
        <a:xfrm>
          <a:off x="5591174" y="4048125"/>
          <a:ext cx="22479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ysClr val="windowText" lastClr="000000"/>
              </a:solidFill>
            </a:rPr>
            <a:t>Highlighted Customers Contributed </a:t>
          </a:r>
        </a:p>
      </xdr:txBody>
    </xdr:sp>
    <xdr:clientData/>
  </xdr:twoCellAnchor>
  <xdr:twoCellAnchor>
    <xdr:from>
      <xdr:col>12</xdr:col>
      <xdr:colOff>419100</xdr:colOff>
      <xdr:row>21</xdr:row>
      <xdr:rowOff>47625</xdr:rowOff>
    </xdr:from>
    <xdr:to>
      <xdr:col>13</xdr:col>
      <xdr:colOff>519112</xdr:colOff>
      <xdr:row>22</xdr:row>
      <xdr:rowOff>92399</xdr:rowOff>
    </xdr:to>
    <xdr:sp macro="" textlink="'Analysis 2'!B89">
      <xdr:nvSpPr>
        <xdr:cNvPr id="51" name="TextBox 50">
          <a:extLst>
            <a:ext uri="{FF2B5EF4-FFF2-40B4-BE49-F238E27FC236}">
              <a16:creationId xmlns:a16="http://schemas.microsoft.com/office/drawing/2014/main" id="{00000000-0008-0000-0100-000033000000}"/>
            </a:ext>
          </a:extLst>
        </xdr:cNvPr>
        <xdr:cNvSpPr txBox="1"/>
      </xdr:nvSpPr>
      <xdr:spPr>
        <a:xfrm>
          <a:off x="7734300" y="4048125"/>
          <a:ext cx="709612" cy="235274"/>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DDFF7C4-C464-4537-871B-05E82A7868E7}" type="TxLink">
            <a:rPr lang="en-US" sz="1400" b="1" i="0" u="none" strike="noStrike">
              <a:solidFill>
                <a:schemeClr val="bg1"/>
              </a:solidFill>
              <a:latin typeface="Calibri"/>
              <a:ea typeface="Calibri"/>
              <a:cs typeface="Calibri"/>
            </a:rPr>
            <a:pPr marL="0" indent="0" algn="ctr"/>
            <a:t>32.4%</a:t>
          </a:fld>
          <a:endParaRPr lang="en-US" sz="1400" b="1" i="0" u="none" strike="noStrike">
            <a:solidFill>
              <a:schemeClr val="bg1"/>
            </a:solidFill>
            <a:latin typeface="Calibri"/>
            <a:ea typeface="Calibri"/>
            <a:cs typeface="Calibri"/>
          </a:endParaRPr>
        </a:p>
      </xdr:txBody>
    </xdr:sp>
    <xdr:clientData/>
  </xdr:twoCellAnchor>
  <xdr:twoCellAnchor>
    <xdr:from>
      <xdr:col>13</xdr:col>
      <xdr:colOff>542925</xdr:colOff>
      <xdr:row>21</xdr:row>
      <xdr:rowOff>47625</xdr:rowOff>
    </xdr:from>
    <xdr:to>
      <xdr:col>15</xdr:col>
      <xdr:colOff>542925</xdr:colOff>
      <xdr:row>22</xdr:row>
      <xdr:rowOff>104775</xdr:rowOff>
    </xdr:to>
    <xdr:sp macro="" textlink="'Analysis 2'!B90">
      <xdr:nvSpPr>
        <xdr:cNvPr id="53" name="TextBox 52">
          <a:extLst>
            <a:ext uri="{FF2B5EF4-FFF2-40B4-BE49-F238E27FC236}">
              <a16:creationId xmlns:a16="http://schemas.microsoft.com/office/drawing/2014/main" id="{00000000-0008-0000-0100-000035000000}"/>
            </a:ext>
          </a:extLst>
        </xdr:cNvPr>
        <xdr:cNvSpPr txBox="1"/>
      </xdr:nvSpPr>
      <xdr:spPr>
        <a:xfrm>
          <a:off x="8467725" y="4048125"/>
          <a:ext cx="12192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E67B74-C0DB-4347-874C-F12B6E02DC1A}" type="TxLink">
            <a:rPr lang="en-US" sz="1100" b="0" i="0" u="none" strike="noStrike">
              <a:solidFill>
                <a:srgbClr val="000000"/>
              </a:solidFill>
              <a:latin typeface="Calibri"/>
              <a:ea typeface="Calibri"/>
              <a:cs typeface="Calibri"/>
            </a:rPr>
            <a:pPr/>
            <a:t>of Total Revenue</a:t>
          </a:fld>
          <a:endParaRPr lang="en-US" sz="1100">
            <a:solidFill>
              <a:sysClr val="windowText" lastClr="000000"/>
            </a:solidFill>
          </a:endParaRPr>
        </a:p>
      </xdr:txBody>
    </xdr:sp>
    <xdr:clientData/>
  </xdr:twoCellAnchor>
  <xdr:twoCellAnchor>
    <xdr:from>
      <xdr:col>17</xdr:col>
      <xdr:colOff>457199</xdr:colOff>
      <xdr:row>22</xdr:row>
      <xdr:rowOff>161924</xdr:rowOff>
    </xdr:from>
    <xdr:to>
      <xdr:col>20</xdr:col>
      <xdr:colOff>466724</xdr:colOff>
      <xdr:row>31</xdr:row>
      <xdr:rowOff>47625</xdr:rowOff>
    </xdr:to>
    <xdr:graphicFrame macro="">
      <xdr:nvGraphicFramePr>
        <xdr:cNvPr id="54" name="Chart 53">
          <a:extLst>
            <a:ext uri="{FF2B5EF4-FFF2-40B4-BE49-F238E27FC236}">
              <a16:creationId xmlns:a16="http://schemas.microsoft.com/office/drawing/2014/main" id="{00000000-0008-0000-01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390283</xdr:colOff>
      <xdr:row>20</xdr:row>
      <xdr:rowOff>19050</xdr:rowOff>
    </xdr:from>
    <xdr:to>
      <xdr:col>19</xdr:col>
      <xdr:colOff>466725</xdr:colOff>
      <xdr:row>21</xdr:row>
      <xdr:rowOff>114301</xdr:rowOff>
    </xdr:to>
    <xdr:sp macro="" textlink="'Analysis 1'!B67">
      <xdr:nvSpPr>
        <xdr:cNvPr id="55" name="TextBox 54">
          <a:extLst>
            <a:ext uri="{FF2B5EF4-FFF2-40B4-BE49-F238E27FC236}">
              <a16:creationId xmlns:a16="http://schemas.microsoft.com/office/drawing/2014/main" id="{00000000-0008-0000-0100-000037000000}"/>
            </a:ext>
          </a:extLst>
        </xdr:cNvPr>
        <xdr:cNvSpPr txBox="1"/>
      </xdr:nvSpPr>
      <xdr:spPr>
        <a:xfrm>
          <a:off x="10753483" y="3829050"/>
          <a:ext cx="1295642"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F14856-DC99-4144-854C-6897F77368C7}" type="TxLink">
            <a:rPr lang="en-US" sz="1100" b="0" i="0" u="none" strike="noStrike">
              <a:solidFill>
                <a:srgbClr val="000000"/>
              </a:solidFill>
              <a:latin typeface="Times New Roman" panose="02020603050405020304" pitchFamily="18" charset="0"/>
              <a:ea typeface="Calibri"/>
              <a:cs typeface="Times New Roman" panose="02020603050405020304" pitchFamily="18" charset="0"/>
            </a:rPr>
            <a:pPr/>
            <a:t>WEEKDAY makes </a:t>
          </a:fld>
          <a:endParaRPr lang="en-US" sz="1200" b="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514349</xdr:colOff>
      <xdr:row>22</xdr:row>
      <xdr:rowOff>0</xdr:rowOff>
    </xdr:from>
    <xdr:to>
      <xdr:col>20</xdr:col>
      <xdr:colOff>333375</xdr:colOff>
      <xdr:row>23</xdr:row>
      <xdr:rowOff>47625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877549" y="4191000"/>
          <a:ext cx="164782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of Total </a:t>
          </a:r>
          <a:r>
            <a:rPr lang="en-US" sz="1100" b="1"/>
            <a:t>Order Quantites</a:t>
          </a:r>
        </a:p>
      </xdr:txBody>
    </xdr:sp>
    <xdr:clientData/>
  </xdr:twoCellAnchor>
  <xdr:twoCellAnchor>
    <xdr:from>
      <xdr:col>19</xdr:col>
      <xdr:colOff>418858</xdr:colOff>
      <xdr:row>20</xdr:row>
      <xdr:rowOff>0</xdr:rowOff>
    </xdr:from>
    <xdr:to>
      <xdr:col>20</xdr:col>
      <xdr:colOff>452195</xdr:colOff>
      <xdr:row>21</xdr:row>
      <xdr:rowOff>123825</xdr:rowOff>
    </xdr:to>
    <xdr:sp macro="" textlink="'Analysis 2'!B97">
      <xdr:nvSpPr>
        <xdr:cNvPr id="58" name="TextBox 57">
          <a:extLst>
            <a:ext uri="{FF2B5EF4-FFF2-40B4-BE49-F238E27FC236}">
              <a16:creationId xmlns:a16="http://schemas.microsoft.com/office/drawing/2014/main" id="{00000000-0008-0000-0100-00003A000000}"/>
            </a:ext>
          </a:extLst>
        </xdr:cNvPr>
        <xdr:cNvSpPr txBox="1"/>
      </xdr:nvSpPr>
      <xdr:spPr>
        <a:xfrm>
          <a:off x="12001258" y="3810000"/>
          <a:ext cx="642937" cy="314325"/>
        </a:xfrm>
        <a:prstGeom prst="rect">
          <a:avLst/>
        </a:prstGeom>
        <a:solidFill>
          <a:srgbClr val="034A8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BD30473-930B-4D10-B011-8D8DAE7D32FE}" type="TxLink">
            <a:rPr lang="en-US" sz="1400" b="1" i="0" u="none" strike="noStrike">
              <a:solidFill>
                <a:schemeClr val="bg1"/>
              </a:solidFill>
              <a:latin typeface="Calibri"/>
              <a:ea typeface="Calibri"/>
              <a:cs typeface="Calibri"/>
            </a:rPr>
            <a:pPr marL="0" indent="0" algn="ctr"/>
            <a:t>71.2%</a:t>
          </a:fld>
          <a:endParaRPr lang="en-US" sz="1400" b="1" i="0" u="none" strike="noStrike">
            <a:solidFill>
              <a:schemeClr val="bg1"/>
            </a:solidFill>
            <a:latin typeface="Calibri"/>
            <a:ea typeface="Calibri"/>
            <a:cs typeface="Calibri"/>
          </a:endParaRPr>
        </a:p>
      </xdr:txBody>
    </xdr:sp>
    <xdr:clientData/>
  </xdr:twoCellAnchor>
  <xdr:twoCellAnchor>
    <xdr:from>
      <xdr:col>0</xdr:col>
      <xdr:colOff>0</xdr:colOff>
      <xdr:row>3</xdr:row>
      <xdr:rowOff>9525</xdr:rowOff>
    </xdr:from>
    <xdr:to>
      <xdr:col>2</xdr:col>
      <xdr:colOff>228600</xdr:colOff>
      <xdr:row>10</xdr:row>
      <xdr:rowOff>66677</xdr:rowOff>
    </xdr:to>
    <xdr:sp macro="" textlink="">
      <xdr:nvSpPr>
        <xdr:cNvPr id="60" name="Rectangle: Rounded Corners 59">
          <a:extLst>
            <a:ext uri="{FF2B5EF4-FFF2-40B4-BE49-F238E27FC236}">
              <a16:creationId xmlns:a16="http://schemas.microsoft.com/office/drawing/2014/main" id="{00000000-0008-0000-0100-00003C000000}"/>
            </a:ext>
          </a:extLst>
        </xdr:cNvPr>
        <xdr:cNvSpPr/>
      </xdr:nvSpPr>
      <xdr:spPr>
        <a:xfrm>
          <a:off x="0" y="581025"/>
          <a:ext cx="1447800" cy="1390652"/>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xdr:row>
      <xdr:rowOff>0</xdr:rowOff>
    </xdr:from>
    <xdr:to>
      <xdr:col>2</xdr:col>
      <xdr:colOff>209550</xdr:colOff>
      <xdr:row>27</xdr:row>
      <xdr:rowOff>142877</xdr:rowOff>
    </xdr:to>
    <xdr:sp macro="" textlink="">
      <xdr:nvSpPr>
        <xdr:cNvPr id="61" name="Rectangle: Rounded Corners 60">
          <a:extLst>
            <a:ext uri="{FF2B5EF4-FFF2-40B4-BE49-F238E27FC236}">
              <a16:creationId xmlns:a16="http://schemas.microsoft.com/office/drawing/2014/main" id="{00000000-0008-0000-0100-00003D000000}"/>
            </a:ext>
          </a:extLst>
        </xdr:cNvPr>
        <xdr:cNvSpPr/>
      </xdr:nvSpPr>
      <xdr:spPr>
        <a:xfrm>
          <a:off x="0" y="2095500"/>
          <a:ext cx="1428750" cy="3190877"/>
        </a:xfrm>
        <a:prstGeom prst="roundRect">
          <a:avLst>
            <a:gd name="adj" fmla="val 735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76200</xdr:colOff>
      <xdr:row>3</xdr:row>
      <xdr:rowOff>95250</xdr:rowOff>
    </xdr:from>
    <xdr:to>
      <xdr:col>2</xdr:col>
      <xdr:colOff>152400</xdr:colOff>
      <xdr:row>10</xdr:row>
      <xdr:rowOff>9524</xdr:rowOff>
    </xdr:to>
    <mc:AlternateContent xmlns:mc="http://schemas.openxmlformats.org/markup-compatibility/2006" xmlns:a14="http://schemas.microsoft.com/office/drawing/2010/main">
      <mc:Choice Requires="a14">
        <xdr:graphicFrame macro="">
          <xdr:nvGraphicFramePr>
            <xdr:cNvPr id="62" name="Year 1">
              <a:extLst>
                <a:ext uri="{FF2B5EF4-FFF2-40B4-BE49-F238E27FC236}">
                  <a16:creationId xmlns:a16="http://schemas.microsoft.com/office/drawing/2014/main" id="{00000000-0008-0000-0100-00003E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200" y="666750"/>
              <a:ext cx="1295400" cy="1247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11</xdr:row>
      <xdr:rowOff>104775</xdr:rowOff>
    </xdr:from>
    <xdr:to>
      <xdr:col>2</xdr:col>
      <xdr:colOff>133350</xdr:colOff>
      <xdr:row>27</xdr:row>
      <xdr:rowOff>76200</xdr:rowOff>
    </xdr:to>
    <mc:AlternateContent xmlns:mc="http://schemas.openxmlformats.org/markup-compatibility/2006" xmlns:a14="http://schemas.microsoft.com/office/drawing/2010/main">
      <mc:Choice Requires="a14">
        <xdr:graphicFrame macro="">
          <xdr:nvGraphicFramePr>
            <xdr:cNvPr id="63" name="Month Name 1">
              <a:extLst>
                <a:ext uri="{FF2B5EF4-FFF2-40B4-BE49-F238E27FC236}">
                  <a16:creationId xmlns:a16="http://schemas.microsoft.com/office/drawing/2014/main" id="{00000000-0008-0000-0100-00003F00000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57150" y="2200275"/>
              <a:ext cx="1295400" cy="3019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304800</xdr:colOff>
      <xdr:row>27</xdr:row>
      <xdr:rowOff>152400</xdr:rowOff>
    </xdr:from>
    <xdr:to>
      <xdr:col>1</xdr:col>
      <xdr:colOff>341142</xdr:colOff>
      <xdr:row>31</xdr:row>
      <xdr:rowOff>52671</xdr:rowOff>
    </xdr:to>
    <xdr:pic>
      <xdr:nvPicPr>
        <xdr:cNvPr id="65" name="Graphic 64" descr="Shopping cart">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04800" y="5295900"/>
          <a:ext cx="645942" cy="662271"/>
        </a:xfrm>
        <a:prstGeom prst="rect">
          <a:avLst/>
        </a:prstGeom>
      </xdr:spPr>
    </xdr:pic>
    <xdr:clientData/>
  </xdr:twoCellAnchor>
  <xdr:twoCellAnchor>
    <xdr:from>
      <xdr:col>16</xdr:col>
      <xdr:colOff>600075</xdr:colOff>
      <xdr:row>0</xdr:row>
      <xdr:rowOff>85726</xdr:rowOff>
    </xdr:from>
    <xdr:to>
      <xdr:col>19</xdr:col>
      <xdr:colOff>232832</xdr:colOff>
      <xdr:row>2</xdr:row>
      <xdr:rowOff>85726</xdr:rowOff>
    </xdr:to>
    <xdr:sp macro="[0]!Clear_filter" textlink="">
      <xdr:nvSpPr>
        <xdr:cNvPr id="52" name="Rectangle: Rounded Corners 51">
          <a:extLst>
            <a:ext uri="{FF2B5EF4-FFF2-40B4-BE49-F238E27FC236}">
              <a16:creationId xmlns:a16="http://schemas.microsoft.com/office/drawing/2014/main" id="{00000000-0008-0000-0100-000034000000}"/>
            </a:ext>
          </a:extLst>
        </xdr:cNvPr>
        <xdr:cNvSpPr/>
      </xdr:nvSpPr>
      <xdr:spPr>
        <a:xfrm>
          <a:off x="10353675" y="85726"/>
          <a:ext cx="1461557" cy="381000"/>
        </a:xfrm>
        <a:prstGeom prst="roundRect">
          <a:avLst/>
        </a:prstGeom>
        <a:solidFill>
          <a:srgbClr val="0D0D0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latin typeface="Times New Roman" panose="02020603050405020304" pitchFamily="18" charset="0"/>
              <a:cs typeface="Times New Roman" panose="02020603050405020304" pitchFamily="18" charset="0"/>
            </a:rPr>
            <a:t>CLEAR FILTER</a:t>
          </a:r>
        </a:p>
      </xdr:txBody>
    </xdr:sp>
    <xdr:clientData/>
  </xdr:twoCellAnchor>
  <xdr:twoCellAnchor editAs="oneCell">
    <xdr:from>
      <xdr:col>19</xdr:col>
      <xdr:colOff>438150</xdr:colOff>
      <xdr:row>0</xdr:row>
      <xdr:rowOff>85726</xdr:rowOff>
    </xdr:from>
    <xdr:to>
      <xdr:col>20</xdr:col>
      <xdr:colOff>438154</xdr:colOff>
      <xdr:row>2</xdr:row>
      <xdr:rowOff>66676</xdr:rowOff>
    </xdr:to>
    <xdr:pic macro="[0]!prev_dash">
      <xdr:nvPicPr>
        <xdr:cNvPr id="59" name="Picture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020550" y="85726"/>
          <a:ext cx="609604" cy="361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547684</xdr:colOff>
          <xdr:row>20</xdr:row>
          <xdr:rowOff>71440</xdr:rowOff>
        </xdr:from>
        <xdr:to>
          <xdr:col>7</xdr:col>
          <xdr:colOff>45241</xdr:colOff>
          <xdr:row>21</xdr:row>
          <xdr:rowOff>100015</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235741</xdr:colOff>
          <xdr:row>20</xdr:row>
          <xdr:rowOff>57153</xdr:rowOff>
        </xdr:from>
        <xdr:to>
          <xdr:col>8</xdr:col>
          <xdr:colOff>340516</xdr:colOff>
          <xdr:row>21</xdr:row>
          <xdr:rowOff>85728</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33769B07-42B3-C594-F4D6-64B3647B9A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Order Quantity</a:t>
              </a:r>
            </a:p>
          </xdr:txBody>
        </xdr:sp>
        <xdr:clientData/>
      </xdr:twoCellAnchor>
    </mc:Choice>
    <mc:Fallback/>
  </mc:AlternateContent>
  <xdr:twoCellAnchor>
    <xdr:from>
      <xdr:col>2</xdr:col>
      <xdr:colOff>271462</xdr:colOff>
      <xdr:row>22</xdr:row>
      <xdr:rowOff>0</xdr:rowOff>
    </xdr:from>
    <xdr:to>
      <xdr:col>8</xdr:col>
      <xdr:colOff>535781</xdr:colOff>
      <xdr:row>31</xdr:row>
      <xdr:rowOff>35719</xdr:rowOff>
    </xdr:to>
    <xdr:graphicFrame macro="">
      <xdr:nvGraphicFramePr>
        <xdr:cNvPr id="64" name="Chart 63">
          <a:extLst>
            <a:ext uri="{FF2B5EF4-FFF2-40B4-BE49-F238E27FC236}">
              <a16:creationId xmlns:a16="http://schemas.microsoft.com/office/drawing/2014/main" id="{EEFCCE68-465F-4F98-83C0-4827717DAF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4027775" backgroundQuery="1" createdVersion="8" refreshedVersion="8" minRefreshableVersion="3" recordCount="0" supportSubquery="1" supportAdvancedDrill="1" xr:uid="{B85A8B44-C16B-4DD7-B3C0-255776AD8556}">
  <cacheSource type="external" connectionId="4"/>
  <cacheFields count="4">
    <cacheField name="[US_Regional_Sales_Data].[Quarter].[Quarter]" caption="Quarter" numFmtId="0" hierarchy="25" level="1">
      <sharedItems count="4">
        <s v="Qtr-1"/>
        <s v="Qtr-2"/>
        <s v="Qtr-3"/>
        <s v="Qtr-4"/>
      </sharedItems>
    </cacheField>
    <cacheField name="[Measures].[% Profit Margin]" caption="% Profit Margin" numFmtId="0" hierarchy="41" level="32767"/>
    <cacheField name="[US_Regional_Sales_Data].[Year].[Year]" caption="Year" numFmtId="0" hierarchy="20" level="1">
      <sharedItems containsSemiMixedTypes="0" containsString="0" containsNumber="1" containsInteger="1" minValue="2018" maxValue="2020" count="3">
        <n v="2018"/>
        <n v="2019"/>
        <n v="2020"/>
      </sharedItems>
      <extLst>
        <ext xmlns:x15="http://schemas.microsoft.com/office/spreadsheetml/2010/11/main" uri="{4F2E5C28-24EA-4eb8-9CBF-B6C8F9C3D259}">
          <x15:cachedUniqueNames>
            <x15:cachedUniqueName index="0" name="[US_Regional_Sales_Data].[Year].&amp;[2018]"/>
            <x15:cachedUniqueName index="1" name="[US_Regional_Sales_Data].[Year].&amp;[2019]"/>
            <x15:cachedUniqueName index="2" name="[US_Regional_Sales_Data].[Year].&amp;[2020]"/>
          </x15:cachedUniqueNames>
        </ext>
      </extLst>
    </cacheField>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2"/>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3"/>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2" memberValueDatatype="130" unbalanced="0">
      <fieldsUsage count="2">
        <fieldUsage x="-1"/>
        <fieldUsage x="0"/>
      </fieldsUsage>
    </cacheHierarchy>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oneField="1">
      <fieldsUsage count="1">
        <fieldUsage x="1"/>
      </fieldsUsage>
    </cacheHierarchy>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4722222" backgroundQuery="1" createdVersion="8" refreshedVersion="8" minRefreshableVersion="3" recordCount="0" supportSubquery="1" supportAdvancedDrill="1" xr:uid="{090A4C63-B054-48E6-8416-953A055825F0}">
  <cacheSource type="external" connectionId="4"/>
  <cacheFields count="5">
    <cacheField name="[US_Regional_Sales_Data].[Quarter].[Quarter]" caption="Quarter" numFmtId="0" hierarchy="25" level="1">
      <sharedItems count="4">
        <s v="Qtr-1"/>
        <s v="Qtr-2"/>
        <s v="Qtr-3"/>
        <s v="Qtr-4"/>
      </sharedItems>
    </cacheField>
    <cacheField name="[Measures].[Sum of Profit]" caption="Sum of Profit" numFmtId="0" hierarchy="38" level="32767"/>
    <cacheField name="[US_Regional_Sales_Data].[Year].[Year]" caption="Year" numFmtId="0" hierarchy="20" level="1">
      <sharedItems containsSemiMixedTypes="0" containsNonDate="0" containsString="0"/>
    </cacheField>
    <cacheField name="[US_Regional_Sales_Data].[Month Name].[Month Name]" caption="Month Name" numFmtId="0" hierarchy="21" level="1">
      <sharedItems containsSemiMixedTypes="0" containsNonDate="0" containsString="0"/>
    </cacheField>
    <cacheField name="Dummy0" numFmtId="0" hierarchy="52" level="32767">
      <extLst>
        <ext xmlns:x14="http://schemas.microsoft.com/office/spreadsheetml/2009/9/main" uri="{63CAB8AC-B538-458d-9737-405883B0398D}">
          <x14:cacheField ignore="1"/>
        </ext>
      </extLst>
    </cacheField>
  </cacheFields>
  <cacheHierarchies count="5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2"/>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3"/>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2" memberValueDatatype="130" unbalanced="0">
      <fieldsUsage count="2">
        <fieldUsage x="-1"/>
        <fieldUsage x="0"/>
      </fieldsUsage>
    </cacheHierarchy>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1"/>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5416668" backgroundQuery="1" createdVersion="8" refreshedVersion="8" minRefreshableVersion="3" recordCount="0" supportSubquery="1" supportAdvancedDrill="1" xr:uid="{4051EE92-0CD0-4764-9E5B-C15D1BCC127C}">
  <cacheSource type="external" connectionId="4"/>
  <cacheFields count="5">
    <cacheField name="[US_Regional_Sales_Data].[Month Name].[Month Name]" caption="Month Name" numFmtId="0" hierarchy="21" level="1">
      <sharedItems count="12">
        <s v="Jan"/>
        <s v="Feb"/>
        <s v="Mar"/>
        <s v="Apr"/>
        <s v="May"/>
        <s v="Jun"/>
        <s v="Jul"/>
        <s v="Aug"/>
        <s v="Sep"/>
        <s v="Oct"/>
        <s v="Nov"/>
        <s v="Dec"/>
      </sharedItems>
    </cacheField>
    <cacheField name="[Measures].[Sum of Revenue]" caption="Sum of Revenue" numFmtId="0" hierarchy="36" level="32767"/>
    <cacheField name="[Measures].[Sum of Profit]" caption="Sum of Profit" numFmtId="0" hierarchy="38" level="32767"/>
    <cacheField name="[Measures].[#Transactions]" caption="#Transactions" numFmtId="0" hierarchy="40" level="32767"/>
    <cacheField name="[US_Regional_Sales_Data].[Year].[Year]" caption="Year" numFmtId="0" hierarchy="20"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4"/>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0"/>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1"/>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2"/>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oneField="1">
      <fieldsUsage count="1">
        <fieldUsage x="3"/>
      </fieldsUsage>
    </cacheHierarchy>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86574077" backgroundQuery="1" createdVersion="8" refreshedVersion="8" minRefreshableVersion="3" recordCount="0" supportSubquery="1" supportAdvancedDrill="1" xr:uid="{9F68F552-DAA6-45B7-B2C8-56BF3B43423D}">
  <cacheSource type="external" connectionId="4"/>
  <cacheFields count="4">
    <cacheField name="[Measures].[Avg Lead Time]" caption="Avg Lead Time" numFmtId="0" hierarchy="42" level="32767"/>
    <cacheField name="[Measures].[Avg Shipping Time]" caption="Avg Shipping Time" numFmtId="0" hierarchy="43" level="32767"/>
    <cacheField name="[US_Regional_Sales_Data].[Month Name].[Month Name]" caption="Month Name" numFmtId="0" hierarchy="21" level="1">
      <sharedItems count="12">
        <s v="Jan"/>
        <s v="Feb"/>
        <s v="Mar"/>
        <s v="Apr"/>
        <s v="May"/>
        <s v="Jun"/>
        <s v="Jul"/>
        <s v="Aug"/>
        <s v="Sep"/>
        <s v="Oct"/>
        <s v="Nov"/>
        <s v="Dec"/>
      </sharedItems>
    </cacheField>
    <cacheField name="[US_Regional_Sales_Data].[Year].[Year]" caption="Year" numFmtId="0" hierarchy="20"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fieldsUsage count="2">
        <fieldUsage x="-1"/>
        <fieldUsage x="3"/>
      </fieldsUsage>
    </cacheHierarchy>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oneField="1">
      <fieldsUsage count="1">
        <fieldUsage x="0"/>
      </fieldsUsage>
    </cacheHierarchy>
    <cacheHierarchy uniqueName="[Measures].[Avg Shipping Time]" caption="Avg Shipping Time" measure="1" displayFolder="" measureGroup="All Measures" count="0" oneField="1">
      <fieldsUsage count="1">
        <fieldUsage x="1"/>
      </fieldsUsage>
    </cacheHierarchy>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0046295" backgroundQuery="1" createdVersion="8" refreshedVersion="8" minRefreshableVersion="3" recordCount="0" supportSubquery="1" supportAdvancedDrill="1" xr:uid="{641782FC-F644-471B-B9F4-55F20A138354}">
  <cacheSource type="external" connectionId="4"/>
  <cacheFields count="7">
    <cacheField name="[Measures].[Avg Shipping Time]" caption="Avg Shipping Time" numFmtId="0" hierarchy="43" level="32767"/>
    <cacheField name="[Measures].[Avg Lead Time]" caption="Avg Lead Time" numFmtId="0" hierarchy="42" level="32767"/>
    <cacheField name="[Measures].[Repeat Customer %]" caption="Repeat Customer %" numFmtId="0" hierarchy="44" level="32767"/>
    <cacheField name="[Measures].[Avg Order Value]" caption="Avg Order Value" numFmtId="0" hierarchy="45" level="32767"/>
    <cacheField name="[Measures].[Orders Per Customer]" caption="Orders Per Customer" numFmtId="0" hierarchy="46" level="32767"/>
    <cacheField name="[Measures].[Discount Rate]" caption="Discount Rate" numFmtId="0" hierarchy="47"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6"/>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oneField="1">
      <fieldsUsage count="1">
        <fieldUsage x="1"/>
      </fieldsUsage>
    </cacheHierarchy>
    <cacheHierarchy uniqueName="[Measures].[Avg Shipping Time]" caption="Avg Shipping Time" measure="1" displayFolder="" measureGroup="All Measures" count="0" oneField="1">
      <fieldsUsage count="1">
        <fieldUsage x="0"/>
      </fieldsUsage>
    </cacheHierarchy>
    <cacheHierarchy uniqueName="[Measures].[Repeat Customer %]" caption="Repeat Customer %" measure="1" displayFolder="" measureGroup="All Measures" count="0" oneField="1">
      <fieldsUsage count="1">
        <fieldUsage x="2"/>
      </fieldsUsage>
    </cacheHierarchy>
    <cacheHierarchy uniqueName="[Measures].[Avg Order Value]" caption="Avg Order Value" measure="1" displayFolder="" measureGroup="All Measures" count="0" oneField="1">
      <fieldsUsage count="1">
        <fieldUsage x="3"/>
      </fieldsUsage>
    </cacheHierarchy>
    <cacheHierarchy uniqueName="[Measures].[Orders Per Customer]" caption="Orders Per Customer" measure="1" displayFolder="" measureGroup="All Measures" count="0" oneField="1">
      <fieldsUsage count="1">
        <fieldUsage x="4"/>
      </fieldsUsage>
    </cacheHierarchy>
    <cacheHierarchy uniqueName="[Measures].[Discount Rate]" caption="Discount Rate" measure="1" displayFolder="" measureGroup="All Measures" count="0" oneField="1">
      <fieldsUsage count="1">
        <fieldUsage x="5"/>
      </fieldsUsage>
    </cacheHierarchy>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0740741" backgroundQuery="1" createdVersion="8" refreshedVersion="8" minRefreshableVersion="3" recordCount="0" supportSubquery="1" supportAdvancedDrill="1" xr:uid="{0813E387-B8E2-4706-BEC8-4CE1336D9A52}">
  <cacheSource type="external" connectionId="4"/>
  <cacheFields count="3">
    <cacheField name="[US_Regional_Sales_Data].[Customer ID].[Customer ID]" caption="Customer ID" numFmtId="0" hierarchy="10" level="1">
      <sharedItems count="10">
        <s v="11"/>
        <s v="12"/>
        <s v="13"/>
        <s v="17"/>
        <s v="18"/>
        <s v="21"/>
        <s v="29"/>
        <s v="32"/>
        <s v="33"/>
        <s v="34"/>
      </sharedItems>
    </cacheField>
    <cacheField name="[Measures].[Sum of Revenue]" caption="Sum of Revenue" numFmtId="0" hierarchy="36"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2" memberValueDatatype="130" unbalanced="0">
      <fieldsUsage count="2">
        <fieldUsage x="-1"/>
        <fieldUsage x="0"/>
      </fieldsUsage>
    </cacheHierarchy>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1"/>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1087965" backgroundQuery="1" createdVersion="8" refreshedVersion="8" minRefreshableVersion="3" recordCount="0" supportSubquery="1" supportAdvancedDrill="1" xr:uid="{D9917F29-8103-4743-9A1C-3095789333C3}">
  <cacheSource type="external" connectionId="4"/>
  <cacheFields count="3">
    <cacheField name="[US_Regional_Sales_Data].[Week Day Type].[Week Day Type]" caption="Week Day Type" numFmtId="0" hierarchy="26" level="1">
      <sharedItems count="2">
        <s v="Weekday"/>
        <s v="Weekend"/>
      </sharedItems>
    </cacheField>
    <cacheField name="[Measures].[Sum of Order Quantity]" caption="Sum of Order Quantity" numFmtId="0" hierarchy="39"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2" memberValueDatatype="130" unbalanced="0">
      <fieldsUsage count="2">
        <fieldUsage x="-1"/>
        <fieldUsage x="0"/>
      </fieldsUsage>
    </cacheHierarchy>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oneField="1">
      <fieldsUsage count="1">
        <fieldUsage x="1"/>
      </fieldsUsage>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1435188" backgroundQuery="1" createdVersion="8" refreshedVersion="8" minRefreshableVersion="3" recordCount="0" supportSubquery="1" supportAdvancedDrill="1" xr:uid="{2F050D20-696B-4B99-80F0-3064D1E63D08}">
  <cacheSource type="external" connectionId="4"/>
  <cacheFields count="4">
    <cacheField name="[US_Regional_Sales_Data].[WarehouseCode].[WarehouseCode]" caption="WarehouseCode" numFmtId="0" hierarchy="3" level="1">
      <sharedItems count="6">
        <s v="WARE-MKL1006"/>
        <s v="WARE-NBV1002"/>
        <s v="WARE-NMK1003"/>
        <s v="WARE-PUJ1005"/>
        <s v="WARE-UHY1004"/>
        <s v="WARE-XYS1001"/>
      </sharedItems>
    </cacheField>
    <cacheField name="[Measures].[Avg Lead Time]" caption="Avg Lead Time" numFmtId="0" hierarchy="42" level="32767"/>
    <cacheField name="[Measures].[Avg Shipping Time]" caption="Avg Shipping Time" numFmtId="0" hierarchy="43"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2"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2"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2" memberValueDatatype="130" unbalanced="0">
      <fieldsUsage count="2">
        <fieldUsage x="-1"/>
        <fieldUsage x="0"/>
      </fieldsUsage>
    </cacheHierarchy>
    <cacheHierarchy uniqueName="[US_Regional_Sales_Data].[Procured Date]" caption="Procured Date" attribute="1" time="1" defaultMemberUniqueName="[US_Regional_Sales_Data].[Procured Date].[All]" allUniqueName="[US_Regional_Sales_Data].[Procured Date].[All]" dimensionUniqueName="[US_Regional_Sales_Data]" displayFolder="" count="2"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2"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2"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2"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2"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2"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2"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2"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2"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2"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2"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2"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2" memberValueDatatype="5" unbalanced="0"/>
    <cacheHierarchy uniqueName="[US_Regional_Sales_Data].[Revenue]" caption="Revenue" attribute="1" defaultMemberUniqueName="[US_Regional_Sales_Data].[Revenue].[All]" allUniqueName="[US_Regional_Sales_Data].[Revenue].[All]" dimensionUniqueName="[US_Regional_Sales_Data]" displayFolder="" count="2" memberValueDatatype="5" unbalanced="0"/>
    <cacheHierarchy uniqueName="[US_Regional_Sales_Data].[COGS]" caption="COGS" attribute="1" defaultMemberUniqueName="[US_Regional_Sales_Data].[COGS].[All]" allUniqueName="[US_Regional_Sales_Data].[COGS].[All]" dimensionUniqueName="[US_Regional_Sales_Data]" displayFolder="" count="2" memberValueDatatype="5" unbalanced="0"/>
    <cacheHierarchy uniqueName="[US_Regional_Sales_Data].[Profit]" caption="Profit" attribute="1" defaultMemberUniqueName="[US_Regional_Sales_Data].[Profit].[All]" allUniqueName="[US_Regional_Sales_Data].[Profit].[All]" dimensionUniqueName="[US_Regional_Sales_Data]" displayFolder="" count="2"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3"/>
      </fieldsUsage>
    </cacheHierarchy>
    <cacheHierarchy uniqueName="[US_Regional_Sales_Data].[Month]" caption="Month" attribute="1" defaultMemberUniqueName="[US_Regional_Sales_Data].[Month].[All]" allUniqueName="[US_Regional_Sales_Data].[Month].[All]" dimensionUniqueName="[US_Regional_Sales_Data]" displayFolder="" count="2"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2"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2"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2"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2"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2"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2"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2"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2"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2"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2"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2"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2"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2"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oneField="1">
      <fieldsUsage count="1">
        <fieldUsage x="1"/>
      </fieldsUsage>
    </cacheHierarchy>
    <cacheHierarchy uniqueName="[Measures].[Avg Shipping Time]" caption="Avg Shipping Time" measure="1" displayFolder="" measureGroup="All Measures" count="0" oneField="1">
      <fieldsUsage count="1">
        <fieldUsage x="2"/>
      </fieldsUsage>
    </cacheHierarchy>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189815" backgroundQuery="1" createdVersion="8" refreshedVersion="8" minRefreshableVersion="3" recordCount="0" supportSubquery="1" supportAdvancedDrill="1" xr:uid="{F8BE2381-77E5-4B21-BD59-EC21C252F187}">
  <cacheSource type="external" connectionId="4"/>
  <cacheFields count="6">
    <cacheField name="[Measures].[Sum of Revenue]" caption="Sum of Revenue" numFmtId="0" hierarchy="36" level="32767"/>
    <cacheField name="[Measures].[Sum of COGS]" caption="Sum of COGS" numFmtId="0" hierarchy="37" level="32767"/>
    <cacheField name="[Measures].[Sum of Profit]" caption="Sum of Profit" numFmtId="0" hierarchy="38" level="32767"/>
    <cacheField name="[Measures].[#Transactions]" caption="#Transactions" numFmtId="0" hierarchy="40" level="32767"/>
    <cacheField name="[Measures].[% Profit Margin]" caption="% Profit Margin" numFmtId="0" hierarchy="41"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5"/>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0"/>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oneField="1">
      <fieldsUsage count="1">
        <fieldUsage x="1"/>
      </fieldsUsage>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2"/>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oneField="1">
      <fieldsUsage count="1">
        <fieldUsage x="3"/>
      </fieldsUsage>
    </cacheHierarchy>
    <cacheHierarchy uniqueName="[Measures].[% Profit Margin]" caption="% Profit Margin" measure="1" displayFolder="" measureGroup="All Measures" count="0" oneField="1">
      <fieldsUsage count="1">
        <fieldUsage x="4"/>
      </fieldsUsage>
    </cacheHierarchy>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2245373" backgroundQuery="1" createdVersion="8" refreshedVersion="8" minRefreshableVersion="3" recordCount="0" supportSubquery="1" supportAdvancedDrill="1" xr:uid="{CE81C545-85A6-425F-8BC0-D4F6CF8FD59B}">
  <cacheSource type="external" connectionId="4"/>
  <cacheFields count="3">
    <cacheField name="[Measures].[Sum of Profit]" caption="Sum of Profit" numFmtId="0" hierarchy="38" level="32767"/>
    <cacheField name="[US_Regional_Sales_Data].[Day Name].[Day Name]" caption="Day Name" numFmtId="0" hierarchy="24" level="1">
      <sharedItems count="7">
        <s v="Sun"/>
        <s v="Mon"/>
        <s v="Tue"/>
        <s v="Wed"/>
        <s v="Thu"/>
        <s v="Fri"/>
        <s v="Sat"/>
      </sharedItems>
    </cacheField>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2" memberValueDatatype="130" unbalanced="0">
      <fieldsUsage count="2">
        <fieldUsage x="-1"/>
        <fieldUsage x="1"/>
      </fieldsUsage>
    </cacheHierarchy>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0"/>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472292592596" backgroundQuery="1" createdVersion="8" refreshedVersion="8" minRefreshableVersion="3" recordCount="0" supportSubquery="1" supportAdvancedDrill="1" xr:uid="{5F0C72A7-92B7-4BB0-A53E-3435B4E210DD}">
  <cacheSource type="external" connectionId="4"/>
  <cacheFields count="3">
    <cacheField name="[US_Regional_Sales_Data].[Week Day Type].[Week Day Type]" caption="Week Day Type" numFmtId="0" hierarchy="26" level="1">
      <sharedItems count="2">
        <s v="Weekday"/>
        <s v="Weekend"/>
      </sharedItems>
    </cacheField>
    <cacheField name="[Measures].[Sum of Profit]" caption="Sum of Profit" numFmtId="0" hierarchy="38" level="32767"/>
    <cacheField name="[US_Regional_Sales_Data].[Month Name].[Month Name]" caption="Month Name" numFmtId="0" hierarchy="21" level="1">
      <sharedItems containsSemiMixedTypes="0" containsNonDate="0" containsString="0"/>
    </cacheField>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fieldsUsage count="2">
        <fieldUsage x="-1"/>
        <fieldUsage x="2"/>
      </fieldsUsage>
    </cacheHierarchy>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2" memberValueDatatype="130" unbalanced="0">
      <fieldsUsage count="2">
        <fieldUsage x="-1"/>
        <fieldUsage x="0"/>
      </fieldsUsage>
    </cacheHierarchy>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oneField="1">
      <fieldsUsage count="1">
        <fieldUsage x="1"/>
      </fieldsUsage>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48.548267939812" backgroundQuery="1" createdVersion="8" refreshedVersion="8" minRefreshableVersion="3" recordCount="0" supportSubquery="1" supportAdvancedDrill="1" xr:uid="{1E1A5FDB-48B9-405B-B692-3EB8C2B52356}">
  <cacheSource type="external" connectionId="4"/>
  <cacheFields count="3">
    <cacheField name="[US_Regional_Sales_Data].[Sales Channel].[Sales Channel]" caption="Sales Channel" numFmtId="0" hierarchy="2" level="1">
      <sharedItems count="4">
        <s v="Distributor"/>
        <s v="In-Store"/>
        <s v="Online"/>
        <s v="Wholesale"/>
      </sharedItems>
    </cacheField>
    <cacheField name="[Measures].[Sum of Revenue]" caption="Sum of Revenue" numFmtId="0" hierarchy="36" level="32767"/>
    <cacheField name="[Measures].[Sum of Order Quantity]" caption="Sum of Order Quantity" numFmtId="0" hierarchy="39" level="32767"/>
  </cacheFields>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2" memberValueDatatype="130" unbalanced="0">
      <fieldsUsage count="2">
        <fieldUsage x="-1"/>
        <fieldUsage x="0"/>
      </fieldsUsage>
    </cacheHierarchy>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oneField="1">
      <fieldsUsage count="1">
        <fieldUsage x="1"/>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oneField="1">
      <fieldsUsage count="1">
        <fieldUsage x="2"/>
      </fieldsUsage>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dimensions count="4">
    <dimension name="All Measures" uniqueName="[All Measures]" caption="All Measures"/>
    <dimension measure="1" name="Measures" uniqueName="[Measures]" caption="Measures"/>
    <dimension name="US_Regional_Sales_Data" uniqueName="[US_Regional_Sales_Data]" caption="US_Regional_Sales_Data"/>
    <dimension name="US_Regional_Sales_Data - Copy" uniqueName="[US_Regional_Sales_Data - Copy]" caption="US_Regional_Sales_Data - Copy"/>
  </dimensions>
  <measureGroups count="3">
    <measureGroup name="All Measures" caption="All Measures"/>
    <measureGroup name="US_Regional_Sales_Data" caption="US_Regional_Sales_Data"/>
    <measureGroup name="US_Regional_Sales_Data - Copy" caption="US_Regional_Sales_Data - Copy"/>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006.623547685187" backgroundQuery="1" createdVersion="3" refreshedVersion="8" minRefreshableVersion="3" recordCount="0" supportSubquery="1" supportAdvancedDrill="1" xr:uid="{417F2946-5CE4-4D0F-BA7A-DA42ED833D87}">
  <cacheSource type="external" connectionId="4">
    <extLst>
      <ext xmlns:x14="http://schemas.microsoft.com/office/spreadsheetml/2009/9/main" uri="{F057638F-6D5F-4e77-A914-E7F072B9BCA8}">
        <x14:sourceConnection name="ThisWorkbookDataModel"/>
      </ext>
    </extLst>
  </cacheSource>
  <cacheFields count="0"/>
  <cacheHierarchies count="5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US_Regional_Sales_Data].[OrderNumber]" caption="OrderNumber" attribute="1" defaultMemberUniqueName="[US_Regional_Sales_Data].[OrderNumber].[All]" allUniqueName="[US_Regional_Sales_Data].[OrderNumber].[All]" dimensionUniqueName="[US_Regional_Sales_Data]" displayFolder="" count="0" memberValueDatatype="130" unbalanced="0"/>
    <cacheHierarchy uniqueName="[US_Regional_Sales_Data].[Sales Channel]" caption="Sales Channel" attribute="1" defaultMemberUniqueName="[US_Regional_Sales_Data].[Sales Channel].[All]" allUniqueName="[US_Regional_Sales_Data].[Sales Channel].[All]" dimensionUniqueName="[US_Regional_Sales_Data]" displayFolder="" count="0" memberValueDatatype="130" unbalanced="0"/>
    <cacheHierarchy uniqueName="[US_Regional_Sales_Data].[WarehouseCode]" caption="WarehouseCode" attribute="1" defaultMemberUniqueName="[US_Regional_Sales_Data].[WarehouseCode].[All]" allUniqueName="[US_Regional_Sales_Data].[WarehouseCode].[All]" dimensionUniqueName="[US_Regional_Sales_Data]" displayFolder="" count="0" memberValueDatatype="130" unbalanced="0"/>
    <cacheHierarchy uniqueName="[US_Regional_Sales_Data].[Procured Date]" caption="Procured Date" attribute="1" time="1" defaultMemberUniqueName="[US_Regional_Sales_Data].[Procured Date].[All]" allUniqueName="[US_Regional_Sales_Data].[Procured Date].[All]" dimensionUniqueName="[US_Regional_Sales_Data]" displayFolder="" count="0" memberValueDatatype="7" unbalanced="0"/>
    <cacheHierarchy uniqueName="[US_Regional_Sales_Data].[Order Date]" caption="Order Date" attribute="1" time="1" defaultMemberUniqueName="[US_Regional_Sales_Data].[Order Date].[All]" allUniqueName="[US_Regional_Sales_Data].[Order Date].[All]" dimensionUniqueName="[US_Regional_Sales_Data]" displayFolder="" count="0" memberValueDatatype="7" unbalanced="0"/>
    <cacheHierarchy uniqueName="[US_Regional_Sales_Data].[Ship Date]" caption="Ship Date" attribute="1" time="1" defaultMemberUniqueName="[US_Regional_Sales_Data].[Ship Date].[All]" allUniqueName="[US_Regional_Sales_Data].[Ship Date].[All]" dimensionUniqueName="[US_Regional_Sales_Data]" displayFolder="" count="0" memberValueDatatype="7" unbalanced="0"/>
    <cacheHierarchy uniqueName="[US_Regional_Sales_Data].[Delivery Date]" caption="Delivery Date" attribute="1" time="1" defaultMemberUniqueName="[US_Regional_Sales_Data].[Delivery Date].[All]" allUniqueName="[US_Regional_Sales_Data].[Delivery Date].[All]" dimensionUniqueName="[US_Regional_Sales_Data]" displayFolder="" count="0" memberValueDatatype="7" unbalanced="0"/>
    <cacheHierarchy uniqueName="[US_Regional_Sales_Data].[CurrencyCode]" caption="CurrencyCode" attribute="1" defaultMemberUniqueName="[US_Regional_Sales_Data].[CurrencyCode].[All]" allUniqueName="[US_Regional_Sales_Data].[CurrencyCode].[All]" dimensionUniqueName="[US_Regional_Sales_Data]" displayFolder="" count="0" memberValueDatatype="130" unbalanced="0"/>
    <cacheHierarchy uniqueName="[US_Regional_Sales_Data].[Sales Team ID]" caption="Sales Team ID" attribute="1" defaultMemberUniqueName="[US_Regional_Sales_Data].[Sales Team ID].[All]" allUniqueName="[US_Regional_Sales_Data].[Sales Team ID].[All]" dimensionUniqueName="[US_Regional_Sales_Data]" displayFolder="" count="0" memberValueDatatype="130" unbalanced="0"/>
    <cacheHierarchy uniqueName="[US_Regional_Sales_Data].[Customer ID]" caption="Customer ID" attribute="1" defaultMemberUniqueName="[US_Regional_Sales_Data].[Customer ID].[All]" allUniqueName="[US_Regional_Sales_Data].[Customer ID].[All]" dimensionUniqueName="[US_Regional_Sales_Data]" displayFolder="" count="0" memberValueDatatype="130" unbalanced="0"/>
    <cacheHierarchy uniqueName="[US_Regional_Sales_Data].[Store ID]" caption="Store ID" attribute="1" defaultMemberUniqueName="[US_Regional_Sales_Data].[Store ID].[All]" allUniqueName="[US_Regional_Sales_Data].[Store ID].[All]" dimensionUniqueName="[US_Regional_Sales_Data]" displayFolder="" count="0" memberValueDatatype="130" unbalanced="0"/>
    <cacheHierarchy uniqueName="[US_Regional_Sales_Data].[Product ID]" caption="Product ID" attribute="1" defaultMemberUniqueName="[US_Regional_Sales_Data].[Product ID].[All]" allUniqueName="[US_Regional_Sales_Data].[Product ID].[All]" dimensionUniqueName="[US_Regional_Sales_Data]" displayFolder="" count="0" memberValueDatatype="130" unbalanced="0"/>
    <cacheHierarchy uniqueName="[US_Regional_Sales_Data].[Order Quantity]" caption="Order Quantity" attribute="1" defaultMemberUniqueName="[US_Regional_Sales_Data].[Order Quantity].[All]" allUniqueName="[US_Regional_Sales_Data].[Order Quantity].[All]" dimensionUniqueName="[US_Regional_Sales_Data]" displayFolder="" count="0" memberValueDatatype="20" unbalanced="0"/>
    <cacheHierarchy uniqueName="[US_Regional_Sales_Data].[Discount Applied]" caption="Discount Applied" attribute="1" defaultMemberUniqueName="[US_Regional_Sales_Data].[Discount Applied].[All]" allUniqueName="[US_Regional_Sales_Data].[Discount Applied].[All]" dimensionUniqueName="[US_Regional_Sales_Data]" displayFolder="" count="0" memberValueDatatype="5" unbalanced="0"/>
    <cacheHierarchy uniqueName="[US_Regional_Sales_Data].[Unit Cost]" caption="Unit Cost" attribute="1" defaultMemberUniqueName="[US_Regional_Sales_Data].[Unit Cost].[All]" allUniqueName="[US_Regional_Sales_Data].[Unit Cost].[All]" dimensionUniqueName="[US_Regional_Sales_Data]" displayFolder="" count="0" memberValueDatatype="5" unbalanced="0"/>
    <cacheHierarchy uniqueName="[US_Regional_Sales_Data].[Unit Price]" caption="Unit Price" attribute="1" defaultMemberUniqueName="[US_Regional_Sales_Data].[Unit Price].[All]" allUniqueName="[US_Regional_Sales_Data].[Unit Price].[All]" dimensionUniqueName="[US_Regional_Sales_Data]" displayFolder="" count="0" memberValueDatatype="5" unbalanced="0"/>
    <cacheHierarchy uniqueName="[US_Regional_Sales_Data].[Revenue]" caption="Revenue" attribute="1" defaultMemberUniqueName="[US_Regional_Sales_Data].[Revenue].[All]" allUniqueName="[US_Regional_Sales_Data].[Revenue].[All]" dimensionUniqueName="[US_Regional_Sales_Data]" displayFolder="" count="0" memberValueDatatype="5" unbalanced="0"/>
    <cacheHierarchy uniqueName="[US_Regional_Sales_Data].[COGS]" caption="COGS" attribute="1" defaultMemberUniqueName="[US_Regional_Sales_Data].[COGS].[All]" allUniqueName="[US_Regional_Sales_Data].[COGS].[All]" dimensionUniqueName="[US_Regional_Sales_Data]" displayFolder="" count="0" memberValueDatatype="5" unbalanced="0"/>
    <cacheHierarchy uniqueName="[US_Regional_Sales_Data].[Profit]" caption="Profit" attribute="1" defaultMemberUniqueName="[US_Regional_Sales_Data].[Profit].[All]" allUniqueName="[US_Regional_Sales_Data].[Profit].[All]" dimensionUniqueName="[US_Regional_Sales_Data]" displayFolder="" count="0" memberValueDatatype="5" unbalanced="0"/>
    <cacheHierarchy uniqueName="[US_Regional_Sales_Data].[Year]" caption="Year" attribute="1" defaultMemberUniqueName="[US_Regional_Sales_Data].[Year].[All]" allUniqueName="[US_Regional_Sales_Data].[Year].[All]" dimensionUniqueName="[US_Regional_Sales_Data]" displayFolder="" count="2" memberValueDatatype="20" unbalanced="0"/>
    <cacheHierarchy uniqueName="[US_Regional_Sales_Data].[Month Name]" caption="Month Name" attribute="1" defaultMemberUniqueName="[US_Regional_Sales_Data].[Month Name].[All]" allUniqueName="[US_Regional_Sales_Data].[Month Name].[All]" dimensionUniqueName="[US_Regional_Sales_Data]" displayFolder="" count="2" memberValueDatatype="130" unbalanced="0"/>
    <cacheHierarchy uniqueName="[US_Regional_Sales_Data].[Month]" caption="Month" attribute="1" defaultMemberUniqueName="[US_Regional_Sales_Data].[Month].[All]" allUniqueName="[US_Regional_Sales_Data].[Month].[All]" dimensionUniqueName="[US_Regional_Sales_Data]" displayFolder="" count="0" memberValueDatatype="20" unbalanced="0"/>
    <cacheHierarchy uniqueName="[US_Regional_Sales_Data].[Day of Week]" caption="Day of Week" attribute="1" defaultMemberUniqueName="[US_Regional_Sales_Data].[Day of Week].[All]" allUniqueName="[US_Regional_Sales_Data].[Day of Week].[All]" dimensionUniqueName="[US_Regional_Sales_Data]" displayFolder="" count="0" memberValueDatatype="20" unbalanced="0"/>
    <cacheHierarchy uniqueName="[US_Regional_Sales_Data].[Day Name]" caption="Day Name" attribute="1" defaultMemberUniqueName="[US_Regional_Sales_Data].[Day Name].[All]" allUniqueName="[US_Regional_Sales_Data].[Day Name].[All]" dimensionUniqueName="[US_Regional_Sales_Data]" displayFolder="" count="0" memberValueDatatype="130" unbalanced="0"/>
    <cacheHierarchy uniqueName="[US_Regional_Sales_Data].[Quarter]" caption="Quarter" attribute="1" defaultMemberUniqueName="[US_Regional_Sales_Data].[Quarter].[All]" allUniqueName="[US_Regional_Sales_Data].[Quarter].[All]" dimensionUniqueName="[US_Regional_Sales_Data]" displayFolder="" count="0" memberValueDatatype="130" unbalanced="0"/>
    <cacheHierarchy uniqueName="[US_Regional_Sales_Data].[Week Day Type]" caption="Week Day Type" attribute="1" defaultMemberUniqueName="[US_Regional_Sales_Data].[Week Day Type].[All]" allUniqueName="[US_Regional_Sales_Data].[Week Day Type].[All]" dimensionUniqueName="[US_Regional_Sales_Data]" displayFolder="" count="0" memberValueDatatype="130" unbalanced="0"/>
    <cacheHierarchy uniqueName="[US_Regional_Sales_Data].[US_Regional_Sales_Data - Copy.ProcuredDate]" caption="US_Regional_Sales_Data - Copy.ProcuredDate" attribute="1" defaultMemberUniqueName="[US_Regional_Sales_Data].[US_Regional_Sales_Data - Copy.ProcuredDate].[All]" allUniqueName="[US_Regional_Sales_Data].[US_Regional_Sales_Data - Copy.ProcuredDate].[All]" dimensionUniqueName="[US_Regional_Sales_Data]" displayFolder="" count="0" memberValueDatatype="130" unbalanced="0"/>
    <cacheHierarchy uniqueName="[US_Regional_Sales_Data].[US_Regional_Sales_Data - Copy.OrderDate]" caption="US_Regional_Sales_Data - Copy.OrderDate" attribute="1" defaultMemberUniqueName="[US_Regional_Sales_Data].[US_Regional_Sales_Data - Copy.OrderDate].[All]" allUniqueName="[US_Regional_Sales_Data].[US_Regional_Sales_Data - Copy.OrderDate].[All]" dimensionUniqueName="[US_Regional_Sales_Data]" displayFolder="" count="0" memberValueDatatype="130" unbalanced="0"/>
    <cacheHierarchy uniqueName="[US_Regional_Sales_Data].[US_Regional_Sales_Data - Copy.ShipDate]" caption="US_Regional_Sales_Data - Copy.ShipDate" attribute="1" defaultMemberUniqueName="[US_Regional_Sales_Data].[US_Regional_Sales_Data - Copy.ShipDate].[All]" allUniqueName="[US_Regional_Sales_Data].[US_Regional_Sales_Data - Copy.ShipDate].[All]" dimensionUniqueName="[US_Regional_Sales_Data]" displayFolder="" count="0" memberValueDatatype="130" unbalanced="0"/>
    <cacheHierarchy uniqueName="[US_Regional_Sales_Data].[US_Regional_Sales_Data - Copy.DeliveryDate]" caption="US_Regional_Sales_Data - Copy.DeliveryDate" attribute="1" defaultMemberUniqueName="[US_Regional_Sales_Data].[US_Regional_Sales_Data - Copy.DeliveryDate].[All]" allUniqueName="[US_Regional_Sales_Data].[US_Regional_Sales_Data - Copy.DeliveryDate].[All]" dimensionUniqueName="[US_Regional_Sales_Data]" displayFolder="" count="0" memberValueDatatype="130" unbalanced="0"/>
    <cacheHierarchy uniqueName="[US_Regional_Sales_Data - Copy].[OrderNumber]" caption="OrderNumber" attribute="1" defaultMemberUniqueName="[US_Regional_Sales_Data - Copy].[OrderNumber].[All]" allUniqueName="[US_Regional_Sales_Data - Copy].[OrderNumber].[All]" dimensionUniqueName="[US_Regional_Sales_Data - Copy]" displayFolder="" count="0" memberValueDatatype="130" unbalanced="0"/>
    <cacheHierarchy uniqueName="[US_Regional_Sales_Data - Copy].[ProcuredDate]" caption="ProcuredDate" attribute="1" defaultMemberUniqueName="[US_Regional_Sales_Data - Copy].[ProcuredDate].[All]" allUniqueName="[US_Regional_Sales_Data - Copy].[ProcuredDate].[All]" dimensionUniqueName="[US_Regional_Sales_Data - Copy]" displayFolder="" count="0" memberValueDatatype="130" unbalanced="0"/>
    <cacheHierarchy uniqueName="[US_Regional_Sales_Data - Copy].[OrderDate]" caption="OrderDate" attribute="1" defaultMemberUniqueName="[US_Regional_Sales_Data - Copy].[OrderDate].[All]" allUniqueName="[US_Regional_Sales_Data - Copy].[OrderDate].[All]" dimensionUniqueName="[US_Regional_Sales_Data - Copy]" displayFolder="" count="0" memberValueDatatype="130" unbalanced="0"/>
    <cacheHierarchy uniqueName="[US_Regional_Sales_Data - Copy].[ShipDate]" caption="ShipDate" attribute="1" defaultMemberUniqueName="[US_Regional_Sales_Data - Copy].[ShipDate].[All]" allUniqueName="[US_Regional_Sales_Data - Copy].[ShipDate].[All]" dimensionUniqueName="[US_Regional_Sales_Data - Copy]" displayFolder="" count="0" memberValueDatatype="130" unbalanced="0"/>
    <cacheHierarchy uniqueName="[US_Regional_Sales_Data - Copy].[DeliveryDate]" caption="DeliveryDate" attribute="1" defaultMemberUniqueName="[US_Regional_Sales_Data - Copy].[DeliveryDate].[All]" allUniqueName="[US_Regional_Sales_Data - Copy].[DeliveryDate].[All]" dimensionUniqueName="[US_Regional_Sales_Data - Copy]" displayFolder="" count="0" memberValueDatatype="130" unbalanced="0"/>
    <cacheHierarchy uniqueName="[Measures].[Sum of Revenue]" caption="Sum of Revenue" measure="1" displayFolder="" measureGroup="US_Regional_Sales_Data" count="0">
      <extLst>
        <ext xmlns:x15="http://schemas.microsoft.com/office/spreadsheetml/2010/11/main" uri="{B97F6D7D-B522-45F9-BDA1-12C45D357490}">
          <x15:cacheHierarchy aggregatedColumn="17"/>
        </ext>
      </extLst>
    </cacheHierarchy>
    <cacheHierarchy uniqueName="[Measures].[Sum of COGS]" caption="Sum of COGS" measure="1" displayFolder="" measureGroup="US_Regional_Sales_Data" count="0">
      <extLst>
        <ext xmlns:x15="http://schemas.microsoft.com/office/spreadsheetml/2010/11/main" uri="{B97F6D7D-B522-45F9-BDA1-12C45D357490}">
          <x15:cacheHierarchy aggregatedColumn="18"/>
        </ext>
      </extLst>
    </cacheHierarchy>
    <cacheHierarchy uniqueName="[Measures].[Sum of Profit]" caption="Sum of Profit" measure="1" displayFolder="" measureGroup="US_Regional_Sales_Data" count="0">
      <extLst>
        <ext xmlns:x15="http://schemas.microsoft.com/office/spreadsheetml/2010/11/main" uri="{B97F6D7D-B522-45F9-BDA1-12C45D357490}">
          <x15:cacheHierarchy aggregatedColumn="19"/>
        </ext>
      </extLst>
    </cacheHierarchy>
    <cacheHierarchy uniqueName="[Measures].[Sum of Order Quantity]" caption="Sum of Order Quantity" measure="1" displayFolder="" measureGroup="US_Regional_Sales_Data" count="0">
      <extLst>
        <ext xmlns:x15="http://schemas.microsoft.com/office/spreadsheetml/2010/11/main" uri="{B97F6D7D-B522-45F9-BDA1-12C45D357490}">
          <x15:cacheHierarchy aggregatedColumn="13"/>
        </ext>
      </extLst>
    </cacheHierarchy>
    <cacheHierarchy uniqueName="[Measures].[#Transactions]" caption="#Transactions" measure="1" displayFolder="" measureGroup="All Measures" count="0"/>
    <cacheHierarchy uniqueName="[Measures].[% Profit Margin]" caption="% Profit Margin" measure="1" displayFolder="" measureGroup="All Measures" count="0"/>
    <cacheHierarchy uniqueName="[Measures].[Avg Lead Time]" caption="Avg Lead Time" measure="1" displayFolder="" measureGroup="All Measures" count="0"/>
    <cacheHierarchy uniqueName="[Measures].[Avg Shipping Time]" caption="Avg Shipping Time" measure="1" displayFolder="" measureGroup="All Measures" count="0"/>
    <cacheHierarchy uniqueName="[Measures].[Repeat Customer %]" caption="Repeat Customer %" measure="1" displayFolder="" measureGroup="All Measures" count="0"/>
    <cacheHierarchy uniqueName="[Measures].[Avg Order Value]" caption="Avg Order Value" measure="1" displayFolder="" measureGroup="All Measures" count="0"/>
    <cacheHierarchy uniqueName="[Measures].[Orders Per Customer]" caption="Orders Per Customer" measure="1" displayFolder="" measureGroup="All Measures" count="0"/>
    <cacheHierarchy uniqueName="[Measures].[Discount Rate]" caption="Discount Rate" measure="1" displayFolder="" measureGroup="All Measures" count="0"/>
    <cacheHierarchy uniqueName="[Measures].[__XL_Count US_Regional_Sales_Data]" caption="__XL_Count US_Regional_Sales_Data" measure="1" displayFolder="" measureGroup="US_Regional_Sales_Data" count="0" hidden="1"/>
    <cacheHierarchy uniqueName="[Measures].[__XL_Count All Measures]" caption="__XL_Count All Measures" measure="1" displayFolder="" measureGroup="All Measures" count="0" hidden="1"/>
    <cacheHierarchy uniqueName="[Measures].[__XL_Count US_Regional_Sales_Data - Copy]" caption="__XL_Count US_Regional_Sales_Data - Copy" measure="1" displayFolder="" measureGroup="US_Regional_Sales_Data - Copy"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3203426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237C1D-597A-4DAD-8FC5-259E2DE94B4A}" name="PivotTable1" cacheId="9" applyNumberFormats="0" applyBorderFormats="0" applyFontFormats="0" applyPatternFormats="0" applyAlignmentFormats="0" applyWidthHeightFormats="1" dataCaption="Values" tag="60aadbe3-b613-475b-ab40-543f622601db" updatedVersion="8" minRefreshableVersion="3" useAutoFormatting="1" subtotalHiddenItems="1" itemPrintTitles="1" createdVersion="8" indent="0" outline="1" outlineData="1" multipleFieldFilters="0">
  <location ref="A2:E3"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name="Total Revenue" fld="0" baseField="0" baseItem="1" numFmtId="166"/>
    <dataField name="Total COGS" fld="1" baseField="0" baseItem="1" numFmtId="166"/>
    <dataField name="Total Profit" fld="2" baseField="0" baseItem="2" numFmtId="166"/>
    <dataField fld="4" subtotal="count" baseField="0" baseItem="0" numFmtId="164"/>
    <dataField fld="3" subtotal="count" baseField="0" baseItem="0" numFmtId="165"/>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evenue"/>
    <pivotHierarchy dragToData="1" caption="Total COGS"/>
    <pivotHierarchy dragToData="1" caption="Total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5B4880-A7F3-43BA-8AE1-E840AF53C220}" name="PivotTable2" cacheId="2" applyNumberFormats="0" applyBorderFormats="0" applyFontFormats="0" applyPatternFormats="0" applyAlignmentFormats="0" applyWidthHeightFormats="1" dataCaption="Values" tag="8dadc0ed-0408-468b-9f7c-ae41c389eca0" updatedVersion="8" minRefreshableVersion="3" useAutoFormatting="1" subtotalHiddenItems="1" rowGrandTotals="0" colGrandTotals="0" itemPrintTitles="1" createdVersion="8" indent="0" compact="0" compactData="0" multipleFieldFilters="0">
  <location ref="A7:D19" firstHeaderRow="0" firstDataRow="1" firstDataCol="1"/>
  <pivotFields count="5">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3">
    <i>
      <x/>
    </i>
    <i i="1">
      <x v="1"/>
    </i>
    <i i="2">
      <x v="2"/>
    </i>
  </colItems>
  <dataFields count="3">
    <dataField name="Total Revenue" fld="1" baseField="0" baseItem="0" numFmtId="166"/>
    <dataField name="Total Profit" fld="2" baseField="0" baseItem="0" numFmtId="166"/>
    <dataField fld="3"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evenue"/>
    <pivotHierarchy dragToData="1"/>
    <pivotHierarchy dragToData="1" caption="Total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2EC780-5EB5-4676-8145-0653A6277BA7}" name="PivotTable6" cacheId="11" applyNumberFormats="0" applyBorderFormats="0" applyFontFormats="0" applyPatternFormats="0" applyAlignmentFormats="0" applyWidthHeightFormats="1" dataCaption="Values" tag="06ed820e-2d50-453a-b848-8499a17aea61" updatedVersion="8" minRefreshableVersion="3" useAutoFormatting="1" subtotalHiddenItems="1" rowGrandTotals="0" colGrandTotals="0" itemPrintTitles="1" createdVersion="8" indent="0" compact="0" compactData="0" multipleFieldFilters="0" chartFormat="5">
  <location ref="A62:B64"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Profit" fld="1" baseField="0" baseItem="0" numFmtId="166"/>
  </dataFields>
  <chartFormats count="6">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1"/>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0" count="1" selected="0">
            <x v="0"/>
          </reference>
        </references>
      </pivotArea>
    </chartFormat>
    <chartFormat chart="4" format="7">
      <pivotArea type="data" outline="0" fieldPosition="0">
        <references count="2">
          <reference field="4294967294" count="1" selected="0">
            <x v="0"/>
          </reference>
          <reference field="0" count="1" selected="0">
            <x v="1"/>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8652403-F393-4E78-B1D0-9DBA83B6E55F}" name="PivotTable5" cacheId="0" applyNumberFormats="0" applyBorderFormats="0" applyFontFormats="0" applyPatternFormats="0" applyAlignmentFormats="0" applyWidthHeightFormats="1" dataCaption="Values" tag="bee8d054-21f6-4c65-8eaa-6027c224fa1c" updatedVersion="8" minRefreshableVersion="3" useAutoFormatting="1" subtotalHiddenItems="1" rowGrandTotals="0" colGrandTotals="0" itemPrintTitles="1" createdVersion="8" indent="0" compact="0" compactData="0" multipleFieldFilters="0" chartFormat="9">
  <location ref="A55:D60" firstHeaderRow="1" firstDataRow="2" firstDataCol="1"/>
  <pivotFields count="4">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axis="axisCol"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0"/>
  </rowFields>
  <rowItems count="4">
    <i>
      <x/>
    </i>
    <i>
      <x v="1"/>
    </i>
    <i>
      <x v="2"/>
    </i>
    <i>
      <x v="3"/>
    </i>
  </rowItems>
  <colFields count="1">
    <field x="2"/>
  </colFields>
  <colItems count="3">
    <i>
      <x/>
    </i>
    <i>
      <x v="1"/>
    </i>
    <i>
      <x v="2"/>
    </i>
  </colItems>
  <dataFields count="1">
    <dataField fld="1" subtotal="count" baseField="0" baseItem="0" numFmtId="164"/>
  </dataFields>
  <chartFormats count="8">
    <chartFormat chart="7" format="4" series="1">
      <pivotArea type="data" outline="0" fieldPosition="0">
        <references count="2">
          <reference field="4294967294" count="1" selected="0">
            <x v="0"/>
          </reference>
          <reference field="2" count="1" selected="0">
            <x v="0"/>
          </reference>
        </references>
      </pivotArea>
    </chartFormat>
    <chartFormat chart="7" format="5" series="1">
      <pivotArea type="data" outline="0" fieldPosition="0">
        <references count="2">
          <reference field="4294967294" count="1" selected="0">
            <x v="0"/>
          </reference>
          <reference field="2" count="1" selected="0">
            <x v="1"/>
          </reference>
        </references>
      </pivotArea>
    </chartFormat>
    <chartFormat chart="7" format="6" series="1">
      <pivotArea type="data" outline="0" fieldPosition="0">
        <references count="2">
          <reference field="4294967294" count="1" selected="0">
            <x v="0"/>
          </reference>
          <reference field="2" count="1" selected="0">
            <x v="2"/>
          </reference>
        </references>
      </pivotArea>
    </chartFormat>
    <chartFormat chart="8" format="7" series="1">
      <pivotArea type="data" outline="0" fieldPosition="0">
        <references count="2">
          <reference field="4294967294" count="1" selected="0">
            <x v="0"/>
          </reference>
          <reference field="2" count="1" selected="0">
            <x v="0"/>
          </reference>
        </references>
      </pivotArea>
    </chartFormat>
    <chartFormat chart="8" format="8" series="1">
      <pivotArea type="data" outline="0" fieldPosition="0">
        <references count="2">
          <reference field="4294967294" count="1" selected="0">
            <x v="0"/>
          </reference>
          <reference field="2" count="1" selected="0">
            <x v="1"/>
          </reference>
        </references>
      </pivotArea>
    </chartFormat>
    <chartFormat chart="8" format="9" series="1">
      <pivotArea type="data" outline="0" fieldPosition="0">
        <references count="2">
          <reference field="4294967294" count="1" selected="0">
            <x v="0"/>
          </reference>
          <reference field="2" count="1" selected="0">
            <x v="2"/>
          </reference>
        </references>
      </pivotArea>
    </chartFormat>
    <chartFormat chart="8" format="10"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US_Regional_Sales_Data].[Month Name].&amp;[M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243198-2518-473A-8128-6A932CB3C7C6}" name="PivotTable4" cacheId="1" applyNumberFormats="0" applyBorderFormats="0" applyFontFormats="0" applyPatternFormats="0" applyAlignmentFormats="0" applyWidthHeightFormats="1" dataCaption="Values" tag="39b12631-aa44-45f9-8f77-5f91aab66d87" updatedVersion="8" minRefreshableVersion="3" useAutoFormatting="1" subtotalHiddenItems="1" rowGrandTotals="0" colGrandTotals="0" itemPrintTitles="1" createdVersion="8" indent="0" compact="0" compactData="0" multipleFieldFilters="0">
  <location ref="A49:C53" firstHeaderRow="0" firstDataRow="1" firstDataCol="1"/>
  <pivotFields count="5">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4">
    <i>
      <x/>
    </i>
    <i>
      <x v="1"/>
    </i>
    <i>
      <x v="2"/>
    </i>
    <i>
      <x v="3"/>
    </i>
  </rowItems>
  <colFields count="1">
    <field x="-2"/>
  </colFields>
  <colItems count="2">
    <i>
      <x/>
    </i>
    <i i="1">
      <x v="1"/>
    </i>
  </colItems>
  <dataFields count="2">
    <dataField name="Total Profit" fld="1" baseField="0" baseItem="0" numFmtId="166"/>
    <dataField name="Sum of Profit" fld="4" showDataAs="percentOfTotal" baseField="0" baseItem="0" numFmtId="164">
      <extLst>
        <ext xmlns:x14="http://schemas.microsoft.com/office/spreadsheetml/2009/9/main" uri="{E15A36E0-9728-4e99-A89B-3F7291B0FE68}">
          <x14:dataField sourceField="1" uniqueName="[__Xl2].[Measures].[Sum of Profit]"/>
        </ext>
      </extLst>
    </dataField>
  </dataField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US_Regional_Sales_Data].[Month Name].&amp;[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CF1DA90-CC8B-448C-AC3D-3A15E5360F9E}" name="PivotTable3" cacheId="10" applyNumberFormats="0" applyBorderFormats="0" applyFontFormats="0" applyPatternFormats="0" applyAlignmentFormats="0" applyWidthHeightFormats="1" dataCaption="Values" tag="17febd71-7452-427f-b549-e790bee705c5" updatedVersion="8" minRefreshableVersion="3" useAutoFormatting="1" subtotalHiddenItems="1" rowGrandTotals="0" colGrandTotals="0" itemPrintTitles="1" createdVersion="8" indent="0" compact="0" compactData="0" multipleFieldFilters="0" chartFormat="15">
  <location ref="A39:B46"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Sum of Profit" fld="0" baseField="0" baseItem="0" numFmtId="166"/>
  </dataFields>
  <chartFormats count="1">
    <chartFormat chart="14" format="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10C154E-F615-4E05-8FA1-0B73895ECE6F}" name="PivotTable4" cacheId="1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7">
  <location ref="A51:C55" firstHeaderRow="0" firstDataRow="1" firstDataCol="1"/>
  <pivotFields count="3">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s>
  <rowFields count="1">
    <field x="0"/>
  </rowFields>
  <rowItems count="4">
    <i>
      <x/>
    </i>
    <i>
      <x v="1"/>
    </i>
    <i>
      <x v="2"/>
    </i>
    <i>
      <x v="3"/>
    </i>
  </rowItems>
  <colFields count="1">
    <field x="-2"/>
  </colFields>
  <colItems count="2">
    <i>
      <x/>
    </i>
    <i i="1">
      <x v="1"/>
    </i>
  </colItems>
  <dataFields count="2">
    <dataField name="Sum of Revenue" fld="1" baseField="0" baseItem="0" numFmtId="166"/>
    <dataField name="Sum of Order Quantity" fld="2" baseField="0" baseItem="0" numFmtId="165"/>
  </dataFields>
  <formats count="3">
    <format dxfId="2">
      <pivotArea outline="0" fieldPosition="0">
        <references count="1">
          <reference field="0" count="1" selected="0">
            <x v="0"/>
          </reference>
        </references>
      </pivotArea>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chartFormats count="2">
    <chartFormat chart="15" format="2"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1"/>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841C331-8C4C-4BF2-B643-49EB04B46016}" name="PivotTable1" cacheId="4" applyNumberFormats="0" applyBorderFormats="0" applyFontFormats="0" applyPatternFormats="0" applyAlignmentFormats="0" applyWidthHeightFormats="1" dataCaption="Values" tag="d4c5ee26-8c43-4ae0-9ac9-5a8bad4358ae" updatedVersion="8" minRefreshableVersion="3" useAutoFormatting="1" subtotalHiddenItems="1" itemPrintTitles="1" createdVersion="8" indent="0" outline="1" outlineData="1" multipleFieldFilters="0">
  <location ref="A1:F2"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1" subtotal="count" baseField="0" baseItem="0" numFmtId="1"/>
    <dataField fld="0" subtotal="count" baseField="0" baseItem="0" numFmtId="1"/>
    <dataField fld="3" subtotal="count" baseField="0" baseItem="0" numFmtId="166"/>
    <dataField fld="4" subtotal="count" baseField="0" baseItem="0" numFmtId="1"/>
    <dataField fld="2" subtotal="count" baseField="0" baseItem="0" numFmtId="164"/>
    <dataField fld="5" subtotal="count" baseField="0" baseItem="0" numFmtId="1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6C9A00-E1D8-4981-B027-4D6105832EC0}" name="PivotTable6" cacheId="7"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4">
  <location ref="A93:B95"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Sum of Order Quantity" fld="1" baseField="0" baseItem="0" numFmtId="165"/>
  </dataField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5B476E1-9CA6-49E6-8984-23398DA633EB}" name="PivotTable3" cacheId="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A22:C34"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fld="0" subtotal="count" baseField="0" baseItem="0"/>
    <dataField fld="1"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CFB02F0-4ACB-4944-90A8-0FA8C653A033}" name="PivotTable2" cacheId="8" applyNumberFormats="0" applyBorderFormats="0" applyFontFormats="0" applyPatternFormats="0" applyAlignmentFormats="0" applyWidthHeightFormats="1" dataCaption="Values" tag="235e75e8-03ea-4262-955b-99c416e4190c" updatedVersion="8" minRefreshableVersion="3" useAutoFormatting="1" subtotalHiddenItems="1" rowGrandTotals="0" colGrandTotals="0" itemPrintTitles="1" createdVersion="8" indent="0" compact="0" compactData="0" multipleFieldFilters="0" chartFormat="2">
  <location ref="A5:C11" firstHeaderRow="0" firstDataRow="1" firstDataCol="1"/>
  <pivotFields count="4">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Fields count="1">
    <field x="-2"/>
  </colFields>
  <colItems count="2">
    <i>
      <x/>
    </i>
    <i i="1">
      <x v="1"/>
    </i>
  </colItems>
  <dataFields count="2">
    <dataField fld="1" subtotal="count" baseField="0" baseItem="0"/>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DB23127-4B07-4DF9-8884-96314B29F93C}" name="PivotTable5" cacheId="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34">
  <location ref="A65:B75" firstHeaderRow="1" firstDataRow="1" firstDataCol="1"/>
  <pivotFields count="3">
    <pivotField axis="axisRow" compact="0" allDrilled="1" outline="0" subtotalTop="0" showAll="0" measureFilter="1" dataSourceSort="1" defaultSubtotal="0" defaultAttributeDrillState="1">
      <items count="10">
        <item x="0"/>
        <item x="1"/>
        <item x="2"/>
        <item x="3"/>
        <item x="4"/>
        <item x="5"/>
        <item x="6"/>
        <item x="7"/>
        <item x="8"/>
        <item x="9"/>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Sum of Revenue" fld="1" baseField="0" baseItem="0" numFmtId="166"/>
  </dataFields>
  <chartFormats count="3">
    <chartFormat chart="25" format="0"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6">
      <autoFilter ref="A1">
        <filterColumn colId="0">
          <top1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_Regional_Sales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2A74FB20-534D-441C-9C28-564E7E4CA459}" sourceName="[US_Regional_Sales_Data].[Month Name]">
  <pivotTables>
    <pivotTable tabId="3" name="PivotTable1"/>
    <pivotTable tabId="3" name="PivotTable4"/>
    <pivotTable tabId="3" name="PivotTable5"/>
    <pivotTable tabId="3" name="PivotTable6"/>
    <pivotTable tabId="3" name="PivotTable2"/>
    <pivotTable tabId="1" name="PivotTable1"/>
    <pivotTable tabId="1" name="PivotTable3"/>
    <pivotTable tabId="1" name="PivotTable6"/>
  </pivotTables>
  <data>
    <olap pivotCacheId="1932034261">
      <levels count="2">
        <level uniqueName="[US_Regional_Sales_Data].[Month Name].[(All)]" sourceCaption="(All)" count="0"/>
        <level uniqueName="[US_Regional_Sales_Data].[Month Name].[Month Name]" sourceCaption="Month Name" count="12">
          <ranges>
            <range startItem="0">
              <i n="[US_Regional_Sales_Data].[Month Name].&amp;[Jan]" c="Jan"/>
              <i n="[US_Regional_Sales_Data].[Month Name].&amp;[Feb]" c="Feb"/>
              <i n="[US_Regional_Sales_Data].[Month Name].&amp;[Mar]" c="Mar"/>
              <i n="[US_Regional_Sales_Data].[Month Name].&amp;[Apr]" c="Apr"/>
              <i n="[US_Regional_Sales_Data].[Month Name].&amp;[May]" c="May"/>
              <i n="[US_Regional_Sales_Data].[Month Name].&amp;[Jun]" c="Jun"/>
              <i n="[US_Regional_Sales_Data].[Month Name].&amp;[Jul]" c="Jul"/>
              <i n="[US_Regional_Sales_Data].[Month Name].&amp;[Aug]" c="Aug"/>
              <i n="[US_Regional_Sales_Data].[Month Name].&amp;[Sep]" c="Sep"/>
              <i n="[US_Regional_Sales_Data].[Month Name].&amp;[Oct]" c="Oct"/>
              <i n="[US_Regional_Sales_Data].[Month Name].&amp;[Nov]" c="Nov"/>
              <i n="[US_Regional_Sales_Data].[Month Name].&amp;[Dec]" c="Dec"/>
            </range>
          </ranges>
        </level>
      </levels>
      <selections count="1">
        <selection n="[US_Regional_Sales_Data].[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1BA05FC-0A0D-4689-B7DD-8135D5CE4C58}" sourceName="[US_Regional_Sales_Data].[Year]">
  <pivotTables>
    <pivotTable tabId="1" name="PivotTable5"/>
    <pivotTable tabId="1" name="PivotTable1"/>
    <pivotTable tabId="1" name="PivotTable4"/>
    <pivotTable tabId="1" name="PivotTable6"/>
    <pivotTable tabId="1" name="PivotTable2"/>
    <pivotTable tabId="3" name="PivotTable1"/>
    <pivotTable tabId="3" name="PivotTable2"/>
    <pivotTable tabId="3" name="PivotTable3"/>
    <pivotTable tabId="3" name="PivotTable4"/>
    <pivotTable tabId="3" name="PivotTable5"/>
    <pivotTable tabId="3" name="PivotTable6"/>
    <pivotTable tabId="1" name="PivotTable3"/>
  </pivotTables>
  <data>
    <olap pivotCacheId="1932034261">
      <levels count="2">
        <level uniqueName="[US_Regional_Sales_Data].[Year].[(All)]" sourceCaption="(All)" count="0"/>
        <level uniqueName="[US_Regional_Sales_Data].[Year].[Year]" sourceCaption="Year" count="3">
          <ranges>
            <range startItem="0">
              <i n="[US_Regional_Sales_Data].[Year].&amp;[2018]" c="2018"/>
              <i n="[US_Regional_Sales_Data].[Year].&amp;[2019]" c="2019"/>
              <i n="[US_Regional_Sales_Data].[Year].&amp;[2020]" c="2020"/>
            </range>
          </ranges>
        </level>
      </levels>
      <selections count="1">
        <selection n="[US_Regional_Sales_Data].[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F5C8C3FE-F94B-4E7D-8928-2CC476FA7405}" cache="Slicer_Month_Name" caption="Months" level="1" style="Blue Slicer" rowHeight="241300"/>
  <slicer name="Year" xr10:uid="{B3DB5514-7DB3-4B9D-8A3D-3C71363194DD}" cache="Slicer_Year" caption="Year" level="1" style="Blue Slicer"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8D7ED145-77A4-4CC5-B1F2-669AC9201168}" cache="Slicer_Month_Name" caption="Months" startItem="2" level="1" style="Blue Slicer" rowHeight="241300"/>
  <slicer name="Year 1" xr10:uid="{A17C5581-C591-4FCA-B0C2-BA266598B337}" cache="Slicer_Year" caption="Year" level="1" style="Blue Slicer"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9.xml"/><Relationship Id="rId7" Type="http://schemas.openxmlformats.org/officeDocument/2006/relationships/printerSettings" Target="../printerSettings/printerSettings3.bin"/><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12ECA-9D02-42DC-826A-E683F7B834F2}">
  <dimension ref="C11"/>
  <sheetViews>
    <sheetView showGridLines="0" showRowColHeaders="0" tabSelected="1" zoomScale="90" zoomScaleNormal="90" workbookViewId="0">
      <selection activeCell="V15" sqref="V15"/>
    </sheetView>
  </sheetViews>
  <sheetFormatPr defaultRowHeight="15" x14ac:dyDescent="0.25"/>
  <sheetData>
    <row r="11" spans="3:3" x14ac:dyDescent="0.25">
      <c r="C11" t="s">
        <v>42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Option Button 4">
              <controlPr defaultSize="0" autoFill="0" autoLine="0" autoPict="0">
                <anchor moveWithCells="1">
                  <from>
                    <xdr:col>3</xdr:col>
                    <xdr:colOff>228600</xdr:colOff>
                    <xdr:row>19</xdr:row>
                    <xdr:rowOff>133350</xdr:rowOff>
                  </from>
                  <to>
                    <xdr:col>4</xdr:col>
                    <xdr:colOff>419100</xdr:colOff>
                    <xdr:row>20</xdr:row>
                    <xdr:rowOff>161925</xdr:rowOff>
                  </to>
                </anchor>
              </controlPr>
            </control>
          </mc:Choice>
        </mc:AlternateContent>
        <mc:AlternateContent xmlns:mc="http://schemas.openxmlformats.org/markup-compatibility/2006">
          <mc:Choice Requires="x14">
            <control shapeId="2053" r:id="rId5" name="Option Button 5">
              <controlPr defaultSize="0" autoFill="0" autoLine="0" autoPict="0">
                <anchor moveWithCells="1">
                  <from>
                    <xdr:col>4</xdr:col>
                    <xdr:colOff>381000</xdr:colOff>
                    <xdr:row>19</xdr:row>
                    <xdr:rowOff>123825</xdr:rowOff>
                  </from>
                  <to>
                    <xdr:col>5</xdr:col>
                    <xdr:colOff>571500</xdr:colOff>
                    <xdr:row>20</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42814-9D79-4175-8EB8-125AAEDF6030}">
  <dimension ref="A1"/>
  <sheetViews>
    <sheetView showGridLines="0" showRowColHeaders="0" zoomScale="80" zoomScaleNormal="80" workbookViewId="0">
      <selection activeCell="J34" sqref="J34"/>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Option Button 1">
              <controlPr defaultSize="0" autoFill="0" autoLine="0" autoPict="0">
                <anchor moveWithCells="1">
                  <from>
                    <xdr:col>5</xdr:col>
                    <xdr:colOff>485775</xdr:colOff>
                    <xdr:row>8</xdr:row>
                    <xdr:rowOff>28575</xdr:rowOff>
                  </from>
                  <to>
                    <xdr:col>7</xdr:col>
                    <xdr:colOff>161925</xdr:colOff>
                    <xdr:row>9</xdr:row>
                    <xdr:rowOff>47625</xdr:rowOff>
                  </to>
                </anchor>
              </controlPr>
            </control>
          </mc:Choice>
        </mc:AlternateContent>
        <mc:AlternateContent xmlns:mc="http://schemas.openxmlformats.org/markup-compatibility/2006">
          <mc:Choice Requires="x14">
            <control shapeId="3074" r:id="rId4" name="Option Button 2">
              <controlPr defaultSize="0" autoFill="0" autoLine="0" autoPict="0">
                <anchor moveWithCells="1">
                  <from>
                    <xdr:col>7</xdr:col>
                    <xdr:colOff>285750</xdr:colOff>
                    <xdr:row>8</xdr:row>
                    <xdr:rowOff>28575</xdr:rowOff>
                  </from>
                  <to>
                    <xdr:col>9</xdr:col>
                    <xdr:colOff>95250</xdr:colOff>
                    <xdr:row>9</xdr:row>
                    <xdr:rowOff>47625</xdr:rowOff>
                  </to>
                </anchor>
              </controlPr>
            </control>
          </mc:Choice>
        </mc:AlternateContent>
        <mc:AlternateContent xmlns:mc="http://schemas.openxmlformats.org/markup-compatibility/2006">
          <mc:Choice Requires="x14">
            <control shapeId="3080" r:id="rId5" name="Check Box 8">
              <controlPr defaultSize="0" autoFill="0" autoLine="0" autoPict="0">
                <anchor moveWithCells="1">
                  <from>
                    <xdr:col>17</xdr:col>
                    <xdr:colOff>219075</xdr:colOff>
                    <xdr:row>8</xdr:row>
                    <xdr:rowOff>0</xdr:rowOff>
                  </from>
                  <to>
                    <xdr:col>18</xdr:col>
                    <xdr:colOff>419100</xdr:colOff>
                    <xdr:row>9</xdr:row>
                    <xdr:rowOff>19050</xdr:rowOff>
                  </to>
                </anchor>
              </controlPr>
            </control>
          </mc:Choice>
        </mc:AlternateContent>
        <mc:AlternateContent xmlns:mc="http://schemas.openxmlformats.org/markup-compatibility/2006">
          <mc:Choice Requires="x14">
            <control shapeId="3081" r:id="rId6" name="Check Box 9">
              <controlPr defaultSize="0" autoFill="0" autoLine="0" autoPict="0">
                <anchor moveWithCells="1">
                  <from>
                    <xdr:col>19</xdr:col>
                    <xdr:colOff>38100</xdr:colOff>
                    <xdr:row>8</xdr:row>
                    <xdr:rowOff>0</xdr:rowOff>
                  </from>
                  <to>
                    <xdr:col>20</xdr:col>
                    <xdr:colOff>238125</xdr:colOff>
                    <xdr:row>9</xdr:row>
                    <xdr:rowOff>19050</xdr:rowOff>
                  </to>
                </anchor>
              </controlPr>
            </control>
          </mc:Choice>
        </mc:AlternateContent>
        <mc:AlternateContent xmlns:mc="http://schemas.openxmlformats.org/markup-compatibility/2006">
          <mc:Choice Requires="x14">
            <control shapeId="3089" r:id="rId7" name="Check Box 17">
              <controlPr defaultSize="0" autoFill="0" autoLine="0" autoPict="0">
                <anchor moveWithCells="1">
                  <from>
                    <xdr:col>5</xdr:col>
                    <xdr:colOff>542925</xdr:colOff>
                    <xdr:row>20</xdr:row>
                    <xdr:rowOff>76200</xdr:rowOff>
                  </from>
                  <to>
                    <xdr:col>7</xdr:col>
                    <xdr:colOff>47625</xdr:colOff>
                    <xdr:row>21</xdr:row>
                    <xdr:rowOff>104775</xdr:rowOff>
                  </to>
                </anchor>
              </controlPr>
            </control>
          </mc:Choice>
        </mc:AlternateContent>
        <mc:AlternateContent xmlns:mc="http://schemas.openxmlformats.org/markup-compatibility/2006">
          <mc:Choice Requires="x14">
            <control shapeId="3090" r:id="rId8" name="Check Box 18">
              <controlPr defaultSize="0" autoFill="0" autoLine="0" autoPict="0">
                <anchor moveWithCells="1">
                  <from>
                    <xdr:col>7</xdr:col>
                    <xdr:colOff>238125</xdr:colOff>
                    <xdr:row>20</xdr:row>
                    <xdr:rowOff>57150</xdr:rowOff>
                  </from>
                  <to>
                    <xdr:col>8</xdr:col>
                    <xdr:colOff>342900</xdr:colOff>
                    <xdr:row>21</xdr:row>
                    <xdr:rowOff>85725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B4D1-0076-4AE7-9AB5-4D8F372DBC83}">
  <dimension ref="A2:G67"/>
  <sheetViews>
    <sheetView workbookViewId="0">
      <selection activeCell="A7" sqref="A7"/>
    </sheetView>
  </sheetViews>
  <sheetFormatPr defaultRowHeight="15" x14ac:dyDescent="0.25"/>
  <cols>
    <col min="1" max="1" width="17.140625" bestFit="1" customWidth="1"/>
    <col min="2" max="2" width="12.5703125" bestFit="1" customWidth="1"/>
    <col min="3" max="3" width="10.85546875" bestFit="1" customWidth="1"/>
    <col min="4" max="4" width="14.85546875" bestFit="1" customWidth="1"/>
    <col min="5" max="5" width="13.140625" bestFit="1" customWidth="1"/>
    <col min="6" max="2369" width="16.28515625" bestFit="1" customWidth="1"/>
    <col min="2370" max="2370" width="11.28515625" bestFit="1" customWidth="1"/>
  </cols>
  <sheetData>
    <row r="2" spans="1:5" x14ac:dyDescent="0.25">
      <c r="A2" t="s">
        <v>20</v>
      </c>
      <c r="B2" t="s">
        <v>21</v>
      </c>
      <c r="C2" t="s">
        <v>22</v>
      </c>
      <c r="D2" t="s">
        <v>2</v>
      </c>
      <c r="E2" t="s">
        <v>1</v>
      </c>
    </row>
    <row r="3" spans="1:5" x14ac:dyDescent="0.25">
      <c r="A3" s="5">
        <v>82692726.600000039</v>
      </c>
      <c r="B3" s="5">
        <v>51818068.880000062</v>
      </c>
      <c r="C3" s="5">
        <v>30874657.719999999</v>
      </c>
      <c r="D3" s="3">
        <v>0.37336606240288106</v>
      </c>
      <c r="E3" s="4">
        <v>7991</v>
      </c>
    </row>
    <row r="5" spans="1:5" x14ac:dyDescent="0.25">
      <c r="A5" s="6" t="s">
        <v>16</v>
      </c>
      <c r="B5" s="6">
        <v>1</v>
      </c>
    </row>
    <row r="7" spans="1:5" x14ac:dyDescent="0.25">
      <c r="A7" s="1" t="s">
        <v>4</v>
      </c>
      <c r="B7" t="s">
        <v>20</v>
      </c>
      <c r="C7" t="s">
        <v>22</v>
      </c>
      <c r="D7" t="s">
        <v>1</v>
      </c>
    </row>
    <row r="8" spans="1:5" x14ac:dyDescent="0.25">
      <c r="A8" t="s">
        <v>5</v>
      </c>
      <c r="B8" s="5">
        <v>6074286.9999999907</v>
      </c>
      <c r="C8" s="5">
        <v>2381068.2900000028</v>
      </c>
      <c r="D8" s="2">
        <v>581</v>
      </c>
    </row>
    <row r="9" spans="1:5" x14ac:dyDescent="0.25">
      <c r="A9" t="s">
        <v>6</v>
      </c>
      <c r="B9" s="5">
        <v>5455448.2000000011</v>
      </c>
      <c r="C9" s="5">
        <v>1992020.1400000006</v>
      </c>
      <c r="D9" s="2">
        <v>549</v>
      </c>
    </row>
    <row r="10" spans="1:5" x14ac:dyDescent="0.25">
      <c r="A10" t="s">
        <v>7</v>
      </c>
      <c r="B10" s="5">
        <v>5393386.0999999978</v>
      </c>
      <c r="C10" s="5">
        <v>2070623.8600000006</v>
      </c>
      <c r="D10" s="2">
        <v>549</v>
      </c>
    </row>
    <row r="11" spans="1:5" x14ac:dyDescent="0.25">
      <c r="A11" t="s">
        <v>8</v>
      </c>
      <c r="B11" s="5">
        <v>6031440.5000000019</v>
      </c>
      <c r="C11" s="5">
        <v>2249194.8799999994</v>
      </c>
      <c r="D11" s="2">
        <v>608</v>
      </c>
    </row>
    <row r="12" spans="1:5" x14ac:dyDescent="0.25">
      <c r="A12" t="s">
        <v>3</v>
      </c>
      <c r="B12" s="5">
        <v>6383210.6000000043</v>
      </c>
      <c r="C12" s="5">
        <v>2401201.23</v>
      </c>
      <c r="D12" s="2">
        <v>583</v>
      </c>
    </row>
    <row r="13" spans="1:5" x14ac:dyDescent="0.25">
      <c r="A13" t="s">
        <v>9</v>
      </c>
      <c r="B13" s="5">
        <v>6491020.3000000017</v>
      </c>
      <c r="C13" s="5">
        <v>2382225.7400000012</v>
      </c>
      <c r="D13" s="2">
        <v>673</v>
      </c>
    </row>
    <row r="14" spans="1:5" x14ac:dyDescent="0.25">
      <c r="A14" t="s">
        <v>10</v>
      </c>
      <c r="B14" s="5">
        <v>8168211.1999999983</v>
      </c>
      <c r="C14" s="5">
        <v>3077692.2400000012</v>
      </c>
      <c r="D14" s="2">
        <v>761</v>
      </c>
    </row>
    <row r="15" spans="1:5" x14ac:dyDescent="0.25">
      <c r="A15" t="s">
        <v>11</v>
      </c>
      <c r="B15" s="5">
        <v>7383855.6000000006</v>
      </c>
      <c r="C15" s="5">
        <v>2757622.8199999975</v>
      </c>
      <c r="D15" s="2">
        <v>732</v>
      </c>
    </row>
    <row r="16" spans="1:5" x14ac:dyDescent="0.25">
      <c r="A16" t="s">
        <v>12</v>
      </c>
      <c r="B16" s="5">
        <v>7578798.7999999998</v>
      </c>
      <c r="C16" s="5">
        <v>2819793.5700000012</v>
      </c>
      <c r="D16" s="2">
        <v>725</v>
      </c>
    </row>
    <row r="17" spans="1:7" x14ac:dyDescent="0.25">
      <c r="A17" t="s">
        <v>13</v>
      </c>
      <c r="B17" s="5">
        <v>7107862.5</v>
      </c>
      <c r="C17" s="5">
        <v>2612289.350000002</v>
      </c>
      <c r="D17" s="2">
        <v>712</v>
      </c>
    </row>
    <row r="18" spans="1:7" x14ac:dyDescent="0.25">
      <c r="A18" t="s">
        <v>14</v>
      </c>
      <c r="B18" s="5">
        <v>8410483.1999999993</v>
      </c>
      <c r="C18" s="5">
        <v>3138478.5499999952</v>
      </c>
      <c r="D18" s="2">
        <v>749</v>
      </c>
    </row>
    <row r="19" spans="1:7" x14ac:dyDescent="0.25">
      <c r="A19" t="s">
        <v>15</v>
      </c>
      <c r="B19" s="5">
        <v>8214722.6000000061</v>
      </c>
      <c r="C19" s="5">
        <v>2992447.0500000003</v>
      </c>
      <c r="D19" s="2">
        <v>769</v>
      </c>
    </row>
    <row r="21" spans="1:7" x14ac:dyDescent="0.25">
      <c r="A21" t="str">
        <f>A7</f>
        <v>Month Name</v>
      </c>
      <c r="B21" t="str" cm="1">
        <f t="array" ref="B21">_xlfn.IFS($B$5=1,B7,$B$5=2,C7,$B$5=3,D7)</f>
        <v>Total Revenue</v>
      </c>
      <c r="C21" t="s">
        <v>18</v>
      </c>
      <c r="E21" s="8" t="s">
        <v>17</v>
      </c>
    </row>
    <row r="22" spans="1:7" x14ac:dyDescent="0.25">
      <c r="A22" t="str">
        <f t="shared" ref="A22:A33" si="0">A8</f>
        <v>Jan</v>
      </c>
      <c r="B22" s="4" cm="1">
        <f t="array" ref="B22">_xlfn.IFS($B$5=1,B8,$B$5=2,C8,$B$5=3,D8)</f>
        <v>6074286.9999999907</v>
      </c>
      <c r="C22" s="4" t="str" cm="1">
        <f t="array" ref="C22">IFERROR(_xlfn.IFS(B22=$F$22,$F$22,B22=$F$23,$F$23,B22=$F$24,$F$24)," ")</f>
        <v xml:space="preserve"> </v>
      </c>
      <c r="D22" s="7"/>
      <c r="E22" s="7">
        <v>1</v>
      </c>
      <c r="F22" s="4">
        <f>LARGE($B$22:$B$33,1)</f>
        <v>8410483.1999999993</v>
      </c>
      <c r="G22" t="str">
        <f>INDEX($A$22:$A$33,MATCH(F22,$B$22:$B$33,0))</f>
        <v>Nov</v>
      </c>
    </row>
    <row r="23" spans="1:7" x14ac:dyDescent="0.25">
      <c r="A23" t="str">
        <f t="shared" si="0"/>
        <v>Feb</v>
      </c>
      <c r="B23" s="4" cm="1">
        <f t="array" ref="B23">_xlfn.IFS($B$5=1,B9,$B$5=2,C9,$B$5=3,D9)</f>
        <v>5455448.2000000011</v>
      </c>
      <c r="C23" s="4" t="str" cm="1">
        <f t="array" ref="C23">IFERROR(_xlfn.IFS(B23=$F$22,$F$22,B23=$F$23,$F$23,B23=$F$24,$F$24)," ")</f>
        <v xml:space="preserve"> </v>
      </c>
      <c r="D23" s="3"/>
      <c r="E23" s="7">
        <v>2</v>
      </c>
      <c r="F23" s="4">
        <f>LARGE($B$22:$B$33,2)</f>
        <v>8214722.6000000061</v>
      </c>
      <c r="G23" t="str">
        <f t="shared" ref="G23:G24" si="1">INDEX($A$22:$A$33,MATCH(F23,$B$22:$B$33,0))</f>
        <v>Dec</v>
      </c>
    </row>
    <row r="24" spans="1:7" x14ac:dyDescent="0.25">
      <c r="A24" t="str">
        <f t="shared" si="0"/>
        <v>Mar</v>
      </c>
      <c r="B24" s="4" cm="1">
        <f t="array" ref="B24">_xlfn.IFS($B$5=1,B10,$B$5=2,C10,$B$5=3,D10)</f>
        <v>5393386.0999999978</v>
      </c>
      <c r="C24" s="4" t="str" cm="1">
        <f t="array" ref="C24">IFERROR(_xlfn.IFS(B24=$F$22,$F$22,B24=$F$23,$F$23,B24=$F$24,$F$24)," ")</f>
        <v xml:space="preserve"> </v>
      </c>
      <c r="D24" s="3"/>
      <c r="E24" s="7">
        <v>3</v>
      </c>
      <c r="F24" s="4">
        <f>LARGE($B$22:$B$33,3)</f>
        <v>8168211.1999999983</v>
      </c>
      <c r="G24" t="str">
        <f t="shared" si="1"/>
        <v>Jul</v>
      </c>
    </row>
    <row r="25" spans="1:7" x14ac:dyDescent="0.25">
      <c r="A25" t="str">
        <f t="shared" si="0"/>
        <v>Apr</v>
      </c>
      <c r="B25" s="4" cm="1">
        <f t="array" ref="B25">_xlfn.IFS($B$5=1,B11,$B$5=2,C11,$B$5=3,D11)</f>
        <v>6031440.5000000019</v>
      </c>
      <c r="C25" s="4" t="str" cm="1">
        <f t="array" ref="C25">IFERROR(_xlfn.IFS(B25=$F$22,$F$22,B25=$F$23,$F$23,B25=$F$24,$F$24)," ")</f>
        <v xml:space="preserve"> </v>
      </c>
      <c r="D25" s="3" t="str" cm="1">
        <f t="array" ref="D25">_xlfn.IFS($D$5=TRUE,D11,$D$5=FALSE," ")</f>
        <v xml:space="preserve"> </v>
      </c>
    </row>
    <row r="26" spans="1:7" x14ac:dyDescent="0.25">
      <c r="A26" t="str">
        <f t="shared" si="0"/>
        <v>May</v>
      </c>
      <c r="B26" s="4" cm="1">
        <f t="array" ref="B26">_xlfn.IFS($B$5=1,B12,$B$5=2,C12,$B$5=3,D12)</f>
        <v>6383210.6000000043</v>
      </c>
      <c r="C26" s="4" t="str" cm="1">
        <f t="array" ref="C26">IFERROR(_xlfn.IFS(B26=$F$22,$F$22,B26=$F$23,$F$23,B26=$F$24,$F$24)," ")</f>
        <v xml:space="preserve"> </v>
      </c>
      <c r="D26" s="3" t="str" cm="1">
        <f t="array" ref="D26">_xlfn.IFS($D$5=TRUE,D12,$D$5=FALSE," ")</f>
        <v xml:space="preserve"> </v>
      </c>
    </row>
    <row r="27" spans="1:7" x14ac:dyDescent="0.25">
      <c r="A27" t="str">
        <f t="shared" si="0"/>
        <v>Jun</v>
      </c>
      <c r="B27" s="4" cm="1">
        <f t="array" ref="B27">_xlfn.IFS($B$5=1,B13,$B$5=2,C13,$B$5=3,D13)</f>
        <v>6491020.3000000017</v>
      </c>
      <c r="C27" s="4" t="str" cm="1">
        <f t="array" ref="C27">IFERROR(_xlfn.IFS(B27=$F$22,$F$22,B27=$F$23,$F$23,B27=$F$24,$F$24)," ")</f>
        <v xml:space="preserve"> </v>
      </c>
      <c r="D27" s="3" t="str" cm="1">
        <f t="array" ref="D27">_xlfn.IFS($D$5=TRUE,D13,$D$5=FALSE," ")</f>
        <v xml:space="preserve"> </v>
      </c>
    </row>
    <row r="28" spans="1:7" x14ac:dyDescent="0.25">
      <c r="A28" t="str">
        <f t="shared" si="0"/>
        <v>Jul</v>
      </c>
      <c r="B28" s="4" cm="1">
        <f t="array" ref="B28">_xlfn.IFS($B$5=1,B14,$B$5=2,C14,$B$5=3,D14)</f>
        <v>8168211.1999999983</v>
      </c>
      <c r="C28" s="4" cm="1">
        <f t="array" ref="C28">IFERROR(_xlfn.IFS(B28=$F$22,$F$22,B28=$F$23,$F$23,B28=$F$24,$F$24)," ")</f>
        <v>8168211.1999999983</v>
      </c>
      <c r="D28" s="3" t="str" cm="1">
        <f t="array" ref="D28">_xlfn.IFS($D$5=TRUE,D14,$D$5=FALSE," ")</f>
        <v xml:space="preserve"> </v>
      </c>
    </row>
    <row r="29" spans="1:7" x14ac:dyDescent="0.25">
      <c r="A29" t="str">
        <f t="shared" si="0"/>
        <v>Aug</v>
      </c>
      <c r="B29" s="4" cm="1">
        <f t="array" ref="B29">_xlfn.IFS($B$5=1,B15,$B$5=2,C15,$B$5=3,D15)</f>
        <v>7383855.6000000006</v>
      </c>
      <c r="C29" s="4" t="str" cm="1">
        <f t="array" ref="C29">IFERROR(_xlfn.IFS(B29=$F$22,$F$22,B29=$F$23,$F$23,B29=$F$24,$F$24)," ")</f>
        <v xml:space="preserve"> </v>
      </c>
      <c r="D29" s="3" t="str" cm="1">
        <f t="array" ref="D29">_xlfn.IFS($D$5=TRUE,D15,$D$5=FALSE," ")</f>
        <v xml:space="preserve"> </v>
      </c>
    </row>
    <row r="30" spans="1:7" x14ac:dyDescent="0.25">
      <c r="A30" t="str">
        <f t="shared" si="0"/>
        <v>Sep</v>
      </c>
      <c r="B30" s="4" cm="1">
        <f t="array" ref="B30">_xlfn.IFS($B$5=1,B16,$B$5=2,C16,$B$5=3,D16)</f>
        <v>7578798.7999999998</v>
      </c>
      <c r="C30" s="4" t="str" cm="1">
        <f t="array" ref="C30">IFERROR(_xlfn.IFS(B30=$F$22,$F$22,B30=$F$23,$F$23,B30=$F$24,$F$24)," ")</f>
        <v xml:space="preserve"> </v>
      </c>
      <c r="D30" s="3" t="str" cm="1">
        <f t="array" ref="D30">_xlfn.IFS($D$5=TRUE,D16,$D$5=FALSE," ")</f>
        <v xml:space="preserve"> </v>
      </c>
    </row>
    <row r="31" spans="1:7" x14ac:dyDescent="0.25">
      <c r="A31" t="str">
        <f t="shared" si="0"/>
        <v>Oct</v>
      </c>
      <c r="B31" s="4" cm="1">
        <f t="array" ref="B31">_xlfn.IFS($B$5=1,B17,$B$5=2,C17,$B$5=3,D17)</f>
        <v>7107862.5</v>
      </c>
      <c r="C31" s="4" t="str" cm="1">
        <f t="array" ref="C31">IFERROR(_xlfn.IFS(B31=$F$22,$F$22,B31=$F$23,$F$23,B31=$F$24,$F$24)," ")</f>
        <v xml:space="preserve"> </v>
      </c>
      <c r="D31" s="3" t="str" cm="1">
        <f t="array" ref="D31">_xlfn.IFS($D$5=TRUE,D17,$D$5=FALSE," ")</f>
        <v xml:space="preserve"> </v>
      </c>
    </row>
    <row r="32" spans="1:7" x14ac:dyDescent="0.25">
      <c r="A32" t="str">
        <f t="shared" si="0"/>
        <v>Nov</v>
      </c>
      <c r="B32" s="4" cm="1">
        <f t="array" ref="B32">_xlfn.IFS($B$5=1,B18,$B$5=2,C18,$B$5=3,D18)</f>
        <v>8410483.1999999993</v>
      </c>
      <c r="C32" s="4" cm="1">
        <f t="array" ref="C32">IFERROR(_xlfn.IFS(B32=$F$22,$F$22,B32=$F$23,$F$23,B32=$F$24,$F$24)," ")</f>
        <v>8410483.1999999993</v>
      </c>
      <c r="D32" s="3" t="str" cm="1">
        <f t="array" ref="D32">_xlfn.IFS($D$5=TRUE,D18,$D$5=FALSE," ")</f>
        <v xml:space="preserve"> </v>
      </c>
    </row>
    <row r="33" spans="1:4" x14ac:dyDescent="0.25">
      <c r="A33" t="str">
        <f t="shared" si="0"/>
        <v>Dec</v>
      </c>
      <c r="B33" s="4" cm="1">
        <f t="array" ref="B33">_xlfn.IFS($B$5=1,B19,$B$5=2,C19,$B$5=3,D19)</f>
        <v>8214722.6000000061</v>
      </c>
      <c r="C33" s="4" cm="1">
        <f t="array" ref="C33">IFERROR(_xlfn.IFS(B33=$F$22,$F$22,B33=$F$23,$F$23,B33=$F$24,$F$24)," ")</f>
        <v>8214722.6000000061</v>
      </c>
      <c r="D33" s="3" t="str" cm="1">
        <f t="array" ref="D33">_xlfn.IFS($D$5=TRUE,D19,$D$5=FALSE," ")</f>
        <v xml:space="preserve"> </v>
      </c>
    </row>
    <row r="35" spans="1:4" x14ac:dyDescent="0.25">
      <c r="A35" t="s">
        <v>19</v>
      </c>
      <c r="B35" s="3">
        <f>SUM($C$22:$C$33)/SUM($B$22:$B$33)</f>
        <v>0.29982584949617569</v>
      </c>
    </row>
    <row r="37" spans="1:4" x14ac:dyDescent="0.25">
      <c r="B37" t="str">
        <f>"of"&amp;" "&amp;B21</f>
        <v>of Total Revenue</v>
      </c>
    </row>
    <row r="39" spans="1:4" x14ac:dyDescent="0.25">
      <c r="A39" s="1" t="s">
        <v>28</v>
      </c>
      <c r="B39" t="s">
        <v>0</v>
      </c>
    </row>
    <row r="40" spans="1:4" x14ac:dyDescent="0.25">
      <c r="A40" t="s">
        <v>29</v>
      </c>
      <c r="B40" s="5">
        <v>4445543.5699999956</v>
      </c>
    </row>
    <row r="41" spans="1:4" x14ac:dyDescent="0.25">
      <c r="A41" t="s">
        <v>30</v>
      </c>
      <c r="B41" s="5">
        <v>4376755.1600000067</v>
      </c>
    </row>
    <row r="42" spans="1:4" x14ac:dyDescent="0.25">
      <c r="A42" t="s">
        <v>31</v>
      </c>
      <c r="B42" s="5">
        <v>4221809.5899999943</v>
      </c>
    </row>
    <row r="43" spans="1:4" x14ac:dyDescent="0.25">
      <c r="A43" t="s">
        <v>32</v>
      </c>
      <c r="B43" s="5">
        <v>4207371.3100000015</v>
      </c>
    </row>
    <row r="44" spans="1:4" x14ac:dyDescent="0.25">
      <c r="A44" t="s">
        <v>33</v>
      </c>
      <c r="B44" s="5">
        <v>4578671.9999999991</v>
      </c>
    </row>
    <row r="45" spans="1:4" x14ac:dyDescent="0.25">
      <c r="A45" t="s">
        <v>34</v>
      </c>
      <c r="B45" s="5">
        <v>4490209.2500000009</v>
      </c>
    </row>
    <row r="46" spans="1:4" x14ac:dyDescent="0.25">
      <c r="A46" t="s">
        <v>35</v>
      </c>
      <c r="B46" s="5">
        <v>4554296.8399999952</v>
      </c>
    </row>
    <row r="49" spans="1:4" x14ac:dyDescent="0.25">
      <c r="A49" s="1" t="s">
        <v>27</v>
      </c>
      <c r="B49" t="s">
        <v>22</v>
      </c>
      <c r="C49" t="s">
        <v>0</v>
      </c>
    </row>
    <row r="50" spans="1:4" x14ac:dyDescent="0.25">
      <c r="A50" t="s">
        <v>23</v>
      </c>
      <c r="B50" s="5">
        <v>6443712.2900000047</v>
      </c>
      <c r="C50" s="3">
        <v>0.20870554577276801</v>
      </c>
    </row>
    <row r="51" spans="1:4" x14ac:dyDescent="0.25">
      <c r="A51" t="s">
        <v>24</v>
      </c>
      <c r="B51" s="5">
        <v>7032621.8500000015</v>
      </c>
      <c r="C51" s="3">
        <v>0.22777975107540729</v>
      </c>
    </row>
    <row r="52" spans="1:4" x14ac:dyDescent="0.25">
      <c r="A52" t="s">
        <v>25</v>
      </c>
      <c r="B52" s="5">
        <v>8655108.629999999</v>
      </c>
      <c r="C52" s="3">
        <v>0.28033051276203746</v>
      </c>
    </row>
    <row r="53" spans="1:4" x14ac:dyDescent="0.25">
      <c r="A53" t="s">
        <v>26</v>
      </c>
      <c r="B53" s="5">
        <v>8743214.9500000104</v>
      </c>
      <c r="C53" s="3">
        <v>0.28318419038978776</v>
      </c>
    </row>
    <row r="55" spans="1:4" x14ac:dyDescent="0.25">
      <c r="A55" s="1" t="s">
        <v>2</v>
      </c>
      <c r="B55" s="1" t="s">
        <v>36</v>
      </c>
    </row>
    <row r="56" spans="1:4" x14ac:dyDescent="0.25">
      <c r="A56" s="1" t="s">
        <v>27</v>
      </c>
      <c r="B56">
        <v>2018</v>
      </c>
      <c r="C56">
        <v>2019</v>
      </c>
      <c r="D56">
        <v>2020</v>
      </c>
    </row>
    <row r="57" spans="1:4" x14ac:dyDescent="0.25">
      <c r="A57" t="s">
        <v>23</v>
      </c>
      <c r="B57" s="3">
        <v>0.40197252097235969</v>
      </c>
      <c r="C57" s="3">
        <v>0.37866424742033788</v>
      </c>
      <c r="D57" s="3">
        <v>0.37814173841483428</v>
      </c>
    </row>
    <row r="58" spans="1:4" x14ac:dyDescent="0.25">
      <c r="A58" t="s">
        <v>24</v>
      </c>
      <c r="B58" s="3">
        <v>0.35144583989045797</v>
      </c>
      <c r="C58" s="3">
        <v>0.37245236397499049</v>
      </c>
      <c r="D58" s="3">
        <v>0.3797199426898748</v>
      </c>
    </row>
    <row r="59" spans="1:4" x14ac:dyDescent="0.25">
      <c r="A59" t="s">
        <v>25</v>
      </c>
      <c r="B59" s="3">
        <v>0.37780258916745529</v>
      </c>
      <c r="C59" s="3">
        <v>0.37470449683537921</v>
      </c>
      <c r="D59" s="3">
        <v>0.37054493763313123</v>
      </c>
    </row>
    <row r="60" spans="1:4" x14ac:dyDescent="0.25">
      <c r="A60" t="s">
        <v>26</v>
      </c>
      <c r="B60" s="3">
        <v>0.36311857540795195</v>
      </c>
      <c r="C60" s="3">
        <v>0.37846750863711015</v>
      </c>
      <c r="D60" s="3">
        <v>0.36239677347895916</v>
      </c>
    </row>
    <row r="62" spans="1:4" x14ac:dyDescent="0.25">
      <c r="A62" s="1" t="s">
        <v>39</v>
      </c>
      <c r="B62" t="s">
        <v>0</v>
      </c>
      <c r="C62" s="9" t="s">
        <v>40</v>
      </c>
    </row>
    <row r="63" spans="1:4" x14ac:dyDescent="0.25">
      <c r="A63" t="s">
        <v>37</v>
      </c>
      <c r="B63" s="5">
        <v>21874817.309999976</v>
      </c>
      <c r="C63" s="3">
        <f>B63/SUM($B$63:$B$64)</f>
        <v>0.70850396167565943</v>
      </c>
    </row>
    <row r="64" spans="1:4" x14ac:dyDescent="0.25">
      <c r="A64" t="s">
        <v>38</v>
      </c>
      <c r="B64" s="5">
        <v>8999840.4100000132</v>
      </c>
      <c r="C64" s="3">
        <f>B64/SUM($B$63:$B$64)</f>
        <v>0.29149603832434051</v>
      </c>
    </row>
    <row r="66" spans="1:2" x14ac:dyDescent="0.25">
      <c r="A66" t="s">
        <v>41</v>
      </c>
      <c r="B66" s="3">
        <f>MAX($C$63:$C$64)</f>
        <v>0.70850396167565943</v>
      </c>
    </row>
    <row r="67" spans="1:2" x14ac:dyDescent="0.25">
      <c r="B67" t="str">
        <f>UPPER(INDEX($A$63:$A$64,MATCH($B$66,$C$63:$C$64,0)))&amp;" "&amp;"makes "</f>
        <v xml:space="preserve">WEEKDAY makes </v>
      </c>
    </row>
  </sheetData>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72969-AF08-43CD-A4B2-B442BDD78FD1}">
  <dimension ref="A1:J97"/>
  <sheetViews>
    <sheetView topLeftCell="A58" workbookViewId="0">
      <selection activeCell="B65" sqref="B65"/>
    </sheetView>
  </sheetViews>
  <sheetFormatPr defaultRowHeight="15" x14ac:dyDescent="0.25"/>
  <cols>
    <col min="1" max="1" width="15.7109375" bestFit="1" customWidth="1"/>
    <col min="2" max="2" width="15.5703125" bestFit="1" customWidth="1"/>
    <col min="3" max="3" width="21.140625" bestFit="1" customWidth="1"/>
    <col min="4" max="4" width="19.7109375" bestFit="1" customWidth="1"/>
    <col min="5" max="5" width="18.5703125" bestFit="1" customWidth="1"/>
    <col min="6" max="6" width="13.28515625" bestFit="1" customWidth="1"/>
  </cols>
  <sheetData>
    <row r="1" spans="1:6" x14ac:dyDescent="0.25">
      <c r="A1" t="s">
        <v>43</v>
      </c>
      <c r="B1" t="s">
        <v>44</v>
      </c>
      <c r="C1" t="s">
        <v>46</v>
      </c>
      <c r="D1" t="s">
        <v>47</v>
      </c>
      <c r="E1" t="s">
        <v>45</v>
      </c>
      <c r="F1" t="s">
        <v>48</v>
      </c>
    </row>
    <row r="2" spans="1:6" x14ac:dyDescent="0.25">
      <c r="A2" s="7">
        <v>20.672881992241273</v>
      </c>
      <c r="B2" s="7">
        <v>5.5039419346765115</v>
      </c>
      <c r="C2" s="5">
        <v>10348.232586659997</v>
      </c>
      <c r="D2" s="7">
        <v>159.82</v>
      </c>
      <c r="E2" s="3">
        <v>1</v>
      </c>
      <c r="F2" s="10">
        <v>0.11439431860843449</v>
      </c>
    </row>
    <row r="4" spans="1:6" x14ac:dyDescent="0.25">
      <c r="A4" s="11" t="s">
        <v>56</v>
      </c>
      <c r="B4" s="11">
        <v>1</v>
      </c>
    </row>
    <row r="5" spans="1:6" x14ac:dyDescent="0.25">
      <c r="A5" s="1" t="s">
        <v>55</v>
      </c>
      <c r="B5" t="s">
        <v>43</v>
      </c>
      <c r="C5" t="s">
        <v>44</v>
      </c>
    </row>
    <row r="6" spans="1:6" x14ac:dyDescent="0.25">
      <c r="A6" t="s">
        <v>49</v>
      </c>
      <c r="B6" s="7">
        <v>20.304550758459744</v>
      </c>
      <c r="C6" s="7">
        <v>5.3488914819136522</v>
      </c>
    </row>
    <row r="7" spans="1:6" x14ac:dyDescent="0.25">
      <c r="A7" t="s">
        <v>50</v>
      </c>
      <c r="B7" s="7">
        <v>20.646888567293779</v>
      </c>
      <c r="C7" s="7">
        <v>5.3777134587554265</v>
      </c>
    </row>
    <row r="8" spans="1:6" x14ac:dyDescent="0.25">
      <c r="A8" t="s">
        <v>51</v>
      </c>
      <c r="B8" s="7">
        <v>20.963273453093812</v>
      </c>
      <c r="C8" s="7">
        <v>5.5093812375249502</v>
      </c>
    </row>
    <row r="9" spans="1:6" x14ac:dyDescent="0.25">
      <c r="A9" t="s">
        <v>52</v>
      </c>
      <c r="B9" s="7">
        <v>20.555478980013785</v>
      </c>
      <c r="C9" s="7">
        <v>5.5844245348035839</v>
      </c>
    </row>
    <row r="10" spans="1:6" x14ac:dyDescent="0.25">
      <c r="A10" t="s">
        <v>53</v>
      </c>
      <c r="B10" s="7">
        <v>20.763636363636362</v>
      </c>
      <c r="C10" s="7">
        <v>5.4964426877470354</v>
      </c>
    </row>
    <row r="11" spans="1:6" x14ac:dyDescent="0.25">
      <c r="A11" t="s">
        <v>54</v>
      </c>
      <c r="B11" s="7">
        <v>20.396072013093288</v>
      </c>
      <c r="C11" s="7">
        <v>5.5851063829787231</v>
      </c>
    </row>
    <row r="13" spans="1:6" x14ac:dyDescent="0.25">
      <c r="A13" t="str">
        <f>A5</f>
        <v>WarehouseCode</v>
      </c>
      <c r="B13" t="str" cm="1">
        <f t="array" ref="B13">_xlfn.IFS($B$4=1,B5,$B$4=2,C5)</f>
        <v>Avg Lead Time</v>
      </c>
    </row>
    <row r="14" spans="1:6" x14ac:dyDescent="0.25">
      <c r="A14" t="str">
        <f t="shared" ref="A14:A19" si="0">A6</f>
        <v>WARE-MKL1006</v>
      </c>
      <c r="B14" s="7" cm="1">
        <f t="array" ref="B14">_xlfn.IFS($B$4=1,B6,$B$4=2,C6)</f>
        <v>20.304550758459744</v>
      </c>
    </row>
    <row r="15" spans="1:6" x14ac:dyDescent="0.25">
      <c r="A15" t="str">
        <f t="shared" si="0"/>
        <v>WARE-NBV1002</v>
      </c>
      <c r="B15" s="7" cm="1">
        <f t="array" ref="B15">_xlfn.IFS($B$4=1,B7,$B$4=2,C7)</f>
        <v>20.646888567293779</v>
      </c>
    </row>
    <row r="16" spans="1:6" x14ac:dyDescent="0.25">
      <c r="A16" t="str">
        <f t="shared" si="0"/>
        <v>WARE-NMK1003</v>
      </c>
      <c r="B16" s="7" cm="1">
        <f t="array" ref="B16">_xlfn.IFS($B$4=1,B8,$B$4=2,C8)</f>
        <v>20.963273453093812</v>
      </c>
    </row>
    <row r="17" spans="1:3" x14ac:dyDescent="0.25">
      <c r="A17" t="str">
        <f t="shared" si="0"/>
        <v>WARE-PUJ1005</v>
      </c>
      <c r="B17" s="7" cm="1">
        <f t="array" ref="B17">_xlfn.IFS($B$4=1,B9,$B$4=2,C9)</f>
        <v>20.555478980013785</v>
      </c>
    </row>
    <row r="18" spans="1:3" x14ac:dyDescent="0.25">
      <c r="A18" t="str">
        <f t="shared" si="0"/>
        <v>WARE-UHY1004</v>
      </c>
      <c r="B18" s="7" cm="1">
        <f t="array" ref="B18">_xlfn.IFS($B$4=1,B10,$B$4=2,C10)</f>
        <v>20.763636363636362</v>
      </c>
    </row>
    <row r="19" spans="1:3" x14ac:dyDescent="0.25">
      <c r="A19" t="str">
        <f t="shared" si="0"/>
        <v>WARE-XYS1001</v>
      </c>
      <c r="B19" s="7" cm="1">
        <f t="array" ref="B19">_xlfn.IFS($B$4=1,B11,$B$4=2,C11)</f>
        <v>20.396072013093288</v>
      </c>
    </row>
    <row r="20" spans="1:3" x14ac:dyDescent="0.25">
      <c r="B20" s="7"/>
    </row>
    <row r="21" spans="1:3" x14ac:dyDescent="0.25">
      <c r="A21" s="11" t="s">
        <v>57</v>
      </c>
      <c r="B21" s="11" t="b">
        <v>1</v>
      </c>
      <c r="C21" s="11" t="b">
        <v>0</v>
      </c>
    </row>
    <row r="22" spans="1:3" x14ac:dyDescent="0.25">
      <c r="A22" s="1" t="s">
        <v>4</v>
      </c>
      <c r="B22" t="s">
        <v>43</v>
      </c>
      <c r="C22" t="s">
        <v>44</v>
      </c>
    </row>
    <row r="23" spans="1:3" x14ac:dyDescent="0.25">
      <c r="A23" t="s">
        <v>5</v>
      </c>
      <c r="B23" s="7">
        <v>20.960413080895009</v>
      </c>
      <c r="C23" s="7">
        <v>5.6161790017211706</v>
      </c>
    </row>
    <row r="24" spans="1:3" x14ac:dyDescent="0.25">
      <c r="A24" t="s">
        <v>6</v>
      </c>
      <c r="B24" s="7">
        <v>20.357012750455372</v>
      </c>
      <c r="C24" s="7">
        <v>5.5828779599271403</v>
      </c>
    </row>
    <row r="25" spans="1:3" x14ac:dyDescent="0.25">
      <c r="A25" t="s">
        <v>7</v>
      </c>
      <c r="B25" s="7">
        <v>20.903460837887067</v>
      </c>
      <c r="C25" s="7">
        <v>5.7613843351548271</v>
      </c>
    </row>
    <row r="26" spans="1:3" x14ac:dyDescent="0.25">
      <c r="A26" t="s">
        <v>8</v>
      </c>
      <c r="B26" s="7">
        <v>20.817434210526315</v>
      </c>
      <c r="C26" s="7">
        <v>5.5740131578947372</v>
      </c>
    </row>
    <row r="27" spans="1:3" x14ac:dyDescent="0.25">
      <c r="A27" t="s">
        <v>3</v>
      </c>
      <c r="B27" s="7">
        <v>20.219554030874786</v>
      </c>
      <c r="C27" s="7">
        <v>5.1835334476843915</v>
      </c>
    </row>
    <row r="28" spans="1:3" x14ac:dyDescent="0.25">
      <c r="A28" t="s">
        <v>9</v>
      </c>
      <c r="B28" s="7">
        <v>21.075780089153046</v>
      </c>
      <c r="C28" s="7">
        <v>5.3655274888558688</v>
      </c>
    </row>
    <row r="29" spans="1:3" x14ac:dyDescent="0.25">
      <c r="A29" t="s">
        <v>10</v>
      </c>
      <c r="B29" s="7">
        <v>20.697766097240471</v>
      </c>
      <c r="C29" s="7">
        <v>5.4191852825229958</v>
      </c>
    </row>
    <row r="30" spans="1:3" x14ac:dyDescent="0.25">
      <c r="A30" t="s">
        <v>11</v>
      </c>
      <c r="B30" s="7">
        <v>20.700819672131146</v>
      </c>
      <c r="C30" s="7">
        <v>5.6871584699453548</v>
      </c>
    </row>
    <row r="31" spans="1:3" x14ac:dyDescent="0.25">
      <c r="A31" t="s">
        <v>12</v>
      </c>
      <c r="B31" s="7">
        <v>20.332413793103449</v>
      </c>
      <c r="C31" s="7">
        <v>5.5503448275862066</v>
      </c>
    </row>
    <row r="32" spans="1:3" x14ac:dyDescent="0.25">
      <c r="A32" t="s">
        <v>13</v>
      </c>
      <c r="B32" s="7">
        <v>20.314606741573034</v>
      </c>
      <c r="C32" s="7">
        <v>5.5533707865168536</v>
      </c>
    </row>
    <row r="33" spans="1:3" x14ac:dyDescent="0.25">
      <c r="A33" t="s">
        <v>14</v>
      </c>
      <c r="B33" s="7">
        <v>20.88384512683578</v>
      </c>
      <c r="C33" s="7">
        <v>5.423230974632844</v>
      </c>
    </row>
    <row r="34" spans="1:3" x14ac:dyDescent="0.25">
      <c r="A34" t="s">
        <v>15</v>
      </c>
      <c r="B34" s="7">
        <v>20.789336801040314</v>
      </c>
      <c r="C34" s="7">
        <v>5.3862158647594276</v>
      </c>
    </row>
    <row r="37" spans="1:3" x14ac:dyDescent="0.25">
      <c r="A37" t="str">
        <f t="shared" ref="A37:A49" si="1">A22</f>
        <v>Month Name</v>
      </c>
      <c r="B37" t="str" cm="1">
        <f t="array" ref="B37">_xlfn.IFS($B$21=TRUE,B22,$B$21=FALSE," ")</f>
        <v>Avg Lead Time</v>
      </c>
      <c r="C37" t="str" cm="1">
        <f t="array" ref="C37">_xlfn.IFS($C$21=TRUE,C22,$C$21=FALSE," ")</f>
        <v xml:space="preserve"> </v>
      </c>
    </row>
    <row r="38" spans="1:3" x14ac:dyDescent="0.25">
      <c r="A38" t="str">
        <f t="shared" si="1"/>
        <v>Jan</v>
      </c>
      <c r="B38" s="7" cm="1">
        <f t="array" ref="B38">_xlfn.IFS($B$21=TRUE,B23,$B$21=FALSE," ")</f>
        <v>20.960413080895009</v>
      </c>
      <c r="C38" t="str" cm="1">
        <f t="array" ref="C38">_xlfn.IFS($C$21=TRUE,C23,$C$21=FALSE," ")</f>
        <v xml:space="preserve"> </v>
      </c>
    </row>
    <row r="39" spans="1:3" x14ac:dyDescent="0.25">
      <c r="A39" t="str">
        <f t="shared" si="1"/>
        <v>Feb</v>
      </c>
      <c r="B39" s="7" cm="1">
        <f t="array" ref="B39">_xlfn.IFS($B$21=TRUE,B24,$B$21=FALSE," ")</f>
        <v>20.357012750455372</v>
      </c>
      <c r="C39" t="str" cm="1">
        <f t="array" ref="C39">_xlfn.IFS($C$21=TRUE,C24,$C$21=FALSE," ")</f>
        <v xml:space="preserve"> </v>
      </c>
    </row>
    <row r="40" spans="1:3" x14ac:dyDescent="0.25">
      <c r="A40" t="str">
        <f t="shared" si="1"/>
        <v>Mar</v>
      </c>
      <c r="B40" s="7" cm="1">
        <f t="array" ref="B40">_xlfn.IFS($B$21=TRUE,B25,$B$21=FALSE," ")</f>
        <v>20.903460837887067</v>
      </c>
      <c r="C40" t="str" cm="1">
        <f t="array" ref="C40">_xlfn.IFS($C$21=TRUE,C25,$C$21=FALSE," ")</f>
        <v xml:space="preserve"> </v>
      </c>
    </row>
    <row r="41" spans="1:3" x14ac:dyDescent="0.25">
      <c r="A41" t="str">
        <f t="shared" si="1"/>
        <v>Apr</v>
      </c>
      <c r="B41" s="7" cm="1">
        <f t="array" ref="B41">_xlfn.IFS($B$21=TRUE,B26,$B$21=FALSE," ")</f>
        <v>20.817434210526315</v>
      </c>
      <c r="C41" t="str" cm="1">
        <f t="array" ref="C41">_xlfn.IFS($C$21=TRUE,C26,$C$21=FALSE," ")</f>
        <v xml:space="preserve"> </v>
      </c>
    </row>
    <row r="42" spans="1:3" x14ac:dyDescent="0.25">
      <c r="A42" t="str">
        <f t="shared" si="1"/>
        <v>May</v>
      </c>
      <c r="B42" s="7" cm="1">
        <f t="array" ref="B42">_xlfn.IFS($B$21=TRUE,B27,$B$21=FALSE," ")</f>
        <v>20.219554030874786</v>
      </c>
      <c r="C42" t="str" cm="1">
        <f t="array" ref="C42">_xlfn.IFS($C$21=TRUE,C27,$C$21=FALSE," ")</f>
        <v xml:space="preserve"> </v>
      </c>
    </row>
    <row r="43" spans="1:3" x14ac:dyDescent="0.25">
      <c r="A43" t="str">
        <f t="shared" si="1"/>
        <v>Jun</v>
      </c>
      <c r="B43" s="7" cm="1">
        <f t="array" ref="B43">_xlfn.IFS($B$21=TRUE,B28,$B$21=FALSE," ")</f>
        <v>21.075780089153046</v>
      </c>
      <c r="C43" t="str" cm="1">
        <f t="array" ref="C43">_xlfn.IFS($C$21=TRUE,C28,$C$21=FALSE," ")</f>
        <v xml:space="preserve"> </v>
      </c>
    </row>
    <row r="44" spans="1:3" x14ac:dyDescent="0.25">
      <c r="A44" t="str">
        <f t="shared" si="1"/>
        <v>Jul</v>
      </c>
      <c r="B44" s="7" cm="1">
        <f t="array" ref="B44">_xlfn.IFS($B$21=TRUE,B29,$B$21=FALSE," ")</f>
        <v>20.697766097240471</v>
      </c>
      <c r="C44" t="str" cm="1">
        <f t="array" ref="C44">_xlfn.IFS($C$21=TRUE,C29,$C$21=FALSE," ")</f>
        <v xml:space="preserve"> </v>
      </c>
    </row>
    <row r="45" spans="1:3" x14ac:dyDescent="0.25">
      <c r="A45" t="str">
        <f t="shared" si="1"/>
        <v>Aug</v>
      </c>
      <c r="B45" s="7" cm="1">
        <f t="array" ref="B45">_xlfn.IFS($B$21=TRUE,B30,$B$21=FALSE," ")</f>
        <v>20.700819672131146</v>
      </c>
      <c r="C45" t="str" cm="1">
        <f t="array" ref="C45">_xlfn.IFS($C$21=TRUE,C30,$C$21=FALSE," ")</f>
        <v xml:space="preserve"> </v>
      </c>
    </row>
    <row r="46" spans="1:3" x14ac:dyDescent="0.25">
      <c r="A46" t="str">
        <f t="shared" si="1"/>
        <v>Sep</v>
      </c>
      <c r="B46" s="7" cm="1">
        <f t="array" ref="B46">_xlfn.IFS($B$21=TRUE,B31,$B$21=FALSE," ")</f>
        <v>20.332413793103449</v>
      </c>
      <c r="C46" t="str" cm="1">
        <f t="array" ref="C46">_xlfn.IFS($C$21=TRUE,C31,$C$21=FALSE," ")</f>
        <v xml:space="preserve"> </v>
      </c>
    </row>
    <row r="47" spans="1:3" x14ac:dyDescent="0.25">
      <c r="A47" t="str">
        <f t="shared" si="1"/>
        <v>Oct</v>
      </c>
      <c r="B47" s="7" cm="1">
        <f t="array" ref="B47">_xlfn.IFS($B$21=TRUE,B32,$B$21=FALSE," ")</f>
        <v>20.314606741573034</v>
      </c>
      <c r="C47" t="str" cm="1">
        <f t="array" ref="C47">_xlfn.IFS($C$21=TRUE,C32,$C$21=FALSE," ")</f>
        <v xml:space="preserve"> </v>
      </c>
    </row>
    <row r="48" spans="1:3" x14ac:dyDescent="0.25">
      <c r="A48" t="str">
        <f t="shared" si="1"/>
        <v>Nov</v>
      </c>
      <c r="B48" s="7" cm="1">
        <f t="array" ref="B48">_xlfn.IFS($B$21=TRUE,B33,$B$21=FALSE," ")</f>
        <v>20.88384512683578</v>
      </c>
      <c r="C48" t="str" cm="1">
        <f t="array" ref="C48">_xlfn.IFS($C$21=TRUE,C33,$C$21=FALSE," ")</f>
        <v xml:space="preserve"> </v>
      </c>
    </row>
    <row r="49" spans="1:10" x14ac:dyDescent="0.25">
      <c r="A49" t="str">
        <f t="shared" si="1"/>
        <v>Dec</v>
      </c>
      <c r="B49" s="7" cm="1">
        <f t="array" ref="B49">_xlfn.IFS($B$21=TRUE,B34,$B$21=FALSE," ")</f>
        <v>20.789336801040314</v>
      </c>
      <c r="C49" t="str" cm="1">
        <f t="array" ref="C49">_xlfn.IFS($C$21=TRUE,C34,$C$21=FALSE," ")</f>
        <v xml:space="preserve"> </v>
      </c>
    </row>
    <row r="51" spans="1:10" x14ac:dyDescent="0.25">
      <c r="A51" s="1" t="s">
        <v>63</v>
      </c>
      <c r="B51" t="s">
        <v>62</v>
      </c>
      <c r="C51" t="s">
        <v>75</v>
      </c>
      <c r="G51" t="s">
        <v>18</v>
      </c>
      <c r="H51" t="s">
        <v>17</v>
      </c>
    </row>
    <row r="52" spans="1:10" x14ac:dyDescent="0.25">
      <c r="A52" t="s">
        <v>58</v>
      </c>
      <c r="B52" s="5">
        <v>14809907.800000001</v>
      </c>
      <c r="C52" s="4">
        <v>6287</v>
      </c>
      <c r="G52" t="str" cm="1">
        <f t="array" ref="G52">IFERROR(_xlfn.IFS($A52=$J52,$I$52,$A52=$J53," ",$A52=J54," ",$A52=$J55," ")," ")</f>
        <v xml:space="preserve"> </v>
      </c>
      <c r="H52">
        <v>1</v>
      </c>
      <c r="I52" s="5">
        <f>LARGE($B$52:$B$55,1)</f>
        <v>34040113.79999996</v>
      </c>
      <c r="J52" t="str">
        <f>INDEX($A$52:$A$55,MATCH(I52,$B$52:$B$55,0))</f>
        <v>In-Store</v>
      </c>
    </row>
    <row r="53" spans="1:10" x14ac:dyDescent="0.25">
      <c r="A53" t="s">
        <v>59</v>
      </c>
      <c r="B53" s="5">
        <v>34040113.79999996</v>
      </c>
      <c r="C53" s="4">
        <v>14878</v>
      </c>
      <c r="G53" t="str" cm="1">
        <f t="array" ref="G53">IFERROR(_xlfn.IFS($A53=$J53,$I$52,$A53=$J54," ",$A53=J55," ",$A53=$F63," ")," ")</f>
        <v xml:space="preserve"> </v>
      </c>
      <c r="H53">
        <v>2</v>
      </c>
      <c r="I53" s="5">
        <f>LARGE($B$52:$B$55,2)</f>
        <v>24629756.100000046</v>
      </c>
      <c r="J53" t="str">
        <f t="shared" ref="J53:J55" si="2">INDEX($A$52:$A$55,MATCH(I53,$B$52:$B$55,0))</f>
        <v>Online</v>
      </c>
    </row>
    <row r="54" spans="1:10" x14ac:dyDescent="0.25">
      <c r="A54" t="s">
        <v>60</v>
      </c>
      <c r="B54" s="5">
        <v>24629756.100000046</v>
      </c>
      <c r="C54" s="4">
        <v>10897</v>
      </c>
      <c r="G54" t="str" cm="1">
        <f t="array" ref="G54">IFERROR(_xlfn.IFS($A54=$J54,$I$52,$A54=$J55," ",$A54=F63," ",$A54=$F64," ")," ")</f>
        <v xml:space="preserve"> </v>
      </c>
      <c r="H54">
        <v>3</v>
      </c>
      <c r="I54" s="5">
        <f>LARGE($B$52:$B$55,3)</f>
        <v>14809907.800000001</v>
      </c>
      <c r="J54" t="str">
        <f t="shared" si="2"/>
        <v>Distributor</v>
      </c>
    </row>
    <row r="55" spans="1:10" x14ac:dyDescent="0.25">
      <c r="A55" t="s">
        <v>61</v>
      </c>
      <c r="B55" s="5">
        <v>9212948.9000000004</v>
      </c>
      <c r="C55" s="4">
        <v>4100</v>
      </c>
      <c r="G55" s="5" cm="1">
        <f t="array" ref="G55">IFERROR(_xlfn.IFS($A55=$J55,$I$52,$A55=$F63," ",$A55=F64," ",$A55=$F77," ")," ")</f>
        <v>34040113.79999996</v>
      </c>
      <c r="H55">
        <v>4</v>
      </c>
      <c r="I55" s="5">
        <f>LARGE($B$52:$B$55,4)</f>
        <v>9212948.9000000004</v>
      </c>
      <c r="J55" t="str">
        <f t="shared" si="2"/>
        <v>Wholesale</v>
      </c>
    </row>
    <row r="56" spans="1:10" x14ac:dyDescent="0.25">
      <c r="B56" s="5"/>
      <c r="C56" s="13"/>
      <c r="G56" s="5"/>
      <c r="I56" s="5"/>
    </row>
    <row r="57" spans="1:10" x14ac:dyDescent="0.25">
      <c r="A57" t="str">
        <f>A51</f>
        <v>Sales Channel</v>
      </c>
      <c r="B57" s="5" t="str" cm="1">
        <f t="array" ref="B57">_xlfn.IFS($B$63=TRUE,B51,$B$63=FALSE,"")</f>
        <v>Sum of Revenue</v>
      </c>
      <c r="C57" s="13" t="str" cm="1">
        <f t="array" ref="C57">_xlfn.IFS($C$63=TRUE,C51,$C$63=FALSE," ")</f>
        <v xml:space="preserve"> </v>
      </c>
      <c r="G57" s="5"/>
      <c r="I57" s="5"/>
    </row>
    <row r="58" spans="1:10" x14ac:dyDescent="0.25">
      <c r="A58" t="str">
        <f t="shared" ref="A58:A62" si="3">A52</f>
        <v>Distributor</v>
      </c>
      <c r="B58" s="5" cm="1">
        <f t="array" ref="B58">_xlfn.IFS($B$63=TRUE,B52,$B$63=FALSE,"")</f>
        <v>14809907.800000001</v>
      </c>
      <c r="C58" s="13" t="str" cm="1">
        <f t="array" ref="C58">_xlfn.IFS($C$63=TRUE,C52,$C$63=FALSE," ")</f>
        <v xml:space="preserve"> </v>
      </c>
      <c r="G58" s="5"/>
      <c r="I58" s="5"/>
    </row>
    <row r="59" spans="1:10" x14ac:dyDescent="0.25">
      <c r="A59" t="str">
        <f t="shared" si="3"/>
        <v>In-Store</v>
      </c>
      <c r="B59" s="5" cm="1">
        <f t="array" ref="B59">_xlfn.IFS($B$63=TRUE,B53,$B$63=FALSE,"")</f>
        <v>34040113.79999996</v>
      </c>
      <c r="C59" s="13" t="str" cm="1">
        <f t="array" ref="C59">_xlfn.IFS($C$63=TRUE,C53,$C$63=FALSE," ")</f>
        <v xml:space="preserve"> </v>
      </c>
      <c r="G59" s="5"/>
      <c r="I59" s="5"/>
    </row>
    <row r="60" spans="1:10" x14ac:dyDescent="0.25">
      <c r="A60" t="str">
        <f t="shared" si="3"/>
        <v>Online</v>
      </c>
      <c r="B60" s="5" cm="1">
        <f t="array" ref="B60">_xlfn.IFS($B$63=TRUE,B54,$B$63=FALSE,"")</f>
        <v>24629756.100000046</v>
      </c>
      <c r="C60" s="13" t="str" cm="1">
        <f t="array" ref="C60">_xlfn.IFS($C$63=TRUE,C54,$C$63=FALSE," ")</f>
        <v xml:space="preserve"> </v>
      </c>
      <c r="G60" s="5"/>
      <c r="I60" s="5"/>
    </row>
    <row r="61" spans="1:10" x14ac:dyDescent="0.25">
      <c r="A61" t="str">
        <f t="shared" si="3"/>
        <v>Wholesale</v>
      </c>
      <c r="B61" s="5" cm="1">
        <f t="array" ref="B61">_xlfn.IFS($B$63=TRUE,B55,$B$63=FALSE,"")</f>
        <v>9212948.9000000004</v>
      </c>
      <c r="C61" s="13" t="str" cm="1">
        <f t="array" ref="C61">_xlfn.IFS($C$63=TRUE,C55,$C$63=FALSE," ")</f>
        <v xml:space="preserve"> </v>
      </c>
      <c r="G61" s="5"/>
      <c r="I61" s="5"/>
    </row>
    <row r="62" spans="1:10" x14ac:dyDescent="0.25">
      <c r="B62" s="5"/>
      <c r="C62" s="13"/>
      <c r="G62" s="5"/>
      <c r="I62" s="5"/>
    </row>
    <row r="63" spans="1:10" x14ac:dyDescent="0.25">
      <c r="A63" s="11" t="s">
        <v>56</v>
      </c>
      <c r="B63" s="11" t="b">
        <v>1</v>
      </c>
      <c r="C63" s="11" t="b">
        <v>0</v>
      </c>
    </row>
    <row r="65" spans="1:7" x14ac:dyDescent="0.25">
      <c r="A65" s="1" t="s">
        <v>74</v>
      </c>
      <c r="B65" t="s">
        <v>62</v>
      </c>
    </row>
    <row r="66" spans="1:7" x14ac:dyDescent="0.25">
      <c r="A66" t="s">
        <v>67</v>
      </c>
      <c r="B66" s="5">
        <v>1883410.2000000007</v>
      </c>
    </row>
    <row r="67" spans="1:7" x14ac:dyDescent="0.25">
      <c r="A67" t="s">
        <v>73</v>
      </c>
      <c r="B67" s="5">
        <v>2248332.3999999994</v>
      </c>
    </row>
    <row r="68" spans="1:7" x14ac:dyDescent="0.25">
      <c r="A68" t="s">
        <v>66</v>
      </c>
      <c r="B68" s="5">
        <v>1868321.8000000003</v>
      </c>
    </row>
    <row r="69" spans="1:7" x14ac:dyDescent="0.25">
      <c r="A69" t="s">
        <v>69</v>
      </c>
      <c r="B69" s="5">
        <v>1962014.5999999992</v>
      </c>
    </row>
    <row r="70" spans="1:7" x14ac:dyDescent="0.25">
      <c r="A70" t="s">
        <v>72</v>
      </c>
      <c r="B70" s="5">
        <v>1845782.9999999991</v>
      </c>
      <c r="G70">
        <f>4*F78</f>
        <v>48</v>
      </c>
    </row>
    <row r="71" spans="1:7" x14ac:dyDescent="0.25">
      <c r="A71" t="s">
        <v>68</v>
      </c>
      <c r="B71" s="5">
        <v>1881627.9999999986</v>
      </c>
    </row>
    <row r="72" spans="1:7" x14ac:dyDescent="0.25">
      <c r="A72" t="s">
        <v>71</v>
      </c>
      <c r="B72" s="5">
        <v>2112221.8999999994</v>
      </c>
    </row>
    <row r="73" spans="1:7" x14ac:dyDescent="0.25">
      <c r="A73" t="s">
        <v>65</v>
      </c>
      <c r="B73" s="5">
        <v>1856355.6000000003</v>
      </c>
    </row>
    <row r="74" spans="1:7" x14ac:dyDescent="0.25">
      <c r="A74" t="s">
        <v>64</v>
      </c>
      <c r="B74" s="5">
        <v>1895188.8000000003</v>
      </c>
    </row>
    <row r="75" spans="1:7" x14ac:dyDescent="0.25">
      <c r="A75" t="s">
        <v>70</v>
      </c>
      <c r="B75" s="5">
        <v>1937827.6000000006</v>
      </c>
    </row>
    <row r="77" spans="1:7" x14ac:dyDescent="0.25">
      <c r="A77" t="str">
        <f>A65</f>
        <v>Customer ID</v>
      </c>
      <c r="B77" t="str">
        <f>B65</f>
        <v>Sum of Revenue</v>
      </c>
      <c r="C77" s="12" t="s">
        <v>18</v>
      </c>
      <c r="D77" t="s">
        <v>17</v>
      </c>
    </row>
    <row r="78" spans="1:7" x14ac:dyDescent="0.25">
      <c r="A78" t="str">
        <f t="shared" ref="A78:B86" si="4">A66</f>
        <v>11</v>
      </c>
      <c r="B78" s="5">
        <f t="shared" si="4"/>
        <v>1883410.2000000007</v>
      </c>
      <c r="C78" s="5" t="str" cm="1">
        <f t="array" ref="C78">IFERROR(_xlfn.IFS($B78=$E$78,$E$78,$B78=$E$79,$E$79,$B78=$E$80,$E$80,$B78=$E$81,"",$B78=$E$82,"",$B78=$E$83,"",$B78=$E$84,"",$B78=$E$85,"",$B78=$E$86,"",$B78=$E$87,""),"")</f>
        <v/>
      </c>
      <c r="D78">
        <v>1</v>
      </c>
      <c r="E78" s="5">
        <f t="shared" ref="E78" si="5">LARGE($B$66:$B$75,1)</f>
        <v>2248332.3999999994</v>
      </c>
      <c r="F78" t="str">
        <f>INDEX($A$66:$A$75,MATCH(E78,$B$66:$B$75,0))</f>
        <v>12</v>
      </c>
    </row>
    <row r="79" spans="1:7" x14ac:dyDescent="0.25">
      <c r="A79" t="str">
        <f t="shared" si="4"/>
        <v>12</v>
      </c>
      <c r="B79" s="5">
        <f t="shared" ref="B79" si="6">B67</f>
        <v>2248332.3999999994</v>
      </c>
      <c r="C79" s="5" cm="1">
        <f t="array" ref="C79">IFERROR(_xlfn.IFS($B79=$E$78,$E$78,$B79=$E$79,$E$79,$B79=$E$80,$E$80,$B79=$E$81,"",$B79=$E$82,"",$B79=$E$83,"",$B79=$E$84,"",$B79=$E$85,"",$B79=$E$86,"",$B79=$E$87,""),"")</f>
        <v>2248332.3999999994</v>
      </c>
      <c r="D79">
        <v>2</v>
      </c>
      <c r="E79" s="5">
        <f>LARGE($B$66:$B$75,2)</f>
        <v>2112221.8999999994</v>
      </c>
      <c r="F79" t="str">
        <f t="shared" ref="F79:F87" si="7">INDEX($A$66:$A$75,MATCH(E79,$B$66:$B$75,0))</f>
        <v>29</v>
      </c>
    </row>
    <row r="80" spans="1:7" x14ac:dyDescent="0.25">
      <c r="A80" t="str">
        <f t="shared" si="4"/>
        <v>13</v>
      </c>
      <c r="B80" s="5">
        <f t="shared" ref="B80" si="8">B68</f>
        <v>1868321.8000000003</v>
      </c>
      <c r="C80" s="5" t="str" cm="1">
        <f t="array" ref="C80">IFERROR(_xlfn.IFS($B80=$E$78,$E$78,$B80=$E$79,$E$79,$B80=$E$80,$E$80,$B80=$E$81,"",$B80=$E$82,"",$B80=$E$83,"",$B80=$E$84,"",$B80=$E$85,"",$B80=$E$86,"",$B80=$E$87,""),"")</f>
        <v/>
      </c>
      <c r="D80">
        <v>3</v>
      </c>
      <c r="E80" s="5">
        <f>LARGE($B$66:$B$75,3)</f>
        <v>1962014.5999999992</v>
      </c>
      <c r="F80" t="str">
        <f t="shared" si="7"/>
        <v>17</v>
      </c>
    </row>
    <row r="81" spans="1:6" x14ac:dyDescent="0.25">
      <c r="A81" t="str">
        <f t="shared" si="4"/>
        <v>17</v>
      </c>
      <c r="B81" s="5">
        <f t="shared" ref="B81" si="9">B69</f>
        <v>1962014.5999999992</v>
      </c>
      <c r="C81" s="5" cm="1">
        <f t="array" ref="C81">IFERROR(_xlfn.IFS($B81=$E$78,$E$78,$B81=$E$79,$E$79,$B81=$E$80,$E$80,$B81=$E$81,"",$B81=$E$82,"",$B81=$E$83,"",$B81=$E$84,"",$B81=$E$85,"",$B81=$E$86,"",$B81=$E$87,""),"")</f>
        <v>1962014.5999999992</v>
      </c>
      <c r="D81">
        <v>4</v>
      </c>
      <c r="E81" s="5">
        <f>LARGE($B$66:$B$75,4)</f>
        <v>1937827.6000000006</v>
      </c>
      <c r="F81" t="str">
        <f t="shared" si="7"/>
        <v>34</v>
      </c>
    </row>
    <row r="82" spans="1:6" x14ac:dyDescent="0.25">
      <c r="A82" t="str">
        <f t="shared" si="4"/>
        <v>18</v>
      </c>
      <c r="B82" s="5">
        <f t="shared" ref="B82" si="10">B70</f>
        <v>1845782.9999999991</v>
      </c>
      <c r="C82" s="5" t="str" cm="1">
        <f t="array" ref="C82">IFERROR(_xlfn.IFS($B82=$E$78,$E$78,$B82=$E$79,$E$79,$B82=$E$80,$E$80,$B82=$E$81,"",$B82=$E$82,"",$B82=$E$83,"",$B82=$E$84,"",$B82=$E$85,"",$B82=$E$86,"",$B82=$E$87,""),"")</f>
        <v/>
      </c>
      <c r="D82">
        <v>5</v>
      </c>
      <c r="E82" s="5">
        <f>LARGE($B$66:$B$75,5)</f>
        <v>1895188.8000000003</v>
      </c>
      <c r="F82" t="str">
        <f t="shared" si="7"/>
        <v>33</v>
      </c>
    </row>
    <row r="83" spans="1:6" x14ac:dyDescent="0.25">
      <c r="A83" t="str">
        <f t="shared" si="4"/>
        <v>21</v>
      </c>
      <c r="B83" s="5">
        <f t="shared" ref="B83" si="11">B71</f>
        <v>1881627.9999999986</v>
      </c>
      <c r="C83" s="5" t="str" cm="1">
        <f t="array" ref="C83">IFERROR(_xlfn.IFS($B83=$E$78,$E$78,$B83=$E$79,$E$79,$B83=$E$80,$E$80,$B83=$E$81,"",$B83=$E$82,"",$B83=$E$83,"",$B83=$E$84,"",$B83=$E$85,"",$B83=$E$86,"",$B83=$E$87,""),"")</f>
        <v/>
      </c>
      <c r="D83">
        <v>6</v>
      </c>
      <c r="E83" s="5">
        <f>LARGE($B$66:$B$75,6)</f>
        <v>1883410.2000000007</v>
      </c>
      <c r="F83" t="str">
        <f t="shared" si="7"/>
        <v>11</v>
      </c>
    </row>
    <row r="84" spans="1:6" x14ac:dyDescent="0.25">
      <c r="A84" t="str">
        <f t="shared" si="4"/>
        <v>29</v>
      </c>
      <c r="B84" s="5">
        <f t="shared" ref="B84" si="12">B72</f>
        <v>2112221.8999999994</v>
      </c>
      <c r="C84" s="5" cm="1">
        <f t="array" ref="C84">IFERROR(_xlfn.IFS($B84=$E$78,$E$78,$B84=$E$79,$E$79,$B84=$E$80,$E$80,$B84=$E$81,"",$B84=$E$82,"",$B84=$E$83,"",$B84=$E$84,"",$B84=$E$85,"",$B84=$E$86,"",$B84=$E$87,""),"")</f>
        <v>2112221.8999999994</v>
      </c>
      <c r="D84">
        <v>7</v>
      </c>
      <c r="E84" s="5">
        <f>LARGE($B$66:$B$75,7)</f>
        <v>1881627.9999999986</v>
      </c>
      <c r="F84" t="str">
        <f t="shared" si="7"/>
        <v>21</v>
      </c>
    </row>
    <row r="85" spans="1:6" x14ac:dyDescent="0.25">
      <c r="A85" t="str">
        <f t="shared" si="4"/>
        <v>32</v>
      </c>
      <c r="B85" s="5">
        <f t="shared" ref="B85" si="13">B73</f>
        <v>1856355.6000000003</v>
      </c>
      <c r="C85" s="5" t="str" cm="1">
        <f t="array" ref="C85">IFERROR(_xlfn.IFS($B85=$E$78,$E$78,$B85=$E$79,$E$79,$B85=$E$80,$E$80,$B85=$E$81,"",$B85=$E$82,"",$B85=$E$83,"",$B85=$E$84,"",$B85=$E$85,"",$B85=$E$86,"",$B85=$E$87,""),"")</f>
        <v/>
      </c>
      <c r="D85">
        <v>8</v>
      </c>
      <c r="E85" s="5">
        <f>LARGE($B$66:$B$75,8)</f>
        <v>1868321.8000000003</v>
      </c>
      <c r="F85" t="str">
        <f t="shared" si="7"/>
        <v>13</v>
      </c>
    </row>
    <row r="86" spans="1:6" x14ac:dyDescent="0.25">
      <c r="A86" t="str">
        <f t="shared" si="4"/>
        <v>33</v>
      </c>
      <c r="B86" s="5">
        <f t="shared" ref="B86" si="14">B74</f>
        <v>1895188.8000000003</v>
      </c>
      <c r="C86" s="5" t="str" cm="1">
        <f t="array" ref="C86">IFERROR(_xlfn.IFS($B86=$E$78,$E$78,$B86=$E$79,$E$79,$B86=$E$80,$E$80,$B86=$E$81,"",$B86=$E$82,"",$B86=$E$83,"",$B86=$E$84,"",$B86=$E$85,"",$B86=$E$86,"",$B86=$E$87,""),"")</f>
        <v/>
      </c>
      <c r="D86">
        <v>9</v>
      </c>
      <c r="E86" s="5">
        <f>LARGE($B$66:$B$75,9)</f>
        <v>1856355.6000000003</v>
      </c>
      <c r="F86" t="str">
        <f t="shared" si="7"/>
        <v>32</v>
      </c>
    </row>
    <row r="87" spans="1:6" x14ac:dyDescent="0.25">
      <c r="A87" t="str">
        <f>A75</f>
        <v>34</v>
      </c>
      <c r="B87" s="5">
        <f t="shared" ref="B87" si="15">B75</f>
        <v>1937827.6000000006</v>
      </c>
      <c r="C87" s="5" t="str" cm="1">
        <f t="array" ref="C87">IFERROR(_xlfn.IFS($B87=$E$78,$E$78,$B87=$E$79,$E$79,$B87=$E$80,$E$80,$B87=$E$81,"",$B87=$E$82,"",$B87=$E$83,"",$B87=$E$84,"",$B87=$E$85,"",$B87=$E$86,"",$B87=$E$87,""),"")</f>
        <v/>
      </c>
      <c r="D87">
        <v>10</v>
      </c>
      <c r="E87" s="5">
        <f>LARGE($B$66:$B$75,10)</f>
        <v>1845782.9999999991</v>
      </c>
      <c r="F87" t="str">
        <f t="shared" si="7"/>
        <v>18</v>
      </c>
    </row>
    <row r="88" spans="1:6" x14ac:dyDescent="0.25">
      <c r="B88" s="5"/>
    </row>
    <row r="89" spans="1:6" x14ac:dyDescent="0.25">
      <c r="A89" t="s">
        <v>19</v>
      </c>
      <c r="B89" s="3">
        <f>SUM($C$78:$C$87)/SUM($B$78:$B$87)</f>
        <v>0.32438262194335937</v>
      </c>
    </row>
    <row r="90" spans="1:6" x14ac:dyDescent="0.25">
      <c r="B90" t="str">
        <f>"of"&amp;" "&amp;"Total Revenue"</f>
        <v>of Total Revenue</v>
      </c>
    </row>
    <row r="93" spans="1:6" x14ac:dyDescent="0.25">
      <c r="A93" s="1" t="s">
        <v>39</v>
      </c>
      <c r="B93" t="s">
        <v>75</v>
      </c>
    </row>
    <row r="94" spans="1:6" x14ac:dyDescent="0.25">
      <c r="A94" t="s">
        <v>37</v>
      </c>
      <c r="B94" s="4">
        <v>25747</v>
      </c>
    </row>
    <row r="95" spans="1:6" x14ac:dyDescent="0.25">
      <c r="A95" t="s">
        <v>38</v>
      </c>
      <c r="B95" s="4">
        <v>10415</v>
      </c>
    </row>
    <row r="97" spans="1:2" x14ac:dyDescent="0.25">
      <c r="A97" t="s">
        <v>19</v>
      </c>
      <c r="B97" s="3">
        <f>SUM($B$94)/SUM($B$94:$B$95)</f>
        <v>0.71199048725181124</v>
      </c>
    </row>
  </sheetData>
  <pageMargins left="0.7" right="0.7" top="0.75" bottom="0.75" header="0.3" footer="0.3"/>
  <pageSetup orientation="portrait"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FDC990D7-7E1B-4456-B20C-808C95CA8B87}">
  <ds:schemaRefs/>
</ds:datastoreItem>
</file>

<file path=customXml/itemProps2.xml><?xml version="1.0" encoding="utf-8"?>
<ds:datastoreItem xmlns:ds="http://schemas.openxmlformats.org/officeDocument/2006/customXml" ds:itemID="{76B81D97-67BA-40DE-A6A2-D017DEAFE1FF}">
  <ds:schemaRefs/>
</ds:datastoreItem>
</file>

<file path=customXml/itemProps3.xml><?xml version="1.0" encoding="utf-8"?>
<ds:datastoreItem xmlns:ds="http://schemas.openxmlformats.org/officeDocument/2006/customXml" ds:itemID="{D7AE1A08-499E-497C-B087-C43F1CB077DD}">
  <ds:schemaRefs/>
</ds:datastoreItem>
</file>

<file path=customXml/itemProps4.xml><?xml version="1.0" encoding="utf-8"?>
<ds:datastoreItem xmlns:ds="http://schemas.openxmlformats.org/officeDocument/2006/customXml" ds:itemID="{58DE7580-DC24-4F91-BFF4-04F8EFD6A3B7}">
  <ds:schemaRefs/>
</ds:datastoreItem>
</file>

<file path=customXml/itemProps5.xml><?xml version="1.0" encoding="utf-8"?>
<ds:datastoreItem xmlns:ds="http://schemas.openxmlformats.org/officeDocument/2006/customXml" ds:itemID="{6203EFD1-F917-40C6-AC5A-B124820D0532}">
  <ds:schemaRefs/>
</ds:datastoreItem>
</file>

<file path=customXml/itemProps6.xml><?xml version="1.0" encoding="utf-8"?>
<ds:datastoreItem xmlns:ds="http://schemas.openxmlformats.org/officeDocument/2006/customXml" ds:itemID="{8AA7D025-CA3D-4FAE-9B15-9CA97A4851D9}">
  <ds:schemaRefs/>
</ds:datastoreItem>
</file>

<file path=customXml/itemProps7.xml><?xml version="1.0" encoding="utf-8"?>
<ds:datastoreItem xmlns:ds="http://schemas.openxmlformats.org/officeDocument/2006/customXml" ds:itemID="{D39A6F4B-9F7C-4121-8CA1-7752B6C25633}">
  <ds:schemaRefs/>
</ds:datastoreItem>
</file>

<file path=customXml/itemProps8.xml><?xml version="1.0" encoding="utf-8"?>
<ds:datastoreItem xmlns:ds="http://schemas.openxmlformats.org/officeDocument/2006/customXml" ds:itemID="{CE08F0B9-641D-4DE3-9D09-72C601E087CC}">
  <ds:schemaRefs/>
</ds:datastoreItem>
</file>

<file path=customXml/itemProps9.xml><?xml version="1.0" encoding="utf-8"?>
<ds:datastoreItem xmlns:ds="http://schemas.openxmlformats.org/officeDocument/2006/customXml" ds:itemID="{A3D65425-0277-4EA4-AF5B-C142CD09EEDF}">
  <ds:schemaRefs/>
</ds:datastoreItem>
</file>

<file path=customXml/itemProps10.xml><?xml version="1.0" encoding="utf-8"?>
<ds:datastoreItem xmlns:ds="http://schemas.openxmlformats.org/officeDocument/2006/customXml" ds:itemID="{FF9603A7-0786-4596-8F0A-0C8E1E919207}">
  <ds:schemaRefs/>
</ds:datastoreItem>
</file>

<file path=customXml/itemProps11.xml><?xml version="1.0" encoding="utf-8"?>
<ds:datastoreItem xmlns:ds="http://schemas.openxmlformats.org/officeDocument/2006/customXml" ds:itemID="{241E4629-5669-4D66-AFDA-E705DEE01CF6}">
  <ds:schemaRefs/>
</ds:datastoreItem>
</file>

<file path=customXml/itemProps12.xml><?xml version="1.0" encoding="utf-8"?>
<ds:datastoreItem xmlns:ds="http://schemas.openxmlformats.org/officeDocument/2006/customXml" ds:itemID="{B21D74E1-379C-46EB-9974-14309A4A6F8C}">
  <ds:schemaRefs/>
</ds:datastoreItem>
</file>

<file path=customXml/itemProps13.xml><?xml version="1.0" encoding="utf-8"?>
<ds:datastoreItem xmlns:ds="http://schemas.openxmlformats.org/officeDocument/2006/customXml" ds:itemID="{98F4B2E2-E683-49BD-9245-AAAF20BADABB}">
  <ds:schemaRefs/>
</ds:datastoreItem>
</file>

<file path=customXml/itemProps14.xml><?xml version="1.0" encoding="utf-8"?>
<ds:datastoreItem xmlns:ds="http://schemas.openxmlformats.org/officeDocument/2006/customXml" ds:itemID="{43278F16-A73B-4452-9B07-3823D956F7DA}">
  <ds:schemaRefs/>
</ds:datastoreItem>
</file>

<file path=customXml/itemProps15.xml><?xml version="1.0" encoding="utf-8"?>
<ds:datastoreItem xmlns:ds="http://schemas.openxmlformats.org/officeDocument/2006/customXml" ds:itemID="{C287D3AB-C862-4741-BA3F-A7C10A982FD1}">
  <ds:schemaRefs/>
</ds:datastoreItem>
</file>

<file path=customXml/itemProps16.xml><?xml version="1.0" encoding="utf-8"?>
<ds:datastoreItem xmlns:ds="http://schemas.openxmlformats.org/officeDocument/2006/customXml" ds:itemID="{0516FFF0-40FE-4340-A05C-339AE258A81A}">
  <ds:schemaRefs>
    <ds:schemaRef ds:uri="http://schemas.microsoft.com/DataMashup"/>
  </ds:schemaRefs>
</ds:datastoreItem>
</file>

<file path=customXml/itemProps17.xml><?xml version="1.0" encoding="utf-8"?>
<ds:datastoreItem xmlns:ds="http://schemas.openxmlformats.org/officeDocument/2006/customXml" ds:itemID="{F7A322A6-FE2D-442D-A25B-B8BF6479B45D}">
  <ds:schemaRefs/>
</ds:datastoreItem>
</file>

<file path=customXml/itemProps18.xml><?xml version="1.0" encoding="utf-8"?>
<ds:datastoreItem xmlns:ds="http://schemas.openxmlformats.org/officeDocument/2006/customXml" ds:itemID="{86FC6BFD-BACE-42FD-928C-C15EF6B50D72}">
  <ds:schemaRefs/>
</ds:datastoreItem>
</file>

<file path=customXml/itemProps19.xml><?xml version="1.0" encoding="utf-8"?>
<ds:datastoreItem xmlns:ds="http://schemas.openxmlformats.org/officeDocument/2006/customXml" ds:itemID="{72133F16-6FC2-458B-9726-6C906336EB08}">
  <ds:schemaRefs/>
</ds:datastoreItem>
</file>

<file path=customXml/itemProps20.xml><?xml version="1.0" encoding="utf-8"?>
<ds:datastoreItem xmlns:ds="http://schemas.openxmlformats.org/officeDocument/2006/customXml" ds:itemID="{27FF3F0C-2625-447B-A26B-2C32ADA7718B}">
  <ds:schemaRefs/>
</ds:datastoreItem>
</file>

<file path=customXml/itemProps21.xml><?xml version="1.0" encoding="utf-8"?>
<ds:datastoreItem xmlns:ds="http://schemas.openxmlformats.org/officeDocument/2006/customXml" ds:itemID="{847B40F5-E167-4A14-92D7-016D8D9105DC}">
  <ds:schemaRefs/>
</ds:datastoreItem>
</file>

<file path=customXml/itemProps22.xml><?xml version="1.0" encoding="utf-8"?>
<ds:datastoreItem xmlns:ds="http://schemas.openxmlformats.org/officeDocument/2006/customXml" ds:itemID="{3E589101-062F-456D-BB4F-0597C999E3E1}">
  <ds:schemaRefs/>
</ds:datastoreItem>
</file>

<file path=customXml/itemProps23.xml><?xml version="1.0" encoding="utf-8"?>
<ds:datastoreItem xmlns:ds="http://schemas.openxmlformats.org/officeDocument/2006/customXml" ds:itemID="{3FAA1993-C5EB-447A-A7A0-674F7AD88DE8}">
  <ds:schemaRefs/>
</ds:datastoreItem>
</file>

<file path=customXml/itemProps24.xml><?xml version="1.0" encoding="utf-8"?>
<ds:datastoreItem xmlns:ds="http://schemas.openxmlformats.org/officeDocument/2006/customXml" ds:itemID="{5932139D-576E-471F-9E26-9DA519C264F7}">
  <ds:schemaRefs/>
</ds:datastoreItem>
</file>

<file path=customXml/itemProps25.xml><?xml version="1.0" encoding="utf-8"?>
<ds:datastoreItem xmlns:ds="http://schemas.openxmlformats.org/officeDocument/2006/customXml" ds:itemID="{650DB231-556D-409C-947F-01CB327C36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Time Series Dashboard</vt:lpstr>
      <vt:lpstr>Order Fulfillment  </vt:lpstr>
      <vt:lpstr>Analysis 1</vt:lpstr>
      <vt:lpstr>Analysis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2025-12-10T09:57:18Z</dcterms:created>
  <dcterms:modified xsi:type="dcterms:W3CDTF">2026-01-26T10:26:27Z</dcterms:modified>
</cp:coreProperties>
</file>