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ct-2\processed-data\"/>
    </mc:Choice>
  </mc:AlternateContent>
  <xr:revisionPtr revIDLastSave="0" documentId="13_ncr:1_{DFDB95FE-3696-4F27-A0A2-B0F43A93C3E6}" xr6:coauthVersionLast="44" xr6:coauthVersionMax="44" xr10:uidLastSave="{00000000-0000-0000-0000-000000000000}"/>
  <bookViews>
    <workbookView xWindow="-120" yWindow="-120" windowWidth="51840" windowHeight="21240" xr2:uid="{01A3A697-57A7-4A55-A8BF-27A04F6ED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8" i="1" l="1"/>
  <c r="N139" i="1"/>
  <c r="N140" i="1"/>
  <c r="N141" i="1"/>
  <c r="N142" i="1"/>
  <c r="N143" i="1"/>
  <c r="N137" i="1"/>
  <c r="P138" i="1"/>
  <c r="P139" i="1"/>
  <c r="P140" i="1"/>
  <c r="P141" i="1"/>
  <c r="P142" i="1"/>
  <c r="P143" i="1"/>
  <c r="P137" i="1"/>
  <c r="O138" i="1"/>
  <c r="O139" i="1"/>
  <c r="O140" i="1"/>
  <c r="O141" i="1"/>
  <c r="O142" i="1"/>
  <c r="O143" i="1"/>
  <c r="O137" i="1"/>
  <c r="N127" i="1"/>
  <c r="N128" i="1"/>
  <c r="N129" i="1"/>
  <c r="N130" i="1"/>
  <c r="N131" i="1"/>
  <c r="N132" i="1"/>
  <c r="N133" i="1"/>
  <c r="N134" i="1"/>
  <c r="P127" i="1"/>
  <c r="P128" i="1"/>
  <c r="P129" i="1"/>
  <c r="P130" i="1"/>
  <c r="P131" i="1"/>
  <c r="P132" i="1"/>
  <c r="P133" i="1"/>
  <c r="P134" i="1"/>
  <c r="O127" i="1"/>
  <c r="O128" i="1"/>
  <c r="O129" i="1"/>
  <c r="O130" i="1"/>
  <c r="O131" i="1"/>
  <c r="O132" i="1"/>
  <c r="O133" i="1"/>
  <c r="O134" i="1"/>
  <c r="N85" i="1"/>
  <c r="N86" i="1"/>
  <c r="N87" i="1"/>
  <c r="N88" i="1"/>
  <c r="N89" i="1"/>
  <c r="N84" i="1"/>
  <c r="M2" i="1"/>
  <c r="N2" i="1" s="1"/>
  <c r="N58" i="1"/>
  <c r="N59" i="1"/>
  <c r="N60" i="1"/>
  <c r="N61" i="1"/>
  <c r="S39" i="1"/>
  <c r="T21" i="1"/>
  <c r="T22" i="1"/>
  <c r="T23" i="1"/>
  <c r="T24" i="1"/>
  <c r="T20" i="1"/>
  <c r="S21" i="1"/>
  <c r="S22" i="1"/>
  <c r="S23" i="1"/>
  <c r="S24" i="1"/>
  <c r="S20" i="1"/>
  <c r="L82" i="1"/>
  <c r="N107" i="1"/>
  <c r="N106" i="1"/>
  <c r="N105" i="1"/>
  <c r="N104" i="1"/>
  <c r="N103" i="1"/>
  <c r="N102" i="1"/>
  <c r="O47" i="1"/>
  <c r="Q47" i="1" s="1"/>
  <c r="N47" i="1" s="1"/>
  <c r="O46" i="1"/>
  <c r="Q46" i="1" s="1"/>
  <c r="N46" i="1" s="1"/>
  <c r="O45" i="1"/>
  <c r="Q45" i="1" s="1"/>
  <c r="N45" i="1" s="1"/>
  <c r="O44" i="1"/>
  <c r="Q44" i="1" s="1"/>
  <c r="N44" i="1" s="1"/>
  <c r="O43" i="1"/>
  <c r="Q43" i="1" s="1"/>
  <c r="N43" i="1" s="1"/>
  <c r="O42" i="1"/>
  <c r="Q42" i="1" s="1"/>
  <c r="N42" i="1" s="1"/>
  <c r="O126" i="1"/>
  <c r="P126" i="1" s="1"/>
  <c r="N126" i="1" s="1"/>
  <c r="O125" i="1"/>
  <c r="P125" i="1" s="1"/>
  <c r="N125" i="1" s="1"/>
  <c r="O124" i="1"/>
  <c r="P124" i="1" s="1"/>
  <c r="N124" i="1" s="1"/>
  <c r="O123" i="1"/>
  <c r="P123" i="1" s="1"/>
  <c r="N123" i="1" s="1"/>
  <c r="O122" i="1"/>
  <c r="P122" i="1" s="1"/>
  <c r="N122" i="1" s="1"/>
  <c r="O121" i="1"/>
  <c r="P121" i="1" s="1"/>
  <c r="N121" i="1" s="1"/>
  <c r="O120" i="1"/>
  <c r="P120" i="1" s="1"/>
  <c r="N120" i="1" s="1"/>
  <c r="B119" i="1"/>
  <c r="O119" i="1" s="1"/>
  <c r="P119" i="1" s="1"/>
  <c r="N119" i="1" s="1"/>
  <c r="B118" i="1"/>
  <c r="O118" i="1" s="1"/>
  <c r="P118" i="1" s="1"/>
  <c r="N118" i="1" s="1"/>
  <c r="B117" i="1"/>
  <c r="O117" i="1" s="1"/>
  <c r="P117" i="1" s="1"/>
  <c r="N117" i="1" s="1"/>
  <c r="O77" i="1"/>
  <c r="P77" i="1" s="1"/>
  <c r="N77" i="1" s="1"/>
  <c r="O76" i="1"/>
  <c r="P76" i="1" s="1"/>
  <c r="N76" i="1" s="1"/>
  <c r="O75" i="1"/>
  <c r="P75" i="1" s="1"/>
  <c r="N75" i="1" s="1"/>
  <c r="O74" i="1"/>
  <c r="P74" i="1" s="1"/>
  <c r="N74" i="1" s="1"/>
  <c r="O73" i="1"/>
  <c r="P73" i="1" s="1"/>
  <c r="N73" i="1" s="1"/>
  <c r="O72" i="1"/>
  <c r="P72" i="1" s="1"/>
  <c r="N72" i="1" s="1"/>
  <c r="O71" i="1"/>
  <c r="P71" i="1" s="1"/>
  <c r="N71" i="1" s="1"/>
  <c r="O70" i="1"/>
  <c r="P70" i="1" s="1"/>
  <c r="N70" i="1" s="1"/>
  <c r="T41" i="1"/>
  <c r="S41" i="1"/>
  <c r="O41" i="1"/>
  <c r="P41" i="1" s="1"/>
  <c r="N41" i="1" s="1"/>
  <c r="T40" i="1"/>
  <c r="S40" i="1"/>
  <c r="O40" i="1"/>
  <c r="P40" i="1" s="1"/>
  <c r="N40" i="1" s="1"/>
  <c r="T39" i="1"/>
  <c r="O39" i="1"/>
  <c r="P39" i="1" s="1"/>
  <c r="N39" i="1" s="1"/>
  <c r="O38" i="1"/>
  <c r="P38" i="1" s="1"/>
  <c r="N38" i="1" s="1"/>
  <c r="O37" i="1"/>
  <c r="P37" i="1" s="1"/>
  <c r="N37" i="1" s="1"/>
  <c r="O36" i="1"/>
  <c r="P36" i="1" s="1"/>
  <c r="N36" i="1" s="1"/>
  <c r="O35" i="1"/>
  <c r="P35" i="1" s="1"/>
  <c r="N35" i="1" s="1"/>
  <c r="O34" i="1"/>
  <c r="P34" i="1" s="1"/>
  <c r="N34" i="1" s="1"/>
  <c r="B33" i="1"/>
  <c r="B32" i="1"/>
  <c r="B31" i="1"/>
  <c r="N69" i="1"/>
  <c r="N68" i="1"/>
  <c r="N67" i="1"/>
  <c r="N66" i="1"/>
  <c r="N65" i="1"/>
  <c r="N64" i="1"/>
  <c r="N63" i="1"/>
  <c r="N62" i="1"/>
  <c r="N57" i="1"/>
  <c r="N56" i="1"/>
  <c r="B55" i="1"/>
  <c r="N55" i="1" s="1"/>
  <c r="B54" i="1"/>
  <c r="N54" i="1" s="1"/>
  <c r="B53" i="1"/>
  <c r="N53" i="1" s="1"/>
  <c r="B52" i="1"/>
  <c r="N52" i="1" s="1"/>
  <c r="N51" i="1"/>
  <c r="N50" i="1"/>
  <c r="N49" i="1"/>
  <c r="N48" i="1"/>
  <c r="D116" i="1"/>
  <c r="S116" i="1" s="1"/>
  <c r="B116" i="1"/>
  <c r="N116" i="1" s="1"/>
  <c r="D115" i="1"/>
  <c r="S115" i="1" s="1"/>
  <c r="B115" i="1"/>
  <c r="N115" i="1" s="1"/>
  <c r="D114" i="1"/>
  <c r="S114" i="1" s="1"/>
  <c r="B114" i="1"/>
  <c r="N114" i="1" s="1"/>
  <c r="D113" i="1"/>
  <c r="S113" i="1" s="1"/>
  <c r="B113" i="1"/>
  <c r="N113" i="1" s="1"/>
  <c r="B112" i="1"/>
  <c r="N112" i="1" s="1"/>
  <c r="B111" i="1"/>
  <c r="N111" i="1" s="1"/>
  <c r="B110" i="1"/>
  <c r="N110" i="1" s="1"/>
  <c r="B109" i="1"/>
  <c r="N109" i="1" s="1"/>
  <c r="B108" i="1"/>
  <c r="N108" i="1" s="1"/>
  <c r="T101" i="1"/>
  <c r="S101" i="1"/>
  <c r="N101" i="1"/>
  <c r="T100" i="1"/>
  <c r="S100" i="1"/>
  <c r="N100" i="1"/>
  <c r="T99" i="1"/>
  <c r="S99" i="1"/>
  <c r="N99" i="1"/>
  <c r="T98" i="1"/>
  <c r="S98" i="1"/>
  <c r="N98" i="1"/>
  <c r="T97" i="1"/>
  <c r="S97" i="1"/>
  <c r="N97" i="1"/>
  <c r="T96" i="1"/>
  <c r="S96" i="1"/>
  <c r="N96" i="1"/>
  <c r="N95" i="1"/>
  <c r="N94" i="1"/>
  <c r="N93" i="1"/>
  <c r="N92" i="1"/>
  <c r="N91" i="1"/>
  <c r="N90" i="1"/>
  <c r="D24" i="1"/>
  <c r="D23" i="1"/>
  <c r="D22" i="1"/>
  <c r="D21" i="1"/>
  <c r="D20" i="1"/>
  <c r="F13" i="1"/>
  <c r="F12" i="1"/>
  <c r="F11" i="1"/>
  <c r="F10" i="1"/>
  <c r="F9" i="1"/>
  <c r="F8" i="1"/>
  <c r="M136" i="1"/>
  <c r="N136" i="1" s="1"/>
  <c r="T11" i="1" l="1"/>
  <c r="M4" i="1"/>
  <c r="N4" i="1" s="1"/>
  <c r="L14" i="1"/>
  <c r="N14" i="1" s="1"/>
  <c r="T12" i="1"/>
  <c r="R32" i="1"/>
  <c r="O32" i="1" s="1"/>
  <c r="P32" i="1" s="1"/>
  <c r="N32" i="1" s="1"/>
  <c r="M21" i="1"/>
  <c r="N21" i="1" s="1"/>
  <c r="M3" i="1"/>
  <c r="N3" i="1" s="1"/>
  <c r="S8" i="1"/>
  <c r="T13" i="1"/>
  <c r="T9" i="1"/>
  <c r="T25" i="1"/>
  <c r="M23" i="1"/>
  <c r="N23" i="1" s="1"/>
  <c r="R33" i="1"/>
  <c r="O33" i="1" s="1"/>
  <c r="P33" i="1" s="1"/>
  <c r="N33" i="1" s="1"/>
  <c r="T10" i="1"/>
  <c r="T28" i="1"/>
  <c r="L12" i="1"/>
  <c r="N12" i="1" s="1"/>
  <c r="T8" i="1"/>
  <c r="S13" i="1"/>
  <c r="F113" i="1"/>
  <c r="T113" i="1" s="1"/>
  <c r="F115" i="1"/>
  <c r="T115" i="1" s="1"/>
  <c r="R31" i="1"/>
  <c r="O31" i="1" s="1"/>
  <c r="P31" i="1" s="1"/>
  <c r="N31" i="1" s="1"/>
  <c r="T7" i="1"/>
  <c r="L10" i="1"/>
  <c r="N10" i="1" s="1"/>
  <c r="S12" i="1"/>
  <c r="T27" i="1"/>
  <c r="L17" i="1"/>
  <c r="N17" i="1" s="1"/>
  <c r="L26" i="1"/>
  <c r="N26" i="1" s="1"/>
  <c r="M5" i="1"/>
  <c r="N5" i="1" s="1"/>
  <c r="M79" i="1"/>
  <c r="N79" i="1" s="1"/>
  <c r="F114" i="1"/>
  <c r="T114" i="1" s="1"/>
  <c r="F116" i="1"/>
  <c r="T116" i="1" s="1"/>
  <c r="L15" i="1"/>
  <c r="N15" i="1" s="1"/>
  <c r="L18" i="1"/>
  <c r="N18" i="1" s="1"/>
  <c r="L83" i="1"/>
  <c r="N83" i="1" s="1"/>
  <c r="L9" i="1"/>
  <c r="N9" i="1" s="1"/>
  <c r="S11" i="1"/>
  <c r="L25" i="1"/>
  <c r="N25" i="1" s="1"/>
  <c r="S26" i="1"/>
  <c r="L28" i="1"/>
  <c r="N28" i="1" s="1"/>
  <c r="S29" i="1"/>
  <c r="M6" i="1"/>
  <c r="N6" i="1" s="1"/>
  <c r="M20" i="1"/>
  <c r="N20" i="1" s="1"/>
  <c r="M22" i="1"/>
  <c r="N22" i="1" s="1"/>
  <c r="M24" i="1"/>
  <c r="N24" i="1" s="1"/>
  <c r="M80" i="1"/>
  <c r="N80" i="1" s="1"/>
  <c r="M135" i="1"/>
  <c r="N135" i="1" s="1"/>
  <c r="S7" i="1"/>
  <c r="L29" i="1"/>
  <c r="N29" i="1" s="1"/>
  <c r="L8" i="1"/>
  <c r="N8" i="1" s="1"/>
  <c r="S10" i="1"/>
  <c r="T26" i="1"/>
  <c r="T29" i="1"/>
  <c r="N82" i="1"/>
  <c r="L11" i="1"/>
  <c r="N11" i="1" s="1"/>
  <c r="S27" i="1"/>
  <c r="L16" i="1"/>
  <c r="N16" i="1" s="1"/>
  <c r="L19" i="1"/>
  <c r="N19" i="1" s="1"/>
  <c r="L7" i="1"/>
  <c r="N7" i="1" s="1"/>
  <c r="S9" i="1"/>
  <c r="L13" i="1"/>
  <c r="N13" i="1" s="1"/>
  <c r="S25" i="1"/>
  <c r="L27" i="1"/>
  <c r="N27" i="1" s="1"/>
  <c r="S28" i="1"/>
  <c r="L30" i="1"/>
  <c r="N30" i="1" s="1"/>
  <c r="M78" i="1"/>
  <c r="N78" i="1" s="1"/>
  <c r="M81" i="1"/>
  <c r="N81" i="1" s="1"/>
</calcChain>
</file>

<file path=xl/sharedStrings.xml><?xml version="1.0" encoding="utf-8"?>
<sst xmlns="http://schemas.openxmlformats.org/spreadsheetml/2006/main" count="790" uniqueCount="69">
  <si>
    <t>Age class</t>
  </si>
  <si>
    <t>Rs</t>
  </si>
  <si>
    <t>unit</t>
  </si>
  <si>
    <t>Rh</t>
  </si>
  <si>
    <t>Ra</t>
  </si>
  <si>
    <t>Severity</t>
  </si>
  <si>
    <t>Permafrost</t>
  </si>
  <si>
    <t>Region</t>
  </si>
  <si>
    <t>Source</t>
  </si>
  <si>
    <t>gCO2 d</t>
  </si>
  <si>
    <t>mgCO2 h</t>
  </si>
  <si>
    <t>molCO2</t>
  </si>
  <si>
    <t>gCO2 s</t>
  </si>
  <si>
    <t>gCO2 h</t>
  </si>
  <si>
    <t>umol CO2 s</t>
  </si>
  <si>
    <t>Rh gCO2 d</t>
  </si>
  <si>
    <t>Ra gCO2 d</t>
  </si>
  <si>
    <t>H</t>
  </si>
  <si>
    <t>N</t>
  </si>
  <si>
    <t>Canada</t>
  </si>
  <si>
    <t>Burke et al., 1997</t>
  </si>
  <si>
    <t>Y</t>
  </si>
  <si>
    <t>Alaska</t>
  </si>
  <si>
    <t>O'Donnell et al., 2009</t>
  </si>
  <si>
    <t>gCm-2yr-1</t>
  </si>
  <si>
    <t>Bond-Lamberty et al., 2004a</t>
  </si>
  <si>
    <t>Goulden et al., 2011</t>
  </si>
  <si>
    <t>Bergner et al., 2004</t>
  </si>
  <si>
    <t>L</t>
  </si>
  <si>
    <t>Allison et al., 2010</t>
  </si>
  <si>
    <t>mgCm-2h-1</t>
  </si>
  <si>
    <t>Czimczik et al., 2006</t>
  </si>
  <si>
    <t>Siberia</t>
  </si>
  <si>
    <t>Morishita et al., 2015</t>
  </si>
  <si>
    <t>NA</t>
  </si>
  <si>
    <t>O'Neill et al., 2002</t>
  </si>
  <si>
    <t>O'Neill et al., 2003</t>
  </si>
  <si>
    <t>O'Neill et al., 2006</t>
  </si>
  <si>
    <t>Sawamoto et al., 2000</t>
  </si>
  <si>
    <t>Sawamoto et al., 2001</t>
  </si>
  <si>
    <t>Northern Europe</t>
  </si>
  <si>
    <t>Köster et al., 2015a</t>
  </si>
  <si>
    <t>Köster et al., 2015b</t>
  </si>
  <si>
    <t>Köster et al., 2016</t>
  </si>
  <si>
    <t>Köster et al., 2017</t>
  </si>
  <si>
    <t>Köster et al., 2018</t>
  </si>
  <si>
    <t>Gupta and Mackenzie 2016</t>
  </si>
  <si>
    <t>China</t>
  </si>
  <si>
    <t>Hu et al., 2016</t>
  </si>
  <si>
    <t>Hu et al., 2017a</t>
  </si>
  <si>
    <t>umolCO2m-2s-1</t>
  </si>
  <si>
    <t>Hu et al., 2017b</t>
  </si>
  <si>
    <t>Kulmala et al., 2014</t>
  </si>
  <si>
    <t>Singh et al., 2008</t>
  </si>
  <si>
    <t>Smith et al., 2010</t>
  </si>
  <si>
    <t>Sun et al., 2014</t>
  </si>
  <si>
    <t>Song et al., 2017</t>
  </si>
  <si>
    <t>Kim and Tanaka 2003</t>
  </si>
  <si>
    <t>Takakai et al., 2008</t>
  </si>
  <si>
    <t>Song et al., 2018</t>
  </si>
  <si>
    <t>Ribeiro-Kumara et al., 2019</t>
  </si>
  <si>
    <t>gCm-2d-1</t>
  </si>
  <si>
    <t>gCO2m-2h-1</t>
  </si>
  <si>
    <t>gCO2m-2s-1</t>
  </si>
  <si>
    <t>mgCO2m-2s-1</t>
  </si>
  <si>
    <t>ugCO2m-2s-1</t>
  </si>
  <si>
    <t>umolCm-2s-1</t>
  </si>
  <si>
    <t>mmolCO2m-2h-1</t>
  </si>
  <si>
    <t>Wang et al.,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</si>
</sst>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B970-3A23-419F-9295-F4CEE19442EB}">
  <dimension ref="A1:U143"/>
  <sheetViews>
    <sheetView tabSelected="1" zoomScale="160" zoomScaleNormal="160" workbookViewId="0">
      <pane ySplit="1" topLeftCell="A5" activePane="bottomLeft" state="frozen"/>
      <selection pane="bottomLeft" activeCell="L146" sqref="L146"/>
    </sheetView>
  </sheetViews>
  <sheetFormatPr defaultRowHeight="15" x14ac:dyDescent="0.25"/>
  <cols>
    <col min="3" max="3" width="15.42578125" customWidth="1"/>
    <col min="5" max="5" width="15.28515625" customWidth="1"/>
    <col min="7" max="7" width="17.140625" customWidth="1"/>
    <col min="9" max="9" width="11.42578125" customWidth="1"/>
    <col min="10" max="10" width="16.85546875" customWidth="1"/>
    <col min="11" max="11" width="27.42578125" customWidth="1"/>
    <col min="15" max="16" width="12.7109375" bestFit="1" customWidth="1"/>
    <col min="18" max="18" width="10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8" t="s">
        <v>9</v>
      </c>
      <c r="O1" t="s">
        <v>11</v>
      </c>
      <c r="P1" t="s">
        <v>12</v>
      </c>
      <c r="Q1" t="s">
        <v>13</v>
      </c>
      <c r="R1" t="s">
        <v>14</v>
      </c>
      <c r="S1" s="8" t="s">
        <v>15</v>
      </c>
      <c r="T1" s="8" t="s">
        <v>16</v>
      </c>
      <c r="U1">
        <v>3.6666699999999999</v>
      </c>
    </row>
    <row r="2" spans="1:21" x14ac:dyDescent="0.25">
      <c r="A2">
        <v>7</v>
      </c>
      <c r="B2">
        <v>61.860779623333336</v>
      </c>
      <c r="C2" t="s">
        <v>30</v>
      </c>
      <c r="H2" t="s">
        <v>17</v>
      </c>
      <c r="I2" t="s">
        <v>18</v>
      </c>
      <c r="J2" t="s">
        <v>22</v>
      </c>
      <c r="K2" t="s">
        <v>29</v>
      </c>
      <c r="M2" s="1">
        <f>B2*U$1</f>
        <v>226.82306482148763</v>
      </c>
      <c r="N2" s="1">
        <f>M2*0.001*24</f>
        <v>5.4437535557157037</v>
      </c>
    </row>
    <row r="3" spans="1:21" x14ac:dyDescent="0.25">
      <c r="A3">
        <v>8</v>
      </c>
      <c r="B3">
        <v>65.142206049999999</v>
      </c>
      <c r="C3" t="s">
        <v>30</v>
      </c>
      <c r="H3" t="s">
        <v>17</v>
      </c>
      <c r="I3" t="s">
        <v>18</v>
      </c>
      <c r="J3" t="s">
        <v>22</v>
      </c>
      <c r="K3" t="s">
        <v>29</v>
      </c>
      <c r="M3" s="1">
        <f>B3*U$1</f>
        <v>238.8549726573535</v>
      </c>
      <c r="N3" s="1">
        <f>M3*0.001*24</f>
        <v>5.7325193437764845</v>
      </c>
    </row>
    <row r="4" spans="1:21" x14ac:dyDescent="0.25">
      <c r="A4">
        <v>9</v>
      </c>
      <c r="B4">
        <v>73.435381397499995</v>
      </c>
      <c r="C4" t="s">
        <v>30</v>
      </c>
      <c r="H4" t="s">
        <v>17</v>
      </c>
      <c r="I4" t="s">
        <v>18</v>
      </c>
      <c r="J4" t="s">
        <v>22</v>
      </c>
      <c r="K4" t="s">
        <v>29</v>
      </c>
      <c r="M4" s="1">
        <f>B4*U$1</f>
        <v>269.2633099087713</v>
      </c>
      <c r="N4" s="1">
        <f>M4*0.001*24</f>
        <v>6.4623194378105104</v>
      </c>
    </row>
    <row r="5" spans="1:21" x14ac:dyDescent="0.25">
      <c r="A5">
        <v>3</v>
      </c>
      <c r="B5">
        <v>87.64</v>
      </c>
      <c r="C5" t="s">
        <v>30</v>
      </c>
      <c r="H5" t="s">
        <v>17</v>
      </c>
      <c r="I5" t="s">
        <v>18</v>
      </c>
      <c r="J5" t="s">
        <v>22</v>
      </c>
      <c r="K5" t="s">
        <v>27</v>
      </c>
      <c r="M5" s="1">
        <f>B5*U$1</f>
        <v>321.34695879999998</v>
      </c>
      <c r="N5" s="1">
        <f>M5*0.001*24</f>
        <v>7.7123270111999993</v>
      </c>
    </row>
    <row r="6" spans="1:21" x14ac:dyDescent="0.25">
      <c r="A6">
        <v>3</v>
      </c>
      <c r="B6">
        <v>98.23</v>
      </c>
      <c r="C6" t="s">
        <v>30</v>
      </c>
      <c r="H6" t="s">
        <v>28</v>
      </c>
      <c r="I6" t="s">
        <v>18</v>
      </c>
      <c r="J6" t="s">
        <v>22</v>
      </c>
      <c r="K6" t="s">
        <v>27</v>
      </c>
      <c r="M6" s="1">
        <f>B6*U$1</f>
        <v>360.1769941</v>
      </c>
      <c r="N6" s="1">
        <f>M6*0.001*24</f>
        <v>8.6442478584</v>
      </c>
    </row>
    <row r="7" spans="1:21" x14ac:dyDescent="0.25">
      <c r="A7">
        <v>4</v>
      </c>
      <c r="B7">
        <v>166</v>
      </c>
      <c r="C7" t="s">
        <v>24</v>
      </c>
      <c r="D7">
        <v>174</v>
      </c>
      <c r="E7" t="s">
        <v>24</v>
      </c>
      <c r="F7" s="3">
        <v>0</v>
      </c>
      <c r="G7" t="s">
        <v>24</v>
      </c>
      <c r="H7" t="s">
        <v>17</v>
      </c>
      <c r="I7" t="s">
        <v>18</v>
      </c>
      <c r="J7" t="s">
        <v>19</v>
      </c>
      <c r="K7" t="s">
        <v>25</v>
      </c>
      <c r="L7" s="1">
        <f>B7*U$1</f>
        <v>608.66721999999993</v>
      </c>
      <c r="N7" s="1">
        <f>L7/365</f>
        <v>1.667581424657534</v>
      </c>
      <c r="S7" s="1">
        <f>(D7*U$1)/365</f>
        <v>1.747946794520548</v>
      </c>
      <c r="T7" s="1">
        <f>(F7*U$1)/365</f>
        <v>0</v>
      </c>
    </row>
    <row r="8" spans="1:21" x14ac:dyDescent="0.25">
      <c r="A8">
        <v>7</v>
      </c>
      <c r="B8">
        <v>76</v>
      </c>
      <c r="C8" t="s">
        <v>24</v>
      </c>
      <c r="D8">
        <v>57</v>
      </c>
      <c r="E8" t="s">
        <v>24</v>
      </c>
      <c r="F8" s="3">
        <f>B8-D8</f>
        <v>19</v>
      </c>
      <c r="G8" t="s">
        <v>24</v>
      </c>
      <c r="H8" t="s">
        <v>17</v>
      </c>
      <c r="I8" t="s">
        <v>18</v>
      </c>
      <c r="J8" t="s">
        <v>19</v>
      </c>
      <c r="K8" t="s">
        <v>25</v>
      </c>
      <c r="L8" s="1">
        <f>B8*U$1</f>
        <v>278.66692</v>
      </c>
      <c r="N8" s="1">
        <f>L8/365</f>
        <v>0.76347101369863013</v>
      </c>
      <c r="S8" s="1">
        <f>(D8*U$1)/365</f>
        <v>0.57260326027397257</v>
      </c>
      <c r="T8" s="1">
        <f>(F8*U$1)/365</f>
        <v>0.19086775342465753</v>
      </c>
    </row>
    <row r="9" spans="1:21" x14ac:dyDescent="0.25">
      <c r="A9">
        <v>13</v>
      </c>
      <c r="B9">
        <v>253</v>
      </c>
      <c r="C9" t="s">
        <v>24</v>
      </c>
      <c r="D9">
        <v>152</v>
      </c>
      <c r="E9" t="s">
        <v>24</v>
      </c>
      <c r="F9" s="3">
        <f>B9-D9</f>
        <v>101</v>
      </c>
      <c r="G9" t="s">
        <v>24</v>
      </c>
      <c r="H9" t="s">
        <v>17</v>
      </c>
      <c r="I9" t="s">
        <v>18</v>
      </c>
      <c r="J9" t="s">
        <v>19</v>
      </c>
      <c r="K9" t="s">
        <v>25</v>
      </c>
      <c r="L9" s="1">
        <f>B9*U$1</f>
        <v>927.66750999999999</v>
      </c>
      <c r="N9" s="1">
        <f>L9/365</f>
        <v>2.5415548219178081</v>
      </c>
      <c r="S9" s="1">
        <f>(D9*U$1)/365</f>
        <v>1.5269420273972603</v>
      </c>
      <c r="T9" s="1">
        <f>(F9*U$1)/365</f>
        <v>1.0146127945205479</v>
      </c>
    </row>
    <row r="10" spans="1:21" x14ac:dyDescent="0.25">
      <c r="A10">
        <v>21</v>
      </c>
      <c r="B10">
        <v>351</v>
      </c>
      <c r="C10" t="s">
        <v>24</v>
      </c>
      <c r="D10">
        <v>246</v>
      </c>
      <c r="E10" t="s">
        <v>24</v>
      </c>
      <c r="F10" s="3">
        <f>B10-D10</f>
        <v>105</v>
      </c>
      <c r="G10" t="s">
        <v>24</v>
      </c>
      <c r="H10" t="s">
        <v>17</v>
      </c>
      <c r="I10" t="s">
        <v>18</v>
      </c>
      <c r="J10" t="s">
        <v>19</v>
      </c>
      <c r="K10" t="s">
        <v>25</v>
      </c>
      <c r="L10" s="1">
        <f>B10*U$1</f>
        <v>1287.00117</v>
      </c>
      <c r="N10" s="1">
        <f>L10/365</f>
        <v>3.5260306027397261</v>
      </c>
      <c r="S10" s="1">
        <f>(D10*U$1)/365</f>
        <v>2.4712351232876713</v>
      </c>
      <c r="T10" s="1">
        <f>(F10*U$1)/365</f>
        <v>1.0547954794520547</v>
      </c>
    </row>
    <row r="11" spans="1:21" x14ac:dyDescent="0.25">
      <c r="A11">
        <v>38</v>
      </c>
      <c r="B11">
        <v>281</v>
      </c>
      <c r="C11" t="s">
        <v>24</v>
      </c>
      <c r="D11">
        <v>213</v>
      </c>
      <c r="E11" t="s">
        <v>24</v>
      </c>
      <c r="F11" s="3">
        <f>B11-D11</f>
        <v>68</v>
      </c>
      <c r="G11" t="s">
        <v>24</v>
      </c>
      <c r="H11" t="s">
        <v>17</v>
      </c>
      <c r="I11" t="s">
        <v>18</v>
      </c>
      <c r="J11" t="s">
        <v>19</v>
      </c>
      <c r="K11" t="s">
        <v>25</v>
      </c>
      <c r="L11" s="1">
        <f>B11*U$1</f>
        <v>1030.3342700000001</v>
      </c>
      <c r="N11" s="1">
        <f>L11/365</f>
        <v>2.8228336164383565</v>
      </c>
      <c r="S11" s="1">
        <f>(D11*U$1)/365</f>
        <v>2.1397279726027398</v>
      </c>
      <c r="T11" s="1">
        <f>(F11*U$1)/365</f>
        <v>0.68310564383561634</v>
      </c>
    </row>
    <row r="12" spans="1:21" x14ac:dyDescent="0.25">
      <c r="A12">
        <v>72</v>
      </c>
      <c r="B12">
        <v>289</v>
      </c>
      <c r="C12" t="s">
        <v>24</v>
      </c>
      <c r="D12">
        <v>226</v>
      </c>
      <c r="E12" t="s">
        <v>24</v>
      </c>
      <c r="F12" s="3">
        <f>B12-D12</f>
        <v>63</v>
      </c>
      <c r="G12" t="s">
        <v>24</v>
      </c>
      <c r="H12" t="s">
        <v>17</v>
      </c>
      <c r="I12" t="s">
        <v>18</v>
      </c>
      <c r="J12" t="s">
        <v>19</v>
      </c>
      <c r="K12" t="s">
        <v>25</v>
      </c>
      <c r="L12" s="1">
        <f>B12*U$1</f>
        <v>1059.6676299999999</v>
      </c>
      <c r="N12" s="1">
        <f>L12/365</f>
        <v>2.9031989863013696</v>
      </c>
      <c r="S12" s="1">
        <f>(D12*U$1)/365</f>
        <v>2.2703216986301369</v>
      </c>
      <c r="T12" s="1">
        <f>(F12*U$1)/365</f>
        <v>0.63287728767123286</v>
      </c>
    </row>
    <row r="13" spans="1:21" x14ac:dyDescent="0.25">
      <c r="A13">
        <v>152</v>
      </c>
      <c r="B13">
        <v>236</v>
      </c>
      <c r="C13" t="s">
        <v>24</v>
      </c>
      <c r="D13">
        <v>206</v>
      </c>
      <c r="E13" t="s">
        <v>24</v>
      </c>
      <c r="F13" s="3">
        <f>B13-D13</f>
        <v>30</v>
      </c>
      <c r="G13" t="s">
        <v>24</v>
      </c>
      <c r="H13" t="s">
        <v>17</v>
      </c>
      <c r="I13" t="s">
        <v>18</v>
      </c>
      <c r="J13" t="s">
        <v>19</v>
      </c>
      <c r="K13" t="s">
        <v>25</v>
      </c>
      <c r="L13" s="1">
        <f>B13*U$1</f>
        <v>865.33411999999998</v>
      </c>
      <c r="N13" s="1">
        <f>L13/365</f>
        <v>2.3707784109589038</v>
      </c>
      <c r="S13" s="1">
        <f>(D13*U$1)/365</f>
        <v>2.069408273972603</v>
      </c>
      <c r="T13" s="1">
        <f>(F13*U$1)/365</f>
        <v>0.30137013698630138</v>
      </c>
    </row>
    <row r="14" spans="1:21" x14ac:dyDescent="0.25">
      <c r="A14">
        <v>0</v>
      </c>
      <c r="B14">
        <v>2.17</v>
      </c>
      <c r="C14" t="s">
        <v>61</v>
      </c>
      <c r="H14" t="s">
        <v>17</v>
      </c>
      <c r="I14" t="s">
        <v>18</v>
      </c>
      <c r="J14" t="s">
        <v>19</v>
      </c>
      <c r="K14" t="s">
        <v>20</v>
      </c>
      <c r="L14" s="1">
        <f>B14*U$1</f>
        <v>7.9566738999999993</v>
      </c>
      <c r="N14" s="1">
        <f>L14</f>
        <v>7.9566738999999993</v>
      </c>
    </row>
    <row r="15" spans="1:21" x14ac:dyDescent="0.25">
      <c r="A15">
        <v>80</v>
      </c>
      <c r="B15">
        <v>2.2200000000000002</v>
      </c>
      <c r="C15" t="s">
        <v>61</v>
      </c>
      <c r="H15" t="s">
        <v>17</v>
      </c>
      <c r="I15" t="s">
        <v>18</v>
      </c>
      <c r="J15" t="s">
        <v>19</v>
      </c>
      <c r="K15" t="s">
        <v>20</v>
      </c>
      <c r="L15" s="1">
        <f>B15*U$1</f>
        <v>8.1400074</v>
      </c>
      <c r="N15" s="1">
        <f>L15</f>
        <v>8.1400074</v>
      </c>
    </row>
    <row r="16" spans="1:21" x14ac:dyDescent="0.25">
      <c r="A16">
        <v>80</v>
      </c>
      <c r="B16">
        <v>2.37</v>
      </c>
      <c r="C16" t="s">
        <v>61</v>
      </c>
      <c r="H16" t="s">
        <v>17</v>
      </c>
      <c r="I16" t="s">
        <v>18</v>
      </c>
      <c r="J16" t="s">
        <v>19</v>
      </c>
      <c r="K16" t="s">
        <v>20</v>
      </c>
      <c r="L16" s="1">
        <f>B16*U$1</f>
        <v>8.6900078999999995</v>
      </c>
      <c r="N16" s="1">
        <f>L16</f>
        <v>8.6900078999999995</v>
      </c>
    </row>
    <row r="17" spans="1:20" x14ac:dyDescent="0.25">
      <c r="A17">
        <v>2</v>
      </c>
      <c r="B17">
        <v>1.38</v>
      </c>
      <c r="C17" t="s">
        <v>61</v>
      </c>
      <c r="H17" t="s">
        <v>17</v>
      </c>
      <c r="I17" t="s">
        <v>18</v>
      </c>
      <c r="J17" t="s">
        <v>19</v>
      </c>
      <c r="K17" t="s">
        <v>20</v>
      </c>
      <c r="L17" s="1">
        <f>B17*U$1</f>
        <v>5.0600045999999992</v>
      </c>
      <c r="N17" s="1">
        <f>L17</f>
        <v>5.0600045999999992</v>
      </c>
    </row>
    <row r="18" spans="1:20" x14ac:dyDescent="0.25">
      <c r="A18">
        <v>7</v>
      </c>
      <c r="B18">
        <v>2.25</v>
      </c>
      <c r="C18" t="s">
        <v>61</v>
      </c>
      <c r="H18" t="s">
        <v>17</v>
      </c>
      <c r="I18" t="s">
        <v>18</v>
      </c>
      <c r="J18" t="s">
        <v>19</v>
      </c>
      <c r="K18" t="s">
        <v>20</v>
      </c>
      <c r="L18" s="1">
        <f>B18*U$1</f>
        <v>8.2500074999999988</v>
      </c>
      <c r="N18" s="1">
        <f>L18</f>
        <v>8.2500074999999988</v>
      </c>
    </row>
    <row r="19" spans="1:20" x14ac:dyDescent="0.25">
      <c r="A19">
        <v>5</v>
      </c>
      <c r="B19">
        <v>1.02</v>
      </c>
      <c r="C19" t="s">
        <v>61</v>
      </c>
      <c r="H19" t="s">
        <v>17</v>
      </c>
      <c r="I19" t="s">
        <v>18</v>
      </c>
      <c r="J19" t="s">
        <v>19</v>
      </c>
      <c r="K19" t="s">
        <v>20</v>
      </c>
      <c r="L19" s="1">
        <f>B19*U$1</f>
        <v>3.7400034</v>
      </c>
      <c r="N19" s="1">
        <f>L19</f>
        <v>3.7400034</v>
      </c>
    </row>
    <row r="20" spans="1:20" x14ac:dyDescent="0.25">
      <c r="A20">
        <v>0</v>
      </c>
      <c r="B20">
        <v>33.700000000000003</v>
      </c>
      <c r="C20" t="s">
        <v>30</v>
      </c>
      <c r="D20">
        <f>B20-F20</f>
        <v>20.755000000000003</v>
      </c>
      <c r="E20" t="s">
        <v>30</v>
      </c>
      <c r="F20">
        <v>12.945</v>
      </c>
      <c r="G20" t="s">
        <v>30</v>
      </c>
      <c r="H20" t="s">
        <v>17</v>
      </c>
      <c r="I20" t="s">
        <v>21</v>
      </c>
      <c r="J20" t="s">
        <v>19</v>
      </c>
      <c r="K20" s="4" t="s">
        <v>31</v>
      </c>
      <c r="M20" s="1">
        <f>B20*U$1</f>
        <v>123.56677900000001</v>
      </c>
      <c r="N20" s="1">
        <f>M20*0.001*24</f>
        <v>2.9656026960000004</v>
      </c>
      <c r="S20">
        <f>D20*0.001*24*U$1</f>
        <v>1.8264416604000002</v>
      </c>
      <c r="T20">
        <f>F20*0.001*24*U$1</f>
        <v>1.1391610355999999</v>
      </c>
    </row>
    <row r="21" spans="1:20" x14ac:dyDescent="0.25">
      <c r="A21">
        <v>5</v>
      </c>
      <c r="B21">
        <v>79.099999999999994</v>
      </c>
      <c r="C21" t="s">
        <v>30</v>
      </c>
      <c r="D21">
        <f>B21-F21</f>
        <v>2.9499999999999886</v>
      </c>
      <c r="E21" t="s">
        <v>30</v>
      </c>
      <c r="F21">
        <v>76.150000000000006</v>
      </c>
      <c r="G21" t="s">
        <v>30</v>
      </c>
      <c r="H21" t="s">
        <v>17</v>
      </c>
      <c r="I21" t="s">
        <v>21</v>
      </c>
      <c r="J21" t="s">
        <v>19</v>
      </c>
      <c r="K21" s="4" t="s">
        <v>31</v>
      </c>
      <c r="M21" s="1">
        <f>B21*U$1</f>
        <v>290.03359699999999</v>
      </c>
      <c r="N21" s="1">
        <f>M21*0.001*24</f>
        <v>6.9608063279999994</v>
      </c>
      <c r="S21">
        <f t="shared" ref="S21:S24" si="0">D21*0.001*24*U$1</f>
        <v>0.25960023599999899</v>
      </c>
      <c r="T21">
        <f t="shared" ref="T21:T24" si="1">F21*0.001*24*U$1</f>
        <v>6.7012060920000014</v>
      </c>
    </row>
    <row r="22" spans="1:20" x14ac:dyDescent="0.25">
      <c r="A22">
        <v>14</v>
      </c>
      <c r="B22">
        <v>49.174999999999997</v>
      </c>
      <c r="C22" t="s">
        <v>30</v>
      </c>
      <c r="D22">
        <f>B22-F22</f>
        <v>2.7999999999999972</v>
      </c>
      <c r="E22" t="s">
        <v>30</v>
      </c>
      <c r="F22">
        <v>46.375</v>
      </c>
      <c r="G22" t="s">
        <v>30</v>
      </c>
      <c r="H22" t="s">
        <v>17</v>
      </c>
      <c r="I22" t="s">
        <v>21</v>
      </c>
      <c r="J22" t="s">
        <v>19</v>
      </c>
      <c r="K22" s="4" t="s">
        <v>31</v>
      </c>
      <c r="M22" s="1">
        <f>B22*U$1</f>
        <v>180.30849724999999</v>
      </c>
      <c r="N22" s="1">
        <f>M22*0.001*24</f>
        <v>4.3274039340000003</v>
      </c>
      <c r="S22">
        <f t="shared" si="0"/>
        <v>0.24640022399999978</v>
      </c>
      <c r="T22">
        <f t="shared" si="1"/>
        <v>4.0810037100000001</v>
      </c>
    </row>
    <row r="23" spans="1:20" x14ac:dyDescent="0.25">
      <c r="A23">
        <v>39</v>
      </c>
      <c r="B23">
        <v>90.8</v>
      </c>
      <c r="C23" t="s">
        <v>30</v>
      </c>
      <c r="D23">
        <f>B23-F23</f>
        <v>8.7199999999999989</v>
      </c>
      <c r="E23" t="s">
        <v>30</v>
      </c>
      <c r="F23">
        <v>82.08</v>
      </c>
      <c r="G23" t="s">
        <v>30</v>
      </c>
      <c r="H23" t="s">
        <v>17</v>
      </c>
      <c r="I23" t="s">
        <v>21</v>
      </c>
      <c r="J23" t="s">
        <v>19</v>
      </c>
      <c r="K23" s="4" t="s">
        <v>31</v>
      </c>
      <c r="M23" s="1">
        <f>B23*U$1</f>
        <v>332.93363599999998</v>
      </c>
      <c r="N23" s="1">
        <f>M23*0.001*24</f>
        <v>7.9904072639999999</v>
      </c>
      <c r="S23">
        <f t="shared" si="0"/>
        <v>0.76736069759999981</v>
      </c>
      <c r="T23">
        <f t="shared" si="1"/>
        <v>7.2230465663999999</v>
      </c>
    </row>
    <row r="24" spans="1:20" x14ac:dyDescent="0.25">
      <c r="A24">
        <v>73</v>
      </c>
      <c r="B24">
        <v>70.974999999999994</v>
      </c>
      <c r="C24" t="s">
        <v>30</v>
      </c>
      <c r="D24">
        <f>B24-F24</f>
        <v>39.054999999999993</v>
      </c>
      <c r="E24" t="s">
        <v>30</v>
      </c>
      <c r="F24">
        <v>31.92</v>
      </c>
      <c r="G24" t="s">
        <v>30</v>
      </c>
      <c r="H24" t="s">
        <v>17</v>
      </c>
      <c r="I24" t="s">
        <v>21</v>
      </c>
      <c r="J24" t="s">
        <v>19</v>
      </c>
      <c r="K24" s="4" t="s">
        <v>31</v>
      </c>
      <c r="M24" s="1">
        <f>B24*U$1</f>
        <v>260.24190324999995</v>
      </c>
      <c r="N24" s="1">
        <f>M24*0.001*24</f>
        <v>6.2458056779999991</v>
      </c>
      <c r="S24">
        <f t="shared" si="0"/>
        <v>3.4368431243999993</v>
      </c>
      <c r="T24">
        <f t="shared" si="1"/>
        <v>2.8089625536000002</v>
      </c>
    </row>
    <row r="25" spans="1:20" x14ac:dyDescent="0.25">
      <c r="A25">
        <v>154</v>
      </c>
      <c r="B25">
        <v>671.99681478548496</v>
      </c>
      <c r="C25" t="s">
        <v>24</v>
      </c>
      <c r="D25">
        <v>169.034209643449</v>
      </c>
      <c r="E25" t="s">
        <v>24</v>
      </c>
      <c r="F25">
        <v>502.96260514203601</v>
      </c>
      <c r="G25" t="s">
        <v>24</v>
      </c>
      <c r="H25" t="s">
        <v>17</v>
      </c>
      <c r="I25" t="s">
        <v>18</v>
      </c>
      <c r="J25" t="s">
        <v>19</v>
      </c>
      <c r="K25" s="4" t="s">
        <v>26</v>
      </c>
      <c r="L25" s="1">
        <f>B25*U$1</f>
        <v>2463.9905608694939</v>
      </c>
      <c r="N25" s="1">
        <f>L25/365</f>
        <v>6.7506590708753258</v>
      </c>
      <c r="S25" s="1">
        <f>(D25*U$1)/365</f>
        <v>1.6980620971872469</v>
      </c>
      <c r="T25" s="1">
        <f>(F25*U$1)/365</f>
        <v>5.0525969736880798</v>
      </c>
    </row>
    <row r="26" spans="1:20" x14ac:dyDescent="0.25">
      <c r="A26">
        <v>74</v>
      </c>
      <c r="B26">
        <v>494.02423820317802</v>
      </c>
      <c r="C26" t="s">
        <v>24</v>
      </c>
      <c r="D26">
        <v>203.938555957907</v>
      </c>
      <c r="E26" t="s">
        <v>24</v>
      </c>
      <c r="F26">
        <v>290.08568224527102</v>
      </c>
      <c r="G26" t="s">
        <v>24</v>
      </c>
      <c r="H26" t="s">
        <v>17</v>
      </c>
      <c r="I26" t="s">
        <v>18</v>
      </c>
      <c r="J26" t="s">
        <v>19</v>
      </c>
      <c r="K26" s="4" t="s">
        <v>26</v>
      </c>
      <c r="L26" s="1">
        <f>B26*U$1</f>
        <v>1811.4238534924466</v>
      </c>
      <c r="N26" s="1">
        <f>L26/365</f>
        <v>4.9628050780614972</v>
      </c>
      <c r="S26" s="1">
        <f>(D26*U$1)/365</f>
        <v>2.0486996848607637</v>
      </c>
      <c r="T26" s="1">
        <f>(F26*U$1)/365</f>
        <v>2.9141053932007339</v>
      </c>
    </row>
    <row r="27" spans="1:20" x14ac:dyDescent="0.25">
      <c r="A27">
        <v>40</v>
      </c>
      <c r="B27">
        <v>584.70593262099305</v>
      </c>
      <c r="C27" t="s">
        <v>24</v>
      </c>
      <c r="D27">
        <v>192.81691879491601</v>
      </c>
      <c r="E27" t="s">
        <v>24</v>
      </c>
      <c r="F27">
        <v>391.88901382607798</v>
      </c>
      <c r="G27" t="s">
        <v>24</v>
      </c>
      <c r="H27" t="s">
        <v>17</v>
      </c>
      <c r="I27" t="s">
        <v>18</v>
      </c>
      <c r="J27" t="s">
        <v>19</v>
      </c>
      <c r="K27" s="4" t="s">
        <v>26</v>
      </c>
      <c r="L27" s="1">
        <f>B27*U$1</f>
        <v>2143.9237019634165</v>
      </c>
      <c r="N27" s="1">
        <f>L27/365</f>
        <v>5.873763567023059</v>
      </c>
      <c r="S27" s="1">
        <f>(D27*U$1)/365</f>
        <v>1.9369753743500129</v>
      </c>
      <c r="T27" s="1">
        <f>(F27*U$1)/365</f>
        <v>3.9367881926730557</v>
      </c>
    </row>
    <row r="28" spans="1:20" x14ac:dyDescent="0.25">
      <c r="A28">
        <v>23</v>
      </c>
      <c r="B28">
        <v>577.41823867143398</v>
      </c>
      <c r="C28" t="s">
        <v>24</v>
      </c>
      <c r="D28">
        <v>204.33433351765399</v>
      </c>
      <c r="E28" t="s">
        <v>24</v>
      </c>
      <c r="F28">
        <v>373.08390515377999</v>
      </c>
      <c r="G28" t="s">
        <v>24</v>
      </c>
      <c r="H28" t="s">
        <v>17</v>
      </c>
      <c r="I28" t="s">
        <v>18</v>
      </c>
      <c r="J28" t="s">
        <v>19</v>
      </c>
      <c r="K28" s="4" t="s">
        <v>26</v>
      </c>
      <c r="L28" s="1">
        <f>B28*U$1</f>
        <v>2117.2021331893866</v>
      </c>
      <c r="N28" s="1">
        <f>L28/365</f>
        <v>5.800553789559963</v>
      </c>
      <c r="S28" s="1">
        <f>(D28*U$1)/365</f>
        <v>2.0526755361073326</v>
      </c>
      <c r="T28" s="1">
        <f>(F28*U$1)/365</f>
        <v>3.7478782534526314</v>
      </c>
    </row>
    <row r="29" spans="1:20" x14ac:dyDescent="0.25">
      <c r="A29">
        <v>15</v>
      </c>
      <c r="B29">
        <v>441.95578555372299</v>
      </c>
      <c r="C29" t="s">
        <v>24</v>
      </c>
      <c r="D29">
        <v>211.29491359465499</v>
      </c>
      <c r="E29" t="s">
        <v>24</v>
      </c>
      <c r="F29">
        <v>230.660871959068</v>
      </c>
      <c r="G29" t="s">
        <v>24</v>
      </c>
      <c r="H29" t="s">
        <v>17</v>
      </c>
      <c r="I29" t="s">
        <v>18</v>
      </c>
      <c r="J29" t="s">
        <v>19</v>
      </c>
      <c r="K29" s="4" t="s">
        <v>26</v>
      </c>
      <c r="L29" s="1">
        <f>B29*U$1</f>
        <v>1620.5060202162695</v>
      </c>
      <c r="N29" s="1">
        <f>L29/365</f>
        <v>4.439742521140464</v>
      </c>
      <c r="S29" s="1">
        <f>(D29*U$1)/365</f>
        <v>2.1225992351509961</v>
      </c>
      <c r="T29" s="1">
        <f>(F29*U$1)/365</f>
        <v>2.3171432859894683</v>
      </c>
    </row>
    <row r="30" spans="1:20" x14ac:dyDescent="0.25">
      <c r="A30" s="5">
        <v>6</v>
      </c>
      <c r="B30">
        <v>445.15624733724599</v>
      </c>
      <c r="C30" t="s">
        <v>24</v>
      </c>
      <c r="H30" t="s">
        <v>17</v>
      </c>
      <c r="I30" t="s">
        <v>18</v>
      </c>
      <c r="J30" t="s">
        <v>19</v>
      </c>
      <c r="K30" s="4" t="s">
        <v>26</v>
      </c>
      <c r="L30" s="1">
        <f>B30*U$1</f>
        <v>1632.2410574240596</v>
      </c>
      <c r="N30" s="1">
        <f>L30/365</f>
        <v>4.4718933080111221</v>
      </c>
    </row>
    <row r="31" spans="1:20" x14ac:dyDescent="0.25">
      <c r="A31">
        <v>1</v>
      </c>
      <c r="B31">
        <f>AVERAGE(3.16,6.29,5.38,3.57)</f>
        <v>4.5999999999999996</v>
      </c>
      <c r="C31" t="s">
        <v>66</v>
      </c>
      <c r="H31" t="s">
        <v>17</v>
      </c>
      <c r="I31" t="s">
        <v>18</v>
      </c>
      <c r="J31" t="s">
        <v>19</v>
      </c>
      <c r="K31" s="4" t="s">
        <v>46</v>
      </c>
      <c r="N31" s="1">
        <f>P31*86400</f>
        <v>64.120378291199984</v>
      </c>
      <c r="O31">
        <f>R31/1000000</f>
        <v>1.6866681999999996E-5</v>
      </c>
      <c r="P31">
        <f>O31*44</f>
        <v>7.4213400799999984E-4</v>
      </c>
      <c r="R31">
        <f>B31*U$1</f>
        <v>16.866681999999997</v>
      </c>
    </row>
    <row r="32" spans="1:20" x14ac:dyDescent="0.25">
      <c r="A32">
        <v>9</v>
      </c>
      <c r="B32">
        <f>AVERAGE(1.82,4.27,7.24,8.3)</f>
        <v>5.4075000000000006</v>
      </c>
      <c r="C32" t="s">
        <v>66</v>
      </c>
      <c r="H32" t="s">
        <v>17</v>
      </c>
      <c r="I32" t="s">
        <v>18</v>
      </c>
      <c r="J32" t="s">
        <v>19</v>
      </c>
      <c r="K32" s="4" t="s">
        <v>46</v>
      </c>
      <c r="N32" s="1">
        <f>P32*86400</f>
        <v>75.376292523840021</v>
      </c>
      <c r="O32">
        <f>R32/1000000</f>
        <v>1.9827518025000003E-5</v>
      </c>
      <c r="P32">
        <f>O32*44</f>
        <v>8.7241079310000017E-4</v>
      </c>
      <c r="R32">
        <f>B32*U$1</f>
        <v>19.827518025000003</v>
      </c>
    </row>
    <row r="33" spans="1:20" x14ac:dyDescent="0.25">
      <c r="A33">
        <v>72</v>
      </c>
      <c r="B33">
        <f>AVERAGE(3.24,9.23,9.4,7.39)</f>
        <v>7.3150000000000004</v>
      </c>
      <c r="C33" t="s">
        <v>66</v>
      </c>
      <c r="H33" t="s">
        <v>17</v>
      </c>
      <c r="I33" t="s">
        <v>18</v>
      </c>
      <c r="J33" t="s">
        <v>19</v>
      </c>
      <c r="K33" s="4" t="s">
        <v>46</v>
      </c>
      <c r="N33" s="1">
        <f>P33*86400</f>
        <v>101.96534069568001</v>
      </c>
      <c r="O33">
        <f>R33/1000000</f>
        <v>2.6821691050000002E-5</v>
      </c>
      <c r="P33">
        <f>O33*44</f>
        <v>1.1801544062000002E-3</v>
      </c>
      <c r="R33">
        <f>B33*U$1</f>
        <v>26.821691050000002</v>
      </c>
    </row>
    <row r="34" spans="1:20" x14ac:dyDescent="0.25">
      <c r="A34">
        <v>0</v>
      </c>
      <c r="B34">
        <v>0.89</v>
      </c>
      <c r="C34" t="s">
        <v>50</v>
      </c>
      <c r="H34" t="s">
        <v>28</v>
      </c>
      <c r="I34" t="s">
        <v>18</v>
      </c>
      <c r="J34" t="s">
        <v>47</v>
      </c>
      <c r="K34" s="4" t="s">
        <v>48</v>
      </c>
      <c r="N34" s="1">
        <f>P34*86400</f>
        <v>3.3834240000000002</v>
      </c>
      <c r="O34">
        <f>B34/1000000</f>
        <v>8.9000000000000006E-7</v>
      </c>
      <c r="P34">
        <f>O34*44</f>
        <v>3.9160000000000005E-5</v>
      </c>
    </row>
    <row r="35" spans="1:20" x14ac:dyDescent="0.25">
      <c r="A35">
        <v>100</v>
      </c>
      <c r="B35">
        <v>0.81</v>
      </c>
      <c r="C35" t="s">
        <v>50</v>
      </c>
      <c r="H35" t="s">
        <v>34</v>
      </c>
      <c r="I35" t="s">
        <v>18</v>
      </c>
      <c r="J35" t="s">
        <v>47</v>
      </c>
      <c r="K35" s="4" t="s">
        <v>48</v>
      </c>
      <c r="N35" s="1">
        <f>P35*86400</f>
        <v>3.0792960000000003</v>
      </c>
      <c r="O35">
        <f>B35/1000000</f>
        <v>8.1000000000000008E-7</v>
      </c>
      <c r="P35">
        <f>O35*44</f>
        <v>3.5640000000000004E-5</v>
      </c>
    </row>
    <row r="36" spans="1:20" x14ac:dyDescent="0.25">
      <c r="A36">
        <v>5</v>
      </c>
      <c r="B36">
        <v>3.22</v>
      </c>
      <c r="C36" t="s">
        <v>50</v>
      </c>
      <c r="H36" t="s">
        <v>28</v>
      </c>
      <c r="I36" t="s">
        <v>18</v>
      </c>
      <c r="J36" t="s">
        <v>47</v>
      </c>
      <c r="K36" s="4" t="s">
        <v>49</v>
      </c>
      <c r="N36" s="1">
        <f>P36*86400</f>
        <v>12.241152000000001</v>
      </c>
      <c r="O36">
        <f>B36/1000000</f>
        <v>3.2200000000000001E-6</v>
      </c>
      <c r="P36">
        <f>O36*44</f>
        <v>1.4168000000000001E-4</v>
      </c>
    </row>
    <row r="37" spans="1:20" x14ac:dyDescent="0.25">
      <c r="A37">
        <v>5</v>
      </c>
      <c r="B37">
        <v>2.92</v>
      </c>
      <c r="C37" t="s">
        <v>50</v>
      </c>
      <c r="H37" t="s">
        <v>17</v>
      </c>
      <c r="I37" t="s">
        <v>18</v>
      </c>
      <c r="J37" t="s">
        <v>47</v>
      </c>
      <c r="K37" s="4" t="s">
        <v>49</v>
      </c>
      <c r="N37" s="1">
        <f>P37*86400</f>
        <v>11.100671999999999</v>
      </c>
      <c r="O37">
        <f>B37/1000000</f>
        <v>2.92E-6</v>
      </c>
      <c r="P37">
        <f>O37*44</f>
        <v>1.2847999999999999E-4</v>
      </c>
    </row>
    <row r="38" spans="1:20" x14ac:dyDescent="0.25">
      <c r="A38">
        <v>100</v>
      </c>
      <c r="B38">
        <v>4.0599999999999996</v>
      </c>
      <c r="C38" t="s">
        <v>50</v>
      </c>
      <c r="H38" t="s">
        <v>34</v>
      </c>
      <c r="I38" t="s">
        <v>18</v>
      </c>
      <c r="J38" t="s">
        <v>47</v>
      </c>
      <c r="K38" s="4" t="s">
        <v>49</v>
      </c>
      <c r="N38" s="1">
        <f>P38*86400</f>
        <v>15.434495999999996</v>
      </c>
      <c r="O38">
        <f>B38/1000000</f>
        <v>4.0599999999999992E-6</v>
      </c>
      <c r="P38">
        <f>O38*44</f>
        <v>1.7863999999999996E-4</v>
      </c>
    </row>
    <row r="39" spans="1:20" x14ac:dyDescent="0.25">
      <c r="A39">
        <v>6</v>
      </c>
      <c r="B39">
        <v>4.3099999999999996</v>
      </c>
      <c r="C39" t="s">
        <v>50</v>
      </c>
      <c r="D39">
        <v>3.04</v>
      </c>
      <c r="E39" t="s">
        <v>50</v>
      </c>
      <c r="F39">
        <v>1.26</v>
      </c>
      <c r="G39" t="s">
        <v>50</v>
      </c>
      <c r="H39" t="s">
        <v>28</v>
      </c>
      <c r="I39" t="s">
        <v>18</v>
      </c>
      <c r="J39" t="s">
        <v>47</v>
      </c>
      <c r="K39" s="4" t="s">
        <v>51</v>
      </c>
      <c r="N39" s="1">
        <f>P39*86400</f>
        <v>16.384895999999998</v>
      </c>
      <c r="O39">
        <f>B39/1000000</f>
        <v>4.3099999999999994E-6</v>
      </c>
      <c r="P39">
        <f>O39*44</f>
        <v>1.8963999999999998E-4</v>
      </c>
      <c r="S39" s="1">
        <f>D39/1000000*44*86400</f>
        <v>11.556863999999999</v>
      </c>
      <c r="T39" s="1">
        <f>F39/1000000*44*86400</f>
        <v>4.7900159999999996</v>
      </c>
    </row>
    <row r="40" spans="1:20" x14ac:dyDescent="0.25">
      <c r="A40">
        <v>6</v>
      </c>
      <c r="B40">
        <v>3.79</v>
      </c>
      <c r="C40" t="s">
        <v>50</v>
      </c>
      <c r="D40">
        <v>3.05</v>
      </c>
      <c r="E40" t="s">
        <v>50</v>
      </c>
      <c r="F40">
        <v>0.74</v>
      </c>
      <c r="G40" t="s">
        <v>50</v>
      </c>
      <c r="H40" t="s">
        <v>17</v>
      </c>
      <c r="I40" t="s">
        <v>18</v>
      </c>
      <c r="J40" t="s">
        <v>47</v>
      </c>
      <c r="K40" s="4" t="s">
        <v>51</v>
      </c>
      <c r="N40" s="1">
        <f>P40*86400</f>
        <v>14.408064000000001</v>
      </c>
      <c r="O40">
        <f>B40/1000000</f>
        <v>3.7900000000000001E-6</v>
      </c>
      <c r="P40">
        <f>O40*44</f>
        <v>1.6676000000000001E-4</v>
      </c>
      <c r="S40" s="1">
        <f>D40/1000000*44*86400</f>
        <v>11.594880000000002</v>
      </c>
      <c r="T40" s="1">
        <f>F40/1000000*44*86400</f>
        <v>2.8131840000000001</v>
      </c>
    </row>
    <row r="41" spans="1:20" x14ac:dyDescent="0.25">
      <c r="A41">
        <v>100</v>
      </c>
      <c r="B41">
        <v>5.29</v>
      </c>
      <c r="C41" t="s">
        <v>50</v>
      </c>
      <c r="D41">
        <v>3.93</v>
      </c>
      <c r="E41" t="s">
        <v>50</v>
      </c>
      <c r="F41">
        <v>1.36</v>
      </c>
      <c r="G41" t="s">
        <v>50</v>
      </c>
      <c r="H41" t="s">
        <v>34</v>
      </c>
      <c r="I41" t="s">
        <v>18</v>
      </c>
      <c r="J41" t="s">
        <v>47</v>
      </c>
      <c r="K41" s="4" t="s">
        <v>51</v>
      </c>
      <c r="N41" s="1">
        <f>P41*86400</f>
        <v>20.110464</v>
      </c>
      <c r="O41">
        <f>B41/1000000</f>
        <v>5.2900000000000002E-6</v>
      </c>
      <c r="P41">
        <f>O41*44</f>
        <v>2.3276000000000001E-4</v>
      </c>
      <c r="S41" s="1">
        <f>D41/1000000*44*86400</f>
        <v>14.940288000000002</v>
      </c>
      <c r="T41" s="1">
        <f>F41/1000000*44*86400</f>
        <v>5.1701760000000005</v>
      </c>
    </row>
    <row r="42" spans="1:20" x14ac:dyDescent="0.25">
      <c r="A42">
        <v>100</v>
      </c>
      <c r="B42">
        <v>4</v>
      </c>
      <c r="C42" t="s">
        <v>67</v>
      </c>
      <c r="H42" t="s">
        <v>17</v>
      </c>
      <c r="I42" t="s">
        <v>21</v>
      </c>
      <c r="J42" t="s">
        <v>22</v>
      </c>
      <c r="K42" s="4" t="s">
        <v>57</v>
      </c>
      <c r="N42" s="1">
        <f>Q42*24</f>
        <v>4.2240000000000002</v>
      </c>
      <c r="O42">
        <f>B42*0.001</f>
        <v>4.0000000000000001E-3</v>
      </c>
      <c r="Q42">
        <f>O42*44</f>
        <v>0.17599999999999999</v>
      </c>
    </row>
    <row r="43" spans="1:20" x14ac:dyDescent="0.25">
      <c r="A43">
        <v>2</v>
      </c>
      <c r="B43">
        <v>2.9</v>
      </c>
      <c r="C43" t="s">
        <v>67</v>
      </c>
      <c r="H43" t="s">
        <v>17</v>
      </c>
      <c r="I43" t="s">
        <v>21</v>
      </c>
      <c r="J43" t="s">
        <v>22</v>
      </c>
      <c r="K43" s="4" t="s">
        <v>57</v>
      </c>
      <c r="N43" s="1">
        <f>Q43*24</f>
        <v>3.0623999999999998</v>
      </c>
      <c r="O43">
        <f>B43*0.001</f>
        <v>2.8999999999999998E-3</v>
      </c>
      <c r="Q43">
        <f>O43*44</f>
        <v>0.12759999999999999</v>
      </c>
    </row>
    <row r="44" spans="1:20" x14ac:dyDescent="0.25">
      <c r="A44">
        <v>100</v>
      </c>
      <c r="B44">
        <v>0.9</v>
      </c>
      <c r="C44" t="s">
        <v>67</v>
      </c>
      <c r="H44" t="s">
        <v>17</v>
      </c>
      <c r="I44" t="s">
        <v>21</v>
      </c>
      <c r="J44" t="s">
        <v>22</v>
      </c>
      <c r="K44" s="4" t="s">
        <v>57</v>
      </c>
      <c r="N44" s="1">
        <f>Q44*24</f>
        <v>0.95040000000000013</v>
      </c>
      <c r="O44">
        <f>B44*0.001</f>
        <v>9.0000000000000008E-4</v>
      </c>
      <c r="Q44">
        <f>O44*44</f>
        <v>3.9600000000000003E-2</v>
      </c>
    </row>
    <row r="45" spans="1:20" x14ac:dyDescent="0.25">
      <c r="A45">
        <v>0</v>
      </c>
      <c r="B45">
        <v>0.7</v>
      </c>
      <c r="C45" t="s">
        <v>67</v>
      </c>
      <c r="H45" t="s">
        <v>17</v>
      </c>
      <c r="I45" t="s">
        <v>21</v>
      </c>
      <c r="J45" t="s">
        <v>22</v>
      </c>
      <c r="K45" s="4" t="s">
        <v>57</v>
      </c>
      <c r="N45" s="1">
        <f>Q45*24</f>
        <v>0.73920000000000008</v>
      </c>
      <c r="O45">
        <f>B45*0.001</f>
        <v>6.9999999999999999E-4</v>
      </c>
      <c r="Q45">
        <f>O45*44</f>
        <v>3.0800000000000001E-2</v>
      </c>
    </row>
    <row r="46" spans="1:20" x14ac:dyDescent="0.25">
      <c r="A46">
        <v>100</v>
      </c>
      <c r="B46">
        <v>0.9</v>
      </c>
      <c r="C46" t="s">
        <v>67</v>
      </c>
      <c r="H46" t="s">
        <v>17</v>
      </c>
      <c r="I46" t="s">
        <v>21</v>
      </c>
      <c r="J46" t="s">
        <v>22</v>
      </c>
      <c r="K46" s="4" t="s">
        <v>57</v>
      </c>
      <c r="N46" s="1">
        <f>Q46*24</f>
        <v>0.95040000000000013</v>
      </c>
      <c r="O46">
        <f>B46*0.001</f>
        <v>9.0000000000000008E-4</v>
      </c>
      <c r="Q46">
        <f>O46*44</f>
        <v>3.9600000000000003E-2</v>
      </c>
    </row>
    <row r="47" spans="1:20" x14ac:dyDescent="0.25">
      <c r="A47">
        <v>1</v>
      </c>
      <c r="B47">
        <v>0.6</v>
      </c>
      <c r="C47" t="s">
        <v>67</v>
      </c>
      <c r="H47" t="s">
        <v>17</v>
      </c>
      <c r="I47" t="s">
        <v>21</v>
      </c>
      <c r="J47" t="s">
        <v>22</v>
      </c>
      <c r="K47" s="4" t="s">
        <v>57</v>
      </c>
      <c r="N47" s="1">
        <f>Q47*24</f>
        <v>0.63359999999999994</v>
      </c>
      <c r="O47">
        <f>B47*0.001</f>
        <v>5.9999999999999995E-4</v>
      </c>
      <c r="Q47">
        <f>O47*44</f>
        <v>2.6399999999999996E-2</v>
      </c>
    </row>
    <row r="48" spans="1:20" x14ac:dyDescent="0.25">
      <c r="A48">
        <v>5</v>
      </c>
      <c r="B48">
        <v>0.10902453564404301</v>
      </c>
      <c r="C48" t="s">
        <v>64</v>
      </c>
      <c r="H48" t="s">
        <v>28</v>
      </c>
      <c r="I48" t="s">
        <v>18</v>
      </c>
      <c r="J48" t="s">
        <v>40</v>
      </c>
      <c r="K48" s="4" t="s">
        <v>41</v>
      </c>
      <c r="N48" s="1">
        <f>B48*0.001*86400</f>
        <v>9.4197198796453154</v>
      </c>
    </row>
    <row r="49" spans="1:14" x14ac:dyDescent="0.25">
      <c r="A49">
        <v>45</v>
      </c>
      <c r="B49">
        <v>9.4265409295098995E-2</v>
      </c>
      <c r="C49" t="s">
        <v>64</v>
      </c>
      <c r="H49" t="s">
        <v>28</v>
      </c>
      <c r="I49" t="s">
        <v>18</v>
      </c>
      <c r="J49" t="s">
        <v>40</v>
      </c>
      <c r="K49" s="4" t="s">
        <v>41</v>
      </c>
      <c r="N49" s="1">
        <f>B49*0.001*86400</f>
        <v>8.1445313630965543</v>
      </c>
    </row>
    <row r="50" spans="1:14" x14ac:dyDescent="0.25">
      <c r="A50">
        <v>75</v>
      </c>
      <c r="B50">
        <v>0.1245102963335</v>
      </c>
      <c r="C50" t="s">
        <v>64</v>
      </c>
      <c r="H50" t="s">
        <v>28</v>
      </c>
      <c r="I50" t="s">
        <v>18</v>
      </c>
      <c r="J50" t="s">
        <v>40</v>
      </c>
      <c r="K50" s="4" t="s">
        <v>41</v>
      </c>
      <c r="N50" s="1">
        <f>B50*0.001*86400</f>
        <v>10.757689603214398</v>
      </c>
    </row>
    <row r="51" spans="1:14" x14ac:dyDescent="0.25">
      <c r="A51">
        <v>155</v>
      </c>
      <c r="B51">
        <v>0.13572919258157001</v>
      </c>
      <c r="C51" t="s">
        <v>64</v>
      </c>
      <c r="H51" t="s">
        <v>28</v>
      </c>
      <c r="I51" t="s">
        <v>18</v>
      </c>
      <c r="J51" t="s">
        <v>40</v>
      </c>
      <c r="K51" s="4" t="s">
        <v>41</v>
      </c>
      <c r="N51" s="1">
        <f>B51*0.001*86400</f>
        <v>11.727002239047648</v>
      </c>
    </row>
    <row r="52" spans="1:14" x14ac:dyDescent="0.25">
      <c r="A52" s="5">
        <v>2</v>
      </c>
      <c r="B52" s="5">
        <f>AVERAGE(0.053,0.042)</f>
        <v>4.7500000000000001E-2</v>
      </c>
      <c r="C52" t="s">
        <v>64</v>
      </c>
      <c r="D52" s="5"/>
      <c r="E52" s="5"/>
      <c r="F52" s="5"/>
      <c r="G52" s="5"/>
      <c r="H52" s="5" t="s">
        <v>28</v>
      </c>
      <c r="I52" s="5" t="s">
        <v>18</v>
      </c>
      <c r="J52" s="5" t="s">
        <v>40</v>
      </c>
      <c r="K52" s="6" t="s">
        <v>42</v>
      </c>
      <c r="N52" s="1">
        <f>B52*0.001*86400</f>
        <v>4.1040000000000001</v>
      </c>
    </row>
    <row r="53" spans="1:14" x14ac:dyDescent="0.25">
      <c r="A53" s="5">
        <v>42</v>
      </c>
      <c r="B53" s="5">
        <f>AVERAGE(0.126,0.123)</f>
        <v>0.1245</v>
      </c>
      <c r="C53" t="s">
        <v>64</v>
      </c>
      <c r="D53" s="5"/>
      <c r="E53" s="5"/>
      <c r="F53" s="5"/>
      <c r="G53" s="5"/>
      <c r="H53" s="5" t="s">
        <v>28</v>
      </c>
      <c r="I53" s="5" t="s">
        <v>18</v>
      </c>
      <c r="J53" s="5" t="s">
        <v>40</v>
      </c>
      <c r="K53" s="6" t="s">
        <v>42</v>
      </c>
      <c r="N53" s="1">
        <f>B53*0.001*86400</f>
        <v>10.756799999999998</v>
      </c>
    </row>
    <row r="54" spans="1:14" x14ac:dyDescent="0.25">
      <c r="A54" s="5">
        <v>60</v>
      </c>
      <c r="B54" s="5">
        <f>AVERAGE(0.148,0.141)</f>
        <v>0.14449999999999999</v>
      </c>
      <c r="C54" t="s">
        <v>64</v>
      </c>
      <c r="D54" s="5"/>
      <c r="E54" s="5"/>
      <c r="F54" s="5"/>
      <c r="G54" s="5"/>
      <c r="H54" s="5" t="s">
        <v>28</v>
      </c>
      <c r="I54" s="5" t="s">
        <v>18</v>
      </c>
      <c r="J54" s="5" t="s">
        <v>40</v>
      </c>
      <c r="K54" s="6" t="s">
        <v>42</v>
      </c>
      <c r="N54" s="1">
        <f>B54*0.001*86400</f>
        <v>12.4848</v>
      </c>
    </row>
    <row r="55" spans="1:14" x14ac:dyDescent="0.25">
      <c r="A55" s="5">
        <v>152</v>
      </c>
      <c r="B55" s="5">
        <f>AVERAGE(0.161,0.131)</f>
        <v>0.14600000000000002</v>
      </c>
      <c r="C55" t="s">
        <v>64</v>
      </c>
      <c r="D55" s="5"/>
      <c r="E55" s="5"/>
      <c r="F55" s="5"/>
      <c r="G55" s="5"/>
      <c r="H55" s="5" t="s">
        <v>28</v>
      </c>
      <c r="I55" s="5" t="s">
        <v>18</v>
      </c>
      <c r="J55" s="5" t="s">
        <v>40</v>
      </c>
      <c r="K55" s="6" t="s">
        <v>42</v>
      </c>
      <c r="N55" s="1">
        <f>B55*0.001*86400</f>
        <v>12.614400000000002</v>
      </c>
    </row>
    <row r="56" spans="1:14" x14ac:dyDescent="0.25">
      <c r="A56">
        <v>7</v>
      </c>
      <c r="B56">
        <v>7.4700000000000003E-2</v>
      </c>
      <c r="C56" t="s">
        <v>64</v>
      </c>
      <c r="H56" t="s">
        <v>17</v>
      </c>
      <c r="I56" t="s">
        <v>18</v>
      </c>
      <c r="J56" t="s">
        <v>40</v>
      </c>
      <c r="K56" s="4" t="s">
        <v>43</v>
      </c>
      <c r="N56" s="1">
        <f>B56*0.001*86400</f>
        <v>6.4540800000000003</v>
      </c>
    </row>
    <row r="57" spans="1:14" x14ac:dyDescent="0.25">
      <c r="A57">
        <v>18</v>
      </c>
      <c r="B57">
        <v>0.1295</v>
      </c>
      <c r="C57" t="s">
        <v>64</v>
      </c>
      <c r="H57" t="s">
        <v>17</v>
      </c>
      <c r="I57" t="s">
        <v>18</v>
      </c>
      <c r="J57" t="s">
        <v>40</v>
      </c>
      <c r="K57" s="4" t="s">
        <v>43</v>
      </c>
      <c r="N57" s="1">
        <f>B57*0.001*86400</f>
        <v>11.188800000000001</v>
      </c>
    </row>
    <row r="58" spans="1:14" x14ac:dyDescent="0.25">
      <c r="A58">
        <v>33</v>
      </c>
      <c r="B58">
        <v>0.111</v>
      </c>
      <c r="C58" t="s">
        <v>64</v>
      </c>
      <c r="H58" t="s">
        <v>17</v>
      </c>
      <c r="I58" t="s">
        <v>18</v>
      </c>
      <c r="J58" t="s">
        <v>40</v>
      </c>
      <c r="K58" s="4" t="s">
        <v>43</v>
      </c>
      <c r="N58" s="1">
        <f t="shared" ref="N58:N61" si="2">B58*0.001*86400</f>
        <v>9.5904000000000007</v>
      </c>
    </row>
    <row r="59" spans="1:14" x14ac:dyDescent="0.25">
      <c r="A59">
        <v>64</v>
      </c>
      <c r="B59">
        <v>0.14000000000000001</v>
      </c>
      <c r="C59" t="s">
        <v>64</v>
      </c>
      <c r="H59" t="s">
        <v>17</v>
      </c>
      <c r="I59" t="s">
        <v>18</v>
      </c>
      <c r="J59" t="s">
        <v>40</v>
      </c>
      <c r="K59" s="4" t="s">
        <v>43</v>
      </c>
      <c r="N59" s="1">
        <f t="shared" si="2"/>
        <v>12.096000000000002</v>
      </c>
    </row>
    <row r="60" spans="1:14" x14ac:dyDescent="0.25">
      <c r="A60">
        <v>75</v>
      </c>
      <c r="B60">
        <v>0.159</v>
      </c>
      <c r="C60" t="s">
        <v>64</v>
      </c>
      <c r="H60" t="s">
        <v>17</v>
      </c>
      <c r="I60" t="s">
        <v>18</v>
      </c>
      <c r="J60" t="s">
        <v>40</v>
      </c>
      <c r="K60" s="4" t="s">
        <v>43</v>
      </c>
      <c r="N60" s="1">
        <f t="shared" si="2"/>
        <v>13.737600000000002</v>
      </c>
    </row>
    <row r="61" spans="1:14" x14ac:dyDescent="0.25">
      <c r="A61">
        <v>178</v>
      </c>
      <c r="B61">
        <v>0.13200000000000001</v>
      </c>
      <c r="C61" t="s">
        <v>64</v>
      </c>
      <c r="H61" t="s">
        <v>17</v>
      </c>
      <c r="I61" t="s">
        <v>18</v>
      </c>
      <c r="J61" t="s">
        <v>40</v>
      </c>
      <c r="K61" s="4" t="s">
        <v>43</v>
      </c>
      <c r="N61" s="1">
        <f t="shared" si="2"/>
        <v>11.404800000000002</v>
      </c>
    </row>
    <row r="62" spans="1:14" x14ac:dyDescent="0.25">
      <c r="A62">
        <v>3</v>
      </c>
      <c r="B62">
        <v>0.258921161825726</v>
      </c>
      <c r="C62" t="s">
        <v>64</v>
      </c>
      <c r="H62" t="s">
        <v>17</v>
      </c>
      <c r="I62" t="s">
        <v>21</v>
      </c>
      <c r="J62" t="s">
        <v>19</v>
      </c>
      <c r="K62" s="4" t="s">
        <v>44</v>
      </c>
      <c r="N62" s="1">
        <f>B62*0.001*86400</f>
        <v>22.370788381742727</v>
      </c>
    </row>
    <row r="63" spans="1:14" x14ac:dyDescent="0.25">
      <c r="A63">
        <v>25</v>
      </c>
      <c r="B63">
        <v>0.62863070539418997</v>
      </c>
      <c r="C63" t="s">
        <v>64</v>
      </c>
      <c r="H63" t="s">
        <v>17</v>
      </c>
      <c r="I63" t="s">
        <v>21</v>
      </c>
      <c r="J63" t="s">
        <v>19</v>
      </c>
      <c r="K63" s="4" t="s">
        <v>44</v>
      </c>
      <c r="N63" s="1">
        <f>B63*0.001*86400</f>
        <v>54.313692946058019</v>
      </c>
    </row>
    <row r="64" spans="1:14" x14ac:dyDescent="0.25">
      <c r="A64">
        <v>46</v>
      </c>
      <c r="B64">
        <v>0.75435684647302903</v>
      </c>
      <c r="C64" t="s">
        <v>64</v>
      </c>
      <c r="H64" t="s">
        <v>17</v>
      </c>
      <c r="I64" t="s">
        <v>21</v>
      </c>
      <c r="J64" t="s">
        <v>19</v>
      </c>
      <c r="K64" s="4" t="s">
        <v>44</v>
      </c>
      <c r="N64" s="1">
        <f>B64*0.001*86400</f>
        <v>65.1764315352697</v>
      </c>
    </row>
    <row r="65" spans="1:16" x14ac:dyDescent="0.25">
      <c r="A65">
        <v>100</v>
      </c>
      <c r="B65">
        <v>0.44066390041493703</v>
      </c>
      <c r="C65" t="s">
        <v>64</v>
      </c>
      <c r="H65" t="s">
        <v>17</v>
      </c>
      <c r="I65" t="s">
        <v>21</v>
      </c>
      <c r="J65" t="s">
        <v>19</v>
      </c>
      <c r="K65" s="4" t="s">
        <v>44</v>
      </c>
      <c r="N65" s="1">
        <f>B65*0.001*86400</f>
        <v>38.073360995850564</v>
      </c>
    </row>
    <row r="66" spans="1:16" x14ac:dyDescent="0.25">
      <c r="A66">
        <v>1</v>
      </c>
      <c r="B66">
        <v>46.712058402455099</v>
      </c>
      <c r="C66" t="s">
        <v>65</v>
      </c>
      <c r="H66" t="s">
        <v>17</v>
      </c>
      <c r="I66" t="s">
        <v>21</v>
      </c>
      <c r="J66" t="s">
        <v>32</v>
      </c>
      <c r="K66" s="4" t="s">
        <v>45</v>
      </c>
      <c r="N66" s="1">
        <f>B66*10^-6*86400</f>
        <v>4.03592184597212</v>
      </c>
    </row>
    <row r="67" spans="1:16" x14ac:dyDescent="0.25">
      <c r="A67">
        <v>23</v>
      </c>
      <c r="B67">
        <v>198.848884021186</v>
      </c>
      <c r="C67" t="s">
        <v>65</v>
      </c>
      <c r="H67" t="s">
        <v>17</v>
      </c>
      <c r="I67" t="s">
        <v>21</v>
      </c>
      <c r="J67" t="s">
        <v>32</v>
      </c>
      <c r="K67" s="4" t="s">
        <v>45</v>
      </c>
      <c r="N67" s="1">
        <f>B67*10^-6*86400</f>
        <v>17.18054357943047</v>
      </c>
    </row>
    <row r="68" spans="1:16" x14ac:dyDescent="0.25">
      <c r="A68">
        <v>56</v>
      </c>
      <c r="B68">
        <v>279.44045932499199</v>
      </c>
      <c r="C68" t="s">
        <v>65</v>
      </c>
      <c r="H68" t="s">
        <v>17</v>
      </c>
      <c r="I68" t="s">
        <v>21</v>
      </c>
      <c r="J68" t="s">
        <v>32</v>
      </c>
      <c r="K68" s="4" t="s">
        <v>45</v>
      </c>
      <c r="N68" s="1">
        <f>B68*10^-6*86400</f>
        <v>24.14365568567931</v>
      </c>
    </row>
    <row r="69" spans="1:16" x14ac:dyDescent="0.25">
      <c r="A69">
        <v>100</v>
      </c>
      <c r="B69">
        <v>176.484825603779</v>
      </c>
      <c r="C69" t="s">
        <v>65</v>
      </c>
      <c r="H69" t="s">
        <v>17</v>
      </c>
      <c r="I69" t="s">
        <v>21</v>
      </c>
      <c r="J69" t="s">
        <v>32</v>
      </c>
      <c r="K69" s="4" t="s">
        <v>45</v>
      </c>
      <c r="N69" s="1">
        <f>B69*10^-6*86400</f>
        <v>15.248288932166506</v>
      </c>
    </row>
    <row r="70" spans="1:16" x14ac:dyDescent="0.25">
      <c r="A70">
        <v>0</v>
      </c>
      <c r="B70">
        <v>4.8099999999999996</v>
      </c>
      <c r="C70" t="s">
        <v>50</v>
      </c>
      <c r="H70" t="s">
        <v>17</v>
      </c>
      <c r="I70" t="s">
        <v>18</v>
      </c>
      <c r="J70" t="s">
        <v>40</v>
      </c>
      <c r="K70" s="4" t="s">
        <v>52</v>
      </c>
      <c r="N70" s="1">
        <f>P70*86400</f>
        <v>18.285695999999998</v>
      </c>
      <c r="O70">
        <f>B70/1000000</f>
        <v>4.8099999999999997E-6</v>
      </c>
      <c r="P70">
        <f>O70*44</f>
        <v>2.1163999999999997E-4</v>
      </c>
    </row>
    <row r="71" spans="1:16" x14ac:dyDescent="0.25">
      <c r="A71">
        <v>1</v>
      </c>
      <c r="B71">
        <v>3.12</v>
      </c>
      <c r="C71" t="s">
        <v>50</v>
      </c>
      <c r="H71" t="s">
        <v>17</v>
      </c>
      <c r="I71" t="s">
        <v>18</v>
      </c>
      <c r="J71" t="s">
        <v>40</v>
      </c>
      <c r="K71" s="4" t="s">
        <v>52</v>
      </c>
      <c r="N71" s="1">
        <f>P71*86400</f>
        <v>11.860992000000001</v>
      </c>
      <c r="O71">
        <f>B71/1000000</f>
        <v>3.1200000000000002E-6</v>
      </c>
      <c r="P71">
        <f>O71*44</f>
        <v>1.3728000000000001E-4</v>
      </c>
    </row>
    <row r="72" spans="1:16" x14ac:dyDescent="0.25">
      <c r="A72">
        <v>2</v>
      </c>
      <c r="B72">
        <v>2.79</v>
      </c>
      <c r="C72" t="s">
        <v>50</v>
      </c>
      <c r="H72" t="s">
        <v>17</v>
      </c>
      <c r="I72" t="s">
        <v>18</v>
      </c>
      <c r="J72" t="s">
        <v>40</v>
      </c>
      <c r="K72" s="4" t="s">
        <v>52</v>
      </c>
      <c r="L72" s="7"/>
      <c r="N72" s="1">
        <f>P72*86400</f>
        <v>10.606463999999999</v>
      </c>
      <c r="O72">
        <f>B72/1000000</f>
        <v>2.79E-6</v>
      </c>
      <c r="P72">
        <f>O72*44</f>
        <v>1.2276E-4</v>
      </c>
    </row>
    <row r="73" spans="1:16" x14ac:dyDescent="0.25">
      <c r="A73">
        <v>3</v>
      </c>
      <c r="B73">
        <v>3.21</v>
      </c>
      <c r="C73" t="s">
        <v>50</v>
      </c>
      <c r="H73" t="s">
        <v>17</v>
      </c>
      <c r="I73" t="s">
        <v>18</v>
      </c>
      <c r="J73" t="s">
        <v>40</v>
      </c>
      <c r="K73" s="4" t="s">
        <v>52</v>
      </c>
      <c r="L73" s="7"/>
      <c r="N73" s="1">
        <f>P73*86400</f>
        <v>12.203135999999999</v>
      </c>
      <c r="O73">
        <f>B73/1000000</f>
        <v>3.2099999999999998E-6</v>
      </c>
      <c r="P73">
        <f>O73*44</f>
        <v>1.4124E-4</v>
      </c>
    </row>
    <row r="74" spans="1:16" x14ac:dyDescent="0.25">
      <c r="A74">
        <v>100</v>
      </c>
      <c r="B74">
        <v>5.08</v>
      </c>
      <c r="C74" t="s">
        <v>50</v>
      </c>
      <c r="H74" t="s">
        <v>34</v>
      </c>
      <c r="I74" t="s">
        <v>18</v>
      </c>
      <c r="J74" t="s">
        <v>40</v>
      </c>
      <c r="K74" s="4" t="s">
        <v>52</v>
      </c>
      <c r="L74" s="7"/>
      <c r="N74" s="1">
        <f>P74*86400</f>
        <v>19.312128000000001</v>
      </c>
      <c r="O74">
        <f>B74/1000000</f>
        <v>5.0800000000000005E-6</v>
      </c>
      <c r="P74">
        <f>O74*44</f>
        <v>2.2352000000000003E-4</v>
      </c>
    </row>
    <row r="75" spans="1:16" x14ac:dyDescent="0.25">
      <c r="A75">
        <v>100</v>
      </c>
      <c r="B75">
        <v>5.99</v>
      </c>
      <c r="C75" t="s">
        <v>50</v>
      </c>
      <c r="H75" t="s">
        <v>34</v>
      </c>
      <c r="I75" t="s">
        <v>18</v>
      </c>
      <c r="J75" t="s">
        <v>40</v>
      </c>
      <c r="K75" s="4" t="s">
        <v>52</v>
      </c>
      <c r="N75" s="1">
        <f>P75*86400</f>
        <v>22.771584000000004</v>
      </c>
      <c r="O75">
        <f>B75/1000000</f>
        <v>5.9900000000000002E-6</v>
      </c>
      <c r="P75">
        <f>O75*44</f>
        <v>2.6356000000000003E-4</v>
      </c>
    </row>
    <row r="76" spans="1:16" x14ac:dyDescent="0.25">
      <c r="A76">
        <v>100</v>
      </c>
      <c r="B76">
        <v>4.12</v>
      </c>
      <c r="C76" t="s">
        <v>50</v>
      </c>
      <c r="H76" t="s">
        <v>34</v>
      </c>
      <c r="I76" t="s">
        <v>18</v>
      </c>
      <c r="J76" t="s">
        <v>40</v>
      </c>
      <c r="K76" s="4" t="s">
        <v>52</v>
      </c>
      <c r="N76" s="1">
        <f>P76*86400</f>
        <v>15.662592000000002</v>
      </c>
      <c r="O76">
        <f>B76/1000000</f>
        <v>4.1200000000000004E-6</v>
      </c>
      <c r="P76">
        <f>O76*44</f>
        <v>1.8128000000000003E-4</v>
      </c>
    </row>
    <row r="77" spans="1:16" x14ac:dyDescent="0.25">
      <c r="A77">
        <v>100</v>
      </c>
      <c r="B77">
        <v>3.81</v>
      </c>
      <c r="C77" t="s">
        <v>50</v>
      </c>
      <c r="H77" t="s">
        <v>34</v>
      </c>
      <c r="I77" t="s">
        <v>18</v>
      </c>
      <c r="J77" t="s">
        <v>40</v>
      </c>
      <c r="K77" s="4" t="s">
        <v>52</v>
      </c>
      <c r="N77" s="1">
        <f>P77*86400</f>
        <v>14.484095999999999</v>
      </c>
      <c r="O77">
        <f>B77/1000000</f>
        <v>3.8099999999999999E-6</v>
      </c>
      <c r="P77">
        <f>O77*44</f>
        <v>1.6763999999999999E-4</v>
      </c>
    </row>
    <row r="78" spans="1:16" x14ac:dyDescent="0.25">
      <c r="A78">
        <v>6</v>
      </c>
      <c r="B78">
        <v>47</v>
      </c>
      <c r="C78" t="s">
        <v>30</v>
      </c>
      <c r="H78" t="s">
        <v>17</v>
      </c>
      <c r="I78" t="s">
        <v>21</v>
      </c>
      <c r="J78" t="s">
        <v>32</v>
      </c>
      <c r="K78" s="4" t="s">
        <v>33</v>
      </c>
      <c r="M78" s="1">
        <f>B78*U$1</f>
        <v>172.33348999999998</v>
      </c>
      <c r="N78" s="1">
        <f>M78*0.001*24</f>
        <v>4.1360037599999995</v>
      </c>
    </row>
    <row r="79" spans="1:16" x14ac:dyDescent="0.25">
      <c r="A79">
        <v>6</v>
      </c>
      <c r="B79">
        <v>78</v>
      </c>
      <c r="C79" t="s">
        <v>30</v>
      </c>
      <c r="H79" t="s">
        <v>17</v>
      </c>
      <c r="I79" t="s">
        <v>21</v>
      </c>
      <c r="J79" t="s">
        <v>32</v>
      </c>
      <c r="K79" s="4" t="s">
        <v>33</v>
      </c>
      <c r="M79" s="1">
        <f>B79*U$1</f>
        <v>286.00025999999997</v>
      </c>
      <c r="N79" s="1">
        <f>M79*0.001*24</f>
        <v>6.8640062399999984</v>
      </c>
    </row>
    <row r="80" spans="1:16" x14ac:dyDescent="0.25">
      <c r="A80">
        <v>11</v>
      </c>
      <c r="B80">
        <v>128</v>
      </c>
      <c r="C80" t="s">
        <v>30</v>
      </c>
      <c r="H80" t="s">
        <v>28</v>
      </c>
      <c r="I80" t="s">
        <v>21</v>
      </c>
      <c r="J80" t="s">
        <v>32</v>
      </c>
      <c r="K80" s="4" t="s">
        <v>33</v>
      </c>
      <c r="M80" s="1">
        <f>B80*U$1</f>
        <v>469.33375999999998</v>
      </c>
      <c r="N80" s="1">
        <f>M80*0.001*24</f>
        <v>11.264010239999999</v>
      </c>
    </row>
    <row r="81" spans="1:20" x14ac:dyDescent="0.25">
      <c r="A81">
        <v>90</v>
      </c>
      <c r="B81">
        <v>90</v>
      </c>
      <c r="C81" t="s">
        <v>30</v>
      </c>
      <c r="H81" t="s">
        <v>34</v>
      </c>
      <c r="I81" t="s">
        <v>21</v>
      </c>
      <c r="J81" t="s">
        <v>32</v>
      </c>
      <c r="K81" s="4" t="s">
        <v>33</v>
      </c>
      <c r="M81" s="1">
        <f>B81*U$1</f>
        <v>330.00029999999998</v>
      </c>
      <c r="N81" s="1">
        <f>M81*0.001*24</f>
        <v>7.9200071999999988</v>
      </c>
    </row>
    <row r="82" spans="1:20" x14ac:dyDescent="0.25">
      <c r="A82">
        <v>80</v>
      </c>
      <c r="B82">
        <v>0.86</v>
      </c>
      <c r="C82" t="s">
        <v>61</v>
      </c>
      <c r="H82" t="s">
        <v>17</v>
      </c>
      <c r="I82" t="s">
        <v>21</v>
      </c>
      <c r="J82" t="s">
        <v>22</v>
      </c>
      <c r="K82" s="2" t="s">
        <v>23</v>
      </c>
      <c r="L82" s="1">
        <f>B82*U$1</f>
        <v>3.1533362</v>
      </c>
      <c r="N82" s="1">
        <f>L82</f>
        <v>3.1533362</v>
      </c>
    </row>
    <row r="83" spans="1:20" x14ac:dyDescent="0.25">
      <c r="A83">
        <v>2</v>
      </c>
      <c r="B83">
        <v>0.86</v>
      </c>
      <c r="C83" t="s">
        <v>61</v>
      </c>
      <c r="H83" t="s">
        <v>17</v>
      </c>
      <c r="I83" t="s">
        <v>21</v>
      </c>
      <c r="J83" t="s">
        <v>22</v>
      </c>
      <c r="K83" s="2" t="s">
        <v>23</v>
      </c>
      <c r="L83" s="1">
        <f>B83*U$1</f>
        <v>3.1533362</v>
      </c>
      <c r="N83" s="1">
        <f>L83</f>
        <v>3.1533362</v>
      </c>
    </row>
    <row r="84" spans="1:20" x14ac:dyDescent="0.25">
      <c r="A84">
        <v>7</v>
      </c>
      <c r="B84">
        <v>0.50723621769274341</v>
      </c>
      <c r="C84" t="s">
        <v>62</v>
      </c>
      <c r="H84" t="s">
        <v>17</v>
      </c>
      <c r="I84" t="s">
        <v>18</v>
      </c>
      <c r="J84" t="s">
        <v>22</v>
      </c>
      <c r="K84" s="4" t="s">
        <v>35</v>
      </c>
      <c r="M84" s="1"/>
      <c r="N84" s="1">
        <f>B84*24</f>
        <v>12.173669224625842</v>
      </c>
    </row>
    <row r="85" spans="1:20" x14ac:dyDescent="0.25">
      <c r="A85">
        <v>100</v>
      </c>
      <c r="B85">
        <v>0.93633409761044739</v>
      </c>
      <c r="C85" t="s">
        <v>62</v>
      </c>
      <c r="H85" t="s">
        <v>17</v>
      </c>
      <c r="I85" t="s">
        <v>18</v>
      </c>
      <c r="J85" t="s">
        <v>22</v>
      </c>
      <c r="K85" s="4" t="s">
        <v>35</v>
      </c>
      <c r="M85" s="1"/>
      <c r="N85" s="1">
        <f t="shared" ref="N85:N89" si="3">B85*24</f>
        <v>22.472018342650738</v>
      </c>
    </row>
    <row r="86" spans="1:20" x14ac:dyDescent="0.25">
      <c r="A86">
        <v>7</v>
      </c>
      <c r="B86">
        <v>0.54118821253846161</v>
      </c>
      <c r="C86" t="s">
        <v>62</v>
      </c>
      <c r="H86" t="s">
        <v>17</v>
      </c>
      <c r="I86" t="s">
        <v>18</v>
      </c>
      <c r="J86" t="s">
        <v>22</v>
      </c>
      <c r="K86" s="4" t="s">
        <v>35</v>
      </c>
      <c r="M86" s="1"/>
      <c r="N86" s="1">
        <f t="shared" si="3"/>
        <v>12.98851710092308</v>
      </c>
    </row>
    <row r="87" spans="1:20" x14ac:dyDescent="0.25">
      <c r="A87">
        <v>100</v>
      </c>
      <c r="B87">
        <v>0.95402782430769228</v>
      </c>
      <c r="C87" t="s">
        <v>62</v>
      </c>
      <c r="H87" t="s">
        <v>17</v>
      </c>
      <c r="I87" t="s">
        <v>18</v>
      </c>
      <c r="J87" t="s">
        <v>22</v>
      </c>
      <c r="K87" s="4" t="s">
        <v>35</v>
      </c>
      <c r="M87" s="1"/>
      <c r="N87" s="1">
        <f t="shared" si="3"/>
        <v>22.896667783384615</v>
      </c>
    </row>
    <row r="88" spans="1:20" x14ac:dyDescent="0.25">
      <c r="A88">
        <v>7</v>
      </c>
      <c r="B88">
        <v>0.51824134766222496</v>
      </c>
      <c r="C88" t="s">
        <v>62</v>
      </c>
      <c r="H88" t="s">
        <v>17</v>
      </c>
      <c r="I88" t="s">
        <v>21</v>
      </c>
      <c r="J88" t="s">
        <v>22</v>
      </c>
      <c r="K88" s="4" t="s">
        <v>35</v>
      </c>
      <c r="M88" s="1"/>
      <c r="N88" s="1">
        <f t="shared" si="3"/>
        <v>12.437792343893399</v>
      </c>
    </row>
    <row r="89" spans="1:20" x14ac:dyDescent="0.25">
      <c r="A89">
        <v>100</v>
      </c>
      <c r="B89">
        <v>0.62260439986040272</v>
      </c>
      <c r="C89" t="s">
        <v>62</v>
      </c>
      <c r="H89" t="s">
        <v>17</v>
      </c>
      <c r="I89" t="s">
        <v>21</v>
      </c>
      <c r="J89" t="s">
        <v>22</v>
      </c>
      <c r="K89" s="4" t="s">
        <v>35</v>
      </c>
      <c r="M89" s="1"/>
      <c r="N89" s="1">
        <f t="shared" si="3"/>
        <v>14.942505596649665</v>
      </c>
    </row>
    <row r="90" spans="1:20" x14ac:dyDescent="0.25">
      <c r="A90">
        <v>1</v>
      </c>
      <c r="B90">
        <v>0.34</v>
      </c>
      <c r="C90" t="s">
        <v>62</v>
      </c>
      <c r="H90" t="s">
        <v>17</v>
      </c>
      <c r="I90" t="s">
        <v>21</v>
      </c>
      <c r="J90" t="s">
        <v>22</v>
      </c>
      <c r="K90" s="4" t="s">
        <v>36</v>
      </c>
      <c r="N90" s="1">
        <f>B90*24</f>
        <v>8.16</v>
      </c>
    </row>
    <row r="91" spans="1:20" x14ac:dyDescent="0.25">
      <c r="A91">
        <v>3</v>
      </c>
      <c r="B91">
        <v>0.38</v>
      </c>
      <c r="C91" t="s">
        <v>62</v>
      </c>
      <c r="H91" t="s">
        <v>17</v>
      </c>
      <c r="I91" t="s">
        <v>21</v>
      </c>
      <c r="J91" t="s">
        <v>22</v>
      </c>
      <c r="K91" s="4" t="s">
        <v>36</v>
      </c>
      <c r="N91" s="1">
        <f>B91*24</f>
        <v>9.120000000000001</v>
      </c>
    </row>
    <row r="92" spans="1:20" x14ac:dyDescent="0.25">
      <c r="A92">
        <v>7</v>
      </c>
      <c r="B92">
        <v>0.51</v>
      </c>
      <c r="C92" t="s">
        <v>62</v>
      </c>
      <c r="H92" t="s">
        <v>17</v>
      </c>
      <c r="I92" t="s">
        <v>21</v>
      </c>
      <c r="J92" t="s">
        <v>22</v>
      </c>
      <c r="K92" s="4" t="s">
        <v>36</v>
      </c>
      <c r="N92" s="1">
        <f>B92*24</f>
        <v>12.24</v>
      </c>
    </row>
    <row r="93" spans="1:20" x14ac:dyDescent="0.25">
      <c r="A93">
        <v>10</v>
      </c>
      <c r="B93">
        <v>0.47</v>
      </c>
      <c r="C93" t="s">
        <v>62</v>
      </c>
      <c r="H93" t="s">
        <v>17</v>
      </c>
      <c r="I93" t="s">
        <v>21</v>
      </c>
      <c r="J93" t="s">
        <v>22</v>
      </c>
      <c r="K93" s="4" t="s">
        <v>36</v>
      </c>
      <c r="N93" s="1">
        <f>B93*24</f>
        <v>11.28</v>
      </c>
    </row>
    <row r="94" spans="1:20" x14ac:dyDescent="0.25">
      <c r="A94">
        <v>80</v>
      </c>
      <c r="B94">
        <v>0.57999999999999996</v>
      </c>
      <c r="C94" t="s">
        <v>62</v>
      </c>
      <c r="H94" t="s">
        <v>17</v>
      </c>
      <c r="I94" t="s">
        <v>21</v>
      </c>
      <c r="J94" t="s">
        <v>22</v>
      </c>
      <c r="K94" s="4" t="s">
        <v>36</v>
      </c>
      <c r="N94" s="1">
        <f>B94*24</f>
        <v>13.919999999999998</v>
      </c>
    </row>
    <row r="95" spans="1:20" x14ac:dyDescent="0.25">
      <c r="A95">
        <v>140</v>
      </c>
      <c r="B95">
        <v>0.92</v>
      </c>
      <c r="C95" t="s">
        <v>62</v>
      </c>
      <c r="H95" t="s">
        <v>34</v>
      </c>
      <c r="I95" t="s">
        <v>21</v>
      </c>
      <c r="J95" t="s">
        <v>22</v>
      </c>
      <c r="K95" s="4" t="s">
        <v>36</v>
      </c>
      <c r="N95" s="1">
        <f>B95*24</f>
        <v>22.080000000000002</v>
      </c>
    </row>
    <row r="96" spans="1:20" x14ac:dyDescent="0.25">
      <c r="A96">
        <v>1</v>
      </c>
      <c r="B96">
        <v>0.38</v>
      </c>
      <c r="C96" t="s">
        <v>62</v>
      </c>
      <c r="D96">
        <v>0.4</v>
      </c>
      <c r="E96" t="s">
        <v>62</v>
      </c>
      <c r="F96">
        <v>0</v>
      </c>
      <c r="G96" t="s">
        <v>62</v>
      </c>
      <c r="H96" t="s">
        <v>17</v>
      </c>
      <c r="I96" t="s">
        <v>21</v>
      </c>
      <c r="J96" t="s">
        <v>22</v>
      </c>
      <c r="K96" s="4" t="s">
        <v>37</v>
      </c>
      <c r="N96" s="1">
        <f>B96*24</f>
        <v>9.120000000000001</v>
      </c>
      <c r="S96">
        <f>D96*24</f>
        <v>9.6000000000000014</v>
      </c>
      <c r="T96">
        <f>F96*24</f>
        <v>0</v>
      </c>
    </row>
    <row r="97" spans="1:20" x14ac:dyDescent="0.25">
      <c r="A97">
        <v>3</v>
      </c>
      <c r="B97">
        <v>0.4</v>
      </c>
      <c r="C97" t="s">
        <v>62</v>
      </c>
      <c r="D97">
        <v>0.27</v>
      </c>
      <c r="E97" t="s">
        <v>62</v>
      </c>
      <c r="F97">
        <v>0.13</v>
      </c>
      <c r="G97" t="s">
        <v>62</v>
      </c>
      <c r="H97" t="s">
        <v>17</v>
      </c>
      <c r="I97" t="s">
        <v>21</v>
      </c>
      <c r="J97" t="s">
        <v>22</v>
      </c>
      <c r="K97" s="4" t="s">
        <v>37</v>
      </c>
      <c r="N97" s="1">
        <f>B97*24</f>
        <v>9.6000000000000014</v>
      </c>
      <c r="S97">
        <f>D97*24</f>
        <v>6.48</v>
      </c>
      <c r="T97">
        <f>F97*24</f>
        <v>3.12</v>
      </c>
    </row>
    <row r="98" spans="1:20" x14ac:dyDescent="0.25">
      <c r="A98">
        <v>7</v>
      </c>
      <c r="B98">
        <v>0.55000000000000004</v>
      </c>
      <c r="C98" t="s">
        <v>62</v>
      </c>
      <c r="D98">
        <v>0.28000000000000003</v>
      </c>
      <c r="E98" t="s">
        <v>62</v>
      </c>
      <c r="F98">
        <v>0.27</v>
      </c>
      <c r="G98" t="s">
        <v>62</v>
      </c>
      <c r="H98" t="s">
        <v>17</v>
      </c>
      <c r="I98" t="s">
        <v>21</v>
      </c>
      <c r="J98" t="s">
        <v>22</v>
      </c>
      <c r="K98" s="4" t="s">
        <v>37</v>
      </c>
      <c r="N98" s="1">
        <f>B98*24</f>
        <v>13.200000000000001</v>
      </c>
      <c r="S98">
        <f>D98*24</f>
        <v>6.7200000000000006</v>
      </c>
      <c r="T98">
        <f>F98*24</f>
        <v>6.48</v>
      </c>
    </row>
    <row r="99" spans="1:20" x14ac:dyDescent="0.25">
      <c r="A99">
        <v>10</v>
      </c>
      <c r="B99">
        <v>0.47</v>
      </c>
      <c r="C99" t="s">
        <v>62</v>
      </c>
      <c r="D99">
        <v>0.09</v>
      </c>
      <c r="E99" t="s">
        <v>62</v>
      </c>
      <c r="F99">
        <v>0.38</v>
      </c>
      <c r="G99" t="s">
        <v>62</v>
      </c>
      <c r="H99" t="s">
        <v>17</v>
      </c>
      <c r="I99" t="s">
        <v>21</v>
      </c>
      <c r="J99" t="s">
        <v>22</v>
      </c>
      <c r="K99" s="4" t="s">
        <v>37</v>
      </c>
      <c r="N99" s="1">
        <f>B99*24</f>
        <v>11.28</v>
      </c>
      <c r="S99">
        <f>D99*24</f>
        <v>2.16</v>
      </c>
      <c r="T99">
        <f>F99*24</f>
        <v>9.120000000000001</v>
      </c>
    </row>
    <row r="100" spans="1:20" x14ac:dyDescent="0.25">
      <c r="A100">
        <v>80</v>
      </c>
      <c r="B100">
        <v>0.69</v>
      </c>
      <c r="C100" t="s">
        <v>62</v>
      </c>
      <c r="D100">
        <v>0.08</v>
      </c>
      <c r="E100" t="s">
        <v>62</v>
      </c>
      <c r="F100">
        <v>0.61</v>
      </c>
      <c r="G100" t="s">
        <v>62</v>
      </c>
      <c r="H100" t="s">
        <v>17</v>
      </c>
      <c r="I100" t="s">
        <v>21</v>
      </c>
      <c r="J100" t="s">
        <v>22</v>
      </c>
      <c r="K100" s="4" t="s">
        <v>37</v>
      </c>
      <c r="N100" s="1">
        <f>B100*24</f>
        <v>16.559999999999999</v>
      </c>
      <c r="S100">
        <f>D100*24</f>
        <v>1.92</v>
      </c>
      <c r="T100">
        <f>F100*24</f>
        <v>14.64</v>
      </c>
    </row>
    <row r="101" spans="1:20" x14ac:dyDescent="0.25">
      <c r="A101">
        <v>140</v>
      </c>
      <c r="B101">
        <v>0.97</v>
      </c>
      <c r="C101" t="s">
        <v>62</v>
      </c>
      <c r="D101">
        <v>0.11</v>
      </c>
      <c r="E101" t="s">
        <v>62</v>
      </c>
      <c r="F101">
        <v>0.86</v>
      </c>
      <c r="G101" t="s">
        <v>62</v>
      </c>
      <c r="H101" t="s">
        <v>17</v>
      </c>
      <c r="I101" t="s">
        <v>21</v>
      </c>
      <c r="J101" t="s">
        <v>22</v>
      </c>
      <c r="K101" s="4" t="s">
        <v>37</v>
      </c>
      <c r="N101" s="1">
        <f>B101*24</f>
        <v>23.28</v>
      </c>
      <c r="S101">
        <f>D101*24</f>
        <v>2.64</v>
      </c>
      <c r="T101">
        <f>F101*24</f>
        <v>20.64</v>
      </c>
    </row>
    <row r="102" spans="1:20" x14ac:dyDescent="0.25">
      <c r="A102" s="5">
        <v>8</v>
      </c>
      <c r="B102" s="5">
        <v>8.5300000000000001E-2</v>
      </c>
      <c r="C102" s="5" t="s">
        <v>64</v>
      </c>
      <c r="D102" s="5"/>
      <c r="E102" s="5"/>
      <c r="F102" s="5"/>
      <c r="G102" s="5"/>
      <c r="H102" s="5" t="s">
        <v>17</v>
      </c>
      <c r="I102" s="5" t="s">
        <v>18</v>
      </c>
      <c r="J102" s="5" t="s">
        <v>40</v>
      </c>
      <c r="K102" s="6" t="s">
        <v>60</v>
      </c>
      <c r="M102" s="1"/>
      <c r="N102">
        <f>B102*0.001*86400</f>
        <v>7.3699199999999996</v>
      </c>
    </row>
    <row r="103" spans="1:20" x14ac:dyDescent="0.25">
      <c r="A103" s="5">
        <v>19</v>
      </c>
      <c r="B103" s="5">
        <v>0.16589999999999999</v>
      </c>
      <c r="C103" s="5" t="s">
        <v>64</v>
      </c>
      <c r="D103" s="5"/>
      <c r="E103" s="5"/>
      <c r="F103" s="5"/>
      <c r="G103" s="5"/>
      <c r="H103" s="5" t="s">
        <v>17</v>
      </c>
      <c r="I103" s="5" t="s">
        <v>18</v>
      </c>
      <c r="J103" s="5" t="s">
        <v>40</v>
      </c>
      <c r="K103" s="6" t="s">
        <v>60</v>
      </c>
      <c r="M103" s="1"/>
      <c r="N103">
        <f>B103*0.001*86400</f>
        <v>14.33376</v>
      </c>
    </row>
    <row r="104" spans="1:20" x14ac:dyDescent="0.25">
      <c r="A104" s="5">
        <v>34</v>
      </c>
      <c r="B104" s="5">
        <v>0.1593</v>
      </c>
      <c r="C104" s="5" t="s">
        <v>64</v>
      </c>
      <c r="D104" s="5"/>
      <c r="E104" s="5"/>
      <c r="F104" s="5"/>
      <c r="G104" s="5"/>
      <c r="H104" s="5" t="s">
        <v>17</v>
      </c>
      <c r="I104" s="5" t="s">
        <v>18</v>
      </c>
      <c r="J104" s="5" t="s">
        <v>40</v>
      </c>
      <c r="K104" s="6" t="s">
        <v>60</v>
      </c>
      <c r="M104" s="1"/>
      <c r="N104">
        <f>B104*0.001*86400</f>
        <v>13.76352</v>
      </c>
    </row>
    <row r="105" spans="1:20" x14ac:dyDescent="0.25">
      <c r="A105" s="5">
        <v>65</v>
      </c>
      <c r="B105" s="5">
        <v>0.21279999999999999</v>
      </c>
      <c r="C105" s="5" t="s">
        <v>64</v>
      </c>
      <c r="D105" s="5"/>
      <c r="E105" s="5"/>
      <c r="F105" s="5"/>
      <c r="G105" s="5"/>
      <c r="H105" s="5" t="s">
        <v>17</v>
      </c>
      <c r="I105" s="5" t="s">
        <v>18</v>
      </c>
      <c r="J105" s="5" t="s">
        <v>40</v>
      </c>
      <c r="K105" s="6" t="s">
        <v>60</v>
      </c>
      <c r="M105" s="1"/>
      <c r="N105">
        <f>B105*0.001*86400</f>
        <v>18.385919999999999</v>
      </c>
    </row>
    <row r="106" spans="1:20" x14ac:dyDescent="0.25">
      <c r="A106" s="5">
        <v>76</v>
      </c>
      <c r="B106" s="5">
        <v>0.246</v>
      </c>
      <c r="C106" s="5" t="s">
        <v>64</v>
      </c>
      <c r="D106" s="5"/>
      <c r="E106" s="5"/>
      <c r="F106" s="5"/>
      <c r="G106" s="5"/>
      <c r="H106" s="5" t="s">
        <v>17</v>
      </c>
      <c r="I106" s="5" t="s">
        <v>18</v>
      </c>
      <c r="J106" s="5" t="s">
        <v>40</v>
      </c>
      <c r="K106" s="6" t="s">
        <v>60</v>
      </c>
      <c r="M106" s="1"/>
      <c r="N106">
        <f>B106*0.001*86400</f>
        <v>21.2544</v>
      </c>
    </row>
    <row r="107" spans="1:20" x14ac:dyDescent="0.25">
      <c r="A107" s="5">
        <v>179</v>
      </c>
      <c r="B107" s="5">
        <v>0.1951</v>
      </c>
      <c r="C107" s="5" t="s">
        <v>64</v>
      </c>
      <c r="D107" s="5"/>
      <c r="E107" s="5"/>
      <c r="F107" s="5"/>
      <c r="G107" s="5"/>
      <c r="H107" s="5" t="s">
        <v>17</v>
      </c>
      <c r="I107" s="5" t="s">
        <v>18</v>
      </c>
      <c r="J107" s="5" t="s">
        <v>40</v>
      </c>
      <c r="K107" s="6" t="s">
        <v>60</v>
      </c>
      <c r="M107" s="1"/>
      <c r="N107">
        <f>B107*0.001*86400</f>
        <v>16.856639999999999</v>
      </c>
    </row>
    <row r="108" spans="1:20" x14ac:dyDescent="0.25">
      <c r="A108">
        <v>100</v>
      </c>
      <c r="B108">
        <f>183*10^-6</f>
        <v>1.83E-4</v>
      </c>
      <c r="C108" t="s">
        <v>63</v>
      </c>
      <c r="H108" t="s">
        <v>34</v>
      </c>
      <c r="I108" t="s">
        <v>21</v>
      </c>
      <c r="J108" t="s">
        <v>32</v>
      </c>
      <c r="K108" s="4" t="s">
        <v>38</v>
      </c>
      <c r="N108" s="1">
        <f>B108*86400</f>
        <v>15.811199999999999</v>
      </c>
    </row>
    <row r="109" spans="1:20" x14ac:dyDescent="0.25">
      <c r="A109">
        <v>100</v>
      </c>
      <c r="B109">
        <f>185*10^-6</f>
        <v>1.85E-4</v>
      </c>
      <c r="C109" t="s">
        <v>63</v>
      </c>
      <c r="H109" t="s">
        <v>34</v>
      </c>
      <c r="I109" t="s">
        <v>21</v>
      </c>
      <c r="J109" t="s">
        <v>32</v>
      </c>
      <c r="K109" s="4" t="s">
        <v>38</v>
      </c>
      <c r="N109" s="1">
        <f>B109*86400</f>
        <v>15.984</v>
      </c>
    </row>
    <row r="110" spans="1:20" x14ac:dyDescent="0.25">
      <c r="A110">
        <v>1</v>
      </c>
      <c r="B110">
        <f>99*10^-6</f>
        <v>9.8999999999999994E-5</v>
      </c>
      <c r="C110" t="s">
        <v>63</v>
      </c>
      <c r="H110" t="s">
        <v>28</v>
      </c>
      <c r="I110" t="s">
        <v>21</v>
      </c>
      <c r="J110" t="s">
        <v>32</v>
      </c>
      <c r="K110" s="4" t="s">
        <v>38</v>
      </c>
      <c r="N110" s="1">
        <f>B110*86400</f>
        <v>8.5535999999999994</v>
      </c>
    </row>
    <row r="111" spans="1:20" x14ac:dyDescent="0.25">
      <c r="A111">
        <v>5</v>
      </c>
      <c r="B111">
        <f>66*10^-6</f>
        <v>6.5999999999999992E-5</v>
      </c>
      <c r="C111" t="s">
        <v>63</v>
      </c>
      <c r="H111" t="s">
        <v>17</v>
      </c>
      <c r="I111" t="s">
        <v>21</v>
      </c>
      <c r="J111" t="s">
        <v>32</v>
      </c>
      <c r="K111" s="4" t="s">
        <v>38</v>
      </c>
      <c r="N111" s="1">
        <f>B111*86400</f>
        <v>5.702399999999999</v>
      </c>
    </row>
    <row r="112" spans="1:20" x14ac:dyDescent="0.25">
      <c r="A112">
        <v>5</v>
      </c>
      <c r="B112">
        <f>47*10^-6</f>
        <v>4.6999999999999997E-5</v>
      </c>
      <c r="C112" t="s">
        <v>63</v>
      </c>
      <c r="H112" t="s">
        <v>17</v>
      </c>
      <c r="I112" t="s">
        <v>21</v>
      </c>
      <c r="J112" t="s">
        <v>32</v>
      </c>
      <c r="K112" s="4" t="s">
        <v>38</v>
      </c>
      <c r="N112" s="1">
        <f>B112*86400</f>
        <v>4.0607999999999995</v>
      </c>
    </row>
    <row r="113" spans="1:20" x14ac:dyDescent="0.25">
      <c r="A113">
        <v>1</v>
      </c>
      <c r="B113">
        <f>81*10^-6</f>
        <v>8.099999999999999E-5</v>
      </c>
      <c r="C113" t="s">
        <v>63</v>
      </c>
      <c r="D113">
        <f>48*10^-6</f>
        <v>4.8000000000000001E-5</v>
      </c>
      <c r="E113" t="s">
        <v>63</v>
      </c>
      <c r="F113">
        <f>B113-D113</f>
        <v>3.2999999999999989E-5</v>
      </c>
      <c r="G113" t="s">
        <v>63</v>
      </c>
      <c r="H113" t="s">
        <v>28</v>
      </c>
      <c r="I113" t="s">
        <v>21</v>
      </c>
      <c r="J113" t="s">
        <v>32</v>
      </c>
      <c r="K113" s="4" t="s">
        <v>39</v>
      </c>
      <c r="N113" s="1">
        <f>B113*86400</f>
        <v>6.9983999999999993</v>
      </c>
      <c r="S113" s="1">
        <f>D113*86400</f>
        <v>4.1471999999999998</v>
      </c>
      <c r="T113">
        <f>F113*86400</f>
        <v>2.8511999999999991</v>
      </c>
    </row>
    <row r="114" spans="1:20" x14ac:dyDescent="0.25">
      <c r="A114">
        <v>5</v>
      </c>
      <c r="B114">
        <f>61*10^-6</f>
        <v>6.0999999999999999E-5</v>
      </c>
      <c r="C114" t="s">
        <v>63</v>
      </c>
      <c r="D114">
        <f>61*10^-6</f>
        <v>6.0999999999999999E-5</v>
      </c>
      <c r="E114" t="s">
        <v>63</v>
      </c>
      <c r="F114">
        <f>B114-D114</f>
        <v>0</v>
      </c>
      <c r="G114" t="s">
        <v>63</v>
      </c>
      <c r="H114" t="s">
        <v>17</v>
      </c>
      <c r="I114" t="s">
        <v>21</v>
      </c>
      <c r="J114" t="s">
        <v>32</v>
      </c>
      <c r="K114" s="4" t="s">
        <v>39</v>
      </c>
      <c r="N114" s="1">
        <f>B114*86400</f>
        <v>5.2703999999999995</v>
      </c>
      <c r="S114" s="1">
        <f>D114*86400</f>
        <v>5.2703999999999995</v>
      </c>
      <c r="T114">
        <f>F114*86400</f>
        <v>0</v>
      </c>
    </row>
    <row r="115" spans="1:20" x14ac:dyDescent="0.25">
      <c r="A115">
        <v>24</v>
      </c>
      <c r="B115">
        <f>151*10^-6</f>
        <v>1.5099999999999998E-4</v>
      </c>
      <c r="C115" t="s">
        <v>63</v>
      </c>
      <c r="D115">
        <f>35*10^-6</f>
        <v>3.4999999999999997E-5</v>
      </c>
      <c r="E115" t="s">
        <v>63</v>
      </c>
      <c r="F115">
        <f>B115-D115</f>
        <v>1.1599999999999999E-4</v>
      </c>
      <c r="G115" t="s">
        <v>63</v>
      </c>
      <c r="H115" t="s">
        <v>17</v>
      </c>
      <c r="I115" t="s">
        <v>21</v>
      </c>
      <c r="J115" t="s">
        <v>32</v>
      </c>
      <c r="K115" s="4" t="s">
        <v>39</v>
      </c>
      <c r="N115" s="1">
        <f>B115*86400</f>
        <v>13.046399999999998</v>
      </c>
      <c r="S115" s="1">
        <f>D115*86400</f>
        <v>3.0239999999999996</v>
      </c>
      <c r="T115">
        <f>F115*86400</f>
        <v>10.022399999999999</v>
      </c>
    </row>
    <row r="116" spans="1:20" x14ac:dyDescent="0.25">
      <c r="A116">
        <v>100</v>
      </c>
      <c r="B116">
        <f>161*10^-6</f>
        <v>1.6099999999999998E-4</v>
      </c>
      <c r="C116" t="s">
        <v>63</v>
      </c>
      <c r="D116">
        <f>19*10^-6</f>
        <v>1.8999999999999998E-5</v>
      </c>
      <c r="E116" t="s">
        <v>63</v>
      </c>
      <c r="F116">
        <f>B116-D116</f>
        <v>1.4199999999999998E-4</v>
      </c>
      <c r="G116" t="s">
        <v>63</v>
      </c>
      <c r="H116" t="s">
        <v>34</v>
      </c>
      <c r="I116" t="s">
        <v>21</v>
      </c>
      <c r="J116" t="s">
        <v>32</v>
      </c>
      <c r="K116" s="4" t="s">
        <v>39</v>
      </c>
      <c r="N116" s="1">
        <f>B116*86400</f>
        <v>13.910399999999999</v>
      </c>
      <c r="S116" s="1">
        <f>D116*86400</f>
        <v>1.6415999999999997</v>
      </c>
      <c r="T116">
        <f>F116*86400</f>
        <v>12.268799999999999</v>
      </c>
    </row>
    <row r="117" spans="1:20" x14ac:dyDescent="0.25">
      <c r="A117">
        <v>6</v>
      </c>
      <c r="B117">
        <f>AVERAGE(1.65,1.92,2.77)</f>
        <v>2.1133333333333333</v>
      </c>
      <c r="C117" t="s">
        <v>50</v>
      </c>
      <c r="H117" t="s">
        <v>17</v>
      </c>
      <c r="I117" t="s">
        <v>18</v>
      </c>
      <c r="J117" t="s">
        <v>19</v>
      </c>
      <c r="K117" s="4" t="s">
        <v>53</v>
      </c>
      <c r="N117" s="1">
        <f>P117*86400</f>
        <v>8.0340480000000003</v>
      </c>
      <c r="O117">
        <f>B117/1000000</f>
        <v>2.1133333333333331E-6</v>
      </c>
      <c r="P117">
        <f>O117*44</f>
        <v>9.2986666666666662E-5</v>
      </c>
    </row>
    <row r="118" spans="1:20" x14ac:dyDescent="0.25">
      <c r="A118">
        <v>15</v>
      </c>
      <c r="B118">
        <f>AVERAGE(1.79,3.92,3.96)</f>
        <v>3.2233333333333332</v>
      </c>
      <c r="C118" t="s">
        <v>50</v>
      </c>
      <c r="H118" t="s">
        <v>17</v>
      </c>
      <c r="I118" t="s">
        <v>18</v>
      </c>
      <c r="J118" t="s">
        <v>19</v>
      </c>
      <c r="K118" s="4" t="s">
        <v>53</v>
      </c>
      <c r="N118" s="1">
        <f>P118*86400</f>
        <v>12.253823999999998</v>
      </c>
      <c r="O118">
        <f>B118/1000000</f>
        <v>3.2233333333333331E-6</v>
      </c>
      <c r="P118">
        <f>O118*44</f>
        <v>1.4182666666666665E-4</v>
      </c>
    </row>
    <row r="119" spans="1:20" x14ac:dyDescent="0.25">
      <c r="A119">
        <v>27</v>
      </c>
      <c r="B119">
        <f>AVERAGE(1.47,3.47,3.79)</f>
        <v>2.91</v>
      </c>
      <c r="C119" t="s">
        <v>50</v>
      </c>
      <c r="H119" t="s">
        <v>17</v>
      </c>
      <c r="I119" t="s">
        <v>18</v>
      </c>
      <c r="J119" t="s">
        <v>19</v>
      </c>
      <c r="K119" s="4" t="s">
        <v>53</v>
      </c>
      <c r="N119" s="1">
        <f>P119*86400</f>
        <v>11.062656</v>
      </c>
      <c r="O119">
        <f>B119/1000000</f>
        <v>2.9100000000000001E-6</v>
      </c>
      <c r="P119">
        <f>O119*44</f>
        <v>1.2804E-4</v>
      </c>
    </row>
    <row r="120" spans="1:20" x14ac:dyDescent="0.25">
      <c r="A120">
        <v>0</v>
      </c>
      <c r="B120">
        <v>0.56000000000000005</v>
      </c>
      <c r="C120" t="s">
        <v>50</v>
      </c>
      <c r="H120" t="s">
        <v>17</v>
      </c>
      <c r="I120" t="s">
        <v>18</v>
      </c>
      <c r="J120" t="s">
        <v>19</v>
      </c>
      <c r="K120" s="4" t="s">
        <v>54</v>
      </c>
      <c r="N120" s="1">
        <f>P120*86400</f>
        <v>2.1288960000000001</v>
      </c>
      <c r="O120">
        <f>B120/1000000</f>
        <v>5.6000000000000004E-7</v>
      </c>
      <c r="P120">
        <f>O120*44</f>
        <v>2.4640000000000001E-5</v>
      </c>
    </row>
    <row r="121" spans="1:20" x14ac:dyDescent="0.25">
      <c r="A121">
        <v>16</v>
      </c>
      <c r="B121">
        <v>0.85</v>
      </c>
      <c r="C121" t="s">
        <v>50</v>
      </c>
      <c r="H121" t="s">
        <v>17</v>
      </c>
      <c r="I121" t="s">
        <v>18</v>
      </c>
      <c r="J121" t="s">
        <v>19</v>
      </c>
      <c r="K121" s="4" t="s">
        <v>54</v>
      </c>
      <c r="N121" s="1">
        <f>P121*86400</f>
        <v>3.23136</v>
      </c>
      <c r="O121">
        <f>B121/1000000</f>
        <v>8.5000000000000001E-7</v>
      </c>
      <c r="P121">
        <f>O121*44</f>
        <v>3.7400000000000001E-5</v>
      </c>
    </row>
    <row r="122" spans="1:20" x14ac:dyDescent="0.25">
      <c r="A122">
        <v>59</v>
      </c>
      <c r="B122">
        <v>1.94</v>
      </c>
      <c r="C122" t="s">
        <v>50</v>
      </c>
      <c r="H122" t="s">
        <v>17</v>
      </c>
      <c r="I122" t="s">
        <v>18</v>
      </c>
      <c r="J122" t="s">
        <v>19</v>
      </c>
      <c r="K122" s="4" t="s">
        <v>54</v>
      </c>
      <c r="N122" s="1">
        <f>P122*86400</f>
        <v>7.3751040000000012</v>
      </c>
      <c r="O122">
        <f>B122/1000000</f>
        <v>1.9400000000000001E-6</v>
      </c>
      <c r="P122">
        <f>O122*44</f>
        <v>8.5360000000000009E-5</v>
      </c>
    </row>
    <row r="123" spans="1:20" x14ac:dyDescent="0.25">
      <c r="A123">
        <v>117</v>
      </c>
      <c r="B123">
        <v>6.4142307692307687</v>
      </c>
      <c r="C123" t="s">
        <v>50</v>
      </c>
      <c r="H123" t="s">
        <v>34</v>
      </c>
      <c r="I123" t="s">
        <v>21</v>
      </c>
      <c r="J123" t="s">
        <v>47</v>
      </c>
      <c r="K123" s="4" t="s">
        <v>56</v>
      </c>
      <c r="N123" s="1">
        <f>P123*86400</f>
        <v>24.384339692307691</v>
      </c>
      <c r="O123">
        <f>B123/1000000</f>
        <v>6.4142307692307687E-6</v>
      </c>
      <c r="P123">
        <f>O123*44</f>
        <v>2.8222615384615381E-4</v>
      </c>
    </row>
    <row r="124" spans="1:20" x14ac:dyDescent="0.25">
      <c r="A124">
        <v>7</v>
      </c>
      <c r="B124">
        <v>8.3365384615384599</v>
      </c>
      <c r="C124" t="s">
        <v>50</v>
      </c>
      <c r="H124" t="s">
        <v>17</v>
      </c>
      <c r="I124" t="s">
        <v>21</v>
      </c>
      <c r="J124" t="s">
        <v>47</v>
      </c>
      <c r="K124" s="4" t="s">
        <v>56</v>
      </c>
      <c r="N124" s="1">
        <f>P124*86400</f>
        <v>31.692184615384608</v>
      </c>
      <c r="O124">
        <f>B124/1000000</f>
        <v>8.3365384615384591E-6</v>
      </c>
      <c r="P124">
        <f>O124*44</f>
        <v>3.6680769230769221E-4</v>
      </c>
    </row>
    <row r="125" spans="1:20" x14ac:dyDescent="0.25">
      <c r="A125">
        <v>117</v>
      </c>
      <c r="B125">
        <v>10.462307692307693</v>
      </c>
      <c r="C125" t="s">
        <v>50</v>
      </c>
      <c r="H125" t="s">
        <v>34</v>
      </c>
      <c r="I125" t="s">
        <v>21</v>
      </c>
      <c r="J125" t="s">
        <v>47</v>
      </c>
      <c r="K125" s="4" t="s">
        <v>56</v>
      </c>
      <c r="N125" s="1">
        <f>P125*86400</f>
        <v>39.773508923076925</v>
      </c>
      <c r="O125">
        <f>B125/1000000</f>
        <v>1.0462307692307692E-5</v>
      </c>
      <c r="P125">
        <f>O125*44</f>
        <v>4.6034153846153845E-4</v>
      </c>
    </row>
    <row r="126" spans="1:20" x14ac:dyDescent="0.25">
      <c r="A126">
        <v>7</v>
      </c>
      <c r="B126">
        <v>14.37576923076923</v>
      </c>
      <c r="C126" t="s">
        <v>50</v>
      </c>
      <c r="H126" t="s">
        <v>17</v>
      </c>
      <c r="I126" t="s">
        <v>21</v>
      </c>
      <c r="J126" t="s">
        <v>47</v>
      </c>
      <c r="K126" s="4" t="s">
        <v>56</v>
      </c>
      <c r="N126" s="1">
        <f>P126*86400</f>
        <v>54.650924307692307</v>
      </c>
      <c r="O126">
        <f>B126/1000000</f>
        <v>1.437576923076923E-5</v>
      </c>
      <c r="P126">
        <f>O126*44</f>
        <v>6.3253384615384611E-4</v>
      </c>
    </row>
    <row r="127" spans="1:20" x14ac:dyDescent="0.25">
      <c r="A127">
        <v>117</v>
      </c>
      <c r="B127">
        <v>6.5821043517121742</v>
      </c>
      <c r="C127" t="s">
        <v>50</v>
      </c>
      <c r="H127" t="s">
        <v>17</v>
      </c>
      <c r="I127" t="s">
        <v>21</v>
      </c>
      <c r="J127" t="s">
        <v>47</v>
      </c>
      <c r="K127" s="4" t="s">
        <v>59</v>
      </c>
      <c r="M127" s="1"/>
      <c r="N127" s="1">
        <f t="shared" ref="N127:N134" si="4">P127*86400</f>
        <v>25.022527903469005</v>
      </c>
      <c r="O127">
        <f t="shared" ref="O127:O134" si="5">B127/1000000</f>
        <v>6.5821043517121746E-6</v>
      </c>
      <c r="P127">
        <f t="shared" ref="P127:P134" si="6">O127*44</f>
        <v>2.8961259147533569E-4</v>
      </c>
    </row>
    <row r="128" spans="1:20" x14ac:dyDescent="0.25">
      <c r="A128">
        <v>7</v>
      </c>
      <c r="B128">
        <v>8.5104533266297704</v>
      </c>
      <c r="C128" t="s">
        <v>50</v>
      </c>
      <c r="H128" t="s">
        <v>17</v>
      </c>
      <c r="I128" t="s">
        <v>21</v>
      </c>
      <c r="J128" t="s">
        <v>47</v>
      </c>
      <c r="K128" s="4" t="s">
        <v>59</v>
      </c>
      <c r="M128" s="1"/>
      <c r="N128" s="1">
        <f t="shared" si="4"/>
        <v>32.35333936651574</v>
      </c>
      <c r="O128">
        <f t="shared" si="5"/>
        <v>8.5104533266297711E-6</v>
      </c>
      <c r="P128">
        <f t="shared" si="6"/>
        <v>3.7445994637170995E-4</v>
      </c>
    </row>
    <row r="129" spans="1:16" x14ac:dyDescent="0.25">
      <c r="A129">
        <v>117</v>
      </c>
      <c r="B129">
        <v>6.2160416380000001</v>
      </c>
      <c r="C129" t="s">
        <v>50</v>
      </c>
      <c r="H129" t="s">
        <v>17</v>
      </c>
      <c r="I129" t="s">
        <v>21</v>
      </c>
      <c r="J129" t="s">
        <v>47</v>
      </c>
      <c r="K129" s="4" t="s">
        <v>59</v>
      </c>
      <c r="M129" s="1"/>
      <c r="N129" s="1">
        <f t="shared" si="4"/>
        <v>23.6309038910208</v>
      </c>
      <c r="O129">
        <f t="shared" si="5"/>
        <v>6.2160416379999999E-6</v>
      </c>
      <c r="P129">
        <f t="shared" si="6"/>
        <v>2.7350583207200001E-4</v>
      </c>
    </row>
    <row r="130" spans="1:16" x14ac:dyDescent="0.25">
      <c r="A130">
        <v>8</v>
      </c>
      <c r="B130">
        <v>8.3328008709999999</v>
      </c>
      <c r="C130" t="s">
        <v>50</v>
      </c>
      <c r="H130" t="s">
        <v>17</v>
      </c>
      <c r="I130" t="s">
        <v>21</v>
      </c>
      <c r="J130" t="s">
        <v>47</v>
      </c>
      <c r="K130" s="4" t="s">
        <v>59</v>
      </c>
      <c r="M130" s="1"/>
      <c r="N130" s="1">
        <f t="shared" si="4"/>
        <v>31.677975791193596</v>
      </c>
      <c r="O130">
        <f t="shared" si="5"/>
        <v>8.3328008709999995E-6</v>
      </c>
      <c r="P130">
        <f t="shared" si="6"/>
        <v>3.6664323832399996E-4</v>
      </c>
    </row>
    <row r="131" spans="1:16" x14ac:dyDescent="0.25">
      <c r="A131">
        <v>1</v>
      </c>
      <c r="B131">
        <v>3.9763608654559661</v>
      </c>
      <c r="C131" t="s">
        <v>50</v>
      </c>
      <c r="H131" t="s">
        <v>28</v>
      </c>
      <c r="I131" t="s">
        <v>18</v>
      </c>
      <c r="J131" t="s">
        <v>47</v>
      </c>
      <c r="K131" s="4" t="s">
        <v>55</v>
      </c>
      <c r="N131" s="1">
        <f t="shared" si="4"/>
        <v>15.116533466117399</v>
      </c>
      <c r="O131">
        <f t="shared" si="5"/>
        <v>3.9763608654559659E-6</v>
      </c>
      <c r="P131">
        <f t="shared" si="6"/>
        <v>1.7495987808006249E-4</v>
      </c>
    </row>
    <row r="132" spans="1:16" x14ac:dyDescent="0.25">
      <c r="A132">
        <v>100</v>
      </c>
      <c r="B132">
        <v>4.4016883332441639</v>
      </c>
      <c r="C132" t="s">
        <v>50</v>
      </c>
      <c r="H132" t="s">
        <v>28</v>
      </c>
      <c r="I132" t="s">
        <v>18</v>
      </c>
      <c r="J132" t="s">
        <v>47</v>
      </c>
      <c r="K132" s="4" t="s">
        <v>55</v>
      </c>
      <c r="N132" s="1">
        <f t="shared" si="4"/>
        <v>16.733458367661012</v>
      </c>
      <c r="O132">
        <f t="shared" si="5"/>
        <v>4.4016883332441637E-6</v>
      </c>
      <c r="P132">
        <f t="shared" si="6"/>
        <v>1.936742866627432E-4</v>
      </c>
    </row>
    <row r="133" spans="1:16" x14ac:dyDescent="0.25">
      <c r="A133">
        <v>1</v>
      </c>
      <c r="B133">
        <v>3.9227040217941433</v>
      </c>
      <c r="C133" t="s">
        <v>50</v>
      </c>
      <c r="H133" t="s">
        <v>28</v>
      </c>
      <c r="I133" t="s">
        <v>18</v>
      </c>
      <c r="J133" t="s">
        <v>47</v>
      </c>
      <c r="K133" s="4" t="s">
        <v>55</v>
      </c>
      <c r="N133" s="1">
        <f t="shared" si="4"/>
        <v>14.912551609252615</v>
      </c>
      <c r="O133">
        <f t="shared" si="5"/>
        <v>3.9227040217941432E-6</v>
      </c>
      <c r="P133">
        <f t="shared" si="6"/>
        <v>1.7259897695894231E-4</v>
      </c>
    </row>
    <row r="134" spans="1:16" x14ac:dyDescent="0.25">
      <c r="A134">
        <v>100</v>
      </c>
      <c r="B134">
        <v>4.3608279618419461</v>
      </c>
      <c r="C134" t="s">
        <v>50</v>
      </c>
      <c r="H134" t="s">
        <v>28</v>
      </c>
      <c r="I134" t="s">
        <v>18</v>
      </c>
      <c r="J134" t="s">
        <v>47</v>
      </c>
      <c r="K134" s="4" t="s">
        <v>55</v>
      </c>
      <c r="N134" s="1">
        <f t="shared" si="4"/>
        <v>16.578123579738342</v>
      </c>
      <c r="O134">
        <f t="shared" si="5"/>
        <v>4.3608279618419464E-6</v>
      </c>
      <c r="P134">
        <f t="shared" si="6"/>
        <v>1.9187643032104565E-4</v>
      </c>
    </row>
    <row r="135" spans="1:16" x14ac:dyDescent="0.25">
      <c r="A135">
        <v>200</v>
      </c>
      <c r="B135">
        <v>172</v>
      </c>
      <c r="C135" t="s">
        <v>30</v>
      </c>
      <c r="H135" t="s">
        <v>17</v>
      </c>
      <c r="I135" t="s">
        <v>21</v>
      </c>
      <c r="J135" t="s">
        <v>32</v>
      </c>
      <c r="K135" s="4" t="s">
        <v>58</v>
      </c>
      <c r="M135" s="1">
        <f>B135*$U$1</f>
        <v>630.66723999999999</v>
      </c>
      <c r="N135">
        <f>M135*0.001*24</f>
        <v>15.136013759999999</v>
      </c>
    </row>
    <row r="136" spans="1:16" x14ac:dyDescent="0.25">
      <c r="A136">
        <v>4</v>
      </c>
      <c r="B136">
        <v>178</v>
      </c>
      <c r="C136" t="s">
        <v>30</v>
      </c>
      <c r="H136" t="s">
        <v>17</v>
      </c>
      <c r="I136" t="s">
        <v>21</v>
      </c>
      <c r="J136" t="s">
        <v>32</v>
      </c>
      <c r="K136" s="4" t="s">
        <v>58</v>
      </c>
      <c r="M136" s="1">
        <f>B136*$U$1</f>
        <v>652.66725999999994</v>
      </c>
      <c r="N136">
        <f>M136*0.001*24</f>
        <v>15.66401424</v>
      </c>
    </row>
    <row r="137" spans="1:16" x14ac:dyDescent="0.25">
      <c r="A137">
        <v>2</v>
      </c>
      <c r="B137">
        <v>0.95799999999999996</v>
      </c>
      <c r="C137" t="s">
        <v>50</v>
      </c>
      <c r="H137" t="s">
        <v>34</v>
      </c>
      <c r="I137" t="s">
        <v>21</v>
      </c>
      <c r="J137" t="s">
        <v>19</v>
      </c>
      <c r="K137" s="4" t="s">
        <v>68</v>
      </c>
      <c r="N137" s="1">
        <f>P137*86400</f>
        <v>3.6419327999999997</v>
      </c>
      <c r="O137">
        <f>B137/1000000</f>
        <v>9.5799999999999998E-7</v>
      </c>
      <c r="P137">
        <f>O137*44</f>
        <v>4.2151999999999999E-5</v>
      </c>
    </row>
    <row r="138" spans="1:16" x14ac:dyDescent="0.25">
      <c r="A138">
        <v>5</v>
      </c>
      <c r="B138">
        <v>1.94</v>
      </c>
      <c r="C138" t="s">
        <v>50</v>
      </c>
      <c r="H138" t="s">
        <v>34</v>
      </c>
      <c r="I138" t="s">
        <v>21</v>
      </c>
      <c r="J138" t="s">
        <v>19</v>
      </c>
      <c r="K138" s="4" t="s">
        <v>68</v>
      </c>
      <c r="N138" s="1">
        <f t="shared" ref="N138:N143" si="7">P138*86400</f>
        <v>7.3751040000000012</v>
      </c>
      <c r="O138">
        <f t="shared" ref="O138:O143" si="8">B138/1000000</f>
        <v>1.9400000000000001E-6</v>
      </c>
      <c r="P138">
        <f t="shared" ref="P138:P143" si="9">O138*44</f>
        <v>8.5360000000000009E-5</v>
      </c>
    </row>
    <row r="139" spans="1:16" x14ac:dyDescent="0.25">
      <c r="A139">
        <v>11</v>
      </c>
      <c r="B139">
        <v>1.74</v>
      </c>
      <c r="C139" t="s">
        <v>50</v>
      </c>
      <c r="H139" t="s">
        <v>34</v>
      </c>
      <c r="I139" t="s">
        <v>21</v>
      </c>
      <c r="J139" t="s">
        <v>19</v>
      </c>
      <c r="K139" s="4" t="s">
        <v>68</v>
      </c>
      <c r="N139" s="1">
        <f t="shared" si="7"/>
        <v>6.6147840000000002</v>
      </c>
      <c r="O139">
        <f t="shared" si="8"/>
        <v>1.7400000000000001E-6</v>
      </c>
      <c r="P139">
        <f t="shared" si="9"/>
        <v>7.6559999999999999E-5</v>
      </c>
    </row>
    <row r="140" spans="1:16" x14ac:dyDescent="0.25">
      <c r="A140">
        <v>19</v>
      </c>
      <c r="B140">
        <v>1.97</v>
      </c>
      <c r="C140" t="s">
        <v>50</v>
      </c>
      <c r="H140" t="s">
        <v>34</v>
      </c>
      <c r="I140" t="s">
        <v>21</v>
      </c>
      <c r="J140" t="s">
        <v>19</v>
      </c>
      <c r="K140" s="4" t="s">
        <v>68</v>
      </c>
      <c r="N140" s="1">
        <f t="shared" si="7"/>
        <v>7.4891519999999989</v>
      </c>
      <c r="O140">
        <f t="shared" si="8"/>
        <v>1.9699999999999998E-6</v>
      </c>
      <c r="P140">
        <f t="shared" si="9"/>
        <v>8.667999999999999E-5</v>
      </c>
    </row>
    <row r="141" spans="1:16" x14ac:dyDescent="0.25">
      <c r="A141">
        <v>36</v>
      </c>
      <c r="B141">
        <v>1.65</v>
      </c>
      <c r="C141" t="s">
        <v>50</v>
      </c>
      <c r="H141" t="s">
        <v>34</v>
      </c>
      <c r="I141" t="s">
        <v>21</v>
      </c>
      <c r="J141" t="s">
        <v>19</v>
      </c>
      <c r="K141" s="4" t="s">
        <v>68</v>
      </c>
      <c r="N141" s="1">
        <f t="shared" si="7"/>
        <v>6.2726399999999991</v>
      </c>
      <c r="O141">
        <f t="shared" si="8"/>
        <v>1.6499999999999999E-6</v>
      </c>
      <c r="P141">
        <f t="shared" si="9"/>
        <v>7.2599999999999989E-5</v>
      </c>
    </row>
    <row r="142" spans="1:16" x14ac:dyDescent="0.25">
      <c r="A142">
        <v>70</v>
      </c>
      <c r="B142">
        <v>1.25</v>
      </c>
      <c r="C142" t="s">
        <v>50</v>
      </c>
      <c r="H142" t="s">
        <v>34</v>
      </c>
      <c r="I142" t="s">
        <v>21</v>
      </c>
      <c r="J142" t="s">
        <v>19</v>
      </c>
      <c r="K142" s="4" t="s">
        <v>68</v>
      </c>
      <c r="N142" s="1">
        <f t="shared" si="7"/>
        <v>4.7519999999999998</v>
      </c>
      <c r="O142">
        <f t="shared" si="8"/>
        <v>1.2500000000000001E-6</v>
      </c>
      <c r="P142">
        <f t="shared" si="9"/>
        <v>5.5000000000000002E-5</v>
      </c>
    </row>
    <row r="143" spans="1:16" x14ac:dyDescent="0.25">
      <c r="A143">
        <v>130</v>
      </c>
      <c r="B143">
        <v>1.1200000000000001</v>
      </c>
      <c r="C143" t="s">
        <v>50</v>
      </c>
      <c r="H143" t="s">
        <v>34</v>
      </c>
      <c r="I143" t="s">
        <v>21</v>
      </c>
      <c r="J143" t="s">
        <v>19</v>
      </c>
      <c r="K143" s="4" t="s">
        <v>68</v>
      </c>
      <c r="N143" s="1">
        <f t="shared" si="7"/>
        <v>4.2577920000000002</v>
      </c>
      <c r="O143">
        <f t="shared" si="8"/>
        <v>1.1200000000000001E-6</v>
      </c>
      <c r="P143">
        <f t="shared" si="9"/>
        <v>4.9280000000000003E-5</v>
      </c>
    </row>
  </sheetData>
  <sortState xmlns:xlrd2="http://schemas.microsoft.com/office/spreadsheetml/2017/richdata2" ref="A2:T143">
    <sortCondition ref="K2:K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Ribeiro-Kumara</dc:creator>
  <cp:lastModifiedBy>Chris Ribeiro-Kumara</cp:lastModifiedBy>
  <dcterms:created xsi:type="dcterms:W3CDTF">2020-02-18T16:48:57Z</dcterms:created>
  <dcterms:modified xsi:type="dcterms:W3CDTF">2020-02-18T18:51:24Z</dcterms:modified>
</cp:coreProperties>
</file>