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392\Documents\GitHub\material-flow-mapping\system-definitions\spreadsheets\"/>
    </mc:Choice>
  </mc:AlternateContent>
  <xr:revisionPtr revIDLastSave="0" documentId="13_ncr:1_{B830832D-2D42-410B-9074-E5DBF1C5827D}" xr6:coauthVersionLast="47" xr6:coauthVersionMax="47" xr10:uidLastSave="{00000000-0000-0000-0000-000000000000}"/>
  <bookViews>
    <workbookView xWindow="22932" yWindow="-108" windowWidth="20376" windowHeight="12216" xr2:uid="{FFEB4F00-1317-4C05-B203-B0081EC43325}"/>
  </bookViews>
  <sheets>
    <sheet name="Process recipe" sheetId="2" r:id="rId1"/>
  </sheets>
  <externalReferences>
    <externalReference r:id="rId2"/>
    <externalReference r:id="rId3"/>
  </externalReferences>
  <definedNames>
    <definedName name="CG_S_Ratio">#REF!</definedName>
    <definedName name="EtOH_CornEtOH_Share">[1]Inputs!$F$314</definedName>
    <definedName name="EtOH_CornStoverEtOH_Share">[1]Inputs!$K$314</definedName>
    <definedName name="EtOH_HBiomassEtOH_Share">[1]Inputs!$I$314</definedName>
    <definedName name="EtOH_MiscanthusEtOH_Share">[1]Inputs!$J$314</definedName>
    <definedName name="EtOH_PoplarEtOH_Share">[1]Inputs!$H$314</definedName>
    <definedName name="EtOH_SugarCaneEtOH_Share">[1]Inputs!$P$314</definedName>
    <definedName name="EtOH_WBiomassEtOH_Share">[1]Inputs!$G$314</definedName>
    <definedName name="EtOH_WoodResidueEtOH_Share">[1]Inputs!$L$314</definedName>
    <definedName name="FuelSpec_PetCoke_SContent">#REF!</definedName>
    <definedName name="J2J">[2]Fuel_spec!$B$178</definedName>
    <definedName name="kg2g">#REF!</definedName>
    <definedName name="kg2T">#REF!</definedName>
    <definedName name="L2gal">#REF!</definedName>
    <definedName name="lb2g">#REF!</definedName>
    <definedName name="MJ2BTU">#REF!</definedName>
    <definedName name="ml2gal">#REF!</definedName>
  </definedName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0" i="2" l="1"/>
  <c r="S290" i="2" s="1"/>
  <c r="S286" i="2"/>
  <c r="R285" i="2"/>
  <c r="T285" i="2" s="1"/>
  <c r="T278" i="2"/>
  <c r="R274" i="2"/>
  <c r="T274" i="2" s="1"/>
  <c r="R273" i="2"/>
  <c r="R269" i="2"/>
  <c r="T269" i="2" s="1"/>
  <c r="T266" i="2"/>
  <c r="T267" i="2" s="1"/>
  <c r="T263" i="2"/>
  <c r="T264" i="2" s="1"/>
  <c r="T259" i="2"/>
  <c r="T255" i="2"/>
  <c r="T254" i="2"/>
  <c r="S248" i="2"/>
  <c r="T239" i="2"/>
  <c r="T240" i="2" s="1"/>
  <c r="T235" i="2"/>
  <c r="S231" i="2"/>
  <c r="T231" i="2"/>
  <c r="T232" i="2" s="1"/>
  <c r="T228" i="2"/>
  <c r="T227" i="2"/>
  <c r="T223" i="2"/>
  <c r="T224" i="2" s="1"/>
  <c r="R216" i="2"/>
  <c r="S216" i="2" s="1"/>
  <c r="R212" i="2"/>
  <c r="S212" i="2" s="1"/>
  <c r="S213" i="2" s="1"/>
  <c r="S214" i="2" s="1"/>
  <c r="R208" i="2"/>
  <c r="S208" i="2" s="1"/>
  <c r="R207" i="2"/>
  <c r="T207" i="2" s="1"/>
  <c r="T210" i="2" s="1"/>
  <c r="S203" i="2"/>
  <c r="S204" i="2" s="1"/>
  <c r="T203" i="2"/>
  <c r="S196" i="2"/>
  <c r="S197" i="2" s="1"/>
  <c r="R197" i="2" s="1"/>
  <c r="T197" i="2" s="1"/>
  <c r="T198" i="2" s="1"/>
  <c r="R191" i="2"/>
  <c r="R186" i="2"/>
  <c r="S180" i="2"/>
  <c r="S181" i="2" s="1"/>
  <c r="S182" i="2" s="1"/>
  <c r="S176" i="2"/>
  <c r="S175" i="2"/>
  <c r="S174" i="2"/>
  <c r="Q167" i="2"/>
  <c r="R168" i="2"/>
  <c r="R167" i="2"/>
  <c r="R166" i="2"/>
  <c r="R165" i="2"/>
  <c r="S155" i="2"/>
  <c r="R149" i="2"/>
  <c r="T149" i="2" s="1"/>
  <c r="T151" i="2" s="1"/>
  <c r="T146" i="2"/>
  <c r="S145" i="2"/>
  <c r="S138" i="2"/>
  <c r="S139" i="2" s="1"/>
  <c r="T137" i="2"/>
  <c r="T141" i="2" s="1"/>
  <c r="R128" i="2"/>
  <c r="T127" i="2"/>
  <c r="T115" i="2"/>
  <c r="T121" i="2"/>
  <c r="Q102" i="2"/>
  <c r="T75" i="2"/>
  <c r="S67" i="2"/>
  <c r="S64" i="2"/>
  <c r="R63" i="2"/>
  <c r="R58" i="2" s="1"/>
  <c r="T58" i="2" s="1"/>
  <c r="T60" i="2"/>
  <c r="R54" i="2"/>
  <c r="S53" i="2"/>
  <c r="S52" i="2"/>
  <c r="T43" i="2"/>
  <c r="T47" i="2" s="1"/>
  <c r="S36" i="2"/>
  <c r="S37" i="2" s="1"/>
  <c r="S26" i="2"/>
  <c r="S27" i="2" s="1"/>
  <c r="S28" i="2" s="1"/>
  <c r="R28" i="2" s="1"/>
  <c r="T28" i="2" s="1"/>
  <c r="T31" i="2" s="1"/>
  <c r="S14" i="2"/>
  <c r="S15" i="2" s="1"/>
  <c r="R9" i="2"/>
  <c r="T9" i="2" s="1"/>
  <c r="T11" i="2" s="1"/>
  <c r="R8" i="2"/>
  <c r="T8" i="2" s="1"/>
  <c r="T10" i="2" s="1"/>
  <c r="S167" i="2" l="1"/>
  <c r="R270" i="2"/>
  <c r="T270" i="2" s="1"/>
  <c r="T67" i="2"/>
  <c r="S96" i="2"/>
  <c r="R98" i="2" s="1"/>
  <c r="T196" i="2"/>
  <c r="T199" i="2" s="1"/>
  <c r="S207" i="2"/>
  <c r="S186" i="2"/>
  <c r="S187" i="2" s="1"/>
  <c r="R187" i="2" s="1"/>
  <c r="T187" i="2" s="1"/>
  <c r="T188" i="2" s="1"/>
  <c r="T248" i="2"/>
  <c r="T249" i="2" s="1"/>
  <c r="R15" i="2"/>
  <c r="T15" i="2" s="1"/>
  <c r="R116" i="2"/>
  <c r="T116" i="2" s="1"/>
  <c r="T271" i="2"/>
  <c r="S217" i="2"/>
  <c r="S218" i="2" s="1"/>
  <c r="R218" i="2" s="1"/>
  <c r="S63" i="2"/>
  <c r="R37" i="2"/>
  <c r="T37" i="2" s="1"/>
  <c r="T39" i="2" s="1"/>
  <c r="Q166" i="2"/>
  <c r="T166" i="2" s="1"/>
  <c r="S274" i="2"/>
  <c r="R284" i="2"/>
  <c r="T284" i="2" s="1"/>
  <c r="S58" i="2"/>
  <c r="T208" i="2"/>
  <c r="T209" i="2" s="1"/>
  <c r="S115" i="2"/>
  <c r="S223" i="2"/>
  <c r="S263" i="2"/>
  <c r="S254" i="2"/>
  <c r="S54" i="2"/>
  <c r="R217" i="2"/>
  <c r="S239" i="2"/>
  <c r="R14" i="2"/>
  <c r="T14" i="2" s="1"/>
  <c r="T186" i="2"/>
  <c r="T189" i="2" s="1"/>
  <c r="R286" i="2"/>
  <c r="T286" i="2" s="1"/>
  <c r="S43" i="2"/>
  <c r="S44" i="2" s="1"/>
  <c r="T96" i="2"/>
  <c r="T138" i="2"/>
  <c r="T140" i="2" s="1"/>
  <c r="S259" i="2"/>
  <c r="S269" i="2"/>
  <c r="T26" i="2"/>
  <c r="T29" i="2" s="1"/>
  <c r="Q168" i="2"/>
  <c r="T168" i="2" s="1"/>
  <c r="R213" i="2"/>
  <c r="T229" i="2"/>
  <c r="R139" i="2"/>
  <c r="T139" i="2" s="1"/>
  <c r="T142" i="2" s="1"/>
  <c r="R214" i="2"/>
  <c r="S227" i="2"/>
  <c r="T180" i="2"/>
  <c r="T191" i="2"/>
  <c r="T194" i="2" s="1"/>
  <c r="T273" i="2"/>
  <c r="T275" i="2" s="1"/>
  <c r="S273" i="2"/>
  <c r="T256" i="2"/>
  <c r="R27" i="2"/>
  <c r="T27" i="2" s="1"/>
  <c r="T30" i="2" s="1"/>
  <c r="R156" i="2"/>
  <c r="R204" i="2"/>
  <c r="T204" i="2" s="1"/>
  <c r="T205" i="2" s="1"/>
  <c r="R181" i="2"/>
  <c r="T181" i="2" s="1"/>
  <c r="T167" i="2"/>
  <c r="R182" i="2"/>
  <c r="T182" i="2" s="1"/>
  <c r="T128" i="2"/>
  <c r="T133" i="2" s="1"/>
  <c r="S128" i="2"/>
  <c r="S129" i="2" s="1"/>
  <c r="T145" i="2"/>
  <c r="T147" i="2" s="1"/>
  <c r="R291" i="2"/>
  <c r="S291" i="2" s="1"/>
  <c r="S127" i="2"/>
  <c r="T36" i="2"/>
  <c r="T38" i="2" s="1"/>
  <c r="T155" i="2"/>
  <c r="R242" i="2"/>
  <c r="T242" i="2" s="1"/>
  <c r="R244" i="2"/>
  <c r="T244" i="2" s="1"/>
  <c r="S278" i="2"/>
  <c r="S149" i="2"/>
  <c r="S150" i="2" s="1"/>
  <c r="R150" i="2" s="1"/>
  <c r="T150" i="2" s="1"/>
  <c r="T152" i="2" s="1"/>
  <c r="S173" i="2"/>
  <c r="S166" i="2"/>
  <c r="S169" i="2" s="1"/>
  <c r="R169" i="2" s="1"/>
  <c r="T169" i="2" s="1"/>
  <c r="S191" i="2"/>
  <c r="S192" i="2" s="1"/>
  <c r="R192" i="2" s="1"/>
  <c r="T192" i="2" s="1"/>
  <c r="T193" i="2" s="1"/>
  <c r="S137" i="2"/>
  <c r="S146" i="2"/>
  <c r="S228" i="2"/>
  <c r="Q165" i="2"/>
  <c r="S165" i="2" s="1"/>
  <c r="R68" i="2"/>
  <c r="T68" i="2" s="1"/>
  <c r="R220" i="2"/>
  <c r="T220" i="2" s="1"/>
  <c r="T221" i="2" s="1"/>
  <c r="S235" i="2"/>
  <c r="S236" i="2" s="1"/>
  <c r="R236" i="2" s="1"/>
  <c r="T236" i="2" s="1"/>
  <c r="T237" i="2" s="1"/>
  <c r="R243" i="2"/>
  <c r="T243" i="2" s="1"/>
  <c r="R277" i="2"/>
  <c r="T277" i="2" s="1"/>
  <c r="T279" i="2" s="1"/>
  <c r="R62" i="2"/>
  <c r="R57" i="2" s="1"/>
  <c r="S75" i="2"/>
  <c r="S76" i="2" s="1"/>
  <c r="R76" i="2" s="1"/>
  <c r="T76" i="2" s="1"/>
  <c r="T77" i="2" s="1"/>
  <c r="R80" i="2"/>
  <c r="R88" i="2"/>
  <c r="T88" i="2" s="1"/>
  <c r="T90" i="2" s="1"/>
  <c r="S255" i="2"/>
  <c r="S266" i="2"/>
  <c r="S168" i="2" l="1"/>
  <c r="T287" i="2"/>
  <c r="T16" i="2"/>
  <c r="R97" i="2"/>
  <c r="T97" i="2" s="1"/>
  <c r="T98" i="2"/>
  <c r="S98" i="2"/>
  <c r="R101" i="2" s="1"/>
  <c r="S97" i="2"/>
  <c r="R100" i="2" s="1"/>
  <c r="T100" i="2" s="1"/>
  <c r="T106" i="2" s="1"/>
  <c r="R99" i="2"/>
  <c r="T99" i="2" s="1"/>
  <c r="S116" i="2"/>
  <c r="S117" i="2" s="1"/>
  <c r="T183" i="2"/>
  <c r="T71" i="2"/>
  <c r="S270" i="2"/>
  <c r="R44" i="2"/>
  <c r="T44" i="2" s="1"/>
  <c r="T48" i="2" s="1"/>
  <c r="S45" i="2"/>
  <c r="S88" i="2"/>
  <c r="S89" i="2" s="1"/>
  <c r="R89" i="2" s="1"/>
  <c r="T89" i="2" s="1"/>
  <c r="T91" i="2" s="1"/>
  <c r="R81" i="2"/>
  <c r="T80" i="2"/>
  <c r="T57" i="2"/>
  <c r="T59" i="2" s="1"/>
  <c r="S57" i="2"/>
  <c r="S277" i="2"/>
  <c r="S244" i="2"/>
  <c r="S243" i="2"/>
  <c r="T156" i="2"/>
  <c r="T158" i="2" s="1"/>
  <c r="S156" i="2"/>
  <c r="S157" i="2" s="1"/>
  <c r="R157" i="2" s="1"/>
  <c r="T157" i="2" s="1"/>
  <c r="T159" i="2" s="1"/>
  <c r="S242" i="2"/>
  <c r="T165" i="2"/>
  <c r="T245" i="2"/>
  <c r="R129" i="2"/>
  <c r="T129" i="2" s="1"/>
  <c r="S130" i="2"/>
  <c r="S80" i="2"/>
  <c r="S220" i="2"/>
  <c r="S62" i="2"/>
  <c r="S260" i="2"/>
  <c r="R260" i="2" s="1"/>
  <c r="T260" i="2" s="1"/>
  <c r="T261" i="2" s="1"/>
  <c r="S68" i="2"/>
  <c r="S69" i="2" s="1"/>
  <c r="R69" i="2" s="1"/>
  <c r="T69" i="2" s="1"/>
  <c r="T72" i="2" s="1"/>
  <c r="S100" i="2" l="1"/>
  <c r="S99" i="2"/>
  <c r="S118" i="2"/>
  <c r="R117" i="2"/>
  <c r="T117" i="2" s="1"/>
  <c r="T122" i="2" s="1"/>
  <c r="T101" i="2"/>
  <c r="T107" i="2" s="1"/>
  <c r="S101" i="2"/>
  <c r="T103" i="2"/>
  <c r="T102" i="2"/>
  <c r="T104" i="2"/>
  <c r="S46" i="2"/>
  <c r="R46" i="2" s="1"/>
  <c r="T46" i="2" s="1"/>
  <c r="T50" i="2" s="1"/>
  <c r="R45" i="2"/>
  <c r="T45" i="2" s="1"/>
  <c r="T49" i="2" s="1"/>
  <c r="S131" i="2"/>
  <c r="R131" i="2" s="1"/>
  <c r="T131" i="2" s="1"/>
  <c r="T134" i="2" s="1"/>
  <c r="R130" i="2"/>
  <c r="T130" i="2" s="1"/>
  <c r="T132" i="2" s="1"/>
  <c r="S81" i="2"/>
  <c r="S82" i="2" s="1"/>
  <c r="T81" i="2"/>
  <c r="T105" i="2" l="1"/>
  <c r="S119" i="2"/>
  <c r="R119" i="2" s="1"/>
  <c r="T119" i="2" s="1"/>
  <c r="T123" i="2" s="1"/>
  <c r="R118" i="2"/>
  <c r="T118" i="2" s="1"/>
  <c r="T120" i="2" s="1"/>
  <c r="S83" i="2"/>
  <c r="R83" i="2" s="1"/>
  <c r="T83" i="2" s="1"/>
  <c r="T86" i="2" s="1"/>
  <c r="R82" i="2"/>
  <c r="T82" i="2" s="1"/>
  <c r="T8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tc={7149E49B-226E-42BC-89CF-F9F343011A1E}</author>
    <author>tc={8854C6BB-38B0-4987-9B48-AA5BE799CF78}</author>
  </authors>
  <commentList>
    <comment ref="C102" authorId="0" shapeId="0" xr:uid="{7149E49B-226E-42BC-89CF-F9F343011A1E}">
      <text>
        <t>[Threaded comment]
Your version of Excel allows you to read this threaded comment; however, any edits to it will get removed if the file is opened in a newer version of Excel. Learn more: https://go.microsoft.com/fwlink/?linkid=870924
Comment:
    side reaction</t>
      </text>
    </comment>
    <comment ref="N118" authorId="1" shapeId="0" xr:uid="{8854C6BB-38B0-4987-9B48-AA5BE799CF78}">
      <text>
        <t>[Threaded comment]
Your version of Excel allows you to read this threaded comment; however, any edits to it will get removed if the file is opened in a newer version of Excel. Learn more: https://go.microsoft.com/fwlink/?linkid=870924
Comment:
    InorganicAcids</t>
      </text>
    </comment>
  </commentList>
</comments>
</file>

<file path=xl/sharedStrings.xml><?xml version="1.0" encoding="utf-8"?>
<sst xmlns="http://schemas.openxmlformats.org/spreadsheetml/2006/main" count="876" uniqueCount="372">
  <si>
    <t>Primary input requirements</t>
  </si>
  <si>
    <t>No.</t>
  </si>
  <si>
    <t>Produce</t>
  </si>
  <si>
    <t>Consume</t>
  </si>
  <si>
    <t>Characteristic reaction equation</t>
  </si>
  <si>
    <t>Primary product</t>
  </si>
  <si>
    <t>Secondary product</t>
  </si>
  <si>
    <t>Primary reactant</t>
  </si>
  <si>
    <t>Secondary reactant</t>
  </si>
  <si>
    <t>Theoretical</t>
  </si>
  <si>
    <t>Industry est.</t>
  </si>
  <si>
    <t>Yield (%)</t>
  </si>
  <si>
    <t>Yield loss</t>
  </si>
  <si>
    <t>Source</t>
  </si>
  <si>
    <t>Notes</t>
  </si>
  <si>
    <t>Chemical</t>
  </si>
  <si>
    <t>Mols</t>
  </si>
  <si>
    <t>Formula</t>
  </si>
  <si>
    <t>t/t</t>
  </si>
  <si>
    <t>%</t>
  </si>
  <si>
    <t>ref</t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</si>
  <si>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</si>
  <si>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O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</si>
  <si>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</si>
  <si>
    <t>Oxygen</t>
  </si>
  <si>
    <t>O2</t>
  </si>
  <si>
    <t>WasteOtherChemicals</t>
  </si>
  <si>
    <t>WasteOxygen</t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</si>
  <si>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=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</si>
  <si>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Propylene oxide</t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</si>
  <si>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</si>
  <si>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t>Water</t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</si>
  <si>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</si>
  <si>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Propylene</t>
  </si>
  <si>
    <r>
      <t>C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</si>
  <si>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t>(Tecnon OrbiChem, 2016)</t>
  </si>
  <si>
    <t>http://www.orbichem.com/chemicalconversionfactors.aspx</t>
  </si>
  <si>
    <t>Average tonnages of inputs required directly reported</t>
  </si>
  <si>
    <t xml:space="preserve">Hydrogen Peroxide </t>
  </si>
  <si>
    <t>H2O2</t>
  </si>
  <si>
    <t>Glycerol or Glycerine or Glycerin</t>
  </si>
  <si>
    <t>C3H8O3</t>
  </si>
  <si>
    <t>Epichlorohydrin</t>
  </si>
  <si>
    <t>C3H5ClO</t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</si>
  <si>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=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</si>
  <si>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</si>
  <si>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</si>
  <si>
    <t>Average tonnages of inputs required directly reported; only includes MEG yield (not DEG/TEG)</t>
  </si>
  <si>
    <t>H2O</t>
  </si>
  <si>
    <t>WasteWater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</si>
  <si>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</si>
  <si>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</si>
  <si>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Terephthalic acid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</si>
  <si>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</si>
  <si>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t>Para-xylene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</si>
  <si>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</si>
  <si>
    <r>
      <t>4C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+ 4HCl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 + 4HCl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</si>
  <si>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</t>
    </r>
  </si>
  <si>
    <t>Hydrogen chloride</t>
  </si>
  <si>
    <t>HCl</t>
  </si>
  <si>
    <t>Chlorine</t>
  </si>
  <si>
    <r>
      <t>Cl</t>
    </r>
    <r>
      <rPr>
        <vertAlign val="subscript"/>
        <sz val="10"/>
        <color theme="1"/>
        <rFont val="Calibri"/>
        <family val="2"/>
        <scheme val="minor"/>
      </rPr>
      <t>2</t>
    </r>
  </si>
  <si>
    <r>
      <t>O</t>
    </r>
    <r>
      <rPr>
        <vertAlign val="subscript"/>
        <sz val="10"/>
        <color theme="1"/>
        <rFont val="Calibri"/>
        <family val="2"/>
        <scheme val="minor"/>
      </rPr>
      <t>2</t>
    </r>
  </si>
  <si>
    <t xml:space="preserve">OtherIndustrialGases </t>
  </si>
  <si>
    <t>InorganicAcids</t>
  </si>
  <si>
    <t>This can be classified as other industrial gases or coproduct hydrogen chloride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</si>
  <si>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Cl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</si>
  <si>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t>(Wells, 1999)</t>
  </si>
  <si>
    <t>G Margaret Wells, Handbook of Petrochemicals and Processes, 2nd ed. 1999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</si>
  <si>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2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Cl</t>
    </r>
  </si>
  <si>
    <t>Calculated from other two steps in process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</si>
  <si>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</si>
  <si>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</si>
  <si>
    <t>Hydrogen</t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</si>
  <si>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</si>
  <si>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</si>
  <si>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t>Calculated from two steps in process below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</si>
  <si>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10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</si>
  <si>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</si>
  <si>
    <t>99% yield quoted - assume no excess of either reactant used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</si>
  <si>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8</t>
    </r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</si>
  <si>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</si>
  <si>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</si>
  <si>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</si>
  <si>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r>
      <t>NH</t>
    </r>
    <r>
      <rPr>
        <vertAlign val="subscript"/>
        <sz val="10"/>
        <rFont val="Calibri"/>
        <family val="2"/>
        <scheme val="minor"/>
      </rPr>
      <t>3</t>
    </r>
  </si>
  <si>
    <t>(Lide, 2016)</t>
  </si>
  <si>
    <t>https://www.crcpress.com/CRC-Handbook-of-Chemistry-and-Physics-97th-Edition/Haynes/p/book/9781498754286?c=dqq91_97</t>
  </si>
  <si>
    <t>Assume same proportion over stoich as other input (no excess)</t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</si>
  <si>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+ 3H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</si>
  <si>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</si>
  <si>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</si>
  <si>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</si>
  <si>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</si>
  <si>
    <t>O&amp;GJ steam cracker survey 2013</t>
  </si>
  <si>
    <t>Assume yield is 95% as per earlier processes</t>
  </si>
  <si>
    <r>
      <t>NH</t>
    </r>
    <r>
      <rPr>
        <vertAlign val="subscript"/>
        <sz val="10"/>
        <color theme="1"/>
        <rFont val="Calibri"/>
        <family val="2"/>
        <scheme val="minor"/>
      </rPr>
      <t>3</t>
    </r>
  </si>
  <si>
    <t>http://www.viprubber.com/page/technical_sbr</t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</si>
  <si>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</si>
  <si>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+ CO = 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</si>
  <si>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</si>
  <si>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</si>
  <si>
    <t>http://www.greener-industry.org.uk/pages/ethanoicAcid/6ethanoicAcidPM2.htm</t>
  </si>
  <si>
    <t>Monsanto process about 98% yield on methanol, Cativa 99%+</t>
  </si>
  <si>
    <t>Carbon monoxide</t>
  </si>
  <si>
    <t>CO</t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</si>
  <si>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+ 6H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</si>
  <si>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2</t>
    </r>
  </si>
  <si>
    <t>Ammonium bisulphate</t>
  </si>
  <si>
    <t>NH5SO4</t>
  </si>
  <si>
    <t>(Bauer Jr., 2011)</t>
  </si>
  <si>
    <t>MMA yield based on acetone cyanohydrin is 80-90%, p.5: http://onlinelibrary.wiley.com/doi/10.1002/14356007.a16_441.pub2/pdf</t>
  </si>
  <si>
    <t>2-step yield calculation yield - assume upper end of range (90%) quoted for ACY/MMA step</t>
  </si>
  <si>
    <r>
      <t>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</si>
  <si>
    <t>Sulphuric acid</t>
  </si>
  <si>
    <t>H2SO4</t>
  </si>
  <si>
    <t>Methane</t>
  </si>
  <si>
    <t>CH4</t>
  </si>
  <si>
    <t>2NH3+H2SO4 = (NH4)2SO4</t>
  </si>
  <si>
    <t>Ammonium sulfate</t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</si>
  <si>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</si>
  <si>
    <t xml:space="preserve"> (NH4)2SO4</t>
  </si>
  <si>
    <t>NH3</t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</si>
  <si>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7</t>
    </r>
    <r>
      <rPr>
        <sz val="10"/>
        <color theme="0" tint="-0.499984740745262"/>
        <rFont val="Calibri"/>
        <family val="2"/>
        <scheme val="minor"/>
      </rPr>
      <t>NO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</si>
  <si>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</si>
  <si>
    <r>
      <t>NH</t>
    </r>
    <r>
      <rPr>
        <vertAlign val="subscript"/>
        <sz val="10"/>
        <color theme="0" tint="-0.499984740745262"/>
        <rFont val="Calibri"/>
        <family val="2"/>
        <scheme val="minor"/>
      </rPr>
      <t>3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</si>
  <si>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5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8</t>
    </r>
    <r>
      <rPr>
        <sz val="10"/>
        <color theme="0" tint="-0.499984740745262"/>
        <rFont val="Calibri"/>
        <family val="2"/>
        <scheme val="minor"/>
      </rPr>
      <t>O</t>
    </r>
    <r>
      <rPr>
        <vertAlign val="subscript"/>
        <sz val="10"/>
        <color theme="0" tint="-0.499984740745262"/>
        <rFont val="Calibri"/>
        <family val="2"/>
        <scheme val="minor"/>
      </rPr>
      <t>2</t>
    </r>
  </si>
  <si>
    <r>
      <t>CH</t>
    </r>
    <r>
      <rPr>
        <vertAlign val="subscript"/>
        <sz val="10"/>
        <color theme="0" tint="-0.499984740745262"/>
        <rFont val="Calibri"/>
        <family val="2"/>
        <scheme val="minor"/>
      </rPr>
      <t>4</t>
    </r>
    <r>
      <rPr>
        <sz val="10"/>
        <color theme="0" tint="-0.499984740745262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</si>
  <si>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HNO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+ 3H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</si>
  <si>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4</t>
    </r>
  </si>
  <si>
    <t>Nitrous oxide</t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</si>
  <si>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</si>
  <si>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this was classified as "OtherInorganicPrimaryChemicals" in UKFIRES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</si>
  <si>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12</t>
    </r>
  </si>
  <si>
    <r>
      <t>HNO</t>
    </r>
    <r>
      <rPr>
        <vertAlign val="subscript"/>
        <sz val="10"/>
        <rFont val="Calibri"/>
        <family val="2"/>
        <scheme val="minor"/>
      </rPr>
      <t>3</t>
    </r>
  </si>
  <si>
    <t>Nitrous acid</t>
  </si>
  <si>
    <r>
      <t>HNO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</si>
  <si>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 xml:space="preserve">12 </t>
    </r>
    <r>
      <rPr>
        <sz val="10"/>
        <color theme="1"/>
        <rFont val="Calibri"/>
        <family val="2"/>
        <scheme val="minor"/>
      </rPr>
      <t>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NO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 +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</si>
  <si>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11</t>
    </r>
    <r>
      <rPr>
        <sz val="10"/>
        <rFont val="Calibri"/>
        <family val="2"/>
        <scheme val="minor"/>
      </rPr>
      <t>NO</t>
    </r>
  </si>
  <si>
    <t>Hydroxylamine</t>
  </si>
  <si>
    <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NO</t>
    </r>
  </si>
  <si>
    <r>
      <t>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</si>
  <si>
    <r>
      <t>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+ 2C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</si>
  <si>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</si>
  <si>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2C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</si>
  <si>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</si>
  <si>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</si>
  <si>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</si>
  <si>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+ 4H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</si>
  <si>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</si>
  <si>
    <t>(Herzog et al., 2012)</t>
  </si>
  <si>
    <t>Butadiene/adiponitrile route not quoted, but assume at least as good as previous Dupont process (95%), p.2: http://onlinelibrary.wiley.com/doi/10.1002/14356007.a12_629.pub2/pdf</t>
  </si>
  <si>
    <t>85% yield quoted for both high- and low-pressure processes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</si>
  <si>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 xml:space="preserve"> + 3O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+ 2CH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 = 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+ 4H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</si>
  <si>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</si>
  <si>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+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 + 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</si>
  <si>
    <t>Phenol &amp; Acetone</t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</si>
  <si>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O</t>
    </r>
  </si>
  <si>
    <r>
      <t>C</t>
    </r>
    <r>
      <rPr>
        <vertAlign val="subscript"/>
        <sz val="10"/>
        <rFont val="Calibri"/>
        <family val="2"/>
        <scheme val="minor"/>
      </rPr>
      <t>6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</si>
  <si>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9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12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</si>
  <si>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3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</si>
  <si>
    <r>
      <t>C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H</t>
    </r>
    <r>
      <rPr>
        <vertAlign val="subscript"/>
        <sz val="10"/>
        <color theme="0" tint="-0.499984740745262"/>
        <rFont val="Calibri"/>
        <family val="2"/>
        <scheme val="minor"/>
      </rPr>
      <t>6</t>
    </r>
    <r>
      <rPr>
        <sz val="10"/>
        <color theme="0" tint="-0.499984740745262"/>
        <rFont val="Calibri"/>
        <family val="2"/>
        <scheme val="minor"/>
      </rPr>
      <t>O</t>
    </r>
  </si>
  <si>
    <r>
      <t>2C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 xml:space="preserve">6 </t>
    </r>
    <r>
      <rPr>
        <sz val="10"/>
        <color theme="1"/>
        <rFont val="Calibri"/>
        <family val="2"/>
        <scheme val="minor"/>
      </rPr>
      <t>+ 2CO + 4H</t>
    </r>
    <r>
      <rPr>
        <vertAlign val="subscript"/>
        <sz val="10"/>
        <color theme="1"/>
        <rFont val="Calibri"/>
        <family val="2"/>
        <scheme val="minor"/>
      </rPr>
      <t xml:space="preserve">2 </t>
    </r>
    <r>
      <rPr>
        <sz val="10"/>
        <color theme="1"/>
        <rFont val="Calibri"/>
        <family val="2"/>
        <scheme val="minor"/>
      </rPr>
      <t>= 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18</t>
    </r>
    <r>
      <rPr>
        <sz val="10"/>
        <color theme="1"/>
        <rFont val="Calibri"/>
        <family val="2"/>
        <scheme val="minor"/>
      </rPr>
      <t>O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</si>
  <si>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18</t>
    </r>
    <r>
      <rPr>
        <sz val="10"/>
        <color theme="1"/>
        <rFont val="Calibri"/>
        <family val="2"/>
        <scheme val="minor"/>
      </rPr>
      <t>O</t>
    </r>
  </si>
  <si>
    <r>
      <t>2NH</t>
    </r>
    <r>
      <rPr>
        <vertAlign val="subscript"/>
        <sz val="10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>+ 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 xml:space="preserve">4 </t>
    </r>
    <r>
      <rPr>
        <sz val="10"/>
        <color theme="1"/>
        <rFont val="Calibri"/>
        <family val="2"/>
        <scheme val="minor"/>
      </rPr>
      <t>=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9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>4</t>
    </r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</si>
  <si>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9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>4</t>
    </r>
  </si>
  <si>
    <t>(Agrium, 2016)</t>
  </si>
  <si>
    <t>Agrium handbook</t>
  </si>
  <si>
    <t>Phosphoric acid</t>
  </si>
  <si>
    <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>4</t>
    </r>
  </si>
  <si>
    <r>
      <t>NH</t>
    </r>
    <r>
      <rPr>
        <vertAlign val="subscript"/>
        <sz val="10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>+ 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 xml:space="preserve">4 </t>
    </r>
    <r>
      <rPr>
        <sz val="10"/>
        <color theme="1"/>
        <rFont val="Calibri"/>
        <family val="2"/>
        <scheme val="minor"/>
      </rPr>
      <t>= NH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>4</t>
    </r>
  </si>
  <si>
    <r>
      <t>NH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PO</t>
    </r>
    <r>
      <rPr>
        <vertAlign val="subscript"/>
        <sz val="10"/>
        <color theme="1"/>
        <rFont val="Calibri"/>
        <family val="2"/>
        <scheme val="minor"/>
      </rPr>
      <t>4</t>
    </r>
  </si>
  <si>
    <r>
      <t>Includes sulphur input in tonnages; estimate using relative quantities of just NH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&amp; 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PO</t>
    </r>
    <r>
      <rPr>
        <vertAlign val="subscript"/>
        <sz val="10"/>
        <rFont val="Calibri"/>
        <family val="2"/>
        <scheme val="minor"/>
      </rPr>
      <t>4</t>
    </r>
  </si>
  <si>
    <r>
      <t>2NH</t>
    </r>
    <r>
      <rPr>
        <vertAlign val="subscript"/>
        <sz val="10"/>
        <color theme="1"/>
        <rFont val="Calibri"/>
        <family val="2"/>
        <scheme val="minor"/>
      </rPr>
      <t xml:space="preserve">3 </t>
    </r>
    <r>
      <rPr>
        <sz val="10"/>
        <color theme="1"/>
        <rFont val="Calibri"/>
        <family val="2"/>
        <scheme val="minor"/>
      </rPr>
      <t>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 xml:space="preserve">4 </t>
    </r>
    <r>
      <rPr>
        <sz val="10"/>
        <color theme="1"/>
        <rFont val="Calibri"/>
        <family val="2"/>
        <scheme val="minor"/>
      </rPr>
      <t>= NH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SO</t>
    </r>
    <r>
      <rPr>
        <vertAlign val="subscript"/>
        <sz val="10"/>
        <color theme="1"/>
        <rFont val="Calibri"/>
        <family val="2"/>
        <scheme val="minor"/>
      </rPr>
      <t>4</t>
    </r>
  </si>
  <si>
    <r>
      <t>2NH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 +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</si>
  <si>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r>
      <t>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</si>
  <si>
    <t>Carbon dioxide</t>
  </si>
  <si>
    <r>
      <t>CO</t>
    </r>
    <r>
      <rPr>
        <vertAlign val="subscript"/>
        <sz val="10"/>
        <color theme="1"/>
        <rFont val="Calibri"/>
        <family val="2"/>
        <scheme val="minor"/>
      </rPr>
      <t>2</t>
    </r>
  </si>
  <si>
    <r>
      <t>HNO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+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= 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</si>
  <si>
    <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</si>
  <si>
    <t>Input requirements stated for 34% N AN; 97.1% concentration - scale up to 100% concentration</t>
  </si>
  <si>
    <r>
      <t>HNO</t>
    </r>
    <r>
      <rPr>
        <vertAlign val="subscript"/>
        <sz val="10"/>
        <color theme="1"/>
        <rFont val="Calibri"/>
        <family val="2"/>
        <scheme val="minor"/>
      </rPr>
      <t>3</t>
    </r>
  </si>
  <si>
    <r>
      <t>n(CaCO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 + 4.99n(N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 + 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 = (CaCO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4.99n</t>
    </r>
    <r>
      <rPr>
        <sz val="10"/>
        <color theme="1"/>
        <rFont val="Calibri"/>
        <family val="2"/>
        <scheme val="minor"/>
      </rPr>
      <t>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</si>
  <si>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(CaCO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)</t>
    </r>
    <r>
      <rPr>
        <vertAlign val="subscript"/>
        <sz val="10"/>
        <rFont val="Calibri"/>
        <family val="2"/>
        <scheme val="minor"/>
      </rPr>
      <t>n</t>
    </r>
    <r>
      <rPr>
        <sz val="10"/>
        <rFont val="Calibri"/>
        <family val="2"/>
        <scheme val="minor"/>
      </rPr>
      <t>(N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)</t>
    </r>
    <r>
      <rPr>
        <vertAlign val="subscript"/>
        <sz val="10"/>
        <rFont val="Calibri"/>
        <family val="2"/>
        <scheme val="minor"/>
      </rPr>
      <t>4.99n</t>
    </r>
    <r>
      <rPr>
        <sz val="10"/>
        <rFont val="Calibri"/>
        <family val="2"/>
        <scheme val="minor"/>
      </rPr>
      <t>(H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O)</t>
    </r>
    <r>
      <rPr>
        <vertAlign val="subscript"/>
        <sz val="10"/>
        <rFont val="Calibri"/>
        <family val="2"/>
        <scheme val="minor"/>
      </rPr>
      <t>n</t>
    </r>
  </si>
  <si>
    <r>
      <t>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</si>
  <si>
    <t>Assume industrial 100% of theoretical as no transformation reaction takes place</t>
  </si>
  <si>
    <t>Calcium carbonate</t>
  </si>
  <si>
    <r>
      <t>CaCO</t>
    </r>
    <r>
      <rPr>
        <vertAlign val="subscript"/>
        <sz val="10"/>
        <color theme="1"/>
        <rFont val="Calibri"/>
        <family val="2"/>
        <scheme val="minor"/>
      </rPr>
      <t>3</t>
    </r>
  </si>
  <si>
    <r>
      <t>n(CH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 + n(N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 + 1.94n(H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 = (CH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O)1.94</t>
    </r>
    <r>
      <rPr>
        <vertAlign val="subscript"/>
        <sz val="10"/>
        <color theme="1"/>
        <rFont val="Calibri"/>
        <family val="2"/>
        <scheme val="minor"/>
      </rPr>
      <t>n</t>
    </r>
  </si>
  <si>
    <r>
      <t>(CH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O)</t>
    </r>
    <r>
      <rPr>
        <vertAlign val="subscript"/>
        <sz val="10"/>
        <rFont val="Calibri"/>
        <family val="2"/>
        <scheme val="minor"/>
      </rPr>
      <t>n</t>
    </r>
    <r>
      <rPr>
        <sz val="10"/>
        <rFont val="Calibri"/>
        <family val="2"/>
        <scheme val="minor"/>
      </rPr>
      <t>(N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O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)</t>
    </r>
    <r>
      <rPr>
        <vertAlign val="subscript"/>
        <sz val="10"/>
        <rFont val="Calibri"/>
        <family val="2"/>
        <scheme val="minor"/>
      </rPr>
      <t>n</t>
    </r>
    <r>
      <rPr>
        <sz val="10"/>
        <rFont val="Calibri"/>
        <family val="2"/>
        <scheme val="minor"/>
      </rPr>
      <t>(H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O)</t>
    </r>
    <r>
      <rPr>
        <vertAlign val="subscript"/>
        <sz val="10"/>
        <rFont val="Calibri"/>
        <family val="2"/>
        <scheme val="minor"/>
      </rPr>
      <t>1.94n</t>
    </r>
  </si>
  <si>
    <r>
      <t>CH</t>
    </r>
    <r>
      <rPr>
        <vertAlign val="sub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N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O</t>
    </r>
  </si>
  <si>
    <r>
      <t>n(C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</si>
  <si>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</si>
  <si>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</si>
  <si>
    <t>Assume 2% polymerisation loss</t>
  </si>
  <si>
    <r>
      <t>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 = 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</si>
  <si>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</si>
  <si>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11</t>
    </r>
    <r>
      <rPr>
        <sz val="10"/>
        <color theme="1"/>
        <rFont val="Calibri"/>
        <family val="2"/>
        <scheme val="minor"/>
      </rPr>
      <t>NO</t>
    </r>
  </si>
  <si>
    <r>
      <t>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24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 xml:space="preserve">n </t>
    </r>
    <r>
      <rPr>
        <sz val="10"/>
        <color theme="1"/>
        <rFont val="Calibri"/>
        <family val="2"/>
        <scheme val="minor"/>
      </rPr>
      <t>+ 2n(H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</si>
  <si>
    <r>
      <t>(C</t>
    </r>
    <r>
      <rPr>
        <vertAlign val="subscript"/>
        <sz val="10"/>
        <color theme="1"/>
        <rFont val="Calibri"/>
        <family val="2"/>
        <scheme val="minor"/>
      </rPr>
      <t>12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22</t>
    </r>
    <r>
      <rPr>
        <sz val="10"/>
        <color theme="1"/>
        <rFont val="Calibri"/>
        <family val="2"/>
        <scheme val="minor"/>
      </rPr>
      <t>N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</si>
  <si>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C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</si>
  <si>
    <r>
      <t>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</si>
  <si>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</si>
  <si>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n(C</t>
    </r>
    <r>
      <rPr>
        <vertAlign val="subscript"/>
        <sz val="10"/>
        <color theme="1"/>
        <rFont val="Calibri"/>
        <family val="2"/>
        <scheme val="minor"/>
      </rPr>
      <t>15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+ n(COCl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+ 2n(HCl)</t>
    </r>
  </si>
  <si>
    <r>
      <t>(C</t>
    </r>
    <r>
      <rPr>
        <vertAlign val="subscript"/>
        <sz val="10"/>
        <color theme="1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14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</si>
  <si>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Cobalt(II) chloride</t>
  </si>
  <si>
    <r>
      <t>COCl</t>
    </r>
    <r>
      <rPr>
        <vertAlign val="subscript"/>
        <sz val="10"/>
        <color theme="1"/>
        <rFont val="Calibri"/>
        <family val="2"/>
        <scheme val="minor"/>
      </rPr>
      <t>2</t>
    </r>
  </si>
  <si>
    <t>COCl2 was classified as "OtherInorganicPrimaryChemicals" in UKFIRES</t>
  </si>
  <si>
    <r>
      <t>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</si>
  <si>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</si>
  <si>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 + 0.78n(C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+ 1.12n(C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0.78n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1.12n</t>
    </r>
  </si>
  <si>
    <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0.78n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1.12n</t>
    </r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</si>
  <si>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 = 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</si>
  <si>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Cl)</t>
    </r>
    <r>
      <rPr>
        <vertAlign val="subscript"/>
        <sz val="10"/>
        <color theme="1"/>
        <rFont val="Calibri"/>
        <family val="2"/>
        <scheme val="minor"/>
      </rPr>
      <t>n</t>
    </r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</si>
  <si>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 xml:space="preserve"> + 2n(H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O)</t>
    </r>
  </si>
  <si>
    <t>Polyethylene terephthalate (terephthalic acid route)</t>
  </si>
  <si>
    <r>
      <t>n(C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) + n(C</t>
    </r>
    <r>
      <rPr>
        <vertAlign val="subscript"/>
        <sz val="10"/>
        <color theme="0" tint="-0.34998626667073579"/>
        <rFont val="Calibri"/>
        <family val="2"/>
        <scheme val="minor"/>
      </rPr>
      <t>2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6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2</t>
    </r>
    <r>
      <rPr>
        <sz val="10"/>
        <color theme="0" tint="-0.34998626667073579"/>
        <rFont val="Calibri"/>
        <family val="2"/>
        <scheme val="minor"/>
      </rPr>
      <t>) = (C</t>
    </r>
    <r>
      <rPr>
        <vertAlign val="subscript"/>
        <sz val="10"/>
        <color theme="0" tint="-0.34998626667073579"/>
        <rFont val="Calibri"/>
        <family val="2"/>
        <scheme val="minor"/>
      </rPr>
      <t>10</t>
    </r>
    <r>
      <rPr>
        <sz val="10"/>
        <color theme="0" tint="-0.34998626667073579"/>
        <rFont val="Calibri"/>
        <family val="2"/>
        <scheme val="minor"/>
      </rPr>
      <t>H</t>
    </r>
    <r>
      <rPr>
        <vertAlign val="subscript"/>
        <sz val="10"/>
        <color theme="0" tint="-0.34998626667073579"/>
        <rFont val="Calibri"/>
        <family val="2"/>
        <scheme val="minor"/>
      </rPr>
      <t>8</t>
    </r>
    <r>
      <rPr>
        <sz val="10"/>
        <color theme="0" tint="-0.34998626667073579"/>
        <rFont val="Calibri"/>
        <family val="2"/>
        <scheme val="minor"/>
      </rPr>
      <t>O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)</t>
    </r>
    <r>
      <rPr>
        <vertAlign val="subscript"/>
        <sz val="10"/>
        <color theme="0" tint="-0.34998626667073579"/>
        <rFont val="Calibri"/>
        <family val="2"/>
        <scheme val="minor"/>
      </rPr>
      <t>n</t>
    </r>
    <r>
      <rPr>
        <sz val="10"/>
        <color theme="0" tint="-0.34998626667073579"/>
        <rFont val="Calibri"/>
        <family val="2"/>
        <scheme val="minor"/>
      </rPr>
      <t xml:space="preserve"> + 2n(CH</t>
    </r>
    <r>
      <rPr>
        <vertAlign val="subscript"/>
        <sz val="10"/>
        <color theme="0" tint="-0.34998626667073579"/>
        <rFont val="Calibri"/>
        <family val="2"/>
        <scheme val="minor"/>
      </rPr>
      <t>4</t>
    </r>
    <r>
      <rPr>
        <sz val="10"/>
        <color theme="0" tint="-0.34998626667073579"/>
        <rFont val="Calibri"/>
        <family val="2"/>
        <scheme val="minor"/>
      </rPr>
      <t>O)</t>
    </r>
  </si>
  <si>
    <t>Polyethylene terephthalate (dimethyl terephthalate route)</t>
  </si>
  <si>
    <r>
      <t>(C</t>
    </r>
    <r>
      <rPr>
        <vertAlign val="subscript"/>
        <sz val="10"/>
        <color theme="1"/>
        <rFont val="Calibri"/>
        <family val="2"/>
        <scheme val="minor"/>
      </rPr>
      <t>10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</si>
  <si>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(ASIACHEM, 2011)</t>
  </si>
  <si>
    <t>http://www.chemweekly.com/release/2011/2011-meg-pet.pdf</t>
  </si>
  <si>
    <t>Methanol</t>
  </si>
  <si>
    <t>CH4O</t>
  </si>
  <si>
    <t>99.7% methanol-MTBE reported yield on p.4: https://www.eia.gov/forecasts/steo/special/pdf/mtbecost.pdf</t>
  </si>
  <si>
    <r>
      <t>n(C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</si>
  <si>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High density polyethylene</t>
  </si>
  <si>
    <r>
      <t>(C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</si>
  <si>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Low density polyethylene</t>
  </si>
  <si>
    <r>
      <t>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+ 5.78n(C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5.78n</t>
    </r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</si>
  <si>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5.78n</t>
    </r>
  </si>
  <si>
    <t xml:space="preserve">Average composition assumed: 25% Styrene, 75% butadiene. Assume 2% polymerisation loss. </t>
  </si>
  <si>
    <r>
      <t>1.53n(C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+ n(C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1.53n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</si>
  <si>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1.53n</t>
    </r>
    <r>
      <rPr>
        <sz val="10"/>
        <color theme="1"/>
        <rFont val="Calibri"/>
        <family val="2"/>
        <scheme val="minor"/>
      </rPr>
      <t>(C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N)</t>
    </r>
    <r>
      <rPr>
        <vertAlign val="subscript"/>
        <sz val="10"/>
        <color theme="1"/>
        <rFont val="Calibri"/>
        <family val="2"/>
        <scheme val="minor"/>
      </rPr>
      <t>n</t>
    </r>
  </si>
  <si>
    <r>
      <t xml:space="preserve">Average composition assumed: 75% Styrene, 25% acrylonitrile. Assume 2% polymerisation loss. </t>
    </r>
    <r>
      <rPr>
        <sz val="10"/>
        <color rgb="FFFF0000"/>
        <rFont val="Calibri"/>
        <family val="2"/>
        <scheme val="minor"/>
      </rPr>
      <t>Plastics Europe Eco-profile source</t>
    </r>
  </si>
  <si>
    <t xml:space="preserve">Average composition assumed: 75% Styrene, 25% acrylonitrile. Assume 2% polymerisation loss. </t>
  </si>
  <si>
    <r>
      <t>n(C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 = 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</si>
  <si>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r>
      <t>(C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)</t>
    </r>
    <r>
      <rPr>
        <vertAlign val="subscript"/>
        <sz val="10"/>
        <color theme="1"/>
        <rFont val="Calibri"/>
        <family val="2"/>
        <scheme val="minor"/>
      </rPr>
      <t>n</t>
    </r>
  </si>
  <si>
    <t>Average tonnages of inputs required directly reported as 100%, but assume 2% polymerisation loss</t>
  </si>
  <si>
    <t>to be checked</t>
  </si>
  <si>
    <t>2C3H5ClO+C15H16O2+2NaOH = C21H24O4+2NaCl+2H2O</t>
  </si>
  <si>
    <t>Epoxy Resin</t>
  </si>
  <si>
    <r>
      <t>C</t>
    </r>
    <r>
      <rPr>
        <vertAlign val="subscript"/>
        <sz val="7"/>
        <color rgb="FF000000"/>
        <rFont val="Arial"/>
        <family val="2"/>
      </rPr>
      <t>21</t>
    </r>
    <r>
      <rPr>
        <sz val="9"/>
        <color rgb="FF000000"/>
        <rFont val="Arial"/>
        <family val="2"/>
      </rPr>
      <t>H</t>
    </r>
    <r>
      <rPr>
        <vertAlign val="subscript"/>
        <sz val="7"/>
        <color rgb="FF000000"/>
        <rFont val="Arial"/>
        <family val="2"/>
      </rPr>
      <t>24</t>
    </r>
    <r>
      <rPr>
        <sz val="9"/>
        <color rgb="FF000000"/>
        <rFont val="Arial"/>
        <family val="2"/>
      </rPr>
      <t>O</t>
    </r>
    <r>
      <rPr>
        <vertAlign val="subscript"/>
        <sz val="7"/>
        <color rgb="FF000000"/>
        <rFont val="Arial"/>
        <family val="2"/>
      </rPr>
      <t>4</t>
    </r>
  </si>
  <si>
    <t>Sodium chloride</t>
  </si>
  <si>
    <t>NaCl</t>
  </si>
  <si>
    <t>Bisphenol A</t>
  </si>
  <si>
    <t>Sodium hydroxide</t>
  </si>
  <si>
    <t>NaOH</t>
  </si>
  <si>
    <t>unsaturated polyester resin</t>
  </si>
  <si>
    <t>(C2H6O2)n(C8H4O3)m</t>
  </si>
  <si>
    <t>Ethylene glycol</t>
  </si>
  <si>
    <t>Phthalic anhydride</t>
  </si>
  <si>
    <r>
      <t>C</t>
    </r>
    <r>
      <rPr>
        <vertAlign val="subscript"/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  <scheme val="minor"/>
      </rPr>
      <t>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O</t>
    </r>
    <r>
      <rPr>
        <vertAlign val="subscript"/>
        <sz val="10"/>
        <color theme="1"/>
        <rFont val="Calibri"/>
        <family val="2"/>
        <scheme val="minor"/>
      </rPr>
      <t>3</t>
    </r>
  </si>
  <si>
    <t>https://ia800908.us.archive.org/16/items/CRCHandbookOfChemistryAndPhysics97thEdition2016/CRC%20Handbook%20of%20Chemistry%20and%20Physics%20-%2097th%20Edition%20%282016%29.pdf</t>
  </si>
  <si>
    <t>Ethylene oxide</t>
  </si>
  <si>
    <t>Ethylene</t>
  </si>
  <si>
    <t>Vinyl chloride</t>
  </si>
  <si>
    <t>Ethylene dichloride</t>
  </si>
  <si>
    <t>Styrene</t>
  </si>
  <si>
    <t>Benzene</t>
  </si>
  <si>
    <t>Ethylbenzene</t>
  </si>
  <si>
    <t>Acrylonitrile</t>
  </si>
  <si>
    <t>Ammonia</t>
  </si>
  <si>
    <t>Cyclohexane</t>
  </si>
  <si>
    <t>Adiponitrile</t>
  </si>
  <si>
    <t>Butadiene</t>
  </si>
  <si>
    <t>Acetic acid</t>
  </si>
  <si>
    <t>Methyl methacrylate</t>
  </si>
  <si>
    <t>Acetone</t>
  </si>
  <si>
    <t>Acetone cyanohydrin</t>
  </si>
  <si>
    <t>Adipic acid</t>
  </si>
  <si>
    <t>Nitric acid</t>
  </si>
  <si>
    <t>Caprolactam</t>
  </si>
  <si>
    <t>Vinyl acetate</t>
  </si>
  <si>
    <t>Phenol</t>
  </si>
  <si>
    <t>Hexamethylenediamine</t>
  </si>
  <si>
    <t>Dimethyl terephthalate</t>
  </si>
  <si>
    <t>Cumene</t>
  </si>
  <si>
    <t>2-ethylhexanol</t>
  </si>
  <si>
    <t>Diammonium phosphate</t>
  </si>
  <si>
    <t>Monoammonium phosphate</t>
  </si>
  <si>
    <t>Ammonium sulphate</t>
  </si>
  <si>
    <t>Urea</t>
  </si>
  <si>
    <t>Ammonium nitrate</t>
  </si>
  <si>
    <t>Calcium ammonium nitrate</t>
  </si>
  <si>
    <t>Urea ammonium nitrate</t>
  </si>
  <si>
    <t>Polymethyl methacrylate</t>
  </si>
  <si>
    <t>Polyamide 6</t>
  </si>
  <si>
    <t>Polyamide 66</t>
  </si>
  <si>
    <t>Polyvinyl acetate</t>
  </si>
  <si>
    <t>Polycarbonate</t>
  </si>
  <si>
    <t>Polypropylene</t>
  </si>
  <si>
    <t>Acrylonitrile butadiene styrene</t>
  </si>
  <si>
    <t>Polyvinyl chloride</t>
  </si>
  <si>
    <t>Styrene butadiene rubber</t>
  </si>
  <si>
    <t>Styrene acrylonitrile</t>
  </si>
  <si>
    <t>Polystyrene</t>
  </si>
  <si>
    <r>
      <t>Average composition assumed: 55% Styrene, 25% butadiene, 20% acrylonitrile. Assume typical 2% polymerisation loss.</t>
    </r>
    <r>
      <rPr>
        <sz val="10"/>
        <color rgb="FFFF0000"/>
        <rFont val="Calibri"/>
        <family val="2"/>
        <scheme val="minor"/>
      </rPr>
      <t xml:space="preserve"> Plastics Europe Eco-profile source</t>
    </r>
  </si>
  <si>
    <r>
      <t>Includes sulphur input in tonnages; estimate using relative quantities of just NH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&amp; H</t>
    </r>
    <r>
      <rPr>
        <vertAlign val="sub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PO</t>
    </r>
    <r>
      <rPr>
        <vertAlign val="subscript"/>
        <sz val="10"/>
        <rFont val="Calibri"/>
        <family val="2"/>
        <scheme val="minor"/>
      </rPr>
      <t>5</t>
    </r>
  </si>
  <si>
    <t>Process name</t>
  </si>
  <si>
    <t>Object name</t>
  </si>
  <si>
    <t>EthyleneOxideSynthesis</t>
  </si>
  <si>
    <t>PropyleneOxideSynthesis</t>
  </si>
  <si>
    <t>GlycerolSynthesis</t>
  </si>
  <si>
    <t>EthyleneGlycolSynthesis</t>
  </si>
  <si>
    <t>Not in the current skeleton yet</t>
  </si>
  <si>
    <t>EthyleneGlycol</t>
  </si>
  <si>
    <t>TerephthalicAcidSynthesis</t>
  </si>
  <si>
    <t>TerephthalicAcidPhthalicAnhydrideDioctylPhthalate</t>
  </si>
  <si>
    <t>VinylChlorideSynthesis</t>
  </si>
  <si>
    <t>VinylChloride</t>
  </si>
  <si>
    <t>StyreneSynthesis</t>
  </si>
  <si>
    <t>AcrylonitrileSynthesis</t>
  </si>
  <si>
    <t>CyclohexaneSynthesis</t>
  </si>
  <si>
    <t>AdiponitrileSynthesis</t>
  </si>
  <si>
    <t>AceticAcidSynthesis</t>
  </si>
  <si>
    <t>AceticAcid</t>
  </si>
  <si>
    <t>MethylMethacrylateSynthesis</t>
  </si>
  <si>
    <t>MethylMethacrylate</t>
  </si>
  <si>
    <t>AdipicAcidSynthesis</t>
  </si>
  <si>
    <t>AdipicAcid</t>
  </si>
  <si>
    <t>CaprolactamSynthesis</t>
  </si>
  <si>
    <t>VinylAcetateSynthesis</t>
  </si>
  <si>
    <t>VinylAcetate</t>
  </si>
  <si>
    <t>BisphenolASynthesis</t>
  </si>
  <si>
    <t>BisphenolA</t>
  </si>
  <si>
    <t>HexamethylenediamineSynthesis</t>
  </si>
  <si>
    <t>DimethylTerephthalateSynthesis</t>
  </si>
  <si>
    <t>DimethylTerephthalate</t>
  </si>
  <si>
    <t>PhenolAndAcetoneSynthesis</t>
  </si>
  <si>
    <t>PhenolAndAcetone</t>
  </si>
  <si>
    <t xml:space="preserve">TwoEthylHexylAlcoholSynthesis </t>
  </si>
  <si>
    <t>TwoEthylHexylAlcohol</t>
  </si>
  <si>
    <t>ProducingDiAmmoniumPhosphate</t>
  </si>
  <si>
    <t>DiAmmoniumPhosphate</t>
  </si>
  <si>
    <t>ProducingMonoAmmoniumPhosphate</t>
  </si>
  <si>
    <t>MonoAmmoniumPhosphate</t>
  </si>
  <si>
    <t>ProducingAmmoniumSulphate</t>
  </si>
  <si>
    <t>AmmoniumSulphate</t>
  </si>
  <si>
    <t>ProducingUrea</t>
  </si>
  <si>
    <t>ProducingAmmoniumNitrate</t>
  </si>
  <si>
    <t>AmmoniumNitrate</t>
  </si>
  <si>
    <t>ProducingCalciumAmmoniumNitrate</t>
  </si>
  <si>
    <t>CalciumAmmoniumNitrate</t>
  </si>
  <si>
    <t>ProducingUreaAmmoniumNitrate</t>
  </si>
  <si>
    <t>UreaAmmoniumNitrate</t>
  </si>
  <si>
    <t>PolymerisationOfPolymethylMethacrylate</t>
  </si>
  <si>
    <t>PolymethylMethacrylate</t>
  </si>
  <si>
    <t>PolymerisationOfPA6</t>
  </si>
  <si>
    <t>PolymerisationOfPA66</t>
  </si>
  <si>
    <t>PolymerisationOfPolyvinylAcetate</t>
  </si>
  <si>
    <t>PolyvinylAcetate</t>
  </si>
  <si>
    <t>PolymerisationOfPolycarbonate</t>
  </si>
  <si>
    <t>PolymerisationOfPP</t>
  </si>
  <si>
    <t>PANylon66</t>
  </si>
  <si>
    <t xml:space="preserve">PANylon6 </t>
  </si>
  <si>
    <t>PolymerisationOfABS</t>
  </si>
  <si>
    <t xml:space="preserve">ABSAcrylonitrileButadieneStyrene </t>
  </si>
  <si>
    <t>PolymerisationOfPVC</t>
  </si>
  <si>
    <t xml:space="preserve">PVCPolyvinylChloride </t>
  </si>
  <si>
    <t>PolymerisationOfPET</t>
  </si>
  <si>
    <t>PETPolyethyleneTerephthalatePolyesters</t>
  </si>
  <si>
    <t>PolymerisationOfLDPE</t>
  </si>
  <si>
    <t>LDPEPolyethylene</t>
  </si>
  <si>
    <t>PolymerisationOfHDPE</t>
  </si>
  <si>
    <t>HDPEPolyethylene</t>
  </si>
  <si>
    <t>PolymerisationOfStyreneButadiene</t>
  </si>
  <si>
    <t>SyntheticRubbers</t>
  </si>
  <si>
    <t>PolymerisationOfStyreneAcrylonitrile</t>
  </si>
  <si>
    <t xml:space="preserve">SANStyreneAcrylonitrile </t>
  </si>
  <si>
    <t>PolymerisationOfPolystyrene</t>
  </si>
  <si>
    <t xml:space="preserve">PSPolystyrene </t>
  </si>
  <si>
    <t>PolymerisationOfEpoxyResin</t>
  </si>
  <si>
    <t>EpoxyResin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</si>
</sst>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6"/>
      <color theme="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0" tint="-0.499984740745262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vertAlign val="subscript"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vertAlign val="subscript"/>
      <sz val="10"/>
      <color theme="0" tint="-0.34998626667073579"/>
      <name val="Calibri"/>
      <family val="2"/>
      <scheme val="minor"/>
    </font>
    <font>
      <vertAlign val="subscript"/>
      <sz val="7"/>
      <color rgb="FF000000"/>
      <name val="Arial"/>
      <family val="2"/>
    </font>
    <font>
      <sz val="9"/>
      <color rgb="FF000000"/>
      <name val="Arial"/>
      <family val="2"/>
    </font>
    <font>
      <b/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/>
    <xf numFmtId="0" fontId="3" fillId="0" borderId="0" xfId="1" applyFont="1" applyAlignment="1">
      <alignment vertical="center"/>
    </xf>
    <xf numFmtId="164" fontId="3" fillId="0" borderId="0" xfId="2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2" fontId="3" fillId="0" borderId="0" xfId="1" applyNumberFormat="1" applyFont="1" applyAlignment="1">
      <alignment horizontal="left" vertical="center"/>
    </xf>
    <xf numFmtId="0" fontId="5" fillId="0" borderId="0" xfId="1" applyFont="1" applyAlignment="1">
      <alignment vertical="center"/>
    </xf>
    <xf numFmtId="0" fontId="1" fillId="0" borderId="0" xfId="1" applyAlignment="1">
      <alignment vertical="center"/>
    </xf>
    <xf numFmtId="0" fontId="6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1" fillId="2" borderId="0" xfId="1" applyFont="1" applyFill="1" applyAlignment="1">
      <alignment horizontal="center" vertical="center"/>
    </xf>
    <xf numFmtId="164" fontId="11" fillId="0" borderId="0" xfId="2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9" fillId="2" borderId="1" xfId="1" applyFont="1" applyFill="1" applyBorder="1" applyAlignment="1">
      <alignment horizontal="center" vertical="center"/>
    </xf>
    <xf numFmtId="0" fontId="1" fillId="0" borderId="1" xfId="1" applyBorder="1"/>
    <xf numFmtId="0" fontId="11" fillId="2" borderId="1" xfId="1" applyFont="1" applyFill="1" applyBorder="1" applyAlignment="1">
      <alignment horizontal="center" vertical="center"/>
    </xf>
    <xf numFmtId="164" fontId="11" fillId="2" borderId="1" xfId="2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3" fillId="3" borderId="0" xfId="1" applyFont="1" applyFill="1" applyAlignment="1">
      <alignment horizontal="left" vertical="center"/>
    </xf>
    <xf numFmtId="49" fontId="3" fillId="3" borderId="0" xfId="2" applyNumberFormat="1" applyFont="1" applyFill="1" applyBorder="1" applyAlignment="1">
      <alignment vertical="center"/>
    </xf>
    <xf numFmtId="2" fontId="3" fillId="3" borderId="0" xfId="2" applyNumberFormat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2" fontId="3" fillId="0" borderId="0" xfId="1" applyNumberFormat="1" applyFont="1" applyAlignment="1">
      <alignment vertical="center"/>
    </xf>
    <xf numFmtId="2" fontId="4" fillId="3" borderId="0" xfId="2" applyNumberFormat="1" applyFont="1" applyFill="1" applyBorder="1" applyAlignment="1">
      <alignment horizontal="center" vertical="center"/>
    </xf>
    <xf numFmtId="165" fontId="3" fillId="3" borderId="0" xfId="3" applyNumberFormat="1" applyFont="1" applyFill="1" applyBorder="1" applyAlignment="1">
      <alignment horizontal="center" vertical="center"/>
    </xf>
    <xf numFmtId="2" fontId="3" fillId="3" borderId="0" xfId="3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49" fontId="7" fillId="3" borderId="3" xfId="2" applyNumberFormat="1" applyFont="1" applyFill="1" applyBorder="1" applyAlignment="1">
      <alignment vertical="center"/>
    </xf>
    <xf numFmtId="0" fontId="16" fillId="3" borderId="0" xfId="1" applyFont="1" applyFill="1" applyAlignment="1">
      <alignment horizontal="left" vertical="center"/>
    </xf>
    <xf numFmtId="49" fontId="16" fillId="3" borderId="0" xfId="2" applyNumberFormat="1" applyFont="1" applyFill="1" applyBorder="1" applyAlignment="1">
      <alignment vertical="center"/>
    </xf>
    <xf numFmtId="2" fontId="16" fillId="3" borderId="0" xfId="2" applyNumberFormat="1" applyFont="1" applyFill="1" applyBorder="1" applyAlignment="1">
      <alignment horizontal="center" vertical="center"/>
    </xf>
    <xf numFmtId="2" fontId="17" fillId="3" borderId="0" xfId="2" applyNumberFormat="1" applyFont="1" applyFill="1" applyBorder="1" applyAlignment="1">
      <alignment horizontal="center" vertical="center"/>
    </xf>
    <xf numFmtId="165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left" vertical="center"/>
    </xf>
    <xf numFmtId="49" fontId="7" fillId="0" borderId="0" xfId="2" applyNumberFormat="1" applyFont="1" applyFill="1" applyBorder="1" applyAlignment="1">
      <alignment vertical="center"/>
    </xf>
    <xf numFmtId="0" fontId="7" fillId="3" borderId="0" xfId="1" applyFont="1" applyFill="1" applyAlignment="1">
      <alignment horizontal="left" vertical="center"/>
    </xf>
    <xf numFmtId="49" fontId="7" fillId="3" borderId="0" xfId="2" applyNumberFormat="1" applyFont="1" applyFill="1" applyBorder="1" applyAlignment="1">
      <alignment vertical="center"/>
    </xf>
    <xf numFmtId="2" fontId="4" fillId="0" borderId="0" xfId="1" applyNumberFormat="1" applyFont="1" applyAlignment="1">
      <alignment vertical="center"/>
    </xf>
    <xf numFmtId="164" fontId="3" fillId="3" borderId="0" xfId="2" applyFont="1" applyFill="1" applyBorder="1" applyAlignment="1">
      <alignment vertical="center"/>
    </xf>
    <xf numFmtId="0" fontId="7" fillId="3" borderId="0" xfId="1" applyFont="1" applyFill="1" applyAlignment="1">
      <alignment horizontal="center" vertical="center"/>
    </xf>
    <xf numFmtId="2" fontId="7" fillId="3" borderId="0" xfId="2" applyNumberFormat="1" applyFont="1" applyFill="1" applyBorder="1" applyAlignment="1">
      <alignment horizontal="center" vertical="center"/>
    </xf>
    <xf numFmtId="9" fontId="3" fillId="3" borderId="0" xfId="3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3" fillId="0" borderId="0" xfId="1" applyFont="1"/>
    <xf numFmtId="49" fontId="3" fillId="3" borderId="2" xfId="2" applyNumberFormat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left" vertical="center"/>
    </xf>
    <xf numFmtId="49" fontId="3" fillId="3" borderId="4" xfId="2" applyNumberFormat="1" applyFont="1" applyFill="1" applyBorder="1" applyAlignment="1">
      <alignment vertical="center"/>
    </xf>
    <xf numFmtId="2" fontId="3" fillId="3" borderId="4" xfId="2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left" vertical="center"/>
    </xf>
    <xf numFmtId="0" fontId="16" fillId="3" borderId="4" xfId="1" applyFont="1" applyFill="1" applyBorder="1" applyAlignment="1">
      <alignment horizontal="left" vertical="center"/>
    </xf>
    <xf numFmtId="49" fontId="16" fillId="3" borderId="4" xfId="2" applyNumberFormat="1" applyFont="1" applyFill="1" applyBorder="1" applyAlignment="1">
      <alignment vertical="center"/>
    </xf>
    <xf numFmtId="2" fontId="16" fillId="3" borderId="4" xfId="2" applyNumberFormat="1" applyFont="1" applyFill="1" applyBorder="1" applyAlignment="1">
      <alignment horizontal="center" vertical="center"/>
    </xf>
    <xf numFmtId="2" fontId="17" fillId="3" borderId="4" xfId="2" applyNumberFormat="1" applyFont="1" applyFill="1" applyBorder="1" applyAlignment="1">
      <alignment horizontal="center" vertical="center"/>
    </xf>
    <xf numFmtId="165" fontId="16" fillId="3" borderId="4" xfId="3" applyNumberFormat="1" applyFont="1" applyFill="1" applyBorder="1" applyAlignment="1">
      <alignment horizontal="center" vertical="center"/>
    </xf>
    <xf numFmtId="2" fontId="16" fillId="3" borderId="4" xfId="3" applyNumberFormat="1" applyFont="1" applyFill="1" applyBorder="1" applyAlignment="1">
      <alignment horizontal="center" vertical="center"/>
    </xf>
    <xf numFmtId="49" fontId="7" fillId="3" borderId="5" xfId="2" applyNumberFormat="1" applyFont="1" applyFill="1" applyBorder="1" applyAlignment="1">
      <alignment vertical="center"/>
    </xf>
    <xf numFmtId="0" fontId="19" fillId="3" borderId="0" xfId="1" applyFont="1" applyFill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19" fillId="3" borderId="0" xfId="1" applyFont="1" applyFill="1" applyAlignment="1">
      <alignment horizontal="left" vertical="center" indent="1"/>
    </xf>
    <xf numFmtId="0" fontId="13" fillId="3" borderId="0" xfId="1" applyFont="1" applyFill="1" applyAlignment="1">
      <alignment vertical="center"/>
    </xf>
    <xf numFmtId="2" fontId="13" fillId="3" borderId="0" xfId="2" applyNumberFormat="1" applyFont="1" applyFill="1" applyBorder="1" applyAlignment="1">
      <alignment horizontal="center" vertical="center"/>
    </xf>
    <xf numFmtId="49" fontId="13" fillId="3" borderId="0" xfId="2" applyNumberFormat="1" applyFont="1" applyFill="1" applyBorder="1" applyAlignment="1">
      <alignment vertical="center"/>
    </xf>
    <xf numFmtId="2" fontId="20" fillId="3" borderId="0" xfId="2" applyNumberFormat="1" applyFont="1" applyFill="1" applyBorder="1" applyAlignment="1">
      <alignment horizontal="center" vertical="center"/>
    </xf>
    <xf numFmtId="165" fontId="13" fillId="3" borderId="0" xfId="3" applyNumberFormat="1" applyFont="1" applyFill="1" applyBorder="1" applyAlignment="1">
      <alignment horizontal="center" vertical="center"/>
    </xf>
    <xf numFmtId="2" fontId="13" fillId="3" borderId="0" xfId="3" applyNumberFormat="1" applyFont="1" applyFill="1" applyBorder="1" applyAlignment="1">
      <alignment horizontal="center" vertical="center"/>
    </xf>
    <xf numFmtId="49" fontId="13" fillId="3" borderId="3" xfId="2" applyNumberFormat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0" fontId="3" fillId="0" borderId="1" xfId="1" applyFont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2" fontId="4" fillId="0" borderId="1" xfId="1" applyNumberFormat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3" borderId="3" xfId="2" applyNumberFormat="1" applyFont="1" applyFill="1" applyBorder="1" applyAlignment="1">
      <alignment vertical="center"/>
    </xf>
    <xf numFmtId="2" fontId="16" fillId="3" borderId="0" xfId="2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center" vertical="center"/>
    </xf>
    <xf numFmtId="2" fontId="3" fillId="3" borderId="0" xfId="2" applyNumberFormat="1" applyFont="1" applyFill="1" applyBorder="1" applyAlignment="1">
      <alignment horizontal="left" vertical="center"/>
    </xf>
    <xf numFmtId="164" fontId="16" fillId="3" borderId="0" xfId="2" applyFont="1" applyFill="1" applyBorder="1" applyAlignment="1">
      <alignment vertical="center"/>
    </xf>
    <xf numFmtId="2" fontId="21" fillId="3" borderId="0" xfId="2" applyNumberFormat="1" applyFont="1" applyFill="1" applyBorder="1" applyAlignment="1">
      <alignment horizontal="center" vertical="center"/>
    </xf>
    <xf numFmtId="165" fontId="7" fillId="3" borderId="0" xfId="3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/>
    <xf numFmtId="164" fontId="22" fillId="3" borderId="0" xfId="2" applyFont="1" applyFill="1" applyBorder="1" applyAlignment="1">
      <alignment vertical="center"/>
    </xf>
    <xf numFmtId="2" fontId="7" fillId="3" borderId="0" xfId="3" applyNumberFormat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left" vertical="center"/>
    </xf>
    <xf numFmtId="2" fontId="4" fillId="3" borderId="1" xfId="2" applyNumberFormat="1" applyFont="1" applyFill="1" applyBorder="1" applyAlignment="1">
      <alignment horizontal="center" vertical="center"/>
    </xf>
    <xf numFmtId="165" fontId="3" fillId="3" borderId="1" xfId="3" applyNumberFormat="1" applyFont="1" applyFill="1" applyBorder="1" applyAlignment="1">
      <alignment horizontal="center" vertical="center"/>
    </xf>
    <xf numFmtId="2" fontId="3" fillId="3" borderId="1" xfId="3" applyNumberFormat="1" applyFont="1" applyFill="1" applyBorder="1" applyAlignment="1">
      <alignment horizontal="center" vertical="center"/>
    </xf>
    <xf numFmtId="2" fontId="16" fillId="3" borderId="1" xfId="2" applyNumberFormat="1" applyFont="1" applyFill="1" applyBorder="1" applyAlignment="1">
      <alignment horizontal="left" vertical="center"/>
    </xf>
    <xf numFmtId="2" fontId="3" fillId="3" borderId="1" xfId="2" applyNumberFormat="1" applyFont="1" applyFill="1" applyBorder="1" applyAlignment="1">
      <alignment horizontal="left" vertical="center"/>
    </xf>
    <xf numFmtId="49" fontId="7" fillId="3" borderId="1" xfId="2" applyNumberFormat="1" applyFont="1" applyFill="1" applyBorder="1" applyAlignment="1">
      <alignment vertical="center"/>
    </xf>
    <xf numFmtId="164" fontId="22" fillId="3" borderId="1" xfId="2" applyFont="1" applyFill="1" applyBorder="1" applyAlignment="1">
      <alignment vertical="center"/>
    </xf>
    <xf numFmtId="2" fontId="21" fillId="3" borderId="1" xfId="2" applyNumberFormat="1" applyFont="1" applyFill="1" applyBorder="1" applyAlignment="1">
      <alignment horizontal="center" vertical="center"/>
    </xf>
    <xf numFmtId="49" fontId="7" fillId="3" borderId="2" xfId="2" applyNumberFormat="1" applyFont="1" applyFill="1" applyBorder="1" applyAlignment="1">
      <alignment vertical="center"/>
    </xf>
    <xf numFmtId="2" fontId="16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49" fontId="3" fillId="0" borderId="1" xfId="2" applyNumberFormat="1" applyFont="1" applyFill="1" applyBorder="1" applyAlignment="1">
      <alignment vertical="center"/>
    </xf>
    <xf numFmtId="2" fontId="3" fillId="0" borderId="1" xfId="2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49" fontId="3" fillId="0" borderId="0" xfId="2" applyNumberFormat="1" applyFont="1" applyFill="1" applyBorder="1" applyAlignment="1">
      <alignment vertical="center"/>
    </xf>
    <xf numFmtId="2" fontId="3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horizontal="center" vertical="center"/>
    </xf>
    <xf numFmtId="2" fontId="7" fillId="0" borderId="0" xfId="3" applyNumberFormat="1" applyFont="1" applyFill="1" applyBorder="1" applyAlignment="1">
      <alignment horizontal="center" vertical="center"/>
    </xf>
    <xf numFmtId="49" fontId="7" fillId="0" borderId="3" xfId="2" applyNumberFormat="1" applyFont="1" applyFill="1" applyBorder="1" applyAlignment="1">
      <alignment vertical="center"/>
    </xf>
    <xf numFmtId="0" fontId="7" fillId="0" borderId="0" xfId="1" applyFont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49" fontId="3" fillId="3" borderId="0" xfId="1" applyNumberFormat="1" applyFont="1" applyFill="1" applyAlignment="1">
      <alignment vertical="center"/>
    </xf>
    <xf numFmtId="2" fontId="3" fillId="0" borderId="0" xfId="3" applyNumberFormat="1" applyFont="1" applyFill="1" applyBorder="1" applyAlignment="1">
      <alignment horizontal="center" vertical="center"/>
    </xf>
    <xf numFmtId="2" fontId="16" fillId="0" borderId="0" xfId="3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 indent="1"/>
    </xf>
    <xf numFmtId="2" fontId="13" fillId="0" borderId="0" xfId="2" applyNumberFormat="1" applyFont="1" applyFill="1" applyBorder="1" applyAlignment="1">
      <alignment horizontal="center" vertical="center"/>
    </xf>
    <xf numFmtId="49" fontId="13" fillId="0" borderId="0" xfId="2" applyNumberFormat="1" applyFont="1" applyFill="1" applyBorder="1" applyAlignment="1">
      <alignment vertical="center"/>
    </xf>
    <xf numFmtId="2" fontId="20" fillId="0" borderId="0" xfId="2" applyNumberFormat="1" applyFont="1" applyFill="1" applyBorder="1" applyAlignment="1">
      <alignment horizontal="center" vertical="center"/>
    </xf>
    <xf numFmtId="165" fontId="13" fillId="0" borderId="0" xfId="3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center" vertical="center"/>
    </xf>
    <xf numFmtId="49" fontId="13" fillId="0" borderId="3" xfId="2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/>
    </xf>
    <xf numFmtId="2" fontId="7" fillId="3" borderId="1" xfId="2" applyNumberFormat="1" applyFont="1" applyFill="1" applyBorder="1" applyAlignment="1">
      <alignment horizontal="center" vertical="center"/>
    </xf>
    <xf numFmtId="49" fontId="13" fillId="0" borderId="1" xfId="2" applyNumberFormat="1" applyFont="1" applyFill="1" applyBorder="1" applyAlignment="1">
      <alignment vertical="center"/>
    </xf>
    <xf numFmtId="2" fontId="13" fillId="0" borderId="1" xfId="2" applyNumberFormat="1" applyFont="1" applyFill="1" applyBorder="1" applyAlignment="1">
      <alignment horizontal="center" vertical="center"/>
    </xf>
    <xf numFmtId="0" fontId="19" fillId="0" borderId="1" xfId="1" applyFont="1" applyBorder="1" applyAlignment="1">
      <alignment horizontal="left" vertical="center" indent="1"/>
    </xf>
    <xf numFmtId="2" fontId="20" fillId="0" borderId="1" xfId="2" applyNumberFormat="1" applyFont="1" applyFill="1" applyBorder="1" applyAlignment="1">
      <alignment horizontal="center" vertical="center"/>
    </xf>
    <xf numFmtId="165" fontId="13" fillId="0" borderId="1" xfId="3" applyNumberFormat="1" applyFont="1" applyFill="1" applyBorder="1" applyAlignment="1">
      <alignment horizontal="center" vertical="center"/>
    </xf>
    <xf numFmtId="2" fontId="13" fillId="0" borderId="1" xfId="3" applyNumberFormat="1" applyFont="1" applyFill="1" applyBorder="1" applyAlignment="1">
      <alignment horizontal="center" vertical="center"/>
    </xf>
    <xf numFmtId="0" fontId="7" fillId="3" borderId="0" xfId="1" applyFont="1" applyFill="1" applyAlignment="1">
      <alignment vertical="center"/>
    </xf>
    <xf numFmtId="164" fontId="7" fillId="3" borderId="0" xfId="2" applyFont="1" applyFill="1" applyBorder="1" applyAlignment="1">
      <alignment vertical="center"/>
    </xf>
    <xf numFmtId="49" fontId="7" fillId="4" borderId="3" xfId="2" applyNumberFormat="1" applyFont="1" applyFill="1" applyBorder="1" applyAlignment="1">
      <alignment vertical="center"/>
    </xf>
    <xf numFmtId="2" fontId="21" fillId="0" borderId="1" xfId="2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2" fontId="16" fillId="0" borderId="1" xfId="3" applyNumberFormat="1" applyFont="1" applyFill="1" applyBorder="1" applyAlignment="1">
      <alignment horizontal="center" vertical="center"/>
    </xf>
    <xf numFmtId="49" fontId="7" fillId="0" borderId="2" xfId="2" applyNumberFormat="1" applyFont="1" applyFill="1" applyBorder="1" applyAlignment="1">
      <alignment vertical="center"/>
    </xf>
    <xf numFmtId="165" fontId="7" fillId="3" borderId="1" xfId="3" applyNumberFormat="1" applyFont="1" applyFill="1" applyBorder="1" applyAlignment="1">
      <alignment horizontal="center" vertical="center"/>
    </xf>
    <xf numFmtId="164" fontId="7" fillId="3" borderId="1" xfId="2" applyFont="1" applyFill="1" applyBorder="1" applyAlignment="1">
      <alignment vertical="center"/>
    </xf>
    <xf numFmtId="2" fontId="16" fillId="3" borderId="1" xfId="3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2" fontId="3" fillId="3" borderId="0" xfId="1" applyNumberFormat="1" applyFont="1" applyFill="1" applyAlignment="1">
      <alignment horizontal="center" vertical="center"/>
    </xf>
    <xf numFmtId="2" fontId="4" fillId="3" borderId="0" xfId="1" applyNumberFormat="1" applyFont="1" applyFill="1" applyAlignment="1">
      <alignment horizontal="center" vertical="center"/>
    </xf>
    <xf numFmtId="0" fontId="7" fillId="3" borderId="3" xfId="1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7" fillId="3" borderId="1" xfId="3" applyNumberFormat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0" borderId="7" xfId="1" applyFont="1" applyBorder="1" applyAlignment="1">
      <alignment vertical="center"/>
    </xf>
    <xf numFmtId="0" fontId="3" fillId="3" borderId="8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vertical="center"/>
    </xf>
    <xf numFmtId="0" fontId="23" fillId="3" borderId="4" xfId="1" applyFont="1" applyFill="1" applyBorder="1" applyAlignment="1">
      <alignment horizontal="left" vertical="center"/>
    </xf>
    <xf numFmtId="49" fontId="23" fillId="3" borderId="4" xfId="2" applyNumberFormat="1" applyFont="1" applyFill="1" applyBorder="1" applyAlignment="1">
      <alignment vertical="center"/>
    </xf>
    <xf numFmtId="2" fontId="23" fillId="3" borderId="4" xfId="2" applyNumberFormat="1" applyFont="1" applyFill="1" applyBorder="1" applyAlignment="1">
      <alignment horizontal="center" vertical="center"/>
    </xf>
    <xf numFmtId="2" fontId="24" fillId="3" borderId="4" xfId="2" applyNumberFormat="1" applyFont="1" applyFill="1" applyBorder="1" applyAlignment="1">
      <alignment horizontal="center" vertical="center"/>
    </xf>
    <xf numFmtId="165" fontId="23" fillId="3" borderId="4" xfId="3" applyNumberFormat="1" applyFont="1" applyFill="1" applyBorder="1" applyAlignment="1">
      <alignment horizontal="center" vertical="center"/>
    </xf>
    <xf numFmtId="2" fontId="23" fillId="3" borderId="4" xfId="3" applyNumberFormat="1" applyFont="1" applyFill="1" applyBorder="1" applyAlignment="1">
      <alignment horizontal="center" vertical="center"/>
    </xf>
    <xf numFmtId="49" fontId="3" fillId="3" borderId="5" xfId="2" applyNumberFormat="1" applyFont="1" applyFill="1" applyBorder="1" applyAlignment="1">
      <alignment vertical="center"/>
    </xf>
    <xf numFmtId="0" fontId="3" fillId="3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23" fillId="3" borderId="1" xfId="1" applyFont="1" applyFill="1" applyBorder="1" applyAlignment="1">
      <alignment horizontal="left" vertical="center"/>
    </xf>
    <xf numFmtId="49" fontId="23" fillId="3" borderId="1" xfId="2" applyNumberFormat="1" applyFont="1" applyFill="1" applyBorder="1" applyAlignment="1">
      <alignment vertical="center"/>
    </xf>
    <xf numFmtId="2" fontId="23" fillId="3" borderId="1" xfId="2" applyNumberFormat="1" applyFont="1" applyFill="1" applyBorder="1" applyAlignment="1">
      <alignment horizontal="center" vertical="center"/>
    </xf>
    <xf numFmtId="2" fontId="24" fillId="3" borderId="1" xfId="2" applyNumberFormat="1" applyFont="1" applyFill="1" applyBorder="1" applyAlignment="1">
      <alignment horizontal="center" vertical="center"/>
    </xf>
    <xf numFmtId="165" fontId="23" fillId="3" borderId="1" xfId="3" applyNumberFormat="1" applyFont="1" applyFill="1" applyBorder="1" applyAlignment="1">
      <alignment horizontal="center" vertical="center"/>
    </xf>
    <xf numFmtId="2" fontId="23" fillId="3" borderId="1" xfId="3" applyNumberFormat="1" applyFont="1" applyFill="1" applyBorder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49" fontId="23" fillId="3" borderId="0" xfId="2" applyNumberFormat="1" applyFont="1" applyFill="1" applyBorder="1" applyAlignment="1">
      <alignment vertical="center"/>
    </xf>
    <xf numFmtId="2" fontId="23" fillId="3" borderId="0" xfId="2" applyNumberFormat="1" applyFont="1" applyFill="1" applyBorder="1" applyAlignment="1">
      <alignment horizontal="center" vertical="center"/>
    </xf>
    <xf numFmtId="2" fontId="24" fillId="3" borderId="0" xfId="2" applyNumberFormat="1" applyFont="1" applyFill="1" applyBorder="1" applyAlignment="1">
      <alignment horizontal="center" vertical="center"/>
    </xf>
    <xf numFmtId="165" fontId="23" fillId="3" borderId="0" xfId="3" applyNumberFormat="1" applyFont="1" applyFill="1" applyBorder="1" applyAlignment="1">
      <alignment horizontal="center" vertical="center"/>
    </xf>
    <xf numFmtId="2" fontId="23" fillId="3" borderId="0" xfId="3" applyNumberFormat="1" applyFont="1" applyFill="1" applyBorder="1" applyAlignment="1">
      <alignment horizontal="center" vertical="center"/>
    </xf>
    <xf numFmtId="0" fontId="25" fillId="3" borderId="0" xfId="1" applyFont="1" applyFill="1" applyAlignment="1">
      <alignment vertical="center"/>
    </xf>
    <xf numFmtId="49" fontId="3" fillId="4" borderId="5" xfId="2" applyNumberFormat="1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164" fontId="7" fillId="0" borderId="0" xfId="2" applyFont="1" applyFill="1" applyBorder="1" applyAlignment="1">
      <alignment vertical="center"/>
    </xf>
    <xf numFmtId="0" fontId="23" fillId="0" borderId="0" xfId="1" applyFont="1" applyAlignment="1">
      <alignment horizontal="left" vertical="center"/>
    </xf>
    <xf numFmtId="49" fontId="23" fillId="0" borderId="0" xfId="2" applyNumberFormat="1" applyFont="1" applyFill="1" applyBorder="1" applyAlignment="1">
      <alignment vertical="center"/>
    </xf>
    <xf numFmtId="2" fontId="23" fillId="0" borderId="0" xfId="2" applyNumberFormat="1" applyFont="1" applyFill="1" applyBorder="1" applyAlignment="1">
      <alignment horizontal="center" vertical="center"/>
    </xf>
    <xf numFmtId="2" fontId="24" fillId="0" borderId="0" xfId="2" applyNumberFormat="1" applyFont="1" applyFill="1" applyBorder="1" applyAlignment="1">
      <alignment horizontal="center" vertical="center"/>
    </xf>
    <xf numFmtId="165" fontId="23" fillId="0" borderId="0" xfId="3" applyNumberFormat="1" applyFont="1" applyFill="1" applyBorder="1" applyAlignment="1">
      <alignment horizontal="center" vertical="center"/>
    </xf>
    <xf numFmtId="2" fontId="23" fillId="0" borderId="0" xfId="3" applyNumberFormat="1" applyFont="1" applyFill="1" applyBorder="1" applyAlignment="1">
      <alignment horizontal="center" vertical="center"/>
    </xf>
    <xf numFmtId="9" fontId="3" fillId="0" borderId="0" xfId="3" applyFont="1" applyFill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164" fontId="3" fillId="0" borderId="4" xfId="2" applyFont="1" applyFill="1" applyBorder="1" applyAlignment="1">
      <alignment vertical="center"/>
    </xf>
    <xf numFmtId="2" fontId="3" fillId="0" borderId="4" xfId="1" applyNumberFormat="1" applyFont="1" applyBorder="1" applyAlignment="1">
      <alignment vertical="center"/>
    </xf>
    <xf numFmtId="2" fontId="4" fillId="0" borderId="4" xfId="1" applyNumberFormat="1" applyFont="1" applyBorder="1" applyAlignment="1">
      <alignment vertical="center"/>
    </xf>
    <xf numFmtId="9" fontId="3" fillId="0" borderId="4" xfId="3" applyFont="1" applyFill="1" applyBorder="1" applyAlignment="1">
      <alignment horizontal="center" vertical="center"/>
    </xf>
    <xf numFmtId="2" fontId="3" fillId="0" borderId="4" xfId="3" applyNumberFormat="1" applyFont="1" applyFill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164" fontId="3" fillId="0" borderId="9" xfId="2" applyFont="1" applyFill="1" applyBorder="1" applyAlignment="1">
      <alignment vertical="center"/>
    </xf>
    <xf numFmtId="2" fontId="3" fillId="0" borderId="9" xfId="1" applyNumberFormat="1" applyFont="1" applyBorder="1" applyAlignment="1">
      <alignment vertical="center"/>
    </xf>
    <xf numFmtId="2" fontId="4" fillId="0" borderId="9" xfId="1" applyNumberFormat="1" applyFont="1" applyBorder="1" applyAlignment="1">
      <alignment vertical="center"/>
    </xf>
    <xf numFmtId="9" fontId="3" fillId="0" borderId="9" xfId="3" applyFont="1" applyFill="1" applyBorder="1" applyAlignment="1">
      <alignment horizontal="center" vertical="center"/>
    </xf>
    <xf numFmtId="2" fontId="3" fillId="0" borderId="9" xfId="3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19" fillId="3" borderId="1" xfId="1" applyFont="1" applyFill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3" fillId="4" borderId="3" xfId="1" applyFont="1" applyFill="1" applyBorder="1" applyAlignment="1">
      <alignment vertical="center"/>
    </xf>
  </cellXfs>
  <cellStyles count="4">
    <cellStyle name="Comma 2" xfId="2" xr:uid="{E32FBEEF-FB11-489E-974E-3F20BD24BF59}"/>
    <cellStyle name="Normal" xfId="0" builtinId="0"/>
    <cellStyle name="Normal 2" xfId="1" xr:uid="{D4EE0879-A170-4AAC-8887-C6AC845B67B3}"/>
    <cellStyle name="Percent 2" xfId="3" xr:uid="{AEE0774A-DEFC-40E2-95AB-2EBEAE15942D}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fm392_cam_ac_uk/Documents/Dropbox-20181212/GREET%20model/GREET_2020/GREET1_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fm392_cam_ac_uk/Documents/Dropbox-20181212/C-THRU/Fanran%20Meng/Model/C-THRU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Chemicals"/>
      <sheetName val="Bioproducts"/>
      <sheetName val="Animal_Feed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>
        <row r="314"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P31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overview"/>
      <sheetName val="UCAM_work plan"/>
      <sheetName val="To do lists"/>
      <sheetName val="Sources"/>
      <sheetName val="GWP factor"/>
      <sheetName val="Sources_focused"/>
      <sheetName val="Available database_focused"/>
      <sheetName val="Product name"/>
      <sheetName val="Available database"/>
      <sheetName val="IFA"/>
      <sheetName val="Database_purchase"/>
      <sheetName val="Fuel_spec"/>
      <sheetName val="Resin Review 2020"/>
      <sheetName val="Japan Plastics Industry Federat"/>
      <sheetName val="Figures"/>
      <sheetName val="Sheet1"/>
      <sheetName val="Cracker capacity_EU"/>
      <sheetName val="Ángel Galán-Martín 2021chemical"/>
      <sheetName val="Meys et al 2021 plastics"/>
      <sheetName val="Jing et al 2020_Refining"/>
      <sheetName val="Zheng et al 2019_Plastic_global"/>
      <sheetName val="Masnadi et al 2018_extraction"/>
      <sheetName val="Nicholson et al 2021_Plastic_US"/>
      <sheetName val="Geyer, et al. 2017"/>
      <sheetName val="Levi et al, 2018"/>
      <sheetName val="Hoxha, 2018_fertiliser"/>
      <sheetName val="Zhang, 2013_N-fertiliser_China"/>
      <sheetName val="Wang et al 2021_plastics_review"/>
      <sheetName val="El-Houjeiri 2017_OPGEE"/>
      <sheetName val="El-Houjeiri_2013"/>
      <sheetName val="Masnadi_2018_refinery_China"/>
      <sheetName val="Weiss 2008_NEAT model"/>
      <sheetName val="Production"/>
      <sheetName val="Flow"/>
      <sheetName val="Sheet5"/>
      <sheetName val="Primary input requirements"/>
      <sheetName val="Structure"/>
      <sheetName val="Emission standards and methods"/>
      <sheetName val="UN Country Classifications"/>
      <sheetName val="Sheet2"/>
      <sheetName val="Potential data sources"/>
      <sheetName val="Data structure v0"/>
      <sheetName val="Data structure v0.1"/>
      <sheetName val="Data structure 2021.05.12"/>
      <sheetName val="Inventory data_plastic"/>
      <sheetName val="GHG_data_US"/>
      <sheetName val="Statista_data_UK"/>
      <sheetName val="FAO_N-fertiliser_GHG"/>
      <sheetName val="FAOSTAT_mass_emission_total"/>
      <sheetName val="Use phase emissions"/>
      <sheetName val="Sheet4"/>
      <sheetName val="Dropdow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nran Meng" id="{DFF92F7D-F03E-4B14-AAEE-3C228BE3FC43}" userId="Fanran Me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2" dT="2022-01-05T17:50:37.06" personId="{DFF92F7D-F03E-4B14-AAEE-3C228BE3FC43}" id="{7149E49B-226E-42BC-89CF-F9F343011A1E}">
    <text>side reaction</text>
  </threadedComment>
  <threadedComment ref="N118" dT="2022-01-05T20:43:15.57" personId="{DFF92F7D-F03E-4B14-AAEE-3C228BE3FC43}" id="{8854C6BB-38B0-4987-9B48-AA5BE799CF78}">
    <text>InorganicAcids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EEEC-8156-49AF-B78F-2F623F3109CD}">
  <dimension ref="A1:AD292"/>
  <sheetViews>
    <sheetView showGridLines="0" tabSelected="1" topLeftCell="A4" zoomScale="70" zoomScaleNormal="70" zoomScalePageLayoutView="85" workbookViewId="0">
      <pane xSplit="6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C283" sqref="C283"/>
    </sheetView>
  </sheetViews>
  <sheetFormatPr defaultColWidth="9.6328125" defaultRowHeight="15.5" x14ac:dyDescent="0.35"/>
  <cols>
    <col min="1" max="1" width="6.26953125" style="11" customWidth="1"/>
    <col min="2" max="2" width="21.54296875" style="11" bestFit="1" customWidth="1"/>
    <col min="3" max="3" width="58.453125" style="2" bestFit="1" customWidth="1"/>
    <col min="4" max="4" width="16" style="2" customWidth="1"/>
    <col min="5" max="5" width="27" style="3" customWidth="1"/>
    <col min="6" max="6" width="22.1796875" style="3" bestFit="1" customWidth="1"/>
    <col min="7" max="7" width="5.26953125" style="158" bestFit="1" customWidth="1"/>
    <col min="8" max="8" width="18.6328125" style="3" bestFit="1" customWidth="1"/>
    <col min="9" max="9" width="7.453125" style="3" bestFit="1" customWidth="1"/>
    <col min="10" max="10" width="6.08984375" style="3" bestFit="1" customWidth="1"/>
    <col min="11" max="11" width="18.6328125" style="3" bestFit="1" customWidth="1"/>
    <col min="12" max="12" width="7.453125" style="3" bestFit="1" customWidth="1"/>
    <col min="13" max="13" width="6.1796875" style="3" bestFit="1" customWidth="1"/>
    <col min="14" max="14" width="14.81640625" style="3" bestFit="1" customWidth="1"/>
    <col min="15" max="15" width="7.453125" style="3" bestFit="1" customWidth="1"/>
    <col min="16" max="16" width="5.453125" style="3" customWidth="1"/>
    <col min="17" max="17" width="10.7265625" style="3" customWidth="1"/>
    <col min="18" max="18" width="10.7265625" style="5" bestFit="1" customWidth="1"/>
    <col min="19" max="19" width="7.81640625" style="6" bestFit="1" customWidth="1"/>
    <col min="20" max="20" width="7.81640625" style="7" customWidth="1"/>
    <col min="21" max="21" width="19.6328125" style="3" customWidth="1"/>
    <col min="22" max="22" width="7.1796875" style="3" customWidth="1"/>
    <col min="23" max="23" width="127.90625" style="3" bestFit="1" customWidth="1"/>
    <col min="24" max="24" width="104.1796875" style="3" bestFit="1" customWidth="1"/>
    <col min="25" max="16384" width="9.6328125" style="3"/>
  </cols>
  <sheetData>
    <row r="1" spans="1:30" x14ac:dyDescent="0.35">
      <c r="A1" s="1" t="s">
        <v>0</v>
      </c>
      <c r="B1" s="1"/>
      <c r="F1" s="1"/>
      <c r="G1" s="4"/>
      <c r="I1" s="1"/>
      <c r="L1" s="1"/>
      <c r="X1" s="8"/>
      <c r="Y1" s="9"/>
      <c r="Z1" s="9"/>
      <c r="AA1" s="9"/>
      <c r="AB1" s="9"/>
      <c r="AC1" s="9"/>
      <c r="AD1" s="9"/>
    </row>
    <row r="2" spans="1:30" x14ac:dyDescent="0.35">
      <c r="A2" s="10"/>
      <c r="B2" s="10"/>
      <c r="F2" s="10"/>
      <c r="G2" s="4"/>
      <c r="I2" s="10"/>
      <c r="L2" s="10"/>
      <c r="X2" s="8"/>
    </row>
    <row r="3" spans="1:30" x14ac:dyDescent="0.35">
      <c r="E3" s="12"/>
      <c r="F3" s="12"/>
      <c r="G3" s="4"/>
      <c r="I3" s="12"/>
      <c r="L3" s="12"/>
      <c r="X3" s="8"/>
    </row>
    <row r="4" spans="1:30" ht="21" x14ac:dyDescent="0.35">
      <c r="A4" s="209" t="s">
        <v>1</v>
      </c>
      <c r="B4" s="208"/>
      <c r="D4" s="210" t="s">
        <v>2</v>
      </c>
      <c r="E4" s="210"/>
      <c r="F4" s="210"/>
      <c r="G4" s="210"/>
      <c r="H4" s="210"/>
      <c r="I4" s="210"/>
      <c r="J4" s="210"/>
      <c r="K4" s="210" t="s">
        <v>3</v>
      </c>
      <c r="L4" s="210"/>
      <c r="M4" s="210"/>
      <c r="N4" s="210"/>
      <c r="O4" s="210"/>
      <c r="P4" s="210"/>
      <c r="T4" s="6"/>
      <c r="X4" s="8"/>
    </row>
    <row r="5" spans="1:30" ht="16.149999999999999" customHeight="1" x14ac:dyDescent="0.35">
      <c r="A5" s="209"/>
      <c r="B5" s="216" t="s">
        <v>297</v>
      </c>
      <c r="C5" s="13" t="s">
        <v>4</v>
      </c>
      <c r="D5" s="217" t="s">
        <v>298</v>
      </c>
      <c r="E5" s="211" t="s">
        <v>5</v>
      </c>
      <c r="F5" s="211"/>
      <c r="G5" s="211"/>
      <c r="H5" s="211" t="s">
        <v>6</v>
      </c>
      <c r="I5" s="211"/>
      <c r="J5" s="211"/>
      <c r="K5" s="211" t="s">
        <v>7</v>
      </c>
      <c r="L5" s="211"/>
      <c r="M5" s="211"/>
      <c r="N5" s="211" t="s">
        <v>8</v>
      </c>
      <c r="O5" s="211"/>
      <c r="P5" s="211"/>
      <c r="Q5" s="14" t="s">
        <v>9</v>
      </c>
      <c r="R5" s="15" t="s">
        <v>10</v>
      </c>
      <c r="S5" s="15" t="s">
        <v>11</v>
      </c>
      <c r="T5" s="15" t="s">
        <v>12</v>
      </c>
      <c r="U5" s="15" t="s">
        <v>13</v>
      </c>
      <c r="V5" s="15"/>
      <c r="W5" s="16" t="s">
        <v>14</v>
      </c>
      <c r="X5" s="12"/>
    </row>
    <row r="6" spans="1:30" ht="15.75" customHeight="1" x14ac:dyDescent="0.35">
      <c r="A6" s="17"/>
      <c r="B6" s="17"/>
      <c r="C6" s="18"/>
      <c r="D6" s="18"/>
      <c r="E6" s="19" t="s">
        <v>15</v>
      </c>
      <c r="F6" s="19" t="s">
        <v>15</v>
      </c>
      <c r="G6" s="17" t="s">
        <v>16</v>
      </c>
      <c r="H6" s="19" t="s">
        <v>15</v>
      </c>
      <c r="I6" s="19" t="s">
        <v>17</v>
      </c>
      <c r="J6" s="17" t="s">
        <v>16</v>
      </c>
      <c r="K6" s="19" t="s">
        <v>15</v>
      </c>
      <c r="L6" s="19" t="s">
        <v>17</v>
      </c>
      <c r="M6" s="17" t="s">
        <v>16</v>
      </c>
      <c r="N6" s="19" t="s">
        <v>15</v>
      </c>
      <c r="O6" s="19" t="s">
        <v>17</v>
      </c>
      <c r="P6" s="17" t="s">
        <v>16</v>
      </c>
      <c r="Q6" s="20" t="s">
        <v>18</v>
      </c>
      <c r="R6" s="21" t="s">
        <v>18</v>
      </c>
      <c r="S6" s="19" t="s">
        <v>19</v>
      </c>
      <c r="T6" s="19"/>
      <c r="U6" s="19" t="s">
        <v>20</v>
      </c>
      <c r="V6" s="19"/>
      <c r="W6" s="22"/>
    </row>
    <row r="7" spans="1:30" ht="15" x14ac:dyDescent="0.35">
      <c r="A7" s="121">
        <v>1</v>
      </c>
      <c r="B7" s="11" t="s">
        <v>299</v>
      </c>
      <c r="C7" s="23" t="s">
        <v>21</v>
      </c>
      <c r="D7" s="23"/>
      <c r="E7" s="24" t="s">
        <v>252</v>
      </c>
      <c r="F7" s="25" t="s">
        <v>22</v>
      </c>
      <c r="G7" s="26">
        <v>2</v>
      </c>
      <c r="W7" s="218" t="s">
        <v>303</v>
      </c>
    </row>
    <row r="8" spans="1:30" ht="15" x14ac:dyDescent="0.35">
      <c r="A8" s="27"/>
      <c r="B8" s="27"/>
      <c r="C8" s="3"/>
      <c r="D8" s="3"/>
      <c r="G8" s="3"/>
      <c r="H8" s="24"/>
      <c r="I8" s="25"/>
      <c r="J8" s="26"/>
      <c r="K8" s="3" t="s">
        <v>253</v>
      </c>
      <c r="L8" s="3" t="s">
        <v>23</v>
      </c>
      <c r="M8" s="3">
        <v>2</v>
      </c>
      <c r="Q8" s="28">
        <v>0.63677639046538026</v>
      </c>
      <c r="R8" s="29">
        <f>Q8/S8</f>
        <v>0.75806713150640515</v>
      </c>
      <c r="S8" s="30">
        <v>0.84</v>
      </c>
      <c r="T8" s="31">
        <f t="shared" ref="T8:T9" si="0">R8-Q8</f>
        <v>0.12129074104102489</v>
      </c>
      <c r="W8" s="32"/>
    </row>
    <row r="9" spans="1:30" x14ac:dyDescent="0.35">
      <c r="A9" s="27"/>
      <c r="B9" s="27"/>
      <c r="E9" s="24"/>
      <c r="F9" s="25"/>
      <c r="G9" s="26"/>
      <c r="H9" s="24"/>
      <c r="I9" s="25"/>
      <c r="J9" s="26"/>
      <c r="K9" s="24"/>
      <c r="L9" s="25"/>
      <c r="M9" s="26"/>
      <c r="N9" s="26" t="s">
        <v>24</v>
      </c>
      <c r="O9" s="26" t="s">
        <v>25</v>
      </c>
      <c r="P9" s="26">
        <v>1</v>
      </c>
      <c r="Q9" s="28">
        <v>0.3632236095346198</v>
      </c>
      <c r="R9" s="29">
        <f>Q9/S9</f>
        <v>0.43240905896978549</v>
      </c>
      <c r="S9" s="30">
        <v>0.84</v>
      </c>
      <c r="T9" s="31">
        <f t="shared" si="0"/>
        <v>6.9185449435165691E-2</v>
      </c>
      <c r="U9" s="26"/>
      <c r="V9" s="26"/>
      <c r="W9" s="33"/>
    </row>
    <row r="10" spans="1:30" ht="13" x14ac:dyDescent="0.35">
      <c r="A10" s="27"/>
      <c r="B10" s="27"/>
      <c r="C10" s="3"/>
      <c r="D10" s="3"/>
      <c r="E10" s="24"/>
      <c r="F10" s="25"/>
      <c r="G10" s="26"/>
      <c r="I10" s="25"/>
      <c r="J10" s="26"/>
      <c r="K10" s="34" t="s">
        <v>26</v>
      </c>
      <c r="L10" s="35"/>
      <c r="M10" s="36"/>
      <c r="N10" s="36"/>
      <c r="O10" s="36"/>
      <c r="P10" s="36"/>
      <c r="Q10" s="36"/>
      <c r="R10" s="37"/>
      <c r="S10" s="38"/>
      <c r="T10" s="39">
        <f>T8</f>
        <v>0.12129074104102489</v>
      </c>
      <c r="U10" s="26"/>
      <c r="V10" s="26"/>
      <c r="W10" s="33"/>
    </row>
    <row r="11" spans="1:30" x14ac:dyDescent="0.35">
      <c r="A11" s="27"/>
      <c r="B11" s="27"/>
      <c r="E11" s="24"/>
      <c r="F11" s="25"/>
      <c r="G11" s="26"/>
      <c r="H11" s="40"/>
      <c r="I11" s="25"/>
      <c r="J11" s="26"/>
      <c r="K11" s="36" t="s">
        <v>27</v>
      </c>
      <c r="L11" s="35"/>
      <c r="M11" s="36"/>
      <c r="O11" s="36"/>
      <c r="P11" s="36"/>
      <c r="Q11" s="36"/>
      <c r="R11" s="37"/>
      <c r="S11" s="38"/>
      <c r="T11" s="39">
        <f>T9</f>
        <v>6.9185449435165691E-2</v>
      </c>
      <c r="U11" s="26"/>
      <c r="V11" s="26"/>
      <c r="W11" s="33"/>
    </row>
    <row r="12" spans="1:30" ht="15" x14ac:dyDescent="0.35">
      <c r="A12" s="27">
        <v>2</v>
      </c>
      <c r="B12" s="53" t="s">
        <v>300</v>
      </c>
      <c r="C12" s="41" t="s">
        <v>28</v>
      </c>
      <c r="D12" s="41"/>
      <c r="E12" s="42" t="s">
        <v>29</v>
      </c>
      <c r="F12" s="43" t="s">
        <v>30</v>
      </c>
      <c r="G12" s="26">
        <v>1</v>
      </c>
      <c r="H12" s="24"/>
      <c r="I12" s="25"/>
      <c r="J12" s="26"/>
      <c r="Q12" s="28"/>
      <c r="R12" s="44"/>
      <c r="S12" s="3"/>
      <c r="T12" s="3"/>
      <c r="W12" s="218" t="s">
        <v>303</v>
      </c>
    </row>
    <row r="13" spans="1:30" ht="15" x14ac:dyDescent="0.35">
      <c r="A13" s="27"/>
      <c r="B13" s="27"/>
      <c r="C13" s="3"/>
      <c r="D13" s="3"/>
      <c r="E13" s="24"/>
      <c r="F13" s="25"/>
      <c r="G13" s="26"/>
      <c r="H13" s="24" t="s">
        <v>31</v>
      </c>
      <c r="I13" s="25" t="s">
        <v>32</v>
      </c>
      <c r="J13" s="45">
        <v>2</v>
      </c>
      <c r="Q13" s="26">
        <v>0.62052341597796146</v>
      </c>
      <c r="R13" s="44"/>
      <c r="S13" s="3"/>
      <c r="T13" s="28"/>
      <c r="W13" s="32"/>
    </row>
    <row r="14" spans="1:30" ht="15" x14ac:dyDescent="0.3">
      <c r="A14" s="46"/>
      <c r="B14" s="46"/>
      <c r="C14" s="3"/>
      <c r="D14" s="3"/>
      <c r="G14" s="3"/>
      <c r="H14" s="42"/>
      <c r="I14" s="43"/>
      <c r="J14" s="47"/>
      <c r="K14" s="42" t="s">
        <v>33</v>
      </c>
      <c r="L14" s="43" t="s">
        <v>34</v>
      </c>
      <c r="M14" s="47">
        <v>1</v>
      </c>
      <c r="N14" s="47"/>
      <c r="O14" s="47"/>
      <c r="P14" s="47"/>
      <c r="Q14" s="26">
        <v>0.72451790633608815</v>
      </c>
      <c r="R14" s="44">
        <f>Q14/S14</f>
        <v>0.85237400745422132</v>
      </c>
      <c r="S14" s="48">
        <f>0.85</f>
        <v>0.85</v>
      </c>
      <c r="T14" s="31">
        <f t="shared" ref="T14:T15" si="1">R14-Q14</f>
        <v>0.12785610111813317</v>
      </c>
      <c r="U14" s="50" t="s">
        <v>35</v>
      </c>
      <c r="V14" s="51" t="s">
        <v>36</v>
      </c>
      <c r="W14" s="52" t="s">
        <v>37</v>
      </c>
    </row>
    <row r="15" spans="1:30" ht="13" x14ac:dyDescent="0.35">
      <c r="A15" s="27"/>
      <c r="B15" s="27"/>
      <c r="C15" s="53"/>
      <c r="D15" s="53"/>
      <c r="E15" s="24"/>
      <c r="F15" s="25"/>
      <c r="G15" s="26"/>
      <c r="H15" s="24"/>
      <c r="I15" s="25"/>
      <c r="J15" s="26"/>
      <c r="N15" s="3" t="s">
        <v>38</v>
      </c>
      <c r="O15" s="3" t="s">
        <v>39</v>
      </c>
      <c r="P15" s="3">
        <v>1</v>
      </c>
      <c r="Q15" s="26">
        <v>0.58565254820936641</v>
      </c>
      <c r="R15" s="44">
        <f>Q15/S15</f>
        <v>0.68900299789337227</v>
      </c>
      <c r="S15" s="54">
        <f>S14</f>
        <v>0.85</v>
      </c>
      <c r="T15" s="31">
        <f t="shared" si="1"/>
        <v>0.10335044968400586</v>
      </c>
      <c r="W15" s="32"/>
    </row>
    <row r="16" spans="1:30" ht="13" x14ac:dyDescent="0.35">
      <c r="A16" s="27"/>
      <c r="B16" s="27"/>
      <c r="C16" s="3"/>
      <c r="D16" s="3"/>
      <c r="E16" s="24"/>
      <c r="F16" s="25"/>
      <c r="G16" s="26"/>
      <c r="I16" s="25"/>
      <c r="J16" s="26"/>
      <c r="K16" s="34" t="s">
        <v>26</v>
      </c>
      <c r="L16" s="35"/>
      <c r="M16" s="36"/>
      <c r="N16" s="36"/>
      <c r="O16" s="36"/>
      <c r="P16" s="36"/>
      <c r="Q16" s="36"/>
      <c r="R16" s="37"/>
      <c r="S16" s="38"/>
      <c r="T16" s="39">
        <f>T14+T15</f>
        <v>0.23120655080213903</v>
      </c>
      <c r="U16" s="26"/>
      <c r="V16" s="26"/>
      <c r="W16" s="33"/>
    </row>
    <row r="17" spans="1:23" ht="13" x14ac:dyDescent="0.35">
      <c r="A17" s="27">
        <v>3</v>
      </c>
      <c r="B17" s="53" t="s">
        <v>301</v>
      </c>
      <c r="C17" s="53"/>
      <c r="D17" s="53"/>
      <c r="E17" s="3" t="s">
        <v>40</v>
      </c>
      <c r="F17" s="55" t="s">
        <v>41</v>
      </c>
      <c r="G17" s="26"/>
      <c r="H17" s="24"/>
      <c r="I17" s="25"/>
      <c r="J17" s="26"/>
      <c r="Q17" s="28"/>
      <c r="R17" s="44"/>
      <c r="S17" s="3"/>
      <c r="T17" s="3"/>
      <c r="W17" s="218" t="s">
        <v>303</v>
      </c>
    </row>
    <row r="18" spans="1:23" ht="13" x14ac:dyDescent="0.35">
      <c r="A18" s="27"/>
      <c r="B18" s="27"/>
      <c r="C18" s="53"/>
      <c r="D18" s="53"/>
      <c r="E18" s="24"/>
      <c r="F18" s="25"/>
      <c r="G18" s="26"/>
      <c r="H18" s="24"/>
      <c r="I18" s="25"/>
      <c r="J18" s="26"/>
      <c r="K18" s="3" t="s">
        <v>42</v>
      </c>
      <c r="L18" s="3" t="s">
        <v>43</v>
      </c>
      <c r="M18" s="3">
        <v>1</v>
      </c>
      <c r="Q18" s="28"/>
      <c r="R18" s="44"/>
      <c r="S18" s="3"/>
      <c r="T18" s="3"/>
      <c r="W18" s="32"/>
    </row>
    <row r="19" spans="1:23" ht="13" x14ac:dyDescent="0.35">
      <c r="A19" s="27"/>
      <c r="B19" s="27"/>
      <c r="C19" s="53"/>
      <c r="D19" s="53"/>
      <c r="E19" s="24"/>
      <c r="F19" s="25"/>
      <c r="G19" s="26"/>
      <c r="H19" s="24"/>
      <c r="I19" s="25"/>
      <c r="J19" s="26"/>
      <c r="Q19" s="28"/>
      <c r="R19" s="44"/>
      <c r="S19" s="3"/>
      <c r="T19" s="3"/>
      <c r="W19" s="32"/>
    </row>
    <row r="20" spans="1:23" ht="13" x14ac:dyDescent="0.35">
      <c r="A20" s="27"/>
      <c r="B20" s="27"/>
      <c r="C20" s="53"/>
      <c r="D20" s="53"/>
      <c r="E20" s="24"/>
      <c r="F20" s="25"/>
      <c r="G20" s="26"/>
      <c r="H20" s="24"/>
      <c r="I20" s="25"/>
      <c r="J20" s="26"/>
      <c r="Q20" s="28"/>
      <c r="R20" s="44"/>
      <c r="S20" s="3"/>
      <c r="T20" s="3"/>
      <c r="W20" s="32"/>
    </row>
    <row r="21" spans="1:23" ht="13" x14ac:dyDescent="0.35">
      <c r="A21" s="27"/>
      <c r="B21" s="27"/>
      <c r="C21" s="53"/>
      <c r="D21" s="53"/>
      <c r="E21" s="24"/>
      <c r="F21" s="25"/>
      <c r="G21" s="26"/>
      <c r="H21" s="24"/>
      <c r="I21" s="25"/>
      <c r="J21" s="26"/>
      <c r="Q21" s="28"/>
      <c r="R21" s="44"/>
      <c r="S21" s="3"/>
      <c r="T21" s="3"/>
      <c r="W21" s="32"/>
    </row>
    <row r="22" spans="1:23" ht="13" x14ac:dyDescent="0.35">
      <c r="A22" s="27"/>
      <c r="B22" s="27"/>
      <c r="C22" s="53"/>
      <c r="D22" s="53"/>
      <c r="E22" s="24"/>
      <c r="F22" s="25"/>
      <c r="G22" s="26"/>
      <c r="H22" s="24"/>
      <c r="I22" s="25"/>
      <c r="J22" s="26"/>
      <c r="Q22" s="28"/>
      <c r="R22" s="44"/>
      <c r="S22" s="3"/>
      <c r="T22" s="3"/>
      <c r="W22" s="32"/>
    </row>
    <row r="23" spans="1:23" ht="13" x14ac:dyDescent="0.35">
      <c r="A23" s="27"/>
      <c r="B23" s="27"/>
      <c r="C23" s="53"/>
      <c r="D23" s="53"/>
      <c r="E23" s="24"/>
      <c r="F23" s="25"/>
      <c r="G23" s="26"/>
      <c r="H23" s="24"/>
      <c r="I23" s="25"/>
      <c r="J23" s="26"/>
      <c r="Q23" s="28"/>
      <c r="R23" s="44"/>
      <c r="S23" s="3"/>
      <c r="T23" s="3"/>
      <c r="W23" s="32"/>
    </row>
    <row r="24" spans="1:23" ht="13" x14ac:dyDescent="0.35">
      <c r="A24" s="27"/>
      <c r="B24" s="27"/>
      <c r="C24" s="53"/>
      <c r="D24" s="53"/>
      <c r="E24" s="24"/>
      <c r="F24" s="25"/>
      <c r="G24" s="26"/>
      <c r="H24" s="24"/>
      <c r="I24" s="25"/>
      <c r="J24" s="26"/>
      <c r="Q24" s="28"/>
      <c r="R24" s="44"/>
      <c r="S24" s="3"/>
      <c r="T24" s="3"/>
      <c r="W24" s="32"/>
    </row>
    <row r="25" spans="1:23" ht="15" x14ac:dyDescent="0.35">
      <c r="A25" s="27">
        <v>4</v>
      </c>
      <c r="B25" s="27" t="s">
        <v>302</v>
      </c>
      <c r="C25" s="53" t="s">
        <v>44</v>
      </c>
      <c r="D25" s="53" t="s">
        <v>304</v>
      </c>
      <c r="E25" s="24" t="s">
        <v>248</v>
      </c>
      <c r="F25" s="25" t="s">
        <v>45</v>
      </c>
      <c r="G25" s="26">
        <v>2</v>
      </c>
      <c r="H25" s="24"/>
      <c r="I25" s="25"/>
      <c r="J25" s="26"/>
      <c r="Q25" s="28">
        <v>1</v>
      </c>
      <c r="R25" s="44"/>
      <c r="S25" s="3"/>
      <c r="T25" s="3"/>
      <c r="W25" s="32"/>
    </row>
    <row r="26" spans="1:23" x14ac:dyDescent="0.35">
      <c r="A26" s="27"/>
      <c r="B26" s="27"/>
      <c r="E26" s="24"/>
      <c r="F26" s="25"/>
      <c r="G26" s="26"/>
      <c r="H26" s="24"/>
      <c r="I26" s="25"/>
      <c r="J26" s="26"/>
      <c r="K26" s="24" t="s">
        <v>253</v>
      </c>
      <c r="L26" s="25" t="s">
        <v>46</v>
      </c>
      <c r="M26" s="26">
        <v>2</v>
      </c>
      <c r="N26" s="26"/>
      <c r="O26" s="26"/>
      <c r="P26" s="26"/>
      <c r="Q26" s="26">
        <v>0.45190913484775252</v>
      </c>
      <c r="R26" s="29">
        <v>0.6</v>
      </c>
      <c r="S26" s="30">
        <f>Q26/R26</f>
        <v>0.75318189141292091</v>
      </c>
      <c r="T26" s="31">
        <f>R26-Q26</f>
        <v>0.14809086515224745</v>
      </c>
      <c r="U26" s="50" t="s">
        <v>35</v>
      </c>
      <c r="V26" s="51" t="s">
        <v>36</v>
      </c>
      <c r="W26" s="33" t="s">
        <v>47</v>
      </c>
    </row>
    <row r="27" spans="1:23" x14ac:dyDescent="0.35">
      <c r="A27" s="27"/>
      <c r="B27" s="27"/>
      <c r="E27" s="24"/>
      <c r="F27" s="25"/>
      <c r="G27" s="26"/>
      <c r="H27" s="24"/>
      <c r="I27" s="25"/>
      <c r="J27" s="26"/>
      <c r="K27" s="24"/>
      <c r="L27" s="25"/>
      <c r="M27" s="26"/>
      <c r="N27" s="26" t="s">
        <v>24</v>
      </c>
      <c r="O27" s="26" t="s">
        <v>25</v>
      </c>
      <c r="P27" s="26">
        <v>1</v>
      </c>
      <c r="Q27" s="26">
        <v>0.25777348155308522</v>
      </c>
      <c r="R27" s="29">
        <f>Q27/S27</f>
        <v>0.34224598930481281</v>
      </c>
      <c r="S27" s="30">
        <f>S26</f>
        <v>0.75318189141292091</v>
      </c>
      <c r="T27" s="31">
        <f t="shared" ref="T27:T28" si="2">R27-Q27</f>
        <v>8.4472507751727599E-2</v>
      </c>
      <c r="U27" s="26"/>
      <c r="V27" s="26"/>
      <c r="W27" s="33"/>
    </row>
    <row r="28" spans="1:23" x14ac:dyDescent="0.35">
      <c r="A28" s="27"/>
      <c r="B28" s="27"/>
      <c r="E28" s="24"/>
      <c r="F28" s="25"/>
      <c r="G28" s="26"/>
      <c r="H28" s="24"/>
      <c r="I28" s="25"/>
      <c r="J28" s="26"/>
      <c r="K28" s="24"/>
      <c r="L28" s="25"/>
      <c r="M28" s="26"/>
      <c r="N28" s="26" t="s">
        <v>31</v>
      </c>
      <c r="O28" s="26" t="s">
        <v>48</v>
      </c>
      <c r="P28" s="26">
        <v>2</v>
      </c>
      <c r="Q28" s="26">
        <v>0.2903173835991622</v>
      </c>
      <c r="R28" s="29">
        <f>Q28/S28</f>
        <v>0.38545454545454538</v>
      </c>
      <c r="S28" s="30">
        <f>S27</f>
        <v>0.75318189141292091</v>
      </c>
      <c r="T28" s="31">
        <f t="shared" si="2"/>
        <v>9.5137161855383179E-2</v>
      </c>
      <c r="U28" s="26"/>
      <c r="V28" s="26"/>
      <c r="W28" s="33"/>
    </row>
    <row r="29" spans="1:23" ht="13" x14ac:dyDescent="0.35">
      <c r="A29" s="27"/>
      <c r="B29" s="27"/>
      <c r="C29" s="3"/>
      <c r="D29" s="3"/>
      <c r="E29" s="24"/>
      <c r="F29" s="25"/>
      <c r="G29" s="26"/>
      <c r="I29" s="25"/>
      <c r="J29" s="26"/>
      <c r="K29" s="34" t="s">
        <v>26</v>
      </c>
      <c r="L29" s="35"/>
      <c r="M29" s="36"/>
      <c r="N29" s="36"/>
      <c r="O29" s="36"/>
      <c r="P29" s="36"/>
      <c r="Q29" s="36"/>
      <c r="R29" s="37"/>
      <c r="S29" s="38"/>
      <c r="T29" s="39">
        <f>T26</f>
        <v>0.14809086515224745</v>
      </c>
      <c r="U29" s="26"/>
      <c r="V29" s="26"/>
      <c r="W29" s="33"/>
    </row>
    <row r="30" spans="1:23" x14ac:dyDescent="0.35">
      <c r="A30" s="27"/>
      <c r="B30" s="27"/>
      <c r="E30" s="24"/>
      <c r="F30" s="25"/>
      <c r="G30" s="26"/>
      <c r="H30" s="40"/>
      <c r="I30" s="25"/>
      <c r="J30" s="26"/>
      <c r="K30" s="34"/>
      <c r="L30" s="35"/>
      <c r="M30" s="36"/>
      <c r="N30" s="36" t="s">
        <v>27</v>
      </c>
      <c r="O30" s="36"/>
      <c r="P30" s="36"/>
      <c r="Q30" s="36"/>
      <c r="R30" s="37"/>
      <c r="S30" s="38"/>
      <c r="T30" s="39">
        <f t="shared" ref="T30:T31" si="3">T27</f>
        <v>8.4472507751727599E-2</v>
      </c>
      <c r="U30" s="26"/>
      <c r="V30" s="26"/>
      <c r="W30" s="33"/>
    </row>
    <row r="31" spans="1:23" x14ac:dyDescent="0.35">
      <c r="A31" s="212"/>
      <c r="B31" s="212"/>
      <c r="E31" s="57"/>
      <c r="F31" s="58"/>
      <c r="G31" s="59"/>
      <c r="H31" s="60"/>
      <c r="I31" s="58"/>
      <c r="J31" s="59"/>
      <c r="K31" s="61"/>
      <c r="L31" s="62"/>
      <c r="M31" s="63"/>
      <c r="N31" s="63" t="s">
        <v>49</v>
      </c>
      <c r="O31" s="63"/>
      <c r="P31" s="63"/>
      <c r="Q31" s="63"/>
      <c r="R31" s="64"/>
      <c r="S31" s="65"/>
      <c r="T31" s="66">
        <f t="shared" si="3"/>
        <v>9.5137161855383179E-2</v>
      </c>
      <c r="U31" s="59"/>
      <c r="V31" s="59"/>
      <c r="W31" s="67"/>
    </row>
    <row r="32" spans="1:23" s="8" customFormat="1" ht="15" x14ac:dyDescent="0.35">
      <c r="A32" s="215"/>
      <c r="B32" s="215"/>
      <c r="C32" s="69"/>
      <c r="D32" s="69"/>
      <c r="E32" s="70" t="s">
        <v>252</v>
      </c>
      <c r="F32" s="71" t="s">
        <v>22</v>
      </c>
      <c r="G32" s="72">
        <v>2</v>
      </c>
      <c r="H32" s="70"/>
      <c r="I32" s="73"/>
      <c r="J32" s="72"/>
      <c r="K32" s="70" t="s">
        <v>253</v>
      </c>
      <c r="L32" s="73" t="s">
        <v>23</v>
      </c>
      <c r="M32" s="72">
        <v>2</v>
      </c>
      <c r="N32" s="72"/>
      <c r="O32" s="72"/>
      <c r="P32" s="72"/>
      <c r="Q32" s="72">
        <v>0.63677639046538026</v>
      </c>
      <c r="R32" s="74"/>
      <c r="S32" s="75"/>
      <c r="T32" s="76"/>
      <c r="U32" s="72"/>
      <c r="V32" s="72"/>
      <c r="W32" s="77"/>
    </row>
    <row r="33" spans="1:23" s="8" customFormat="1" ht="15" x14ac:dyDescent="0.35">
      <c r="A33" s="68"/>
      <c r="B33" s="68"/>
      <c r="E33" s="70" t="s">
        <v>248</v>
      </c>
      <c r="F33" s="73" t="s">
        <v>50</v>
      </c>
      <c r="G33" s="72">
        <v>1</v>
      </c>
      <c r="H33" s="70"/>
      <c r="I33" s="71"/>
      <c r="J33" s="72"/>
      <c r="K33" s="70" t="s">
        <v>252</v>
      </c>
      <c r="L33" s="71" t="s">
        <v>22</v>
      </c>
      <c r="M33" s="72">
        <v>1</v>
      </c>
      <c r="N33" s="72"/>
      <c r="O33" s="72"/>
      <c r="P33" s="72"/>
      <c r="Q33" s="72">
        <v>0.70968261640083774</v>
      </c>
      <c r="R33" s="74"/>
      <c r="S33" s="75"/>
      <c r="T33" s="76"/>
      <c r="U33" s="72"/>
      <c r="V33" s="72"/>
      <c r="W33" s="77"/>
    </row>
    <row r="34" spans="1:23" ht="15" x14ac:dyDescent="0.35">
      <c r="A34" s="78">
        <v>5</v>
      </c>
      <c r="B34" s="78" t="s">
        <v>305</v>
      </c>
      <c r="C34" s="79" t="s">
        <v>51</v>
      </c>
      <c r="D34" s="79" t="s">
        <v>306</v>
      </c>
      <c r="E34" s="80" t="s">
        <v>52</v>
      </c>
      <c r="F34" s="81" t="s">
        <v>53</v>
      </c>
      <c r="G34" s="49">
        <v>1</v>
      </c>
      <c r="H34" s="80"/>
      <c r="I34" s="81"/>
      <c r="J34" s="49"/>
      <c r="K34" s="82"/>
      <c r="L34" s="82"/>
      <c r="M34" s="82"/>
      <c r="N34" s="82"/>
      <c r="O34" s="82"/>
      <c r="P34" s="82"/>
      <c r="Q34" s="83"/>
      <c r="R34" s="84"/>
      <c r="S34" s="82"/>
      <c r="T34" s="83"/>
      <c r="U34" s="82"/>
      <c r="V34" s="82"/>
      <c r="W34" s="85"/>
    </row>
    <row r="35" spans="1:23" x14ac:dyDescent="0.35">
      <c r="A35" s="27"/>
      <c r="B35" s="27"/>
      <c r="E35" s="24"/>
      <c r="F35" s="25"/>
      <c r="G35" s="26"/>
      <c r="H35" s="24" t="s">
        <v>31</v>
      </c>
      <c r="I35" s="25" t="s">
        <v>48</v>
      </c>
      <c r="J35" s="26">
        <v>2</v>
      </c>
      <c r="Q35" s="26">
        <v>0.21692548453111835</v>
      </c>
      <c r="R35" s="44"/>
      <c r="S35" s="3"/>
      <c r="T35" s="28"/>
      <c r="W35" s="32"/>
    </row>
    <row r="36" spans="1:23" x14ac:dyDescent="0.35">
      <c r="A36" s="27"/>
      <c r="B36" s="27"/>
      <c r="E36" s="24"/>
      <c r="F36" s="25"/>
      <c r="G36" s="26"/>
      <c r="H36" s="24"/>
      <c r="I36" s="25"/>
      <c r="J36" s="26"/>
      <c r="K36" s="24" t="s">
        <v>54</v>
      </c>
      <c r="L36" s="25" t="s">
        <v>55</v>
      </c>
      <c r="M36" s="26">
        <v>1</v>
      </c>
      <c r="N36" s="26"/>
      <c r="O36" s="26"/>
      <c r="P36" s="26"/>
      <c r="Q36" s="26">
        <v>0.63903936439147713</v>
      </c>
      <c r="R36" s="29">
        <v>0.67</v>
      </c>
      <c r="S36" s="30">
        <f>Q36/R36</f>
        <v>0.95379009610668219</v>
      </c>
      <c r="T36" s="31">
        <f>R36-Q36</f>
        <v>3.0960635608522913E-2</v>
      </c>
      <c r="U36" s="50" t="s">
        <v>35</v>
      </c>
      <c r="V36" s="51" t="s">
        <v>36</v>
      </c>
      <c r="W36" s="86" t="s">
        <v>37</v>
      </c>
    </row>
    <row r="37" spans="1:23" x14ac:dyDescent="0.35">
      <c r="A37" s="27"/>
      <c r="B37" s="27"/>
      <c r="E37" s="24"/>
      <c r="F37" s="25"/>
      <c r="G37" s="26"/>
      <c r="H37" s="24"/>
      <c r="I37" s="25"/>
      <c r="J37" s="26"/>
      <c r="N37" s="24" t="s">
        <v>24</v>
      </c>
      <c r="O37" s="25" t="s">
        <v>25</v>
      </c>
      <c r="P37" s="26">
        <v>3</v>
      </c>
      <c r="Q37" s="26">
        <v>0.57782592993860604</v>
      </c>
      <c r="R37" s="29">
        <f>Q37/S37</f>
        <v>0.60582085334840352</v>
      </c>
      <c r="S37" s="30">
        <f>S36</f>
        <v>0.95379009610668219</v>
      </c>
      <c r="T37" s="31">
        <f>R37-Q37</f>
        <v>2.7994923409797479E-2</v>
      </c>
      <c r="U37" s="26"/>
      <c r="V37" s="26"/>
      <c r="W37" s="86"/>
    </row>
    <row r="38" spans="1:23" ht="13" x14ac:dyDescent="0.35">
      <c r="A38" s="27"/>
      <c r="B38" s="27"/>
      <c r="C38" s="3"/>
      <c r="D38" s="3"/>
      <c r="E38" s="24"/>
      <c r="F38" s="25"/>
      <c r="G38" s="26"/>
      <c r="I38" s="25"/>
      <c r="J38" s="26"/>
      <c r="K38" s="34" t="s">
        <v>26</v>
      </c>
      <c r="L38" s="35"/>
      <c r="M38" s="36"/>
      <c r="N38" s="36"/>
      <c r="O38" s="36"/>
      <c r="P38" s="36"/>
      <c r="Q38" s="36"/>
      <c r="R38" s="37"/>
      <c r="S38" s="38"/>
      <c r="T38" s="39">
        <f>T36</f>
        <v>3.0960635608522913E-2</v>
      </c>
      <c r="U38" s="26"/>
      <c r="V38" s="26"/>
      <c r="W38" s="33"/>
    </row>
    <row r="39" spans="1:23" ht="13" x14ac:dyDescent="0.35">
      <c r="A39" s="27"/>
      <c r="B39" s="27"/>
      <c r="C39" s="3"/>
      <c r="D39" s="3"/>
      <c r="E39" s="24"/>
      <c r="F39" s="25"/>
      <c r="G39" s="26"/>
      <c r="I39" s="25"/>
      <c r="J39" s="26"/>
      <c r="K39" s="87" t="s">
        <v>27</v>
      </c>
      <c r="L39" s="35"/>
      <c r="M39" s="36"/>
      <c r="N39" s="36"/>
      <c r="O39" s="36"/>
      <c r="P39" s="36"/>
      <c r="Q39" s="36"/>
      <c r="R39" s="37"/>
      <c r="S39" s="38"/>
      <c r="T39" s="39">
        <f>T37</f>
        <v>2.7994923409797479E-2</v>
      </c>
      <c r="U39" s="26"/>
      <c r="V39" s="26"/>
      <c r="W39" s="33"/>
    </row>
    <row r="40" spans="1:23" ht="15" x14ac:dyDescent="0.35">
      <c r="A40" s="78">
        <v>6</v>
      </c>
      <c r="B40" s="78" t="s">
        <v>307</v>
      </c>
      <c r="C40" s="79" t="s">
        <v>56</v>
      </c>
      <c r="D40" s="79" t="s">
        <v>308</v>
      </c>
      <c r="E40" s="80" t="s">
        <v>254</v>
      </c>
      <c r="F40" s="81" t="s">
        <v>57</v>
      </c>
      <c r="G40" s="49">
        <v>4</v>
      </c>
      <c r="H40" s="80"/>
      <c r="I40" s="81"/>
      <c r="J40" s="49"/>
      <c r="K40" s="82"/>
      <c r="L40" s="82"/>
      <c r="M40" s="82"/>
      <c r="N40" s="82"/>
      <c r="O40" s="82"/>
      <c r="P40" s="82"/>
      <c r="Q40" s="88">
        <v>1</v>
      </c>
      <c r="R40" s="84"/>
      <c r="S40" s="82"/>
      <c r="T40" s="83"/>
      <c r="U40" s="82"/>
      <c r="V40" s="82"/>
      <c r="W40" s="85"/>
    </row>
    <row r="41" spans="1:23" ht="13" x14ac:dyDescent="0.35">
      <c r="A41" s="27"/>
      <c r="B41" s="27"/>
      <c r="C41" s="3"/>
      <c r="D41" s="3"/>
      <c r="E41" s="24"/>
      <c r="F41" s="25"/>
      <c r="G41" s="26"/>
      <c r="H41" s="89" t="s">
        <v>58</v>
      </c>
      <c r="I41" s="25" t="s">
        <v>59</v>
      </c>
      <c r="J41" s="45">
        <v>4</v>
      </c>
      <c r="Q41" s="26">
        <v>0.58335999999999999</v>
      </c>
      <c r="R41" s="44"/>
      <c r="S41" s="3"/>
      <c r="T41" s="28"/>
      <c r="W41" s="32"/>
    </row>
    <row r="42" spans="1:23" ht="15" x14ac:dyDescent="0.35">
      <c r="A42" s="27"/>
      <c r="B42" s="27"/>
      <c r="C42" s="3"/>
      <c r="D42" s="3"/>
      <c r="E42" s="24"/>
      <c r="F42" s="25"/>
      <c r="G42" s="26"/>
      <c r="H42" s="24" t="s">
        <v>31</v>
      </c>
      <c r="I42" s="25" t="s">
        <v>32</v>
      </c>
      <c r="J42" s="45">
        <v>2</v>
      </c>
      <c r="Q42" s="26">
        <v>0.14416000000000001</v>
      </c>
      <c r="R42" s="44"/>
      <c r="S42" s="3"/>
      <c r="T42" s="28"/>
      <c r="W42" s="32"/>
    </row>
    <row r="43" spans="1:23" ht="15" x14ac:dyDescent="0.3">
      <c r="A43" s="27"/>
      <c r="B43" s="27"/>
      <c r="C43" s="3"/>
      <c r="D43" s="3"/>
      <c r="E43" s="24"/>
      <c r="F43" s="25"/>
      <c r="G43" s="26"/>
      <c r="H43" s="24"/>
      <c r="I43" s="25"/>
      <c r="J43" s="26"/>
      <c r="K43" s="24" t="s">
        <v>253</v>
      </c>
      <c r="L43" s="25" t="s">
        <v>46</v>
      </c>
      <c r="M43" s="26">
        <v>4</v>
      </c>
      <c r="N43" s="26"/>
      <c r="O43" s="26"/>
      <c r="P43" s="26"/>
      <c r="Q43" s="26">
        <v>0.44880000000000003</v>
      </c>
      <c r="R43" s="29">
        <v>0.49</v>
      </c>
      <c r="S43" s="30">
        <f>Q43/R43</f>
        <v>0.91591836734693888</v>
      </c>
      <c r="T43" s="31">
        <f>R43-Q43</f>
        <v>4.1199999999999959E-2</v>
      </c>
      <c r="U43" s="50" t="s">
        <v>35</v>
      </c>
      <c r="V43" s="51" t="s">
        <v>36</v>
      </c>
      <c r="W43" s="86" t="s">
        <v>37</v>
      </c>
    </row>
    <row r="44" spans="1:23" ht="15" x14ac:dyDescent="0.35">
      <c r="A44" s="27"/>
      <c r="B44" s="27"/>
      <c r="C44" s="3"/>
      <c r="D44" s="3"/>
      <c r="E44" s="24"/>
      <c r="F44" s="25"/>
      <c r="G44" s="26"/>
      <c r="H44" s="24"/>
      <c r="I44" s="25"/>
      <c r="J44" s="26"/>
      <c r="K44" s="24"/>
      <c r="L44" s="25"/>
      <c r="M44" s="26"/>
      <c r="N44" s="26" t="s">
        <v>60</v>
      </c>
      <c r="O44" s="25" t="s">
        <v>61</v>
      </c>
      <c r="P44" s="45">
        <v>2</v>
      </c>
      <c r="Q44" s="26">
        <v>0.56720000000000004</v>
      </c>
      <c r="R44" s="29">
        <f>Q44/S44</f>
        <v>0.61926916221033868</v>
      </c>
      <c r="S44" s="30">
        <f>S43</f>
        <v>0.91591836734693888</v>
      </c>
      <c r="T44" s="31">
        <f t="shared" ref="T44:T46" si="4">R44-Q44</f>
        <v>5.2069162210338638E-2</v>
      </c>
      <c r="U44" s="26"/>
      <c r="V44" s="26"/>
      <c r="W44" s="86"/>
    </row>
    <row r="45" spans="1:23" ht="13" x14ac:dyDescent="0.35">
      <c r="A45" s="27"/>
      <c r="B45" s="27"/>
      <c r="C45" s="3"/>
      <c r="D45" s="3"/>
      <c r="E45" s="24"/>
      <c r="F45" s="25"/>
      <c r="G45" s="26"/>
      <c r="H45" s="24"/>
      <c r="I45" s="25"/>
      <c r="J45" s="26"/>
      <c r="K45" s="24"/>
      <c r="L45" s="25"/>
      <c r="M45" s="26"/>
      <c r="N45" s="26" t="s">
        <v>58</v>
      </c>
      <c r="O45" s="25" t="s">
        <v>59</v>
      </c>
      <c r="P45" s="45">
        <v>4</v>
      </c>
      <c r="Q45" s="26">
        <v>0.58335999999999999</v>
      </c>
      <c r="R45" s="29">
        <f t="shared" ref="R45:R46" si="5">Q45/S45</f>
        <v>0.63691265597147939</v>
      </c>
      <c r="S45" s="30">
        <f t="shared" ref="S45:S46" si="6">S44</f>
        <v>0.91591836734693888</v>
      </c>
      <c r="T45" s="31">
        <f t="shared" si="4"/>
        <v>5.3552655971479401E-2</v>
      </c>
      <c r="U45" s="26"/>
      <c r="V45" s="26"/>
      <c r="W45" s="86"/>
    </row>
    <row r="46" spans="1:23" ht="15" x14ac:dyDescent="0.35">
      <c r="A46" s="27"/>
      <c r="B46" s="27"/>
      <c r="C46" s="3"/>
      <c r="D46" s="3"/>
      <c r="E46" s="24"/>
      <c r="F46" s="25"/>
      <c r="G46" s="26"/>
      <c r="H46" s="24"/>
      <c r="I46" s="25"/>
      <c r="J46" s="26"/>
      <c r="K46" s="24"/>
      <c r="L46" s="25"/>
      <c r="M46" s="26"/>
      <c r="N46" s="26" t="s">
        <v>24</v>
      </c>
      <c r="O46" s="25" t="s">
        <v>62</v>
      </c>
      <c r="P46" s="45">
        <v>1</v>
      </c>
      <c r="Q46" s="26">
        <v>0.128</v>
      </c>
      <c r="R46" s="29">
        <f t="shared" si="5"/>
        <v>0.13975044563279856</v>
      </c>
      <c r="S46" s="30">
        <f t="shared" si="6"/>
        <v>0.91591836734693888</v>
      </c>
      <c r="T46" s="31">
        <f t="shared" si="4"/>
        <v>1.1750445632798562E-2</v>
      </c>
      <c r="U46" s="26"/>
      <c r="V46" s="26"/>
      <c r="W46" s="86"/>
    </row>
    <row r="47" spans="1:23" ht="13" x14ac:dyDescent="0.35">
      <c r="A47" s="27"/>
      <c r="B47" s="27"/>
      <c r="C47" s="3"/>
      <c r="D47" s="3"/>
      <c r="E47" s="24"/>
      <c r="F47" s="25"/>
      <c r="G47" s="26"/>
      <c r="I47" s="25"/>
      <c r="J47" s="26"/>
      <c r="K47" s="34" t="s">
        <v>26</v>
      </c>
      <c r="L47" s="35"/>
      <c r="M47" s="36"/>
      <c r="N47" s="36"/>
      <c r="O47" s="36"/>
      <c r="P47" s="36"/>
      <c r="Q47" s="36"/>
      <c r="R47" s="37"/>
      <c r="S47" s="38"/>
      <c r="T47" s="39">
        <f>T43</f>
        <v>4.1199999999999959E-2</v>
      </c>
      <c r="U47" s="26"/>
      <c r="V47" s="26"/>
      <c r="W47" s="33"/>
    </row>
    <row r="48" spans="1:23" ht="13" x14ac:dyDescent="0.35">
      <c r="A48" s="27"/>
      <c r="B48" s="27"/>
      <c r="C48" s="3"/>
      <c r="D48" s="3"/>
      <c r="E48" s="24"/>
      <c r="F48" s="25"/>
      <c r="G48" s="26"/>
      <c r="H48" s="24"/>
      <c r="I48" s="25"/>
      <c r="J48" s="26"/>
      <c r="K48" s="34" t="s">
        <v>63</v>
      </c>
      <c r="L48" s="35"/>
      <c r="M48" s="36"/>
      <c r="N48" s="36"/>
      <c r="O48" s="35"/>
      <c r="P48" s="90"/>
      <c r="Q48" s="36"/>
      <c r="R48" s="37"/>
      <c r="S48" s="38"/>
      <c r="T48" s="39">
        <f>T44</f>
        <v>5.2069162210338638E-2</v>
      </c>
      <c r="U48" s="26"/>
      <c r="V48" s="26"/>
      <c r="W48" s="86"/>
    </row>
    <row r="49" spans="1:23" ht="13" x14ac:dyDescent="0.35">
      <c r="A49" s="27"/>
      <c r="B49" s="27"/>
      <c r="C49" s="3"/>
      <c r="D49" s="3"/>
      <c r="E49" s="24"/>
      <c r="F49" s="25"/>
      <c r="G49" s="26"/>
      <c r="I49" s="25"/>
      <c r="J49" s="26"/>
      <c r="K49" s="34" t="s">
        <v>64</v>
      </c>
      <c r="L49" s="35"/>
      <c r="M49" s="36"/>
      <c r="N49" s="36"/>
      <c r="O49" s="36"/>
      <c r="P49" s="36"/>
      <c r="Q49" s="36"/>
      <c r="R49" s="37"/>
      <c r="S49" s="38"/>
      <c r="T49" s="39">
        <f>T45+Q41</f>
        <v>0.63691265597147939</v>
      </c>
      <c r="U49" s="26"/>
      <c r="V49" s="26"/>
      <c r="W49" s="33" t="s">
        <v>65</v>
      </c>
    </row>
    <row r="50" spans="1:23" ht="13" x14ac:dyDescent="0.35">
      <c r="A50" s="27"/>
      <c r="B50" s="27"/>
      <c r="C50" s="3"/>
      <c r="D50" s="3"/>
      <c r="E50" s="24"/>
      <c r="F50" s="25"/>
      <c r="G50" s="26"/>
      <c r="I50" s="25"/>
      <c r="J50" s="26"/>
      <c r="K50" s="87" t="s">
        <v>27</v>
      </c>
      <c r="L50" s="35"/>
      <c r="M50" s="36"/>
      <c r="N50" s="36"/>
      <c r="O50" s="36"/>
      <c r="P50" s="36"/>
      <c r="Q50" s="36"/>
      <c r="R50" s="37"/>
      <c r="S50" s="38"/>
      <c r="T50" s="39">
        <f>T46</f>
        <v>1.1750445632798562E-2</v>
      </c>
      <c r="U50" s="26"/>
      <c r="V50" s="26"/>
      <c r="W50" s="33"/>
    </row>
    <row r="51" spans="1:23" ht="13" x14ac:dyDescent="0.35">
      <c r="A51" s="27"/>
      <c r="B51" s="27"/>
      <c r="C51" s="3"/>
      <c r="D51" s="3"/>
      <c r="E51" s="24"/>
      <c r="F51" s="25"/>
      <c r="G51" s="26"/>
      <c r="H51" s="24"/>
      <c r="I51" s="25"/>
      <c r="J51" s="26"/>
      <c r="K51" s="24"/>
      <c r="L51" s="25"/>
      <c r="M51" s="26"/>
      <c r="N51" s="26"/>
      <c r="O51" s="26"/>
      <c r="P51" s="26"/>
      <c r="Q51" s="26"/>
      <c r="R51" s="29"/>
      <c r="S51" s="30"/>
      <c r="T51" s="31"/>
      <c r="U51" s="26"/>
      <c r="V51" s="26"/>
      <c r="W51" s="86"/>
    </row>
    <row r="52" spans="1:23" ht="15" x14ac:dyDescent="0.3">
      <c r="A52" s="68"/>
      <c r="B52" s="68"/>
      <c r="C52" s="3"/>
      <c r="D52" s="3"/>
      <c r="E52" s="70" t="s">
        <v>255</v>
      </c>
      <c r="F52" s="71" t="s">
        <v>66</v>
      </c>
      <c r="G52" s="72">
        <v>1</v>
      </c>
      <c r="H52" s="70"/>
      <c r="I52" s="73"/>
      <c r="J52" s="72"/>
      <c r="K52" s="70" t="s">
        <v>253</v>
      </c>
      <c r="L52" s="73" t="s">
        <v>23</v>
      </c>
      <c r="M52" s="72">
        <v>1</v>
      </c>
      <c r="N52" s="72"/>
      <c r="O52" s="72"/>
      <c r="P52" s="72"/>
      <c r="Q52" s="72">
        <v>0.28347650328448709</v>
      </c>
      <c r="R52" s="74">
        <v>0.29499999999999998</v>
      </c>
      <c r="S52" s="75">
        <f t="shared" ref="S52:S88" si="7">Q52/R52</f>
        <v>0.96093729926944782</v>
      </c>
      <c r="T52" s="76"/>
      <c r="U52" s="50" t="s">
        <v>67</v>
      </c>
      <c r="V52" s="51" t="s">
        <v>68</v>
      </c>
      <c r="W52" s="77" t="s">
        <v>37</v>
      </c>
    </row>
    <row r="53" spans="1:23" ht="15" x14ac:dyDescent="0.3">
      <c r="A53" s="68"/>
      <c r="B53" s="68"/>
      <c r="C53" s="3"/>
      <c r="D53" s="3"/>
      <c r="E53" s="70" t="s">
        <v>255</v>
      </c>
      <c r="F53" s="71" t="s">
        <v>66</v>
      </c>
      <c r="G53" s="72">
        <v>2</v>
      </c>
      <c r="H53" s="70"/>
      <c r="I53" s="73"/>
      <c r="J53" s="72"/>
      <c r="K53" s="70" t="s">
        <v>253</v>
      </c>
      <c r="L53" s="73" t="s">
        <v>23</v>
      </c>
      <c r="M53" s="72">
        <v>2</v>
      </c>
      <c r="N53" s="72"/>
      <c r="O53" s="72"/>
      <c r="P53" s="72"/>
      <c r="Q53" s="72">
        <v>0.28347650328448709</v>
      </c>
      <c r="R53" s="74">
        <v>0.29499999999999998</v>
      </c>
      <c r="S53" s="75">
        <f t="shared" si="7"/>
        <v>0.96093729926944782</v>
      </c>
      <c r="T53" s="76"/>
      <c r="U53" s="50" t="s">
        <v>67</v>
      </c>
      <c r="V53" s="51" t="s">
        <v>68</v>
      </c>
      <c r="W53" s="77" t="s">
        <v>37</v>
      </c>
    </row>
    <row r="54" spans="1:23" ht="15" x14ac:dyDescent="0.3">
      <c r="A54" s="68"/>
      <c r="B54" s="68"/>
      <c r="C54" s="3"/>
      <c r="D54" s="3"/>
      <c r="E54" s="70" t="s">
        <v>254</v>
      </c>
      <c r="F54" s="73" t="s">
        <v>69</v>
      </c>
      <c r="G54" s="72">
        <v>1</v>
      </c>
      <c r="H54" s="70"/>
      <c r="I54" s="71"/>
      <c r="J54" s="72"/>
      <c r="K54" s="70" t="s">
        <v>255</v>
      </c>
      <c r="L54" s="71" t="s">
        <v>66</v>
      </c>
      <c r="M54" s="72">
        <v>1</v>
      </c>
      <c r="N54" s="72"/>
      <c r="O54" s="72"/>
      <c r="P54" s="72"/>
      <c r="Q54" s="72">
        <v>1.5831999999999999</v>
      </c>
      <c r="R54" s="74">
        <f>R43/R52</f>
        <v>1.6610169491525424</v>
      </c>
      <c r="S54" s="75">
        <f t="shared" si="7"/>
        <v>0.95315102040816324</v>
      </c>
      <c r="T54" s="76"/>
      <c r="U54" s="50" t="s">
        <v>67</v>
      </c>
      <c r="V54" s="51" t="s">
        <v>68</v>
      </c>
      <c r="W54" s="77" t="s">
        <v>70</v>
      </c>
    </row>
    <row r="55" spans="1:23" ht="15" x14ac:dyDescent="0.35">
      <c r="A55" s="78">
        <v>7</v>
      </c>
      <c r="B55" s="78" t="s">
        <v>309</v>
      </c>
      <c r="C55" s="79" t="s">
        <v>71</v>
      </c>
      <c r="D55" s="79" t="s">
        <v>256</v>
      </c>
      <c r="E55" s="80" t="s">
        <v>256</v>
      </c>
      <c r="F55" s="81" t="s">
        <v>72</v>
      </c>
      <c r="G55" s="49">
        <v>1</v>
      </c>
      <c r="H55" s="80"/>
      <c r="I55" s="81"/>
      <c r="J55" s="49"/>
      <c r="K55" s="82"/>
      <c r="L55" s="82"/>
      <c r="M55" s="82"/>
      <c r="N55" s="82"/>
      <c r="O55" s="82"/>
      <c r="P55" s="82"/>
      <c r="Q55" s="88">
        <v>1</v>
      </c>
      <c r="R55" s="84"/>
      <c r="S55" s="82"/>
      <c r="T55" s="83"/>
      <c r="U55" s="82"/>
      <c r="V55" s="82"/>
      <c r="W55" s="85"/>
    </row>
    <row r="56" spans="1:23" ht="15" x14ac:dyDescent="0.35">
      <c r="A56" s="27"/>
      <c r="B56" s="27"/>
      <c r="C56" s="3"/>
      <c r="D56" s="3"/>
      <c r="E56" s="24"/>
      <c r="F56" s="25"/>
      <c r="G56" s="26"/>
      <c r="H56" s="24" t="s">
        <v>73</v>
      </c>
      <c r="I56" s="25" t="s">
        <v>74</v>
      </c>
      <c r="J56" s="45">
        <v>1</v>
      </c>
      <c r="Q56" s="26">
        <v>1.9299087854056644E-2</v>
      </c>
      <c r="R56" s="44"/>
      <c r="S56" s="3"/>
      <c r="T56" s="28"/>
      <c r="W56" s="32"/>
    </row>
    <row r="57" spans="1:23" ht="15" x14ac:dyDescent="0.35">
      <c r="A57" s="27"/>
      <c r="B57" s="27"/>
      <c r="C57" s="3"/>
      <c r="D57" s="3"/>
      <c r="E57" s="24"/>
      <c r="F57" s="25"/>
      <c r="G57" s="26"/>
      <c r="H57" s="24"/>
      <c r="I57" s="25"/>
      <c r="J57" s="26"/>
      <c r="K57" s="24" t="s">
        <v>257</v>
      </c>
      <c r="L57" s="25" t="s">
        <v>75</v>
      </c>
      <c r="M57" s="26">
        <v>1</v>
      </c>
      <c r="N57" s="26"/>
      <c r="O57" s="26"/>
      <c r="P57" s="26"/>
      <c r="Q57" s="26">
        <v>0.74997599615938548</v>
      </c>
      <c r="R57" s="29">
        <f>R62*R64</f>
        <v>0.78772656393453233</v>
      </c>
      <c r="S57" s="30">
        <f>Q57/R57</f>
        <v>0.9520765586644806</v>
      </c>
      <c r="T57" s="31">
        <f>R57-Q57</f>
        <v>3.7750567775146848E-2</v>
      </c>
      <c r="U57" s="26"/>
      <c r="V57" s="26"/>
      <c r="W57" s="33" t="s">
        <v>76</v>
      </c>
    </row>
    <row r="58" spans="1:23" ht="15" x14ac:dyDescent="0.3">
      <c r="A58" s="27"/>
      <c r="B58" s="27"/>
      <c r="C58" s="3"/>
      <c r="D58" s="3"/>
      <c r="E58" s="24"/>
      <c r="F58" s="25"/>
      <c r="G58" s="26"/>
      <c r="H58" s="24"/>
      <c r="I58" s="25"/>
      <c r="J58" s="26"/>
      <c r="K58" s="24" t="s">
        <v>253</v>
      </c>
      <c r="L58" s="25" t="s">
        <v>46</v>
      </c>
      <c r="M58" s="26">
        <v>1</v>
      </c>
      <c r="N58" s="26"/>
      <c r="O58" s="26"/>
      <c r="P58" s="26"/>
      <c r="Q58" s="26">
        <v>0.26932309169467111</v>
      </c>
      <c r="R58" s="29">
        <f>R63*R64</f>
        <v>0.2828796584094691</v>
      </c>
      <c r="S58" s="30">
        <f t="shared" si="7"/>
        <v>0.95207655866448049</v>
      </c>
      <c r="T58" s="31">
        <f>R58-Q58</f>
        <v>1.3556566714797991E-2</v>
      </c>
      <c r="U58" s="50" t="s">
        <v>67</v>
      </c>
      <c r="V58" s="51" t="s">
        <v>68</v>
      </c>
      <c r="W58" s="33" t="s">
        <v>76</v>
      </c>
    </row>
    <row r="59" spans="1:23" ht="13" x14ac:dyDescent="0.35">
      <c r="A59" s="27"/>
      <c r="B59" s="27"/>
      <c r="C59" s="3"/>
      <c r="D59" s="3"/>
      <c r="E59" s="24"/>
      <c r="F59" s="25"/>
      <c r="G59" s="26"/>
      <c r="H59" s="24"/>
      <c r="I59" s="25"/>
      <c r="J59" s="26"/>
      <c r="K59" s="34" t="s">
        <v>26</v>
      </c>
      <c r="L59" s="35"/>
      <c r="M59" s="36"/>
      <c r="N59" s="36"/>
      <c r="O59" s="36"/>
      <c r="P59" s="36"/>
      <c r="Q59" s="36"/>
      <c r="R59" s="37"/>
      <c r="S59" s="38"/>
      <c r="T59" s="39">
        <f>T57+T58</f>
        <v>5.1307134489944839E-2</v>
      </c>
      <c r="U59" s="26"/>
      <c r="V59" s="26"/>
      <c r="W59" s="33"/>
    </row>
    <row r="60" spans="1:23" ht="13" x14ac:dyDescent="0.35">
      <c r="A60" s="27"/>
      <c r="B60" s="27"/>
      <c r="C60" s="3"/>
      <c r="D60" s="3"/>
      <c r="E60" s="24"/>
      <c r="F60" s="25"/>
      <c r="G60" s="26"/>
      <c r="H60" s="24"/>
      <c r="I60" s="25"/>
      <c r="J60" s="26"/>
      <c r="K60" s="34" t="s">
        <v>63</v>
      </c>
      <c r="L60" s="35"/>
      <c r="M60" s="36"/>
      <c r="N60" s="36"/>
      <c r="O60" s="36"/>
      <c r="P60" s="36"/>
      <c r="Q60" s="36"/>
      <c r="R60" s="37"/>
      <c r="S60" s="38"/>
      <c r="T60" s="39">
        <f>Q56</f>
        <v>1.9299087854056644E-2</v>
      </c>
      <c r="U60" s="26"/>
      <c r="V60" s="26"/>
      <c r="W60" s="33"/>
    </row>
    <row r="61" spans="1:23" ht="13" x14ac:dyDescent="0.35">
      <c r="A61" s="27"/>
      <c r="B61" s="27"/>
      <c r="C61" s="3"/>
      <c r="D61" s="3"/>
      <c r="E61" s="24"/>
      <c r="F61" s="25"/>
      <c r="G61" s="26"/>
      <c r="H61" s="24"/>
      <c r="I61" s="25"/>
      <c r="J61" s="26"/>
      <c r="K61" s="24"/>
      <c r="L61" s="25"/>
      <c r="M61" s="26"/>
      <c r="N61" s="26"/>
      <c r="O61" s="26"/>
      <c r="P61" s="26"/>
      <c r="Q61" s="26"/>
      <c r="R61" s="29"/>
      <c r="S61" s="30"/>
      <c r="T61" s="31"/>
      <c r="U61" s="26"/>
      <c r="V61" s="26"/>
      <c r="W61" s="33"/>
    </row>
    <row r="62" spans="1:23" ht="15" x14ac:dyDescent="0.3">
      <c r="A62" s="68"/>
      <c r="B62" s="68"/>
      <c r="C62" s="3"/>
      <c r="D62" s="3"/>
      <c r="E62" s="70" t="s">
        <v>258</v>
      </c>
      <c r="F62" s="73" t="s">
        <v>77</v>
      </c>
      <c r="G62" s="72">
        <v>1</v>
      </c>
      <c r="H62" s="70"/>
      <c r="I62" s="73"/>
      <c r="J62" s="72"/>
      <c r="K62" s="70" t="s">
        <v>257</v>
      </c>
      <c r="L62" s="73" t="s">
        <v>78</v>
      </c>
      <c r="M62" s="72">
        <v>1</v>
      </c>
      <c r="N62" s="72"/>
      <c r="O62" s="72"/>
      <c r="P62" s="72"/>
      <c r="Q62" s="72">
        <v>0.73570688518413863</v>
      </c>
      <c r="R62" s="74">
        <f>Q62/0.99</f>
        <v>0.74313826786276627</v>
      </c>
      <c r="S62" s="75">
        <f t="shared" si="7"/>
        <v>0.99</v>
      </c>
      <c r="T62" s="76"/>
      <c r="U62" s="50" t="s">
        <v>67</v>
      </c>
      <c r="V62" s="51" t="s">
        <v>68</v>
      </c>
      <c r="W62" s="77" t="s">
        <v>79</v>
      </c>
    </row>
    <row r="63" spans="1:23" ht="15" x14ac:dyDescent="0.3">
      <c r="A63" s="68"/>
      <c r="B63" s="68"/>
      <c r="C63" s="3"/>
      <c r="D63" s="3"/>
      <c r="E63" s="70" t="s">
        <v>258</v>
      </c>
      <c r="F63" s="73" t="s">
        <v>77</v>
      </c>
      <c r="G63" s="72">
        <v>1</v>
      </c>
      <c r="H63" s="70"/>
      <c r="I63" s="73"/>
      <c r="J63" s="72"/>
      <c r="K63" s="70" t="s">
        <v>253</v>
      </c>
      <c r="L63" s="73" t="s">
        <v>23</v>
      </c>
      <c r="M63" s="72">
        <v>1</v>
      </c>
      <c r="N63" s="72"/>
      <c r="O63" s="72"/>
      <c r="P63" s="72"/>
      <c r="Q63" s="72">
        <v>0.26419892625035318</v>
      </c>
      <c r="R63" s="74">
        <f>Q63/0.99</f>
        <v>0.26686760227308404</v>
      </c>
      <c r="S63" s="75">
        <f t="shared" si="7"/>
        <v>0.99</v>
      </c>
      <c r="T63" s="76"/>
      <c r="U63" s="50" t="s">
        <v>67</v>
      </c>
      <c r="V63" s="51" t="s">
        <v>68</v>
      </c>
      <c r="W63" s="77" t="s">
        <v>79</v>
      </c>
    </row>
    <row r="64" spans="1:23" ht="15" x14ac:dyDescent="0.3">
      <c r="A64" s="68"/>
      <c r="B64" s="68"/>
      <c r="C64" s="3"/>
      <c r="D64" s="3"/>
      <c r="E64" s="70" t="s">
        <v>256</v>
      </c>
      <c r="F64" s="73" t="s">
        <v>80</v>
      </c>
      <c r="G64" s="72">
        <v>1</v>
      </c>
      <c r="H64" s="70"/>
      <c r="I64" s="73"/>
      <c r="J64" s="72"/>
      <c r="K64" s="70" t="s">
        <v>258</v>
      </c>
      <c r="L64" s="73" t="s">
        <v>77</v>
      </c>
      <c r="M64" s="72">
        <v>1</v>
      </c>
      <c r="N64" s="72"/>
      <c r="O64" s="72"/>
      <c r="P64" s="72"/>
      <c r="Q64" s="72">
        <v>1.0193951032165145</v>
      </c>
      <c r="R64" s="74">
        <v>1.06</v>
      </c>
      <c r="S64" s="75">
        <f t="shared" si="7"/>
        <v>0.96169349360048528</v>
      </c>
      <c r="T64" s="76"/>
      <c r="U64" s="50" t="s">
        <v>35</v>
      </c>
      <c r="V64" s="72"/>
      <c r="W64" s="77" t="s">
        <v>37</v>
      </c>
    </row>
    <row r="65" spans="1:23" ht="15" x14ac:dyDescent="0.35">
      <c r="A65" s="78">
        <v>8</v>
      </c>
      <c r="B65" s="78" t="s">
        <v>310</v>
      </c>
      <c r="C65" s="79" t="s">
        <v>81</v>
      </c>
      <c r="D65" s="79" t="s">
        <v>259</v>
      </c>
      <c r="E65" s="80" t="s">
        <v>259</v>
      </c>
      <c r="F65" s="81" t="s">
        <v>82</v>
      </c>
      <c r="G65" s="49">
        <v>2</v>
      </c>
      <c r="H65" s="80"/>
      <c r="I65" s="81"/>
      <c r="J65" s="49"/>
      <c r="K65" s="82"/>
      <c r="L65" s="82"/>
      <c r="M65" s="82"/>
      <c r="N65" s="82"/>
      <c r="O65" s="82"/>
      <c r="P65" s="82"/>
      <c r="Q65" s="88">
        <v>1</v>
      </c>
      <c r="R65" s="84"/>
      <c r="S65" s="82"/>
      <c r="T65" s="82"/>
      <c r="U65" s="82"/>
      <c r="V65" s="82"/>
      <c r="W65" s="85"/>
    </row>
    <row r="66" spans="1:23" ht="15" x14ac:dyDescent="0.35">
      <c r="A66" s="27"/>
      <c r="B66" s="27"/>
      <c r="C66" s="3"/>
      <c r="D66" s="3"/>
      <c r="E66" s="24"/>
      <c r="F66" s="25"/>
      <c r="G66" s="26"/>
      <c r="H66" s="24" t="s">
        <v>31</v>
      </c>
      <c r="I66" s="25" t="s">
        <v>32</v>
      </c>
      <c r="J66" s="45">
        <v>6</v>
      </c>
      <c r="K66" s="24"/>
      <c r="L66" s="25"/>
      <c r="M66" s="26"/>
      <c r="N66" s="26"/>
      <c r="O66" s="26"/>
      <c r="P66" s="26"/>
      <c r="Q66" s="47">
        <v>1.0188465887674332</v>
      </c>
      <c r="R66" s="29"/>
      <c r="S66" s="30"/>
      <c r="T66" s="31"/>
      <c r="U66" s="26"/>
      <c r="V66" s="26"/>
      <c r="W66" s="86"/>
    </row>
    <row r="67" spans="1:23" ht="15" x14ac:dyDescent="0.3">
      <c r="A67" s="27"/>
      <c r="B67" s="27"/>
      <c r="C67" s="3"/>
      <c r="D67" s="3"/>
      <c r="E67" s="24"/>
      <c r="F67" s="25"/>
      <c r="G67" s="26"/>
      <c r="H67" s="24"/>
      <c r="I67" s="25"/>
      <c r="J67" s="26"/>
      <c r="K67" s="24" t="s">
        <v>33</v>
      </c>
      <c r="L67" s="25" t="s">
        <v>83</v>
      </c>
      <c r="M67" s="26">
        <v>2</v>
      </c>
      <c r="N67" s="26"/>
      <c r="O67" s="26"/>
      <c r="P67" s="26"/>
      <c r="Q67" s="47">
        <v>0.79306445533358461</v>
      </c>
      <c r="R67" s="29">
        <v>1.1000000000000001</v>
      </c>
      <c r="S67" s="30">
        <f>Q67/R67</f>
        <v>0.72096768666689504</v>
      </c>
      <c r="T67" s="31">
        <f>R67-Q67</f>
        <v>0.30693554466641548</v>
      </c>
      <c r="U67" s="50" t="s">
        <v>35</v>
      </c>
      <c r="V67" s="51" t="s">
        <v>36</v>
      </c>
      <c r="W67" s="86" t="s">
        <v>37</v>
      </c>
    </row>
    <row r="68" spans="1:23" ht="15" x14ac:dyDescent="0.3">
      <c r="A68" s="27"/>
      <c r="B68" s="27"/>
      <c r="C68" s="3"/>
      <c r="D68" s="3"/>
      <c r="E68" s="24"/>
      <c r="F68" s="43"/>
      <c r="G68" s="47"/>
      <c r="H68" s="24"/>
      <c r="I68" s="43"/>
      <c r="J68" s="26"/>
      <c r="K68" s="24" t="s">
        <v>260</v>
      </c>
      <c r="L68" s="43" t="s">
        <v>84</v>
      </c>
      <c r="M68" s="26">
        <v>2</v>
      </c>
      <c r="N68" s="26"/>
      <c r="O68" s="26"/>
      <c r="P68" s="26"/>
      <c r="Q68" s="47">
        <v>0.32095740670938561</v>
      </c>
      <c r="R68" s="91">
        <f>Q68*R67/Q67</f>
        <v>0.44517585551330802</v>
      </c>
      <c r="S68" s="92">
        <f t="shared" si="7"/>
        <v>0.72096768666689504</v>
      </c>
      <c r="T68" s="31">
        <f>R68-Q68</f>
        <v>0.12421844880392241</v>
      </c>
      <c r="U68" s="93" t="s">
        <v>85</v>
      </c>
      <c r="V68" s="94" t="s">
        <v>86</v>
      </c>
      <c r="W68" s="33" t="s">
        <v>87</v>
      </c>
    </row>
    <row r="69" spans="1:23" ht="15" x14ac:dyDescent="0.35">
      <c r="A69" s="27"/>
      <c r="B69" s="27"/>
      <c r="C69" s="3"/>
      <c r="D69" s="3"/>
      <c r="E69" s="24"/>
      <c r="F69" s="43"/>
      <c r="G69" s="47"/>
      <c r="H69" s="24"/>
      <c r="I69" s="43"/>
      <c r="J69" s="26"/>
      <c r="K69" s="24"/>
      <c r="L69" s="43"/>
      <c r="M69" s="26"/>
      <c r="N69" s="89" t="s">
        <v>24</v>
      </c>
      <c r="O69" s="25" t="s">
        <v>62</v>
      </c>
      <c r="P69" s="95">
        <v>3</v>
      </c>
      <c r="Q69" s="47">
        <v>0.9046362608367885</v>
      </c>
      <c r="R69" s="91">
        <f>Q69/S69</f>
        <v>1.2547528517110267</v>
      </c>
      <c r="S69" s="92">
        <f>S68</f>
        <v>0.72096768666689504</v>
      </c>
      <c r="T69" s="31">
        <f>R69-Q69</f>
        <v>0.35011659087423819</v>
      </c>
      <c r="U69" s="47"/>
      <c r="V69" s="47"/>
      <c r="W69" s="33"/>
    </row>
    <row r="70" spans="1:23" ht="13" x14ac:dyDescent="0.35">
      <c r="A70" s="27"/>
      <c r="B70" s="27"/>
      <c r="C70" s="3"/>
      <c r="D70" s="3"/>
      <c r="E70" s="24"/>
      <c r="F70" s="43"/>
      <c r="G70" s="47"/>
      <c r="H70" s="24"/>
      <c r="I70" s="43"/>
      <c r="J70" s="26"/>
      <c r="K70" s="34"/>
      <c r="L70" s="35"/>
      <c r="M70" s="36"/>
      <c r="N70" s="36"/>
      <c r="O70" s="35"/>
      <c r="P70" s="90"/>
      <c r="Q70" s="36"/>
      <c r="R70" s="37"/>
      <c r="S70" s="38"/>
      <c r="T70" s="39"/>
      <c r="U70" s="47"/>
      <c r="V70" s="47"/>
      <c r="W70" s="33"/>
    </row>
    <row r="71" spans="1:23" ht="13" x14ac:dyDescent="0.35">
      <c r="A71" s="27"/>
      <c r="B71" s="27"/>
      <c r="C71" s="3"/>
      <c r="D71" s="3"/>
      <c r="E71" s="24"/>
      <c r="F71" s="43"/>
      <c r="G71" s="47"/>
      <c r="H71" s="24"/>
      <c r="I71" s="43"/>
      <c r="J71" s="26"/>
      <c r="K71" s="34" t="s">
        <v>63</v>
      </c>
      <c r="L71" s="35"/>
      <c r="M71" s="36"/>
      <c r="N71" s="36"/>
      <c r="O71" s="35"/>
      <c r="P71" s="90"/>
      <c r="Q71" s="36"/>
      <c r="R71" s="37"/>
      <c r="S71" s="38"/>
      <c r="T71" s="39">
        <f>T67+T68</f>
        <v>0.43115399347033789</v>
      </c>
      <c r="U71" s="47"/>
      <c r="V71" s="47"/>
      <c r="W71" s="33"/>
    </row>
    <row r="72" spans="1:23" ht="13" x14ac:dyDescent="0.35">
      <c r="A72" s="27"/>
      <c r="B72" s="27"/>
      <c r="C72" s="3"/>
      <c r="D72" s="3"/>
      <c r="E72" s="24"/>
      <c r="F72" s="43"/>
      <c r="G72" s="47"/>
      <c r="H72" s="24"/>
      <c r="I72" s="43"/>
      <c r="J72" s="26"/>
      <c r="K72" s="87" t="s">
        <v>27</v>
      </c>
      <c r="L72" s="35"/>
      <c r="M72" s="36"/>
      <c r="N72" s="36"/>
      <c r="O72" s="35"/>
      <c r="P72" s="90"/>
      <c r="Q72" s="36"/>
      <c r="R72" s="37"/>
      <c r="S72" s="38"/>
      <c r="T72" s="39">
        <f>T69</f>
        <v>0.35011659087423819</v>
      </c>
      <c r="U72" s="47"/>
      <c r="V72" s="47"/>
      <c r="W72" s="33"/>
    </row>
    <row r="73" spans="1:23" ht="13" x14ac:dyDescent="0.35">
      <c r="A73" s="27"/>
      <c r="B73" s="27"/>
      <c r="C73" s="3"/>
      <c r="D73" s="3"/>
      <c r="E73" s="24"/>
      <c r="F73" s="43"/>
      <c r="G73" s="47"/>
      <c r="H73" s="24"/>
      <c r="I73" s="43"/>
      <c r="J73" s="26"/>
      <c r="K73" s="24"/>
      <c r="L73" s="43"/>
      <c r="M73" s="26"/>
      <c r="N73" s="26"/>
      <c r="O73" s="26"/>
      <c r="P73" s="26"/>
      <c r="Q73" s="47"/>
      <c r="R73" s="91"/>
      <c r="S73" s="92"/>
      <c r="T73" s="96"/>
      <c r="U73" s="47"/>
      <c r="V73" s="47"/>
      <c r="W73" s="33"/>
    </row>
    <row r="74" spans="1:23" ht="15" x14ac:dyDescent="0.35">
      <c r="A74" s="78">
        <v>9</v>
      </c>
      <c r="B74" s="78" t="s">
        <v>311</v>
      </c>
      <c r="C74" s="79" t="s">
        <v>88</v>
      </c>
      <c r="D74" s="79" t="s">
        <v>261</v>
      </c>
      <c r="E74" s="80" t="s">
        <v>261</v>
      </c>
      <c r="F74" s="81" t="s">
        <v>89</v>
      </c>
      <c r="G74" s="49">
        <v>1</v>
      </c>
      <c r="H74" s="80"/>
      <c r="I74" s="81"/>
      <c r="J74" s="49"/>
      <c r="K74" s="82"/>
      <c r="L74" s="82"/>
      <c r="M74" s="82"/>
      <c r="N74" s="82"/>
      <c r="O74" s="82"/>
      <c r="P74" s="82"/>
      <c r="Q74" s="83"/>
      <c r="R74" s="84"/>
      <c r="S74" s="82"/>
      <c r="T74" s="82"/>
      <c r="U74" s="82"/>
      <c r="V74" s="82"/>
      <c r="W74" s="85"/>
    </row>
    <row r="75" spans="1:23" ht="15" x14ac:dyDescent="0.3">
      <c r="A75" s="27"/>
      <c r="B75" s="27"/>
      <c r="C75" s="53"/>
      <c r="D75" s="53"/>
      <c r="E75" s="24"/>
      <c r="F75" s="25"/>
      <c r="G75" s="26"/>
      <c r="H75" s="24"/>
      <c r="I75" s="25"/>
      <c r="J75" s="26"/>
      <c r="K75" s="24" t="s">
        <v>257</v>
      </c>
      <c r="L75" s="25" t="s">
        <v>75</v>
      </c>
      <c r="M75" s="26">
        <v>1</v>
      </c>
      <c r="N75" s="26"/>
      <c r="O75" s="26"/>
      <c r="P75" s="26"/>
      <c r="Q75" s="26">
        <v>0.92811311787072248</v>
      </c>
      <c r="R75" s="29">
        <v>0.94</v>
      </c>
      <c r="S75" s="30">
        <f>Q75/R75</f>
        <v>0.98735438071353465</v>
      </c>
      <c r="T75" s="31">
        <f>R75-Q75</f>
        <v>1.1886882129277465E-2</v>
      </c>
      <c r="U75" s="50" t="s">
        <v>35</v>
      </c>
      <c r="V75" s="51" t="s">
        <v>36</v>
      </c>
      <c r="W75" s="86" t="s">
        <v>37</v>
      </c>
    </row>
    <row r="76" spans="1:23" ht="15" x14ac:dyDescent="0.35">
      <c r="A76" s="27"/>
      <c r="B76" s="27"/>
      <c r="C76" s="53"/>
      <c r="D76" s="53"/>
      <c r="E76" s="24"/>
      <c r="F76" s="25"/>
      <c r="G76" s="26"/>
      <c r="H76" s="24"/>
      <c r="I76" s="25"/>
      <c r="J76" s="26"/>
      <c r="K76" s="24"/>
      <c r="L76" s="25"/>
      <c r="M76" s="26"/>
      <c r="N76" s="24" t="s">
        <v>73</v>
      </c>
      <c r="O76" s="25" t="s">
        <v>74</v>
      </c>
      <c r="P76" s="45">
        <v>3</v>
      </c>
      <c r="Q76" s="26">
        <v>7.1649239543726234E-2</v>
      </c>
      <c r="R76" s="29">
        <f>Q76/S76</f>
        <v>7.256689284342592E-2</v>
      </c>
      <c r="S76" s="30">
        <f>S75</f>
        <v>0.98735438071353465</v>
      </c>
      <c r="T76" s="31">
        <f>R76-Q76</f>
        <v>9.1765329969968612E-4</v>
      </c>
      <c r="U76" s="26"/>
      <c r="V76" s="26"/>
      <c r="W76" s="86"/>
    </row>
    <row r="77" spans="1:23" ht="13" x14ac:dyDescent="0.35">
      <c r="A77" s="27"/>
      <c r="B77" s="27"/>
      <c r="C77" s="53"/>
      <c r="D77" s="53"/>
      <c r="E77" s="24"/>
      <c r="F77" s="25"/>
      <c r="G77" s="26"/>
      <c r="H77" s="24"/>
      <c r="I77" s="25"/>
      <c r="J77" s="26"/>
      <c r="K77" s="34" t="s">
        <v>63</v>
      </c>
      <c r="L77" s="25"/>
      <c r="M77" s="26"/>
      <c r="N77" s="26"/>
      <c r="O77" s="26"/>
      <c r="P77" s="26"/>
      <c r="Q77" s="26"/>
      <c r="R77" s="29"/>
      <c r="S77" s="30"/>
      <c r="T77" s="39">
        <f>T75+T76</f>
        <v>1.2804535428977151E-2</v>
      </c>
      <c r="U77" s="26"/>
      <c r="V77" s="26"/>
      <c r="W77" s="86"/>
    </row>
    <row r="78" spans="1:23" ht="15" x14ac:dyDescent="0.35">
      <c r="A78" s="78">
        <v>10</v>
      </c>
      <c r="B78" s="78" t="s">
        <v>312</v>
      </c>
      <c r="C78" s="79" t="s">
        <v>90</v>
      </c>
      <c r="D78" s="79" t="s">
        <v>262</v>
      </c>
      <c r="E78" s="80" t="s">
        <v>262</v>
      </c>
      <c r="F78" s="81" t="s">
        <v>91</v>
      </c>
      <c r="G78" s="49">
        <v>1</v>
      </c>
      <c r="H78" s="80"/>
      <c r="I78" s="81"/>
      <c r="J78" s="49"/>
      <c r="K78" s="97"/>
      <c r="L78" s="81"/>
      <c r="M78" s="49"/>
      <c r="N78" s="49"/>
      <c r="O78" s="49"/>
      <c r="P78" s="49"/>
      <c r="Q78" s="49">
        <v>1</v>
      </c>
      <c r="R78" s="98"/>
      <c r="S78" s="99"/>
      <c r="T78" s="100"/>
      <c r="U78" s="49"/>
      <c r="V78" s="49"/>
      <c r="W78" s="52"/>
    </row>
    <row r="79" spans="1:23" ht="15" x14ac:dyDescent="0.35">
      <c r="A79" s="27"/>
      <c r="B79" s="27"/>
      <c r="C79" s="53"/>
      <c r="D79" s="53"/>
      <c r="E79" s="24"/>
      <c r="F79" s="25"/>
      <c r="G79" s="26"/>
      <c r="H79" s="24" t="s">
        <v>31</v>
      </c>
      <c r="I79" s="25" t="s">
        <v>32</v>
      </c>
      <c r="J79" s="45">
        <v>6</v>
      </c>
      <c r="K79" s="34"/>
      <c r="L79" s="25"/>
      <c r="M79" s="26"/>
      <c r="N79" s="26"/>
      <c r="O79" s="26"/>
      <c r="P79" s="26"/>
      <c r="Q79" s="47">
        <v>0.99981505455890518</v>
      </c>
      <c r="R79" s="29"/>
      <c r="S79" s="30"/>
      <c r="T79" s="31"/>
      <c r="U79" s="26"/>
      <c r="V79" s="26"/>
      <c r="W79" s="86"/>
    </row>
    <row r="80" spans="1:23" ht="15" x14ac:dyDescent="0.3">
      <c r="A80" s="3"/>
      <c r="B80" s="3"/>
      <c r="C80" s="3"/>
      <c r="D80" s="3"/>
      <c r="G80" s="3"/>
      <c r="H80" s="24"/>
      <c r="I80" s="25"/>
      <c r="J80" s="26"/>
      <c r="K80" s="24" t="s">
        <v>263</v>
      </c>
      <c r="L80" s="25" t="s">
        <v>92</v>
      </c>
      <c r="M80" s="26">
        <v>1</v>
      </c>
      <c r="N80" s="26"/>
      <c r="O80" s="26"/>
      <c r="P80" s="26"/>
      <c r="Q80" s="26">
        <v>0.50018494544109493</v>
      </c>
      <c r="R80" s="29">
        <f>Q80/0.95</f>
        <v>0.52651046888536313</v>
      </c>
      <c r="S80" s="30">
        <f t="shared" si="7"/>
        <v>0.95</v>
      </c>
      <c r="T80" s="31">
        <f>R80-Q80</f>
        <v>2.6325523444268195E-2</v>
      </c>
      <c r="U80" s="51" t="s">
        <v>93</v>
      </c>
      <c r="V80" s="26"/>
      <c r="W80" s="33" t="s">
        <v>94</v>
      </c>
    </row>
    <row r="81" spans="1:23" ht="15" x14ac:dyDescent="0.3">
      <c r="A81" s="27"/>
      <c r="B81" s="27"/>
      <c r="C81" s="53"/>
      <c r="D81" s="53"/>
      <c r="E81" s="24"/>
      <c r="F81" s="25"/>
      <c r="G81" s="26"/>
      <c r="H81" s="24"/>
      <c r="I81" s="25"/>
      <c r="J81" s="26"/>
      <c r="K81" s="24" t="s">
        <v>260</v>
      </c>
      <c r="L81" s="25" t="s">
        <v>95</v>
      </c>
      <c r="M81" s="26">
        <v>2</v>
      </c>
      <c r="N81" s="26"/>
      <c r="O81" s="26"/>
      <c r="P81" s="26"/>
      <c r="Q81" s="26">
        <v>0.31496208618457555</v>
      </c>
      <c r="R81" s="91">
        <f>Q81*R80/Q80</f>
        <v>0.33153903808902691</v>
      </c>
      <c r="S81" s="30">
        <f t="shared" si="7"/>
        <v>0.95</v>
      </c>
      <c r="T81" s="31">
        <f>R81-Q81</f>
        <v>1.6576951904451354E-2</v>
      </c>
      <c r="U81" s="51" t="s">
        <v>96</v>
      </c>
      <c r="V81" s="26"/>
      <c r="W81" s="33" t="s">
        <v>87</v>
      </c>
    </row>
    <row r="82" spans="1:23" ht="15" x14ac:dyDescent="0.35">
      <c r="A82" s="27"/>
      <c r="B82" s="27"/>
      <c r="C82" s="53"/>
      <c r="D82" s="53"/>
      <c r="E82" s="24"/>
      <c r="F82" s="25"/>
      <c r="G82" s="26"/>
      <c r="H82" s="24"/>
      <c r="I82" s="25"/>
      <c r="J82" s="26"/>
      <c r="K82" s="24"/>
      <c r="L82" s="25"/>
      <c r="M82" s="26"/>
      <c r="N82" s="24" t="s">
        <v>115</v>
      </c>
      <c r="O82" s="43" t="s">
        <v>97</v>
      </c>
      <c r="P82" s="95">
        <v>2</v>
      </c>
      <c r="Q82" s="26">
        <v>0.29665248751618273</v>
      </c>
      <c r="R82" s="91">
        <f>Q82/S82</f>
        <v>0.31226577633282393</v>
      </c>
      <c r="S82" s="30">
        <f>S81</f>
        <v>0.95</v>
      </c>
      <c r="T82" s="31">
        <f>R82-Q82</f>
        <v>1.5613288816641202E-2</v>
      </c>
      <c r="U82" s="26"/>
      <c r="V82" s="26"/>
      <c r="W82" s="33"/>
    </row>
    <row r="83" spans="1:23" ht="15" x14ac:dyDescent="0.35">
      <c r="A83" s="27"/>
      <c r="B83" s="27"/>
      <c r="C83" s="53"/>
      <c r="D83" s="53"/>
      <c r="E83" s="24"/>
      <c r="F83" s="25"/>
      <c r="G83" s="26"/>
      <c r="H83" s="24"/>
      <c r="I83" s="25"/>
      <c r="J83" s="26"/>
      <c r="K83" s="24"/>
      <c r="L83" s="25"/>
      <c r="M83" s="26"/>
      <c r="N83" s="89" t="s">
        <v>24</v>
      </c>
      <c r="O83" s="43" t="s">
        <v>62</v>
      </c>
      <c r="P83" s="95">
        <v>3</v>
      </c>
      <c r="Q83" s="26">
        <v>0.88773811725540963</v>
      </c>
      <c r="R83" s="91">
        <f>Q83/S83</f>
        <v>0.93446117605832602</v>
      </c>
      <c r="S83" s="30">
        <f>S82</f>
        <v>0.95</v>
      </c>
      <c r="T83" s="31">
        <f>R83-Q83</f>
        <v>4.6723058802916384E-2</v>
      </c>
      <c r="U83" s="26"/>
      <c r="V83" s="26"/>
      <c r="W83" s="33"/>
    </row>
    <row r="84" spans="1:23" ht="13" x14ac:dyDescent="0.35">
      <c r="A84" s="27"/>
      <c r="B84" s="27"/>
      <c r="C84" s="53"/>
      <c r="D84" s="53"/>
      <c r="E84" s="24"/>
      <c r="F84" s="25"/>
      <c r="G84" s="26"/>
      <c r="H84" s="24"/>
      <c r="I84" s="25"/>
      <c r="J84" s="26"/>
      <c r="K84" s="24"/>
      <c r="L84" s="25"/>
      <c r="M84" s="26"/>
      <c r="N84" s="89"/>
      <c r="O84" s="43"/>
      <c r="P84" s="95"/>
      <c r="Q84" s="26"/>
      <c r="R84" s="91"/>
      <c r="S84" s="30"/>
      <c r="T84" s="31"/>
      <c r="U84" s="26"/>
      <c r="V84" s="26"/>
      <c r="W84" s="33"/>
    </row>
    <row r="85" spans="1:23" ht="13" x14ac:dyDescent="0.35">
      <c r="A85" s="27"/>
      <c r="B85" s="27"/>
      <c r="C85" s="53"/>
      <c r="D85" s="53"/>
      <c r="E85" s="24"/>
      <c r="F85" s="25"/>
      <c r="G85" s="26"/>
      <c r="H85" s="24"/>
      <c r="I85" s="25"/>
      <c r="J85" s="26"/>
      <c r="K85" s="34" t="s">
        <v>63</v>
      </c>
      <c r="L85" s="25"/>
      <c r="M85" s="26"/>
      <c r="N85" s="89"/>
      <c r="O85" s="43"/>
      <c r="P85" s="95"/>
      <c r="Q85" s="26"/>
      <c r="R85" s="91"/>
      <c r="S85" s="30"/>
      <c r="T85" s="39">
        <f>T80+T81+T82</f>
        <v>5.8515764165360751E-2</v>
      </c>
      <c r="U85" s="26"/>
      <c r="V85" s="26"/>
      <c r="W85" s="33"/>
    </row>
    <row r="86" spans="1:23" ht="13" x14ac:dyDescent="0.35">
      <c r="A86" s="27"/>
      <c r="B86" s="27"/>
      <c r="C86" s="53"/>
      <c r="D86" s="53"/>
      <c r="E86" s="24"/>
      <c r="F86" s="25"/>
      <c r="G86" s="26"/>
      <c r="H86" s="24"/>
      <c r="I86" s="25"/>
      <c r="J86" s="26"/>
      <c r="K86" s="87" t="s">
        <v>27</v>
      </c>
      <c r="L86" s="25"/>
      <c r="M86" s="26"/>
      <c r="N86" s="89"/>
      <c r="O86" s="43"/>
      <c r="P86" s="95"/>
      <c r="Q86" s="26"/>
      <c r="R86" s="91"/>
      <c r="S86" s="30"/>
      <c r="T86" s="39">
        <f>T83</f>
        <v>4.6723058802916384E-2</v>
      </c>
      <c r="U86" s="26"/>
      <c r="V86" s="26"/>
      <c r="W86" s="33"/>
    </row>
    <row r="87" spans="1:23" ht="15" x14ac:dyDescent="0.35">
      <c r="A87" s="78">
        <v>11</v>
      </c>
      <c r="B87" s="78" t="s">
        <v>313</v>
      </c>
      <c r="C87" s="79" t="s">
        <v>98</v>
      </c>
      <c r="D87" s="79" t="s">
        <v>314</v>
      </c>
      <c r="E87" s="80" t="s">
        <v>264</v>
      </c>
      <c r="F87" s="81" t="s">
        <v>99</v>
      </c>
      <c r="G87" s="49">
        <v>1</v>
      </c>
      <c r="H87" s="80"/>
      <c r="I87" s="81"/>
      <c r="J87" s="49"/>
      <c r="K87" s="101"/>
      <c r="L87" s="81"/>
      <c r="M87" s="49"/>
      <c r="N87" s="102"/>
      <c r="O87" s="103"/>
      <c r="P87" s="104"/>
      <c r="Q87" s="49"/>
      <c r="R87" s="105"/>
      <c r="S87" s="99"/>
      <c r="T87" s="100"/>
      <c r="U87" s="49"/>
      <c r="V87" s="49"/>
      <c r="W87" s="106"/>
    </row>
    <row r="88" spans="1:23" ht="15" x14ac:dyDescent="0.3">
      <c r="A88" s="3"/>
      <c r="B88" s="3"/>
      <c r="C88" s="3"/>
      <c r="D88" s="3"/>
      <c r="G88" s="3"/>
      <c r="H88" s="24"/>
      <c r="I88" s="25"/>
      <c r="J88" s="26"/>
      <c r="K88" s="24" t="s">
        <v>220</v>
      </c>
      <c r="L88" s="25" t="s">
        <v>100</v>
      </c>
      <c r="M88" s="26">
        <v>1</v>
      </c>
      <c r="N88" s="26"/>
      <c r="O88" s="26"/>
      <c r="P88" s="26"/>
      <c r="Q88" s="26">
        <v>0.53355537052456292</v>
      </c>
      <c r="R88" s="29">
        <f>Q88/0.985</f>
        <v>0.54168057921275425</v>
      </c>
      <c r="S88" s="30">
        <f t="shared" si="7"/>
        <v>0.98499999999999999</v>
      </c>
      <c r="T88" s="31">
        <f>R88-Q88</f>
        <v>8.1252086881913321E-3</v>
      </c>
      <c r="U88" s="93" t="s">
        <v>101</v>
      </c>
      <c r="V88" s="26"/>
      <c r="W88" s="86" t="s">
        <v>102</v>
      </c>
    </row>
    <row r="89" spans="1:23" ht="13" x14ac:dyDescent="0.35">
      <c r="A89" s="27"/>
      <c r="B89" s="27"/>
      <c r="C89" s="53"/>
      <c r="D89" s="53"/>
      <c r="E89" s="24"/>
      <c r="F89" s="25"/>
      <c r="G89" s="26"/>
      <c r="H89" s="24"/>
      <c r="I89" s="25"/>
      <c r="J89" s="26"/>
      <c r="K89" s="24"/>
      <c r="L89" s="25"/>
      <c r="M89" s="26"/>
      <c r="N89" s="26" t="s">
        <v>103</v>
      </c>
      <c r="O89" s="25" t="s">
        <v>104</v>
      </c>
      <c r="P89" s="45">
        <v>1</v>
      </c>
      <c r="Q89" s="26">
        <v>0.46644462947543719</v>
      </c>
      <c r="R89" s="29">
        <f>Q89/S89</f>
        <v>0.47354784718318499</v>
      </c>
      <c r="S89" s="30">
        <f>S88</f>
        <v>0.98499999999999999</v>
      </c>
      <c r="T89" s="31">
        <f>R89-Q89</f>
        <v>7.1032177077477998E-3</v>
      </c>
      <c r="U89" s="26"/>
      <c r="V89" s="26"/>
      <c r="W89" s="86"/>
    </row>
    <row r="90" spans="1:23" ht="13" x14ac:dyDescent="0.35">
      <c r="A90" s="27"/>
      <c r="B90" s="27"/>
      <c r="C90" s="53"/>
      <c r="D90" s="53"/>
      <c r="E90" s="24"/>
      <c r="F90" s="25"/>
      <c r="G90" s="26"/>
      <c r="H90" s="24"/>
      <c r="I90" s="25"/>
      <c r="J90" s="26"/>
      <c r="K90" s="34" t="s">
        <v>26</v>
      </c>
      <c r="Q90" s="28"/>
      <c r="R90" s="44"/>
      <c r="S90" s="3"/>
      <c r="T90" s="107">
        <f>T88</f>
        <v>8.1252086881913321E-3</v>
      </c>
      <c r="U90" s="26"/>
      <c r="V90" s="26"/>
      <c r="W90" s="86"/>
    </row>
    <row r="91" spans="1:23" ht="13" x14ac:dyDescent="0.35">
      <c r="A91" s="27"/>
      <c r="B91" s="27"/>
      <c r="C91" s="53"/>
      <c r="D91" s="53"/>
      <c r="E91" s="24"/>
      <c r="F91" s="25"/>
      <c r="G91" s="26"/>
      <c r="H91" s="24"/>
      <c r="I91" s="25"/>
      <c r="J91" s="26"/>
      <c r="K91" s="34" t="s">
        <v>63</v>
      </c>
      <c r="L91" s="25"/>
      <c r="M91" s="26"/>
      <c r="N91" s="26"/>
      <c r="O91" s="26"/>
      <c r="P91" s="26"/>
      <c r="Q91" s="26"/>
      <c r="R91" s="29"/>
      <c r="S91" s="30"/>
      <c r="T91" s="39">
        <f>T89</f>
        <v>7.1032177077477998E-3</v>
      </c>
      <c r="U91" s="26"/>
      <c r="V91" s="26"/>
      <c r="W91" s="86"/>
    </row>
    <row r="92" spans="1:23" ht="13" x14ac:dyDescent="0.35">
      <c r="A92" s="27"/>
      <c r="B92" s="27"/>
      <c r="C92" s="53"/>
      <c r="D92" s="53"/>
      <c r="E92" s="24"/>
      <c r="F92" s="25"/>
      <c r="G92" s="26"/>
      <c r="H92" s="24"/>
      <c r="I92" s="25"/>
      <c r="J92" s="26"/>
      <c r="K92" s="24"/>
      <c r="L92" s="25"/>
      <c r="M92" s="26"/>
      <c r="N92" s="26"/>
      <c r="O92" s="26"/>
      <c r="P92" s="26"/>
      <c r="Q92" s="26"/>
      <c r="R92" s="29"/>
      <c r="S92" s="30"/>
      <c r="T92" s="31"/>
      <c r="U92" s="26"/>
      <c r="V92" s="26"/>
      <c r="W92" s="86"/>
    </row>
    <row r="93" spans="1:23" ht="15" x14ac:dyDescent="0.35">
      <c r="A93" s="108">
        <v>12</v>
      </c>
      <c r="B93" s="108" t="s">
        <v>315</v>
      </c>
      <c r="C93" s="109" t="s">
        <v>105</v>
      </c>
      <c r="D93" s="109" t="s">
        <v>316</v>
      </c>
      <c r="E93" s="110" t="s">
        <v>265</v>
      </c>
      <c r="F93" s="111" t="s">
        <v>106</v>
      </c>
      <c r="G93" s="112">
        <v>2</v>
      </c>
      <c r="H93" s="80"/>
      <c r="I93" s="81"/>
      <c r="J93" s="49"/>
      <c r="K93" s="80"/>
      <c r="L93" s="81"/>
      <c r="M93" s="49"/>
      <c r="N93" s="49"/>
      <c r="O93" s="49"/>
      <c r="P93" s="49"/>
      <c r="Q93" s="98">
        <v>1</v>
      </c>
      <c r="R93" s="98"/>
      <c r="S93" s="99"/>
      <c r="T93" s="100"/>
      <c r="U93" s="49"/>
      <c r="V93" s="49"/>
      <c r="W93" s="52"/>
    </row>
    <row r="94" spans="1:23" ht="13" x14ac:dyDescent="0.35">
      <c r="A94" s="3"/>
      <c r="B94" s="3"/>
      <c r="C94" s="3"/>
      <c r="D94" s="3"/>
      <c r="G94" s="3"/>
      <c r="H94" s="113" t="s">
        <v>107</v>
      </c>
      <c r="I94" s="114" t="s">
        <v>108</v>
      </c>
      <c r="J94" s="115">
        <v>2</v>
      </c>
      <c r="K94" s="113"/>
      <c r="L94" s="41"/>
      <c r="M94" s="116"/>
      <c r="N94" s="116"/>
      <c r="O94" s="116"/>
      <c r="P94" s="116"/>
      <c r="Q94" s="117">
        <v>1.1497203355972831</v>
      </c>
      <c r="R94" s="117"/>
      <c r="S94" s="118"/>
      <c r="T94" s="119"/>
      <c r="U94" s="116"/>
      <c r="V94" s="116"/>
      <c r="W94" s="120"/>
    </row>
    <row r="95" spans="1:23" ht="13" x14ac:dyDescent="0.35">
      <c r="A95" s="121"/>
      <c r="B95" s="121"/>
      <c r="C95" s="3"/>
      <c r="D95" s="3"/>
      <c r="E95" s="113"/>
      <c r="F95" s="114"/>
      <c r="G95" s="115"/>
      <c r="H95" s="113" t="s">
        <v>31</v>
      </c>
      <c r="I95" s="114" t="s">
        <v>48</v>
      </c>
      <c r="J95" s="115">
        <v>6</v>
      </c>
      <c r="K95" s="113"/>
      <c r="L95" s="41"/>
      <c r="M95" s="116"/>
      <c r="N95" s="116"/>
      <c r="O95" s="116"/>
      <c r="P95" s="116"/>
      <c r="Q95" s="117">
        <v>0.53995205753096287</v>
      </c>
      <c r="R95" s="117"/>
      <c r="S95" s="118"/>
      <c r="T95" s="119"/>
      <c r="U95" s="116"/>
      <c r="V95" s="116"/>
      <c r="W95" s="120"/>
    </row>
    <row r="96" spans="1:23" ht="15" x14ac:dyDescent="0.3">
      <c r="A96" s="121"/>
      <c r="B96" s="121"/>
      <c r="C96" s="3"/>
      <c r="D96" s="3"/>
      <c r="E96" s="113"/>
      <c r="F96" s="114"/>
      <c r="G96" s="115"/>
      <c r="H96" s="113"/>
      <c r="I96" s="114"/>
      <c r="J96" s="115"/>
      <c r="K96" s="113" t="s">
        <v>266</v>
      </c>
      <c r="L96" s="41" t="s">
        <v>30</v>
      </c>
      <c r="M96" s="116">
        <v>2</v>
      </c>
      <c r="N96" s="116"/>
      <c r="O96" s="116"/>
      <c r="P96" s="116"/>
      <c r="Q96" s="116">
        <v>0.58010387534958041</v>
      </c>
      <c r="R96" s="117">
        <v>0.71784525236383001</v>
      </c>
      <c r="S96" s="118">
        <f t="shared" ref="S96:S101" si="8">Q96/R96</f>
        <v>0.80811828655176887</v>
      </c>
      <c r="T96" s="31">
        <f>R96-Q96</f>
        <v>0.1377413770142496</v>
      </c>
      <c r="U96" s="50" t="s">
        <v>109</v>
      </c>
      <c r="V96" s="51" t="s">
        <v>110</v>
      </c>
      <c r="W96" s="120" t="s">
        <v>111</v>
      </c>
    </row>
    <row r="97" spans="1:23" ht="15" x14ac:dyDescent="0.3">
      <c r="A97" s="121"/>
      <c r="B97" s="121"/>
      <c r="C97" s="3"/>
      <c r="D97" s="3"/>
      <c r="E97" s="113"/>
      <c r="F97" s="114"/>
      <c r="G97" s="115"/>
      <c r="H97" s="113"/>
      <c r="I97" s="114"/>
      <c r="J97" s="115"/>
      <c r="K97" s="113" t="s">
        <v>220</v>
      </c>
      <c r="L97" s="41" t="s">
        <v>112</v>
      </c>
      <c r="M97" s="116">
        <v>2</v>
      </c>
      <c r="N97" s="116"/>
      <c r="O97" s="116"/>
      <c r="P97" s="116"/>
      <c r="Q97" s="116">
        <v>0.32001598082301236</v>
      </c>
      <c r="R97" s="117">
        <f>Q97/S96</f>
        <v>0.39600140987839383</v>
      </c>
      <c r="S97" s="118">
        <f t="shared" si="8"/>
        <v>0.80811828655176887</v>
      </c>
      <c r="T97" s="31">
        <f>R97-Q97</f>
        <v>7.598542905538147E-2</v>
      </c>
      <c r="U97" s="93" t="s">
        <v>85</v>
      </c>
      <c r="V97" s="94" t="s">
        <v>86</v>
      </c>
      <c r="W97" s="120" t="s">
        <v>87</v>
      </c>
    </row>
    <row r="98" spans="1:23" ht="15" x14ac:dyDescent="0.3">
      <c r="A98" s="121"/>
      <c r="B98" s="121"/>
      <c r="C98" s="3"/>
      <c r="D98" s="3"/>
      <c r="E98" s="113"/>
      <c r="F98" s="114"/>
      <c r="G98" s="115"/>
      <c r="H98" s="113"/>
      <c r="I98" s="114"/>
      <c r="J98" s="115"/>
      <c r="K98" s="113" t="s">
        <v>260</v>
      </c>
      <c r="L98" s="114" t="s">
        <v>95</v>
      </c>
      <c r="M98" s="115">
        <v>2</v>
      </c>
      <c r="N98" s="115"/>
      <c r="O98" s="115"/>
      <c r="P98" s="115"/>
      <c r="Q98" s="116">
        <v>0.17009588493807432</v>
      </c>
      <c r="R98" s="117">
        <f>Q98/S96</f>
        <v>0.21048389545034482</v>
      </c>
      <c r="S98" s="122">
        <f t="shared" si="8"/>
        <v>0.80811828655176887</v>
      </c>
      <c r="T98" s="31">
        <f t="shared" ref="T98:T101" si="9">R98-Q98</f>
        <v>4.0388010512270506E-2</v>
      </c>
      <c r="U98" s="93" t="s">
        <v>85</v>
      </c>
      <c r="V98" s="94" t="s">
        <v>86</v>
      </c>
      <c r="W98" s="120" t="s">
        <v>87</v>
      </c>
    </row>
    <row r="99" spans="1:23" ht="13" x14ac:dyDescent="0.35">
      <c r="A99" s="121"/>
      <c r="B99" s="121"/>
      <c r="C99" s="3"/>
      <c r="D99" s="3"/>
      <c r="E99" s="113"/>
      <c r="F99" s="41"/>
      <c r="G99" s="116"/>
      <c r="H99" s="113"/>
      <c r="I99" s="41"/>
      <c r="J99" s="116"/>
      <c r="K99" s="113"/>
      <c r="L99" s="41"/>
      <c r="M99" s="116"/>
      <c r="N99" s="116" t="s">
        <v>113</v>
      </c>
      <c r="O99" s="116" t="s">
        <v>114</v>
      </c>
      <c r="P99" s="116">
        <v>2</v>
      </c>
      <c r="Q99" s="116">
        <v>0.9796144626448261</v>
      </c>
      <c r="R99" s="117">
        <f>Q99/S96</f>
        <v>1.2122166753889823</v>
      </c>
      <c r="S99" s="118">
        <f t="shared" si="8"/>
        <v>0.80811828655176887</v>
      </c>
      <c r="T99" s="31">
        <f t="shared" si="9"/>
        <v>0.23260221274415616</v>
      </c>
      <c r="U99" s="116"/>
      <c r="V99" s="116"/>
      <c r="W99" s="120"/>
    </row>
    <row r="100" spans="1:23" ht="13" x14ac:dyDescent="0.35">
      <c r="A100" s="121"/>
      <c r="B100" s="121"/>
      <c r="C100" s="3"/>
      <c r="D100" s="3"/>
      <c r="E100" s="113"/>
      <c r="F100" s="41"/>
      <c r="G100" s="116"/>
      <c r="H100" s="113"/>
      <c r="I100" s="41"/>
      <c r="J100" s="116"/>
      <c r="K100" s="113"/>
      <c r="L100" s="41"/>
      <c r="M100" s="116"/>
      <c r="N100" s="116" t="s">
        <v>115</v>
      </c>
      <c r="O100" s="116" t="s">
        <v>116</v>
      </c>
      <c r="P100" s="116">
        <v>2</v>
      </c>
      <c r="Q100" s="116">
        <v>0.16020775069916099</v>
      </c>
      <c r="R100" s="117">
        <f>Q100/S97</f>
        <v>0.19824789683050678</v>
      </c>
      <c r="S100" s="118">
        <f t="shared" si="8"/>
        <v>0.80811828655176887</v>
      </c>
      <c r="T100" s="31">
        <f t="shared" si="9"/>
        <v>3.8040146131345792E-2</v>
      </c>
      <c r="U100" s="116"/>
      <c r="V100" s="116"/>
      <c r="W100" s="120"/>
    </row>
    <row r="101" spans="1:23" ht="13" x14ac:dyDescent="0.35">
      <c r="A101" s="121"/>
      <c r="B101" s="121"/>
      <c r="C101" s="3"/>
      <c r="D101" s="3"/>
      <c r="E101" s="113"/>
      <c r="F101" s="114"/>
      <c r="G101" s="115"/>
      <c r="H101" s="113"/>
      <c r="I101" s="114"/>
      <c r="J101" s="115"/>
      <c r="K101" s="113"/>
      <c r="L101" s="114"/>
      <c r="M101" s="115"/>
      <c r="N101" s="115" t="s">
        <v>24</v>
      </c>
      <c r="O101" s="115" t="s">
        <v>25</v>
      </c>
      <c r="P101" s="115">
        <v>3</v>
      </c>
      <c r="Q101" s="116">
        <v>0.47942469037155411</v>
      </c>
      <c r="R101" s="117">
        <f>Q101/S98</f>
        <v>0.59326053914366117</v>
      </c>
      <c r="S101" s="122">
        <f t="shared" si="8"/>
        <v>0.80811828655176898</v>
      </c>
      <c r="T101" s="31">
        <f t="shared" si="9"/>
        <v>0.11383584877210706</v>
      </c>
      <c r="U101" s="115"/>
      <c r="V101" s="115"/>
      <c r="W101" s="120"/>
    </row>
    <row r="102" spans="1:23" ht="15" x14ac:dyDescent="0.35">
      <c r="A102" s="121">
        <v>13</v>
      </c>
      <c r="B102" s="121" t="s">
        <v>317</v>
      </c>
      <c r="C102" s="3" t="s">
        <v>117</v>
      </c>
      <c r="D102" s="3"/>
      <c r="E102" s="3" t="s">
        <v>118</v>
      </c>
      <c r="F102" s="123" t="s">
        <v>119</v>
      </c>
      <c r="G102" s="115">
        <v>1</v>
      </c>
      <c r="H102" s="113"/>
      <c r="I102" s="114"/>
      <c r="J102" s="115"/>
      <c r="K102" s="113"/>
      <c r="L102" s="114"/>
      <c r="M102" s="115"/>
      <c r="N102" s="115"/>
      <c r="O102" s="115"/>
      <c r="P102" s="115"/>
      <c r="Q102" s="115">
        <f>Q103+Q104</f>
        <v>0.99999243226880585</v>
      </c>
      <c r="R102" s="117"/>
      <c r="S102" s="122"/>
      <c r="T102" s="124">
        <f>Q102*T98/Q103</f>
        <v>0.15668911688434853</v>
      </c>
      <c r="U102" s="115"/>
      <c r="V102" s="115"/>
      <c r="W102" s="120" t="s">
        <v>120</v>
      </c>
    </row>
    <row r="103" spans="1:23" ht="13" x14ac:dyDescent="0.35">
      <c r="A103" s="121"/>
      <c r="B103" s="121"/>
      <c r="C103" s="3"/>
      <c r="D103" s="3"/>
      <c r="E103" s="113"/>
      <c r="F103" s="114"/>
      <c r="G103" s="115"/>
      <c r="H103" s="113"/>
      <c r="I103" s="114"/>
      <c r="J103" s="115"/>
      <c r="K103" s="113" t="s">
        <v>260</v>
      </c>
      <c r="L103" s="113" t="s">
        <v>121</v>
      </c>
      <c r="M103" s="114">
        <v>2</v>
      </c>
      <c r="Q103" s="116">
        <v>0.25775692447404275</v>
      </c>
      <c r="R103" s="117"/>
      <c r="S103" s="122"/>
      <c r="T103" s="124">
        <f>T98</f>
        <v>4.0388010512270506E-2</v>
      </c>
      <c r="U103" s="115"/>
      <c r="V103" s="115"/>
      <c r="W103" s="120"/>
    </row>
    <row r="104" spans="1:23" ht="13" x14ac:dyDescent="0.35">
      <c r="A104" s="121"/>
      <c r="B104" s="121"/>
      <c r="C104" s="3"/>
      <c r="D104" s="3"/>
      <c r="E104" s="113"/>
      <c r="F104" s="114"/>
      <c r="G104" s="115"/>
      <c r="H104" s="113"/>
      <c r="I104" s="114"/>
      <c r="J104" s="115"/>
      <c r="K104" s="113"/>
      <c r="L104" s="113"/>
      <c r="M104" s="114"/>
      <c r="N104" s="116" t="s">
        <v>113</v>
      </c>
      <c r="O104" s="115" t="s">
        <v>114</v>
      </c>
      <c r="P104" s="115">
        <v>1</v>
      </c>
      <c r="Q104" s="116">
        <v>0.74223550779476311</v>
      </c>
      <c r="R104" s="117"/>
      <c r="S104" s="122"/>
      <c r="T104" s="124">
        <f>Q104*T98/Q103</f>
        <v>0.11630110637207802</v>
      </c>
      <c r="U104" s="115"/>
      <c r="V104" s="115"/>
      <c r="W104" s="120"/>
    </row>
    <row r="105" spans="1:23" ht="13" x14ac:dyDescent="0.35">
      <c r="A105" s="121"/>
      <c r="B105" s="121"/>
      <c r="C105" s="3"/>
      <c r="D105" s="3"/>
      <c r="E105" s="113"/>
      <c r="F105" s="114"/>
      <c r="G105" s="115"/>
      <c r="H105" s="113"/>
      <c r="I105" s="114"/>
      <c r="J105" s="115"/>
      <c r="K105" s="34" t="s">
        <v>26</v>
      </c>
      <c r="L105" s="114"/>
      <c r="M105" s="115"/>
      <c r="N105" s="115"/>
      <c r="O105" s="115"/>
      <c r="P105" s="115"/>
      <c r="Q105" s="115"/>
      <c r="R105" s="117"/>
      <c r="S105" s="122"/>
      <c r="T105" s="107">
        <f>T102+T96+T97+T99-T104</f>
        <v>0.48671702932605765</v>
      </c>
      <c r="U105" s="115"/>
      <c r="V105" s="115"/>
      <c r="W105" s="120"/>
    </row>
    <row r="106" spans="1:23" ht="13" x14ac:dyDescent="0.35">
      <c r="A106" s="121"/>
      <c r="B106" s="121"/>
      <c r="C106" s="3"/>
      <c r="D106" s="3"/>
      <c r="E106" s="113"/>
      <c r="F106" s="114"/>
      <c r="G106" s="115"/>
      <c r="H106" s="113"/>
      <c r="I106" s="114"/>
      <c r="J106" s="115"/>
      <c r="K106" s="34" t="s">
        <v>63</v>
      </c>
      <c r="L106" s="114"/>
      <c r="M106" s="115"/>
      <c r="N106" s="115"/>
      <c r="O106" s="115"/>
      <c r="P106" s="115"/>
      <c r="Q106" s="115"/>
      <c r="R106" s="117"/>
      <c r="S106" s="122"/>
      <c r="T106" s="125">
        <f>T100</f>
        <v>3.8040146131345792E-2</v>
      </c>
      <c r="U106" s="115"/>
      <c r="V106" s="115"/>
      <c r="W106" s="120"/>
    </row>
    <row r="107" spans="1:23" ht="13" x14ac:dyDescent="0.35">
      <c r="A107" s="121"/>
      <c r="B107" s="121"/>
      <c r="C107" s="3"/>
      <c r="D107" s="3"/>
      <c r="E107" s="113"/>
      <c r="F107" s="114"/>
      <c r="G107" s="115"/>
      <c r="H107" s="113"/>
      <c r="I107" s="114"/>
      <c r="J107" s="115"/>
      <c r="K107" s="87" t="s">
        <v>27</v>
      </c>
      <c r="L107" s="114"/>
      <c r="M107" s="115"/>
      <c r="N107" s="115"/>
      <c r="O107" s="115"/>
      <c r="P107" s="115"/>
      <c r="Q107" s="115"/>
      <c r="R107" s="117"/>
      <c r="S107" s="122"/>
      <c r="T107" s="125">
        <f>T101</f>
        <v>0.11383584877210706</v>
      </c>
      <c r="U107" s="115"/>
      <c r="V107" s="115"/>
      <c r="W107" s="120"/>
    </row>
    <row r="108" spans="1:23" ht="15" x14ac:dyDescent="0.35">
      <c r="A108" s="126"/>
      <c r="B108" s="126"/>
      <c r="C108" s="3"/>
      <c r="D108" s="3"/>
      <c r="E108" s="127" t="s">
        <v>267</v>
      </c>
      <c r="F108" s="23" t="s">
        <v>122</v>
      </c>
      <c r="G108" s="128">
        <v>2</v>
      </c>
      <c r="H108" s="127"/>
      <c r="I108" s="129"/>
      <c r="J108" s="128"/>
      <c r="K108" s="127" t="s">
        <v>266</v>
      </c>
      <c r="L108" s="129" t="s">
        <v>123</v>
      </c>
      <c r="M108" s="128">
        <v>2</v>
      </c>
      <c r="N108" s="128"/>
      <c r="O108" s="128"/>
      <c r="P108" s="128"/>
      <c r="Q108" s="128">
        <v>0.68241099753260481</v>
      </c>
      <c r="R108" s="130"/>
      <c r="S108" s="131"/>
      <c r="T108" s="132"/>
      <c r="U108" s="128"/>
      <c r="V108" s="128"/>
      <c r="W108" s="133"/>
    </row>
    <row r="109" spans="1:23" ht="15" x14ac:dyDescent="0.35">
      <c r="A109" s="126"/>
      <c r="B109" s="126"/>
      <c r="C109" s="3"/>
      <c r="D109" s="3"/>
      <c r="E109" s="127" t="s">
        <v>267</v>
      </c>
      <c r="F109" s="23" t="s">
        <v>122</v>
      </c>
      <c r="G109" s="128">
        <v>2</v>
      </c>
      <c r="H109" s="127"/>
      <c r="I109" s="129"/>
      <c r="J109" s="128"/>
      <c r="K109" s="127" t="s">
        <v>260</v>
      </c>
      <c r="L109" s="129" t="s">
        <v>124</v>
      </c>
      <c r="M109" s="128">
        <v>2</v>
      </c>
      <c r="N109" s="128"/>
      <c r="O109" s="128"/>
      <c r="P109" s="128"/>
      <c r="Q109" s="128">
        <v>0.20009399600516981</v>
      </c>
      <c r="R109" s="130"/>
      <c r="S109" s="131"/>
      <c r="T109" s="132"/>
      <c r="U109" s="128"/>
      <c r="V109" s="128"/>
      <c r="W109" s="133"/>
    </row>
    <row r="110" spans="1:23" ht="15" x14ac:dyDescent="0.35">
      <c r="A110" s="126"/>
      <c r="B110" s="126"/>
      <c r="C110" s="3"/>
      <c r="D110" s="3"/>
      <c r="E110" s="127" t="s">
        <v>265</v>
      </c>
      <c r="F110" s="129" t="s">
        <v>125</v>
      </c>
      <c r="G110" s="128">
        <v>1</v>
      </c>
      <c r="H110" s="127"/>
      <c r="I110" s="23"/>
      <c r="J110" s="128"/>
      <c r="K110" s="127" t="s">
        <v>267</v>
      </c>
      <c r="L110" s="23" t="s">
        <v>122</v>
      </c>
      <c r="M110" s="128">
        <v>1</v>
      </c>
      <c r="N110" s="128"/>
      <c r="O110" s="128"/>
      <c r="P110" s="128"/>
      <c r="Q110" s="128">
        <v>0.85007990411506185</v>
      </c>
      <c r="R110" s="130"/>
      <c r="S110" s="131"/>
      <c r="T110" s="132"/>
      <c r="U110" s="128"/>
      <c r="V110" s="128"/>
      <c r="W110" s="133"/>
    </row>
    <row r="111" spans="1:23" ht="15" x14ac:dyDescent="0.35">
      <c r="A111" s="126"/>
      <c r="B111" s="126"/>
      <c r="C111" s="3"/>
      <c r="D111" s="3"/>
      <c r="E111" s="127" t="s">
        <v>265</v>
      </c>
      <c r="F111" s="129" t="s">
        <v>125</v>
      </c>
      <c r="G111" s="128">
        <v>1</v>
      </c>
      <c r="H111" s="127"/>
      <c r="I111" s="129"/>
      <c r="J111" s="128"/>
      <c r="K111" s="127" t="s">
        <v>220</v>
      </c>
      <c r="L111" s="129" t="s">
        <v>126</v>
      </c>
      <c r="M111" s="128">
        <v>1</v>
      </c>
      <c r="N111" s="128"/>
      <c r="O111" s="128"/>
      <c r="P111" s="128"/>
      <c r="Q111" s="128">
        <v>0.32001598082301236</v>
      </c>
      <c r="R111" s="130"/>
      <c r="S111" s="131"/>
      <c r="T111" s="132"/>
      <c r="U111" s="128"/>
      <c r="V111" s="128"/>
      <c r="W111" s="133"/>
    </row>
    <row r="112" spans="1:23" ht="15" x14ac:dyDescent="0.35">
      <c r="A112" s="134">
        <v>14</v>
      </c>
      <c r="B112" s="134" t="s">
        <v>317</v>
      </c>
      <c r="C112" s="135" t="s">
        <v>127</v>
      </c>
      <c r="D112" s="135" t="s">
        <v>318</v>
      </c>
      <c r="E112" s="136" t="s">
        <v>268</v>
      </c>
      <c r="F112" s="103" t="s">
        <v>128</v>
      </c>
      <c r="G112" s="137">
        <v>1</v>
      </c>
      <c r="H112" s="136"/>
      <c r="I112" s="138"/>
      <c r="J112" s="139"/>
      <c r="K112" s="140"/>
      <c r="L112" s="138"/>
      <c r="M112" s="139"/>
      <c r="N112" s="139"/>
      <c r="O112" s="139"/>
      <c r="P112" s="139"/>
      <c r="Q112" s="139"/>
      <c r="R112" s="141"/>
      <c r="S112" s="142"/>
      <c r="T112" s="143"/>
      <c r="U112" s="128"/>
      <c r="V112" s="128"/>
      <c r="W112" s="33"/>
    </row>
    <row r="113" spans="1:23" ht="15" x14ac:dyDescent="0.35">
      <c r="A113" s="46"/>
      <c r="B113" s="46"/>
      <c r="C113" s="144"/>
      <c r="D113" s="144"/>
      <c r="E113" s="42"/>
      <c r="F113" s="43"/>
      <c r="G113" s="47"/>
      <c r="H113" s="42" t="s">
        <v>129</v>
      </c>
      <c r="I113" s="43" t="s">
        <v>130</v>
      </c>
      <c r="J113" s="145">
        <v>1</v>
      </c>
      <c r="K113" s="127"/>
      <c r="L113" s="129"/>
      <c r="M113" s="128"/>
      <c r="N113" s="128"/>
      <c r="O113" s="128"/>
      <c r="P113" s="128"/>
      <c r="Q113" s="47">
        <v>0.30114958259203506</v>
      </c>
      <c r="R113" s="130"/>
      <c r="S113" s="131"/>
      <c r="T113" s="132"/>
      <c r="U113" s="128"/>
      <c r="V113" s="128"/>
      <c r="W113" s="146" t="s">
        <v>131</v>
      </c>
    </row>
    <row r="114" spans="1:23" ht="15" x14ac:dyDescent="0.35">
      <c r="A114" s="46"/>
      <c r="B114" s="46"/>
      <c r="C114" s="144"/>
      <c r="D114" s="144"/>
      <c r="E114" s="42"/>
      <c r="F114" s="43"/>
      <c r="G114" s="47"/>
      <c r="H114" s="113" t="s">
        <v>31</v>
      </c>
      <c r="I114" s="43" t="s">
        <v>32</v>
      </c>
      <c r="J114" s="145">
        <v>3</v>
      </c>
      <c r="K114" s="127"/>
      <c r="L114" s="129"/>
      <c r="M114" s="128"/>
      <c r="N114" s="128"/>
      <c r="O114" s="128"/>
      <c r="P114" s="128"/>
      <c r="Q114" s="47">
        <v>0.36991925550841664</v>
      </c>
      <c r="R114" s="130"/>
      <c r="S114" s="131"/>
      <c r="T114" s="132"/>
      <c r="U114" s="128"/>
      <c r="V114" s="128"/>
      <c r="W114" s="133"/>
    </row>
    <row r="115" spans="1:23" ht="15" x14ac:dyDescent="0.3">
      <c r="A115" s="3"/>
      <c r="B115" s="3"/>
      <c r="C115" s="3"/>
      <c r="D115" s="3"/>
      <c r="G115" s="3"/>
      <c r="I115" s="43"/>
      <c r="J115" s="26"/>
      <c r="K115" s="42" t="s">
        <v>261</v>
      </c>
      <c r="L115" s="43" t="s">
        <v>132</v>
      </c>
      <c r="M115" s="26">
        <v>1</v>
      </c>
      <c r="N115" s="26"/>
      <c r="O115" s="26"/>
      <c r="P115" s="26"/>
      <c r="Q115" s="47">
        <v>0.57588613658136034</v>
      </c>
      <c r="R115" s="91">
        <v>0.72</v>
      </c>
      <c r="S115" s="92">
        <f>Q115/R115</f>
        <v>0.79984185636300054</v>
      </c>
      <c r="T115" s="31">
        <f>R115-Q115</f>
        <v>0.14411386341863963</v>
      </c>
      <c r="U115" s="50" t="s">
        <v>35</v>
      </c>
      <c r="V115" s="51" t="s">
        <v>36</v>
      </c>
      <c r="W115" s="33" t="s">
        <v>37</v>
      </c>
    </row>
    <row r="116" spans="1:23" ht="15" x14ac:dyDescent="0.3">
      <c r="A116" s="46"/>
      <c r="B116" s="46"/>
      <c r="C116" s="3"/>
      <c r="D116" s="3"/>
      <c r="E116" s="42"/>
      <c r="F116" s="43"/>
      <c r="G116" s="47"/>
      <c r="H116" s="42"/>
      <c r="I116" s="43"/>
      <c r="J116" s="26"/>
      <c r="K116" s="42" t="s">
        <v>269</v>
      </c>
      <c r="L116" s="43" t="s">
        <v>133</v>
      </c>
      <c r="M116" s="26">
        <v>1</v>
      </c>
      <c r="N116" s="26"/>
      <c r="O116" s="26"/>
      <c r="P116" s="26"/>
      <c r="Q116" s="47">
        <v>0.4311618995483783</v>
      </c>
      <c r="R116" s="91">
        <f>Q116*R115/Q115</f>
        <v>0.53905893536121674</v>
      </c>
      <c r="S116" s="92">
        <f>Q116/R116</f>
        <v>0.79984185636300054</v>
      </c>
      <c r="T116" s="31">
        <f t="shared" ref="T116:T119" si="10">R116-Q116</f>
        <v>0.10789703581283844</v>
      </c>
      <c r="U116" s="93" t="s">
        <v>85</v>
      </c>
      <c r="V116" s="94" t="s">
        <v>86</v>
      </c>
      <c r="W116" s="33" t="s">
        <v>87</v>
      </c>
    </row>
    <row r="117" spans="1:23" ht="15" x14ac:dyDescent="0.35">
      <c r="A117" s="46"/>
      <c r="B117" s="46"/>
      <c r="C117" s="3"/>
      <c r="D117" s="3"/>
      <c r="E117" s="42"/>
      <c r="F117" s="43"/>
      <c r="G117" s="47"/>
      <c r="H117" s="42"/>
      <c r="I117" s="43"/>
      <c r="J117" s="26"/>
      <c r="K117" s="42"/>
      <c r="L117" s="43"/>
      <c r="M117" s="26"/>
      <c r="N117" s="89" t="s">
        <v>24</v>
      </c>
      <c r="O117" s="43" t="s">
        <v>62</v>
      </c>
      <c r="P117" s="145">
        <v>1</v>
      </c>
      <c r="Q117" s="47">
        <v>0.21896811276857808</v>
      </c>
      <c r="R117" s="91">
        <f>Q117/S117</f>
        <v>0.27376425855513309</v>
      </c>
      <c r="S117" s="92">
        <f>S116</f>
        <v>0.79984185636300054</v>
      </c>
      <c r="T117" s="31">
        <f t="shared" si="10"/>
        <v>5.4796145786555006E-2</v>
      </c>
      <c r="U117" s="47"/>
      <c r="V117" s="47"/>
      <c r="W117" s="33"/>
    </row>
    <row r="118" spans="1:23" ht="15" x14ac:dyDescent="0.35">
      <c r="A118" s="46"/>
      <c r="B118" s="46"/>
      <c r="C118" s="3"/>
      <c r="D118" s="3"/>
      <c r="E118" s="42"/>
      <c r="F118" s="43"/>
      <c r="G118" s="47"/>
      <c r="H118" s="42"/>
      <c r="I118" s="43"/>
      <c r="J118" s="26"/>
      <c r="K118" s="42"/>
      <c r="L118" s="43"/>
      <c r="M118" s="26"/>
      <c r="N118" s="89" t="s">
        <v>134</v>
      </c>
      <c r="O118" s="43" t="s">
        <v>135</v>
      </c>
      <c r="P118" s="145">
        <v>1</v>
      </c>
      <c r="Q118" s="47">
        <v>0.32167784316408926</v>
      </c>
      <c r="R118" s="91">
        <f t="shared" ref="R118:R119" si="11">Q118/S118</f>
        <v>0.4021768060836502</v>
      </c>
      <c r="S118" s="92">
        <f t="shared" ref="S118:S119" si="12">S117</f>
        <v>0.79984185636300054</v>
      </c>
      <c r="T118" s="31">
        <f t="shared" si="10"/>
        <v>8.0498962919560935E-2</v>
      </c>
      <c r="U118" s="47"/>
      <c r="V118" s="47"/>
      <c r="W118" s="33"/>
    </row>
    <row r="119" spans="1:23" ht="15" x14ac:dyDescent="0.35">
      <c r="A119" s="46"/>
      <c r="B119" s="46"/>
      <c r="C119" s="3"/>
      <c r="D119" s="3"/>
      <c r="E119" s="42"/>
      <c r="F119" s="43"/>
      <c r="G119" s="47"/>
      <c r="H119" s="42"/>
      <c r="I119" s="43"/>
      <c r="J119" s="26"/>
      <c r="K119" s="42"/>
      <c r="L119" s="43"/>
      <c r="M119" s="26"/>
      <c r="N119" s="113" t="s">
        <v>31</v>
      </c>
      <c r="O119" s="43" t="s">
        <v>32</v>
      </c>
      <c r="P119" s="145">
        <v>1</v>
      </c>
      <c r="Q119" s="47">
        <v>0.12330641850280553</v>
      </c>
      <c r="R119" s="91">
        <f t="shared" si="11"/>
        <v>0.15416349809885932</v>
      </c>
      <c r="S119" s="92">
        <f t="shared" si="12"/>
        <v>0.79984185636300054</v>
      </c>
      <c r="T119" s="31">
        <f t="shared" si="10"/>
        <v>3.0857079596053785E-2</v>
      </c>
      <c r="U119" s="47"/>
      <c r="V119" s="47"/>
      <c r="W119" s="33"/>
    </row>
    <row r="120" spans="1:23" ht="13" x14ac:dyDescent="0.35">
      <c r="A120" s="121"/>
      <c r="B120" s="121"/>
      <c r="C120" s="3"/>
      <c r="D120" s="3"/>
      <c r="E120" s="113"/>
      <c r="F120" s="114"/>
      <c r="G120" s="115"/>
      <c r="H120" s="113"/>
      <c r="I120" s="114"/>
      <c r="J120" s="115"/>
      <c r="K120" s="34" t="s">
        <v>26</v>
      </c>
      <c r="L120" s="114"/>
      <c r="M120" s="115"/>
      <c r="N120" s="115"/>
      <c r="O120" s="115"/>
      <c r="P120" s="115"/>
      <c r="Q120" s="115"/>
      <c r="R120" s="117"/>
      <c r="S120" s="122"/>
      <c r="T120" s="107">
        <f>T115+T116+T118</f>
        <v>0.332509862151039</v>
      </c>
      <c r="U120" s="115"/>
      <c r="V120" s="115"/>
      <c r="W120" s="120"/>
    </row>
    <row r="121" spans="1:23" ht="13" x14ac:dyDescent="0.35">
      <c r="A121" s="121"/>
      <c r="B121" s="121"/>
      <c r="C121" s="3"/>
      <c r="D121" s="3"/>
      <c r="E121" s="113"/>
      <c r="F121" s="114"/>
      <c r="G121" s="115"/>
      <c r="H121" s="113"/>
      <c r="I121" s="114"/>
      <c r="J121" s="115"/>
      <c r="K121" s="34" t="s">
        <v>63</v>
      </c>
      <c r="L121" s="114"/>
      <c r="M121" s="115"/>
      <c r="N121" s="115"/>
      <c r="O121" s="115"/>
      <c r="P121" s="115"/>
      <c r="Q121" s="115"/>
      <c r="R121" s="117"/>
      <c r="S121" s="122"/>
      <c r="T121" s="125">
        <f>Q113</f>
        <v>0.30114958259203506</v>
      </c>
      <c r="U121" s="115"/>
      <c r="V121" s="115"/>
      <c r="W121" s="120"/>
    </row>
    <row r="122" spans="1:23" ht="13" x14ac:dyDescent="0.35">
      <c r="A122" s="121"/>
      <c r="B122" s="121"/>
      <c r="C122" s="3"/>
      <c r="D122" s="3"/>
      <c r="E122" s="113"/>
      <c r="F122" s="114"/>
      <c r="G122" s="115"/>
      <c r="H122" s="113"/>
      <c r="I122" s="114"/>
      <c r="J122" s="115"/>
      <c r="K122" s="87" t="s">
        <v>27</v>
      </c>
      <c r="L122" s="114"/>
      <c r="M122" s="115"/>
      <c r="N122" s="115"/>
      <c r="O122" s="115"/>
      <c r="P122" s="115"/>
      <c r="Q122" s="115"/>
      <c r="R122" s="117"/>
      <c r="S122" s="122"/>
      <c r="T122" s="125">
        <f>T117</f>
        <v>5.4796145786555006E-2</v>
      </c>
      <c r="U122" s="115"/>
      <c r="V122" s="115"/>
      <c r="W122" s="120"/>
    </row>
    <row r="123" spans="1:23" ht="13" x14ac:dyDescent="0.35">
      <c r="A123" s="121"/>
      <c r="B123" s="121"/>
      <c r="C123" s="3"/>
      <c r="D123" s="3"/>
      <c r="E123" s="113"/>
      <c r="F123" s="114"/>
      <c r="G123" s="115"/>
      <c r="H123" s="113"/>
      <c r="I123" s="114"/>
      <c r="J123" s="115"/>
      <c r="K123" s="87" t="s">
        <v>49</v>
      </c>
      <c r="L123" s="114"/>
      <c r="M123" s="115"/>
      <c r="N123" s="115"/>
      <c r="O123" s="115"/>
      <c r="P123" s="115"/>
      <c r="Q123" s="115"/>
      <c r="R123" s="117"/>
      <c r="S123" s="122"/>
      <c r="T123" s="125">
        <f>Q114+T119</f>
        <v>0.40077633510447042</v>
      </c>
      <c r="U123" s="115"/>
      <c r="V123" s="115"/>
      <c r="W123" s="120"/>
    </row>
    <row r="124" spans="1:23" ht="15" x14ac:dyDescent="0.35">
      <c r="A124" s="134">
        <v>15</v>
      </c>
      <c r="B124" s="134" t="s">
        <v>319</v>
      </c>
      <c r="C124" s="135" t="s">
        <v>136</v>
      </c>
      <c r="D124" s="135" t="s">
        <v>270</v>
      </c>
      <c r="E124" s="136" t="s">
        <v>270</v>
      </c>
      <c r="F124" s="103" t="s">
        <v>137</v>
      </c>
      <c r="G124" s="137">
        <v>1</v>
      </c>
      <c r="H124" s="110"/>
      <c r="I124" s="111"/>
      <c r="J124" s="112"/>
      <c r="K124" s="101"/>
      <c r="L124" s="111"/>
      <c r="M124" s="112"/>
      <c r="N124" s="112"/>
      <c r="O124" s="112"/>
      <c r="P124" s="112"/>
      <c r="Q124" s="112">
        <v>1</v>
      </c>
      <c r="R124" s="147"/>
      <c r="S124" s="148"/>
      <c r="T124" s="149"/>
      <c r="U124" s="112"/>
      <c r="V124" s="112"/>
      <c r="W124" s="150"/>
    </row>
    <row r="125" spans="1:23" ht="15" x14ac:dyDescent="0.35">
      <c r="A125" s="46"/>
      <c r="B125" s="46"/>
      <c r="C125" s="144"/>
      <c r="D125" s="144"/>
      <c r="E125" s="42"/>
      <c r="F125" s="43"/>
      <c r="G125" s="47"/>
      <c r="H125" s="113" t="s">
        <v>118</v>
      </c>
      <c r="I125" s="43" t="s">
        <v>119</v>
      </c>
      <c r="J125" s="145">
        <v>1</v>
      </c>
      <c r="K125" s="87"/>
      <c r="L125" s="114"/>
      <c r="M125" s="115"/>
      <c r="N125" s="115"/>
      <c r="O125" s="115"/>
      <c r="P125" s="115"/>
      <c r="Q125" s="47">
        <v>1.1677271120537291</v>
      </c>
      <c r="R125" s="117"/>
      <c r="S125" s="122"/>
      <c r="T125" s="125"/>
      <c r="U125" s="115"/>
      <c r="V125" s="115"/>
      <c r="W125" s="120"/>
    </row>
    <row r="126" spans="1:23" ht="15" x14ac:dyDescent="0.35">
      <c r="A126" s="46"/>
      <c r="B126" s="46"/>
      <c r="C126" s="144"/>
      <c r="D126" s="144"/>
      <c r="E126" s="42"/>
      <c r="F126" s="43"/>
      <c r="G126" s="47"/>
      <c r="H126" s="113" t="s">
        <v>31</v>
      </c>
      <c r="I126" s="43" t="s">
        <v>32</v>
      </c>
      <c r="J126" s="145">
        <v>2</v>
      </c>
      <c r="K126" s="87"/>
      <c r="L126" s="114"/>
      <c r="M126" s="115"/>
      <c r="N126" s="115"/>
      <c r="O126" s="115"/>
      <c r="P126" s="115"/>
      <c r="Q126" s="47">
        <v>0.3184870979144574</v>
      </c>
      <c r="R126" s="117"/>
      <c r="S126" s="122"/>
      <c r="T126" s="125"/>
      <c r="U126" s="115"/>
      <c r="V126" s="115"/>
      <c r="W126" s="120"/>
    </row>
    <row r="127" spans="1:23" ht="15" x14ac:dyDescent="0.3">
      <c r="A127" s="3"/>
      <c r="B127" s="3"/>
      <c r="C127" s="3"/>
      <c r="D127" s="3"/>
      <c r="G127" s="3"/>
      <c r="H127" s="42"/>
      <c r="I127" s="43"/>
      <c r="J127" s="26"/>
      <c r="K127" s="42" t="s">
        <v>261</v>
      </c>
      <c r="L127" s="43" t="s">
        <v>132</v>
      </c>
      <c r="M127" s="26">
        <v>1</v>
      </c>
      <c r="N127" s="26"/>
      <c r="O127" s="26"/>
      <c r="P127" s="26"/>
      <c r="Q127" s="47">
        <v>0.74372569812654643</v>
      </c>
      <c r="R127" s="91">
        <v>1.03</v>
      </c>
      <c r="S127" s="92">
        <f>Q127/R127</f>
        <v>0.72206378458887999</v>
      </c>
      <c r="T127" s="31">
        <f>R127-Q127</f>
        <v>0.2862743018734536</v>
      </c>
      <c r="U127" s="50" t="s">
        <v>35</v>
      </c>
      <c r="V127" s="51" t="s">
        <v>36</v>
      </c>
      <c r="W127" s="33" t="s">
        <v>37</v>
      </c>
    </row>
    <row r="128" spans="1:23" ht="15" x14ac:dyDescent="0.3">
      <c r="A128" s="46"/>
      <c r="B128" s="46"/>
      <c r="C128" s="3"/>
      <c r="D128" s="3"/>
      <c r="E128" s="42"/>
      <c r="F128" s="43"/>
      <c r="G128" s="47"/>
      <c r="H128" s="42"/>
      <c r="I128" s="43"/>
      <c r="J128" s="26"/>
      <c r="K128" s="42" t="s">
        <v>260</v>
      </c>
      <c r="L128" s="43" t="s">
        <v>84</v>
      </c>
      <c r="M128" s="26">
        <v>2</v>
      </c>
      <c r="N128" s="26"/>
      <c r="O128" s="26"/>
      <c r="P128" s="26"/>
      <c r="Q128" s="47">
        <v>0.30098974902792508</v>
      </c>
      <c r="R128" s="91">
        <f>Q128*R127/Q127</f>
        <v>0.41684648288973386</v>
      </c>
      <c r="S128" s="92">
        <f>Q128/R128</f>
        <v>0.7220637845888801</v>
      </c>
      <c r="T128" s="31">
        <f t="shared" ref="T128:T131" si="13">R128-Q128</f>
        <v>0.11585673386180878</v>
      </c>
      <c r="U128" s="93" t="s">
        <v>85</v>
      </c>
      <c r="V128" s="94" t="s">
        <v>86</v>
      </c>
      <c r="W128" s="33" t="s">
        <v>87</v>
      </c>
    </row>
    <row r="129" spans="1:23" ht="15" x14ac:dyDescent="0.35">
      <c r="A129" s="46"/>
      <c r="B129" s="46"/>
      <c r="C129" s="3"/>
      <c r="D129" s="3"/>
      <c r="E129" s="42"/>
      <c r="F129" s="43"/>
      <c r="G129" s="47"/>
      <c r="H129" s="42"/>
      <c r="I129" s="43"/>
      <c r="J129" s="26"/>
      <c r="K129" s="42"/>
      <c r="L129" s="43"/>
      <c r="M129" s="26"/>
      <c r="N129" s="26" t="s">
        <v>138</v>
      </c>
      <c r="O129" s="43" t="s">
        <v>139</v>
      </c>
      <c r="P129" s="145">
        <v>1</v>
      </c>
      <c r="Q129" s="47">
        <v>0.29188759278897136</v>
      </c>
      <c r="R129" s="91">
        <f>Q129/S129</f>
        <v>0.40424073193916349</v>
      </c>
      <c r="S129" s="92">
        <f>S128</f>
        <v>0.7220637845888801</v>
      </c>
      <c r="T129" s="31">
        <f t="shared" si="13"/>
        <v>0.11235313915019213</v>
      </c>
      <c r="U129" s="47"/>
      <c r="V129" s="47"/>
      <c r="W129" s="33"/>
    </row>
    <row r="130" spans="1:23" ht="15" x14ac:dyDescent="0.35">
      <c r="A130" s="46"/>
      <c r="B130" s="46"/>
      <c r="C130" s="3"/>
      <c r="D130" s="3"/>
      <c r="E130" s="42"/>
      <c r="F130" s="43"/>
      <c r="G130" s="47"/>
      <c r="H130" s="42"/>
      <c r="I130" s="43"/>
      <c r="J130" s="26"/>
      <c r="K130" s="42"/>
      <c r="L130" s="43"/>
      <c r="M130" s="26"/>
      <c r="N130" s="116" t="s">
        <v>113</v>
      </c>
      <c r="O130" s="43" t="s">
        <v>140</v>
      </c>
      <c r="P130" s="145">
        <v>1</v>
      </c>
      <c r="Q130" s="47">
        <v>0.86672852598091199</v>
      </c>
      <c r="R130" s="91">
        <f t="shared" ref="R130:R131" si="14">Q130/S130</f>
        <v>1.2003489781368821</v>
      </c>
      <c r="S130" s="92">
        <f t="shared" ref="S130:S131" si="15">S129</f>
        <v>0.7220637845888801</v>
      </c>
      <c r="T130" s="31">
        <f t="shared" si="13"/>
        <v>0.33362045215597014</v>
      </c>
      <c r="U130" s="47"/>
      <c r="V130" s="47"/>
      <c r="W130" s="33"/>
    </row>
    <row r="131" spans="1:23" ht="15" x14ac:dyDescent="0.35">
      <c r="A131" s="46"/>
      <c r="B131" s="46"/>
      <c r="C131" s="3"/>
      <c r="D131" s="3"/>
      <c r="E131" s="42"/>
      <c r="F131" s="43"/>
      <c r="G131" s="47"/>
      <c r="H131" s="42"/>
      <c r="I131" s="43"/>
      <c r="J131" s="26"/>
      <c r="K131" s="42"/>
      <c r="L131" s="43"/>
      <c r="M131" s="26"/>
      <c r="N131" s="115" t="s">
        <v>24</v>
      </c>
      <c r="O131" s="43" t="s">
        <v>62</v>
      </c>
      <c r="P131" s="145">
        <v>1</v>
      </c>
      <c r="Q131" s="47">
        <v>0.2827854365500177</v>
      </c>
      <c r="R131" s="91">
        <f t="shared" si="14"/>
        <v>0.39163498098859317</v>
      </c>
      <c r="S131" s="92">
        <f t="shared" si="15"/>
        <v>0.7220637845888801</v>
      </c>
      <c r="T131" s="31">
        <f t="shared" si="13"/>
        <v>0.10884954443857547</v>
      </c>
      <c r="U131" s="47"/>
      <c r="V131" s="47"/>
      <c r="W131" s="33"/>
    </row>
    <row r="132" spans="1:23" ht="13" x14ac:dyDescent="0.35">
      <c r="A132" s="46"/>
      <c r="B132" s="46"/>
      <c r="C132" s="3"/>
      <c r="D132" s="3"/>
      <c r="E132" s="42"/>
      <c r="F132" s="43"/>
      <c r="G132" s="47"/>
      <c r="H132" s="42"/>
      <c r="I132" s="43"/>
      <c r="J132" s="26"/>
      <c r="K132" s="34" t="s">
        <v>26</v>
      </c>
      <c r="L132" s="43"/>
      <c r="M132" s="26"/>
      <c r="N132" s="115"/>
      <c r="O132" s="43"/>
      <c r="P132" s="145"/>
      <c r="Q132" s="47"/>
      <c r="R132" s="91"/>
      <c r="S132" s="92"/>
      <c r="T132" s="39">
        <f>T127+T129+T130</f>
        <v>0.73224789317961592</v>
      </c>
      <c r="U132" s="47"/>
      <c r="V132" s="47"/>
      <c r="W132" s="33"/>
    </row>
    <row r="133" spans="1:23" ht="13" x14ac:dyDescent="0.35">
      <c r="A133" s="46"/>
      <c r="B133" s="46"/>
      <c r="C133" s="3"/>
      <c r="D133" s="3"/>
      <c r="E133" s="42"/>
      <c r="F133" s="43"/>
      <c r="G133" s="47"/>
      <c r="H133" s="42"/>
      <c r="I133" s="43"/>
      <c r="J133" s="26"/>
      <c r="K133" s="34" t="s">
        <v>63</v>
      </c>
      <c r="L133" s="43"/>
      <c r="M133" s="26"/>
      <c r="N133" s="115"/>
      <c r="O133" s="43"/>
      <c r="P133" s="145"/>
      <c r="Q133" s="47"/>
      <c r="R133" s="91"/>
      <c r="S133" s="92"/>
      <c r="T133" s="39">
        <f>T128</f>
        <v>0.11585673386180878</v>
      </c>
      <c r="U133" s="47"/>
      <c r="V133" s="47"/>
      <c r="W133" s="33"/>
    </row>
    <row r="134" spans="1:23" ht="13" x14ac:dyDescent="0.35">
      <c r="A134" s="46"/>
      <c r="B134" s="46"/>
      <c r="C134" s="3"/>
      <c r="D134" s="3"/>
      <c r="E134" s="42"/>
      <c r="F134" s="43"/>
      <c r="G134" s="47"/>
      <c r="H134" s="42"/>
      <c r="I134" s="43"/>
      <c r="J134" s="26"/>
      <c r="K134" s="87" t="s">
        <v>27</v>
      </c>
      <c r="L134" s="43"/>
      <c r="M134" s="26"/>
      <c r="N134" s="26"/>
      <c r="O134" s="26"/>
      <c r="P134" s="26"/>
      <c r="Q134" s="47"/>
      <c r="R134" s="91"/>
      <c r="S134" s="92"/>
      <c r="T134" s="39">
        <f>T131</f>
        <v>0.10884954443857547</v>
      </c>
      <c r="U134" s="47"/>
      <c r="V134" s="47"/>
      <c r="W134" s="33"/>
    </row>
    <row r="135" spans="1:23" ht="15" x14ac:dyDescent="0.35">
      <c r="A135" s="78">
        <v>16</v>
      </c>
      <c r="B135" s="78" t="s">
        <v>320</v>
      </c>
      <c r="C135" s="79" t="s">
        <v>141</v>
      </c>
      <c r="D135" s="79" t="s">
        <v>321</v>
      </c>
      <c r="E135" s="80" t="s">
        <v>271</v>
      </c>
      <c r="F135" s="81" t="s">
        <v>142</v>
      </c>
      <c r="G135" s="49">
        <v>2</v>
      </c>
      <c r="H135" s="136"/>
      <c r="I135" s="103"/>
      <c r="J135" s="49"/>
      <c r="K135" s="101"/>
      <c r="L135" s="103"/>
      <c r="M135" s="49"/>
      <c r="N135" s="49"/>
      <c r="O135" s="49"/>
      <c r="P135" s="49"/>
      <c r="Q135" s="137"/>
      <c r="R135" s="105"/>
      <c r="S135" s="151"/>
      <c r="T135" s="100"/>
      <c r="U135" s="137"/>
      <c r="V135" s="137"/>
      <c r="W135" s="106"/>
    </row>
    <row r="136" spans="1:23" ht="15" x14ac:dyDescent="0.35">
      <c r="A136" s="27"/>
      <c r="B136" s="27"/>
      <c r="C136" s="53"/>
      <c r="D136" s="53"/>
      <c r="E136" s="24"/>
      <c r="F136" s="25"/>
      <c r="G136" s="26"/>
      <c r="H136" s="113" t="s">
        <v>31</v>
      </c>
      <c r="I136" s="43" t="s">
        <v>32</v>
      </c>
      <c r="J136" s="145">
        <v>2</v>
      </c>
      <c r="K136" s="87"/>
      <c r="L136" s="43"/>
      <c r="M136" s="26"/>
      <c r="N136" s="26"/>
      <c r="O136" s="26"/>
      <c r="P136" s="26"/>
      <c r="Q136" s="47">
        <v>0.20931583226855616</v>
      </c>
      <c r="R136" s="91"/>
      <c r="S136" s="92"/>
      <c r="T136" s="31"/>
      <c r="U136" s="47"/>
      <c r="V136" s="47"/>
      <c r="W136" s="33"/>
    </row>
    <row r="137" spans="1:23" ht="15" x14ac:dyDescent="0.3">
      <c r="A137" s="3"/>
      <c r="B137" s="3"/>
      <c r="C137" s="3"/>
      <c r="D137" s="3"/>
      <c r="G137" s="3"/>
      <c r="H137" s="24"/>
      <c r="I137" s="25"/>
      <c r="J137" s="26"/>
      <c r="K137" s="24" t="s">
        <v>253</v>
      </c>
      <c r="L137" s="25" t="s">
        <v>46</v>
      </c>
      <c r="M137" s="26">
        <v>2</v>
      </c>
      <c r="N137" s="26"/>
      <c r="O137" s="26"/>
      <c r="P137" s="26"/>
      <c r="Q137" s="26">
        <v>0.32582181438029967</v>
      </c>
      <c r="R137" s="29">
        <v>0.33</v>
      </c>
      <c r="S137" s="30">
        <f t="shared" ref="S137:S146" si="16">Q137/R137</f>
        <v>0.98733883145545354</v>
      </c>
      <c r="T137" s="31">
        <f>R137-Q137</f>
        <v>4.1781856197003475E-3</v>
      </c>
      <c r="U137" s="50" t="s">
        <v>67</v>
      </c>
      <c r="V137" s="51" t="s">
        <v>68</v>
      </c>
      <c r="W137" s="86" t="s">
        <v>37</v>
      </c>
    </row>
    <row r="138" spans="1:23" ht="15" x14ac:dyDescent="0.3">
      <c r="A138" s="27"/>
      <c r="B138" s="27"/>
      <c r="C138" s="3"/>
      <c r="D138" s="3"/>
      <c r="E138" s="24"/>
      <c r="F138" s="25"/>
      <c r="G138" s="26"/>
      <c r="H138" s="24"/>
      <c r="I138" s="25"/>
      <c r="J138" s="26"/>
      <c r="K138" s="24" t="s">
        <v>264</v>
      </c>
      <c r="L138" s="25" t="s">
        <v>99</v>
      </c>
      <c r="M138" s="26">
        <v>2</v>
      </c>
      <c r="N138" s="26"/>
      <c r="O138" s="26"/>
      <c r="P138" s="26"/>
      <c r="Q138" s="26">
        <v>0.69752584504588211</v>
      </c>
      <c r="R138" s="29">
        <v>0.73</v>
      </c>
      <c r="S138" s="30">
        <f t="shared" si="16"/>
        <v>0.95551485622723575</v>
      </c>
      <c r="T138" s="31">
        <f t="shared" ref="T138:T139" si="17">R138-Q138</f>
        <v>3.2474154954117873E-2</v>
      </c>
      <c r="U138" s="50" t="s">
        <v>67</v>
      </c>
      <c r="V138" s="51" t="s">
        <v>68</v>
      </c>
      <c r="W138" s="86" t="s">
        <v>37</v>
      </c>
    </row>
    <row r="139" spans="1:23" ht="15" x14ac:dyDescent="0.35">
      <c r="A139" s="27"/>
      <c r="B139" s="27"/>
      <c r="C139" s="3"/>
      <c r="D139" s="3"/>
      <c r="E139" s="24"/>
      <c r="F139" s="25"/>
      <c r="G139" s="26"/>
      <c r="H139" s="24"/>
      <c r="I139" s="25"/>
      <c r="J139" s="26"/>
      <c r="K139" s="24"/>
      <c r="L139" s="25"/>
      <c r="M139" s="26"/>
      <c r="N139" s="115" t="s">
        <v>24</v>
      </c>
      <c r="O139" s="43" t="s">
        <v>62</v>
      </c>
      <c r="P139" s="145">
        <v>1</v>
      </c>
      <c r="Q139" s="26">
        <v>0.18585201533279125</v>
      </c>
      <c r="R139" s="29">
        <f>Q139/S139</f>
        <v>0.19450457951706912</v>
      </c>
      <c r="S139" s="30">
        <f>S138</f>
        <v>0.95551485622723575</v>
      </c>
      <c r="T139" s="31">
        <f t="shared" si="17"/>
        <v>8.6525641842778722E-3</v>
      </c>
      <c r="U139" s="26"/>
      <c r="V139" s="26"/>
      <c r="W139" s="86"/>
    </row>
    <row r="140" spans="1:23" ht="13" x14ac:dyDescent="0.35">
      <c r="A140" s="27"/>
      <c r="B140" s="27"/>
      <c r="C140" s="3"/>
      <c r="D140" s="3"/>
      <c r="E140" s="24"/>
      <c r="F140" s="25"/>
      <c r="G140" s="26"/>
      <c r="H140" s="24"/>
      <c r="I140" s="25"/>
      <c r="J140" s="26"/>
      <c r="K140" s="34" t="s">
        <v>26</v>
      </c>
      <c r="L140" s="25"/>
      <c r="M140" s="26"/>
      <c r="N140" s="115"/>
      <c r="O140" s="43"/>
      <c r="P140" s="145"/>
      <c r="Q140" s="26"/>
      <c r="R140" s="29"/>
      <c r="S140" s="30"/>
      <c r="T140" s="39">
        <f>T138</f>
        <v>3.2474154954117873E-2</v>
      </c>
      <c r="U140" s="26"/>
      <c r="V140" s="26"/>
      <c r="W140" s="86"/>
    </row>
    <row r="141" spans="1:23" ht="13" x14ac:dyDescent="0.35">
      <c r="A141" s="27"/>
      <c r="B141" s="27"/>
      <c r="C141" s="3"/>
      <c r="D141" s="3"/>
      <c r="E141" s="24"/>
      <c r="F141" s="25"/>
      <c r="G141" s="26"/>
      <c r="H141" s="24"/>
      <c r="I141" s="25"/>
      <c r="J141" s="26"/>
      <c r="K141" s="34" t="s">
        <v>63</v>
      </c>
      <c r="L141" s="25"/>
      <c r="M141" s="26"/>
      <c r="N141" s="115"/>
      <c r="O141" s="43"/>
      <c r="P141" s="145"/>
      <c r="Q141" s="26"/>
      <c r="R141" s="29"/>
      <c r="S141" s="30"/>
      <c r="T141" s="39">
        <f>T137</f>
        <v>4.1781856197003475E-3</v>
      </c>
      <c r="U141" s="26"/>
      <c r="V141" s="26"/>
      <c r="W141" s="86"/>
    </row>
    <row r="142" spans="1:23" ht="13" x14ac:dyDescent="0.35">
      <c r="A142" s="27"/>
      <c r="B142" s="27"/>
      <c r="C142" s="3"/>
      <c r="D142" s="3"/>
      <c r="E142" s="24"/>
      <c r="F142" s="25"/>
      <c r="G142" s="26"/>
      <c r="H142" s="24"/>
      <c r="I142" s="25"/>
      <c r="J142" s="26"/>
      <c r="K142" s="87" t="s">
        <v>27</v>
      </c>
      <c r="L142" s="25"/>
      <c r="M142" s="26"/>
      <c r="N142" s="26"/>
      <c r="O142" s="26"/>
      <c r="P142" s="26"/>
      <c r="Q142" s="26"/>
      <c r="R142" s="29"/>
      <c r="S142" s="30"/>
      <c r="T142" s="39">
        <f>T139</f>
        <v>8.6525641842778722E-3</v>
      </c>
      <c r="U142" s="26"/>
      <c r="V142" s="26"/>
      <c r="W142" s="86"/>
    </row>
    <row r="143" spans="1:23" ht="15" x14ac:dyDescent="0.35">
      <c r="A143" s="78">
        <v>17</v>
      </c>
      <c r="B143" s="78" t="s">
        <v>322</v>
      </c>
      <c r="C143" s="79" t="s">
        <v>143</v>
      </c>
      <c r="D143" s="79" t="s">
        <v>323</v>
      </c>
      <c r="E143" s="80" t="s">
        <v>243</v>
      </c>
      <c r="F143" s="81" t="s">
        <v>144</v>
      </c>
      <c r="G143" s="49">
        <v>1</v>
      </c>
      <c r="H143" s="80"/>
      <c r="I143" s="81"/>
      <c r="J143" s="49"/>
      <c r="K143" s="101"/>
      <c r="L143" s="81"/>
      <c r="M143" s="49"/>
      <c r="N143" s="49"/>
      <c r="O143" s="49"/>
      <c r="P143" s="49"/>
      <c r="Q143" s="49"/>
      <c r="R143" s="98"/>
      <c r="S143" s="99"/>
      <c r="T143" s="100"/>
      <c r="U143" s="49"/>
      <c r="V143" s="49"/>
      <c r="W143" s="52"/>
    </row>
    <row r="144" spans="1:23" ht="15" x14ac:dyDescent="0.35">
      <c r="A144" s="27"/>
      <c r="B144" s="27"/>
      <c r="C144" s="53"/>
      <c r="D144" s="53"/>
      <c r="E144" s="24"/>
      <c r="F144" s="25"/>
      <c r="G144" s="26"/>
      <c r="H144" s="113" t="s">
        <v>31</v>
      </c>
      <c r="I144" s="43" t="s">
        <v>32</v>
      </c>
      <c r="J144" s="145">
        <v>1</v>
      </c>
      <c r="K144" s="87"/>
      <c r="L144" s="43"/>
      <c r="M144" s="26"/>
      <c r="N144" s="26"/>
      <c r="O144" s="26"/>
      <c r="P144" s="26"/>
      <c r="Q144" s="47">
        <v>7.8934688335012479E-2</v>
      </c>
      <c r="R144" s="91"/>
      <c r="S144" s="92"/>
      <c r="T144" s="31"/>
      <c r="U144" s="47"/>
      <c r="V144" s="47"/>
      <c r="W144" s="33"/>
    </row>
    <row r="145" spans="1:28" ht="15" x14ac:dyDescent="0.3">
      <c r="A145" s="3"/>
      <c r="B145" s="3"/>
      <c r="C145" s="3"/>
      <c r="D145" s="3"/>
      <c r="G145" s="3"/>
      <c r="H145" s="24"/>
      <c r="I145" s="25"/>
      <c r="J145" s="26"/>
      <c r="K145" s="24" t="s">
        <v>272</v>
      </c>
      <c r="L145" s="25" t="s">
        <v>145</v>
      </c>
      <c r="M145" s="26">
        <v>2</v>
      </c>
      <c r="N145" s="26"/>
      <c r="O145" s="26"/>
      <c r="P145" s="26"/>
      <c r="Q145" s="26">
        <v>0.82447763809190067</v>
      </c>
      <c r="R145" s="29">
        <v>0.88</v>
      </c>
      <c r="S145" s="30">
        <f t="shared" si="16"/>
        <v>0.9369064069226144</v>
      </c>
      <c r="T145" s="31">
        <f>R145-Q145</f>
        <v>5.5522361908099338E-2</v>
      </c>
      <c r="U145" s="50" t="s">
        <v>35</v>
      </c>
      <c r="V145" s="51" t="s">
        <v>36</v>
      </c>
      <c r="W145" s="86" t="s">
        <v>37</v>
      </c>
    </row>
    <row r="146" spans="1:28" ht="15" x14ac:dyDescent="0.3">
      <c r="A146" s="27"/>
      <c r="B146" s="27"/>
      <c r="C146" s="3"/>
      <c r="D146" s="3"/>
      <c r="E146" s="24"/>
      <c r="F146" s="25"/>
      <c r="G146" s="26"/>
      <c r="H146" s="24"/>
      <c r="I146" s="25"/>
      <c r="J146" s="26"/>
      <c r="K146" s="24" t="s">
        <v>266</v>
      </c>
      <c r="L146" s="25" t="s">
        <v>146</v>
      </c>
      <c r="M146" s="26">
        <v>1</v>
      </c>
      <c r="N146" s="26"/>
      <c r="O146" s="26"/>
      <c r="P146" s="26"/>
      <c r="Q146" s="26">
        <v>0.25441324630951861</v>
      </c>
      <c r="R146" s="29">
        <v>0.28999999999999998</v>
      </c>
      <c r="S146" s="30">
        <f t="shared" si="16"/>
        <v>0.87728705623971948</v>
      </c>
      <c r="T146" s="31">
        <f t="shared" ref="T146" si="18">R146-Q146</f>
        <v>3.5586753690481365E-2</v>
      </c>
      <c r="U146" s="50" t="s">
        <v>35</v>
      </c>
      <c r="V146" s="51" t="s">
        <v>36</v>
      </c>
      <c r="W146" s="86" t="s">
        <v>37</v>
      </c>
    </row>
    <row r="147" spans="1:28" ht="13" x14ac:dyDescent="0.35">
      <c r="A147" s="27"/>
      <c r="B147" s="27"/>
      <c r="C147" s="3"/>
      <c r="D147" s="3"/>
      <c r="E147" s="24"/>
      <c r="F147" s="25"/>
      <c r="G147" s="26"/>
      <c r="H147" s="24"/>
      <c r="I147" s="25"/>
      <c r="J147" s="26"/>
      <c r="K147" s="34" t="s">
        <v>26</v>
      </c>
      <c r="L147" s="25"/>
      <c r="M147" s="26"/>
      <c r="N147" s="26"/>
      <c r="O147" s="26"/>
      <c r="P147" s="26"/>
      <c r="Q147" s="26"/>
      <c r="R147" s="29"/>
      <c r="S147" s="30"/>
      <c r="T147" s="39">
        <f>T145+T146</f>
        <v>9.1109115598580703E-2</v>
      </c>
      <c r="U147" s="26"/>
      <c r="V147" s="26"/>
      <c r="W147" s="86"/>
    </row>
    <row r="148" spans="1:28" ht="15" x14ac:dyDescent="0.35">
      <c r="A148" s="78">
        <v>18</v>
      </c>
      <c r="B148" s="78" t="s">
        <v>324</v>
      </c>
      <c r="C148" s="79" t="s">
        <v>147</v>
      </c>
      <c r="D148" s="79" t="s">
        <v>273</v>
      </c>
      <c r="E148" s="80" t="s">
        <v>273</v>
      </c>
      <c r="F148" s="81" t="s">
        <v>148</v>
      </c>
      <c r="G148" s="49">
        <v>1</v>
      </c>
      <c r="H148" s="80"/>
      <c r="I148" s="81"/>
      <c r="J148" s="49"/>
      <c r="K148" s="80"/>
      <c r="L148" s="81"/>
      <c r="M148" s="49"/>
      <c r="N148" s="49"/>
      <c r="O148" s="49"/>
      <c r="P148" s="49"/>
      <c r="Q148" s="49"/>
      <c r="R148" s="98"/>
      <c r="S148" s="99"/>
      <c r="T148" s="100"/>
      <c r="U148" s="49"/>
      <c r="V148" s="49"/>
      <c r="W148" s="52"/>
    </row>
    <row r="149" spans="1:28" ht="15" x14ac:dyDescent="0.3">
      <c r="A149" s="3"/>
      <c r="B149" s="3"/>
      <c r="C149" s="3"/>
      <c r="D149" s="3"/>
      <c r="G149" s="3"/>
      <c r="H149" s="24"/>
      <c r="I149" s="25"/>
      <c r="J149" s="26"/>
      <c r="K149" s="24" t="s">
        <v>262</v>
      </c>
      <c r="L149" s="25" t="s">
        <v>91</v>
      </c>
      <c r="M149" s="26">
        <v>1</v>
      </c>
      <c r="N149" s="26"/>
      <c r="O149" s="26"/>
      <c r="P149" s="26"/>
      <c r="Q149" s="26">
        <v>0.93055675070992172</v>
      </c>
      <c r="R149" s="29">
        <f>Q149/0.85</f>
        <v>1.0947726478940256</v>
      </c>
      <c r="S149" s="30">
        <f>Q149/R149</f>
        <v>0.85</v>
      </c>
      <c r="T149" s="31">
        <f>R149-Q149</f>
        <v>0.1642158971841039</v>
      </c>
      <c r="U149" s="50" t="s">
        <v>149</v>
      </c>
      <c r="V149" s="51" t="s">
        <v>150</v>
      </c>
      <c r="W149" s="86" t="s">
        <v>151</v>
      </c>
    </row>
    <row r="150" spans="1:28" ht="15" x14ac:dyDescent="0.35">
      <c r="A150" s="27"/>
      <c r="B150" s="27"/>
      <c r="C150" s="53"/>
      <c r="D150" s="53"/>
      <c r="E150" s="24"/>
      <c r="F150" s="25"/>
      <c r="G150" s="26"/>
      <c r="H150" s="24"/>
      <c r="I150" s="25"/>
      <c r="J150" s="26"/>
      <c r="K150" s="24"/>
      <c r="L150" s="25"/>
      <c r="M150" s="26"/>
      <c r="N150" s="24" t="s">
        <v>73</v>
      </c>
      <c r="O150" s="25" t="s">
        <v>74</v>
      </c>
      <c r="P150" s="45">
        <v>4</v>
      </c>
      <c r="Q150" s="26">
        <v>6.9185095946992514E-2</v>
      </c>
      <c r="R150" s="29">
        <f>Q150/S150</f>
        <v>8.1394230525873551E-2</v>
      </c>
      <c r="S150" s="30">
        <f>S149</f>
        <v>0.85</v>
      </c>
      <c r="T150" s="31">
        <f t="shared" ref="T150" si="19">R150-Q150</f>
        <v>1.2209134578881037E-2</v>
      </c>
      <c r="U150" s="26"/>
      <c r="V150" s="26"/>
      <c r="W150" s="86"/>
    </row>
    <row r="151" spans="1:28" ht="13" x14ac:dyDescent="0.35">
      <c r="A151" s="27"/>
      <c r="B151" s="27"/>
      <c r="C151" s="3"/>
      <c r="D151" s="3"/>
      <c r="E151" s="24"/>
      <c r="F151" s="25"/>
      <c r="G151" s="26"/>
      <c r="H151" s="24"/>
      <c r="I151" s="25"/>
      <c r="J151" s="26"/>
      <c r="K151" s="34" t="s">
        <v>26</v>
      </c>
      <c r="L151" s="25"/>
      <c r="M151" s="26"/>
      <c r="N151" s="26"/>
      <c r="O151" s="26"/>
      <c r="P151" s="26"/>
      <c r="Q151" s="26"/>
      <c r="R151" s="29"/>
      <c r="S151" s="30"/>
      <c r="T151" s="39">
        <f>T149</f>
        <v>0.1642158971841039</v>
      </c>
      <c r="U151" s="26"/>
      <c r="V151" s="26"/>
      <c r="W151" s="86"/>
    </row>
    <row r="152" spans="1:28" ht="13" x14ac:dyDescent="0.35">
      <c r="A152" s="27"/>
      <c r="B152" s="27"/>
      <c r="C152" s="3"/>
      <c r="D152" s="3"/>
      <c r="E152" s="24"/>
      <c r="F152" s="25"/>
      <c r="G152" s="26"/>
      <c r="H152" s="24"/>
      <c r="I152" s="25"/>
      <c r="J152" s="26"/>
      <c r="K152" s="34" t="s">
        <v>63</v>
      </c>
      <c r="L152" s="25"/>
      <c r="M152" s="26"/>
      <c r="N152" s="115"/>
      <c r="O152" s="43"/>
      <c r="P152" s="145"/>
      <c r="Q152" s="26"/>
      <c r="R152" s="29"/>
      <c r="S152" s="30"/>
      <c r="T152" s="39">
        <f>T150</f>
        <v>1.2209134578881037E-2</v>
      </c>
      <c r="U152" s="26"/>
      <c r="V152" s="26"/>
      <c r="W152" s="86"/>
    </row>
    <row r="153" spans="1:28" ht="15" x14ac:dyDescent="0.35">
      <c r="A153" s="78">
        <v>19</v>
      </c>
      <c r="B153" s="78" t="s">
        <v>325</v>
      </c>
      <c r="C153" s="79" t="s">
        <v>152</v>
      </c>
      <c r="D153" s="79" t="s">
        <v>326</v>
      </c>
      <c r="E153" s="80" t="s">
        <v>274</v>
      </c>
      <c r="F153" s="81" t="s">
        <v>153</v>
      </c>
      <c r="G153" s="49">
        <v>1</v>
      </c>
      <c r="H153" s="80"/>
      <c r="I153" s="81"/>
      <c r="J153" s="49"/>
      <c r="K153" s="97"/>
      <c r="L153" s="81"/>
      <c r="M153" s="49"/>
      <c r="N153" s="112"/>
      <c r="O153" s="103"/>
      <c r="P153" s="152"/>
      <c r="Q153" s="49"/>
      <c r="R153" s="98"/>
      <c r="S153" s="99"/>
      <c r="T153" s="153"/>
      <c r="U153" s="49"/>
      <c r="V153" s="49"/>
      <c r="W153" s="52"/>
    </row>
    <row r="154" spans="1:28" ht="15" x14ac:dyDescent="0.35">
      <c r="A154" s="27"/>
      <c r="B154" s="27"/>
      <c r="C154" s="53"/>
      <c r="D154" s="53"/>
      <c r="E154" s="24"/>
      <c r="F154" s="25"/>
      <c r="G154" s="26"/>
      <c r="H154" s="113" t="s">
        <v>31</v>
      </c>
      <c r="I154" s="43" t="s">
        <v>32</v>
      </c>
      <c r="J154" s="145">
        <v>4</v>
      </c>
      <c r="K154" s="34"/>
      <c r="L154" s="25"/>
      <c r="M154" s="26"/>
      <c r="N154" s="115"/>
      <c r="O154" s="43"/>
      <c r="P154" s="145"/>
      <c r="Q154" s="47">
        <v>0.37118286214532159</v>
      </c>
      <c r="R154" s="29"/>
      <c r="S154" s="30"/>
      <c r="T154" s="39"/>
      <c r="U154" s="26"/>
      <c r="V154" s="26"/>
      <c r="W154" s="86"/>
    </row>
    <row r="155" spans="1:28" s="23" customFormat="1" ht="15" x14ac:dyDescent="0.3">
      <c r="H155" s="24"/>
      <c r="I155" s="25"/>
      <c r="J155" s="26"/>
      <c r="K155" s="24" t="s">
        <v>54</v>
      </c>
      <c r="L155" s="25" t="s">
        <v>55</v>
      </c>
      <c r="M155" s="26">
        <v>1</v>
      </c>
      <c r="N155" s="26"/>
      <c r="O155" s="26"/>
      <c r="P155" s="26"/>
      <c r="Q155" s="26">
        <v>0.54673258149235282</v>
      </c>
      <c r="R155" s="29">
        <v>0.64</v>
      </c>
      <c r="S155" s="30">
        <f>Q155/R155</f>
        <v>0.85426965858180126</v>
      </c>
      <c r="T155" s="31">
        <f>R155-Q155</f>
        <v>9.3267418507647193E-2</v>
      </c>
      <c r="U155" s="50" t="s">
        <v>35</v>
      </c>
      <c r="V155" s="51" t="s">
        <v>36</v>
      </c>
      <c r="W155" s="86" t="s">
        <v>37</v>
      </c>
      <c r="X155" s="3"/>
      <c r="Y155" s="3"/>
      <c r="Z155" s="3"/>
      <c r="AA155" s="3"/>
      <c r="AB155" s="3"/>
    </row>
    <row r="156" spans="1:28" s="23" customFormat="1" ht="15" x14ac:dyDescent="0.3">
      <c r="A156" s="27"/>
      <c r="B156" s="27"/>
      <c r="E156" s="24"/>
      <c r="F156" s="25"/>
      <c r="G156" s="26"/>
      <c r="H156" s="24"/>
      <c r="I156" s="25"/>
      <c r="J156" s="26"/>
      <c r="K156" s="24" t="s">
        <v>220</v>
      </c>
      <c r="L156" s="25" t="s">
        <v>100</v>
      </c>
      <c r="M156" s="26">
        <v>2</v>
      </c>
      <c r="N156" s="26"/>
      <c r="O156" s="26"/>
      <c r="P156" s="26"/>
      <c r="Q156" s="26">
        <v>0.32998609609145679</v>
      </c>
      <c r="R156" s="29">
        <f>Q156/S155</f>
        <v>0.38627860977677309</v>
      </c>
      <c r="S156" s="30">
        <f>Q156/R156</f>
        <v>0.85426965858180126</v>
      </c>
      <c r="T156" s="31">
        <f t="shared" ref="T156:T157" si="20">R156-Q156</f>
        <v>5.6292513685316292E-2</v>
      </c>
      <c r="U156" s="93" t="s">
        <v>85</v>
      </c>
      <c r="V156" s="94" t="s">
        <v>86</v>
      </c>
      <c r="W156" s="33" t="s">
        <v>87</v>
      </c>
      <c r="X156" s="3"/>
      <c r="Y156" s="3"/>
      <c r="Z156" s="3"/>
      <c r="AA156" s="3"/>
      <c r="AB156" s="3"/>
    </row>
    <row r="157" spans="1:28" s="23" customFormat="1" ht="15" x14ac:dyDescent="0.35">
      <c r="A157" s="27"/>
      <c r="B157" s="27"/>
      <c r="E157" s="24"/>
      <c r="F157" s="25"/>
      <c r="G157" s="26"/>
      <c r="H157" s="24"/>
      <c r="I157" s="25"/>
      <c r="J157" s="26"/>
      <c r="K157" s="24"/>
      <c r="L157" s="25"/>
      <c r="M157" s="26"/>
      <c r="N157" s="115" t="s">
        <v>24</v>
      </c>
      <c r="O157" s="43" t="s">
        <v>62</v>
      </c>
      <c r="P157" s="145">
        <v>3</v>
      </c>
      <c r="Q157" s="26">
        <v>0.49436119264637729</v>
      </c>
      <c r="R157" s="29">
        <f>Q157/S157</f>
        <v>0.5786945464820572</v>
      </c>
      <c r="S157" s="30">
        <f>S156</f>
        <v>0.85426965858180126</v>
      </c>
      <c r="T157" s="31">
        <f t="shared" si="20"/>
        <v>8.4333353835679914E-2</v>
      </c>
      <c r="U157" s="26"/>
      <c r="V157" s="26"/>
      <c r="W157" s="33"/>
      <c r="X157" s="3"/>
      <c r="Y157" s="3"/>
      <c r="Z157" s="3"/>
      <c r="AA157" s="3"/>
      <c r="AB157" s="3"/>
    </row>
    <row r="158" spans="1:28" ht="13" x14ac:dyDescent="0.35">
      <c r="A158" s="27"/>
      <c r="B158" s="27"/>
      <c r="C158" s="3"/>
      <c r="D158" s="3"/>
      <c r="E158" s="24"/>
      <c r="F158" s="25"/>
      <c r="G158" s="26"/>
      <c r="H158" s="24"/>
      <c r="I158" s="25"/>
      <c r="J158" s="26"/>
      <c r="K158" s="34" t="s">
        <v>26</v>
      </c>
      <c r="L158" s="25"/>
      <c r="M158" s="26"/>
      <c r="N158" s="26"/>
      <c r="O158" s="26"/>
      <c r="P158" s="26"/>
      <c r="Q158" s="26"/>
      <c r="R158" s="29"/>
      <c r="S158" s="30"/>
      <c r="T158" s="39">
        <f>T155+T156</f>
        <v>0.14955993219296349</v>
      </c>
      <c r="U158" s="26"/>
      <c r="V158" s="26"/>
      <c r="W158" s="86"/>
    </row>
    <row r="159" spans="1:28" ht="13" x14ac:dyDescent="0.35">
      <c r="A159" s="27"/>
      <c r="B159" s="27"/>
      <c r="C159" s="3"/>
      <c r="D159" s="3"/>
      <c r="E159" s="24"/>
      <c r="F159" s="25"/>
      <c r="G159" s="26"/>
      <c r="H159" s="24"/>
      <c r="I159" s="25"/>
      <c r="J159" s="26"/>
      <c r="K159" s="87" t="s">
        <v>27</v>
      </c>
      <c r="L159" s="25"/>
      <c r="M159" s="26"/>
      <c r="N159" s="26"/>
      <c r="O159" s="26"/>
      <c r="P159" s="26"/>
      <c r="Q159" s="26"/>
      <c r="R159" s="29"/>
      <c r="S159" s="30"/>
      <c r="T159" s="39">
        <f>T157</f>
        <v>8.4333353835679914E-2</v>
      </c>
      <c r="U159" s="26"/>
      <c r="V159" s="26"/>
      <c r="W159" s="86"/>
    </row>
    <row r="160" spans="1:28" ht="13" x14ac:dyDescent="0.35">
      <c r="A160" s="27"/>
      <c r="B160" s="27"/>
      <c r="C160" s="3"/>
      <c r="D160" s="3"/>
      <c r="E160" s="24"/>
      <c r="F160" s="25"/>
      <c r="G160" s="26"/>
      <c r="H160" s="24"/>
      <c r="I160" s="25"/>
      <c r="J160" s="26"/>
      <c r="K160" s="87"/>
      <c r="L160" s="25"/>
      <c r="M160" s="26"/>
      <c r="N160" s="26"/>
      <c r="O160" s="26"/>
      <c r="P160" s="26"/>
      <c r="Q160" s="26"/>
      <c r="R160" s="29"/>
      <c r="S160" s="30"/>
      <c r="T160" s="39"/>
      <c r="U160" s="26"/>
      <c r="V160" s="26"/>
      <c r="W160" s="86"/>
    </row>
    <row r="161" spans="1:28" s="23" customFormat="1" ht="15" x14ac:dyDescent="0.35">
      <c r="A161" s="78">
        <v>20</v>
      </c>
      <c r="B161" s="78" t="s">
        <v>327</v>
      </c>
      <c r="C161" s="79" t="s">
        <v>154</v>
      </c>
      <c r="D161" s="79" t="s">
        <v>328</v>
      </c>
      <c r="E161" s="79" t="s">
        <v>155</v>
      </c>
      <c r="F161" s="81"/>
      <c r="G161" s="49"/>
      <c r="H161" s="80"/>
      <c r="I161" s="81"/>
      <c r="J161" s="49"/>
      <c r="K161" s="80"/>
      <c r="L161" s="81"/>
      <c r="M161" s="49"/>
      <c r="N161" s="49"/>
      <c r="O161" s="49"/>
      <c r="P161" s="49"/>
      <c r="Q161" s="49"/>
      <c r="R161" s="98"/>
      <c r="S161" s="99"/>
      <c r="T161" s="100"/>
      <c r="U161" s="49"/>
      <c r="V161" s="49"/>
      <c r="W161" s="106"/>
      <c r="X161" s="3"/>
      <c r="Y161" s="3"/>
      <c r="Z161" s="3"/>
      <c r="AA161" s="3"/>
      <c r="AB161" s="3"/>
    </row>
    <row r="162" spans="1:28" s="23" customFormat="1" ht="13" x14ac:dyDescent="0.35">
      <c r="A162" s="27"/>
      <c r="B162" s="27"/>
      <c r="C162" s="53"/>
      <c r="D162" s="53"/>
      <c r="E162" s="53"/>
      <c r="F162" s="25"/>
      <c r="G162" s="26"/>
      <c r="H162" s="24"/>
      <c r="I162" s="25"/>
      <c r="J162" s="26"/>
      <c r="K162" s="24"/>
      <c r="L162" s="25"/>
      <c r="M162" s="26"/>
      <c r="N162" s="26"/>
      <c r="O162" s="26"/>
      <c r="P162" s="26"/>
      <c r="Q162" s="26"/>
      <c r="R162" s="29"/>
      <c r="S162" s="30"/>
      <c r="T162" s="31"/>
      <c r="U162" s="26"/>
      <c r="V162" s="26"/>
      <c r="W162" s="33"/>
      <c r="X162" s="3"/>
      <c r="Y162" s="3"/>
      <c r="Z162" s="3"/>
      <c r="AA162" s="3"/>
      <c r="AB162" s="3"/>
    </row>
    <row r="163" spans="1:28" s="23" customFormat="1" ht="15" x14ac:dyDescent="0.35">
      <c r="A163" s="27"/>
      <c r="B163" s="27"/>
      <c r="C163" s="53"/>
      <c r="D163" s="53"/>
      <c r="E163" s="42" t="s">
        <v>266</v>
      </c>
      <c r="F163" s="43" t="s">
        <v>30</v>
      </c>
      <c r="G163" s="47">
        <v>1</v>
      </c>
      <c r="H163" s="24"/>
      <c r="I163" s="25"/>
      <c r="J163" s="26"/>
      <c r="K163" s="24"/>
      <c r="L163" s="25"/>
      <c r="M163" s="26"/>
      <c r="N163" s="26"/>
      <c r="O163" s="26"/>
      <c r="P163" s="26"/>
      <c r="Q163" s="26"/>
      <c r="R163" s="29"/>
      <c r="S163" s="30"/>
      <c r="T163" s="31"/>
      <c r="U163" s="26"/>
      <c r="V163" s="26"/>
      <c r="W163" s="33"/>
      <c r="X163" s="3"/>
      <c r="Y163" s="3"/>
      <c r="Z163" s="3"/>
      <c r="AA163" s="3"/>
      <c r="AB163" s="3"/>
    </row>
    <row r="164" spans="1:28" s="23" customFormat="1" ht="15" x14ac:dyDescent="0.35">
      <c r="A164" s="27"/>
      <c r="B164" s="27"/>
      <c r="C164" s="53"/>
      <c r="D164" s="53"/>
      <c r="E164" s="42" t="s">
        <v>272</v>
      </c>
      <c r="F164" s="43" t="s">
        <v>156</v>
      </c>
      <c r="G164" s="47">
        <v>1</v>
      </c>
      <c r="H164" s="24"/>
      <c r="I164" s="25"/>
      <c r="J164" s="26"/>
      <c r="K164" s="24"/>
      <c r="L164" s="25"/>
      <c r="M164" s="26"/>
      <c r="N164" s="26"/>
      <c r="O164" s="26"/>
      <c r="P164" s="26"/>
      <c r="Q164" s="26"/>
      <c r="R164" s="29"/>
      <c r="S164" s="30"/>
      <c r="T164" s="31"/>
      <c r="U164" s="26"/>
      <c r="V164" s="26"/>
      <c r="W164" s="33"/>
      <c r="X164" s="3"/>
      <c r="Y164" s="3"/>
      <c r="Z164" s="3"/>
      <c r="AA164" s="3"/>
      <c r="AB164" s="3"/>
    </row>
    <row r="165" spans="1:28" s="8" customFormat="1" ht="15" x14ac:dyDescent="0.3">
      <c r="A165" s="46"/>
      <c r="B165" s="46"/>
      <c r="H165" s="42"/>
      <c r="I165" s="43"/>
      <c r="J165" s="47"/>
      <c r="K165" s="42" t="s">
        <v>257</v>
      </c>
      <c r="L165" s="43" t="s">
        <v>157</v>
      </c>
      <c r="M165" s="47">
        <v>1</v>
      </c>
      <c r="N165" s="47"/>
      <c r="O165" s="47"/>
      <c r="P165" s="47"/>
      <c r="Q165" s="47">
        <f>Q173*Q175</f>
        <v>1.3448691460055096</v>
      </c>
      <c r="R165" s="91">
        <f>R173*R175</f>
        <v>1.575</v>
      </c>
      <c r="S165" s="92">
        <f>Q165/R165</f>
        <v>0.85388517206699022</v>
      </c>
      <c r="T165" s="31">
        <f>R165-Q165</f>
        <v>0.2301308539944904</v>
      </c>
      <c r="U165" s="50" t="s">
        <v>35</v>
      </c>
      <c r="V165" s="51" t="s">
        <v>36</v>
      </c>
      <c r="W165" s="33" t="s">
        <v>70</v>
      </c>
    </row>
    <row r="166" spans="1:28" s="8" customFormat="1" ht="15" x14ac:dyDescent="0.3">
      <c r="A166" s="46"/>
      <c r="B166" s="46"/>
      <c r="H166" s="42"/>
      <c r="I166" s="43"/>
      <c r="J166" s="47"/>
      <c r="K166" s="42" t="s">
        <v>33</v>
      </c>
      <c r="L166" s="43" t="s">
        <v>34</v>
      </c>
      <c r="M166" s="47">
        <v>1</v>
      </c>
      <c r="N166" s="47"/>
      <c r="O166" s="47"/>
      <c r="P166" s="47"/>
      <c r="Q166" s="47">
        <f>Q174*Q175</f>
        <v>0.72451790633608815</v>
      </c>
      <c r="R166" s="91">
        <f>R174*R175</f>
        <v>0.80999999999999994</v>
      </c>
      <c r="S166" s="92">
        <f>Q166/R166</f>
        <v>0.89446655103220762</v>
      </c>
      <c r="T166" s="31">
        <f t="shared" ref="T166" si="21">R166-Q166</f>
        <v>8.5482093663911796E-2</v>
      </c>
      <c r="U166" s="50" t="s">
        <v>35</v>
      </c>
      <c r="V166" s="51" t="s">
        <v>36</v>
      </c>
      <c r="W166" s="33" t="s">
        <v>70</v>
      </c>
      <c r="X166" s="11"/>
    </row>
    <row r="167" spans="1:28" s="8" customFormat="1" ht="15" x14ac:dyDescent="0.3">
      <c r="A167" s="46"/>
      <c r="B167" s="46"/>
      <c r="H167" s="42"/>
      <c r="I167" s="43"/>
      <c r="J167" s="47"/>
      <c r="K167" s="42" t="s">
        <v>257</v>
      </c>
      <c r="L167" s="43" t="s">
        <v>157</v>
      </c>
      <c r="M167" s="47">
        <v>1</v>
      </c>
      <c r="N167" s="47"/>
      <c r="O167" s="47"/>
      <c r="P167" s="47"/>
      <c r="Q167" s="47">
        <f>Q173*Q176</f>
        <v>0.8299861863776431</v>
      </c>
      <c r="R167" s="91">
        <f>R173*R176</f>
        <v>0.94499999999999995</v>
      </c>
      <c r="S167" s="92">
        <f t="shared" ref="S167:S176" si="22">Q167/R167</f>
        <v>0.87829226071708266</v>
      </c>
      <c r="T167" s="31">
        <f>R167-Q167</f>
        <v>0.11501381362235685</v>
      </c>
      <c r="U167" s="50" t="s">
        <v>35</v>
      </c>
      <c r="V167" s="51" t="s">
        <v>36</v>
      </c>
      <c r="W167" s="33" t="s">
        <v>70</v>
      </c>
      <c r="X167" s="11"/>
    </row>
    <row r="168" spans="1:28" s="8" customFormat="1" ht="15" x14ac:dyDescent="0.3">
      <c r="A168" s="46"/>
      <c r="B168" s="46"/>
      <c r="H168" s="42"/>
      <c r="I168" s="43"/>
      <c r="J168" s="47"/>
      <c r="K168" s="42" t="s">
        <v>33</v>
      </c>
      <c r="L168" s="43" t="s">
        <v>34</v>
      </c>
      <c r="M168" s="47">
        <v>1</v>
      </c>
      <c r="N168" s="47"/>
      <c r="O168" s="47"/>
      <c r="P168" s="47"/>
      <c r="Q168" s="47">
        <f>Q174*Q176</f>
        <v>0.44713632982679835</v>
      </c>
      <c r="R168" s="91">
        <f>R174*R176</f>
        <v>0.48599999999999999</v>
      </c>
      <c r="S168" s="92">
        <f t="shared" si="22"/>
        <v>0.92003360046666327</v>
      </c>
      <c r="T168" s="31">
        <f t="shared" ref="T168:T169" si="23">R168-Q168</f>
        <v>3.8863670173201637E-2</v>
      </c>
      <c r="U168" s="50" t="s">
        <v>35</v>
      </c>
      <c r="V168" s="51" t="s">
        <v>36</v>
      </c>
      <c r="W168" s="33" t="s">
        <v>70</v>
      </c>
      <c r="X168" s="11"/>
    </row>
    <row r="169" spans="1:28" s="8" customFormat="1" ht="15" x14ac:dyDescent="0.35">
      <c r="A169" s="46"/>
      <c r="B169" s="46"/>
      <c r="E169" s="42"/>
      <c r="F169" s="43"/>
      <c r="G169" s="47"/>
      <c r="H169" s="42"/>
      <c r="I169" s="43"/>
      <c r="J169" s="47"/>
      <c r="K169" s="42"/>
      <c r="L169" s="43"/>
      <c r="M169" s="47"/>
      <c r="N169" s="115" t="s">
        <v>24</v>
      </c>
      <c r="O169" s="43" t="s">
        <v>62</v>
      </c>
      <c r="P169" s="145">
        <v>1</v>
      </c>
      <c r="Q169" s="47">
        <v>0.55096418732782371</v>
      </c>
      <c r="R169" s="91">
        <f>Q169/S169</f>
        <v>0.61596958174904948</v>
      </c>
      <c r="S169" s="92">
        <f>S166</f>
        <v>0.89446655103220762</v>
      </c>
      <c r="T169" s="31">
        <f t="shared" si="23"/>
        <v>6.5005394421225771E-2</v>
      </c>
      <c r="U169" s="47"/>
      <c r="V169" s="47"/>
      <c r="W169" s="33"/>
      <c r="X169" s="11"/>
    </row>
    <row r="170" spans="1:28" ht="13" x14ac:dyDescent="0.35">
      <c r="A170" s="27"/>
      <c r="B170" s="27"/>
      <c r="C170" s="3"/>
      <c r="D170" s="3"/>
      <c r="E170" s="24"/>
      <c r="F170" s="25"/>
      <c r="G170" s="26"/>
      <c r="H170" s="24"/>
      <c r="I170" s="25"/>
      <c r="J170" s="26"/>
      <c r="K170" s="34" t="s">
        <v>26</v>
      </c>
      <c r="L170" s="25"/>
      <c r="M170" s="26"/>
      <c r="N170" s="26"/>
      <c r="O170" s="26"/>
      <c r="P170" s="26"/>
      <c r="Q170" s="26"/>
      <c r="R170" s="29"/>
      <c r="S170" s="30"/>
      <c r="T170" s="39"/>
      <c r="U170" s="26"/>
      <c r="V170" s="26"/>
      <c r="W170" s="86"/>
    </row>
    <row r="171" spans="1:28" ht="13" x14ac:dyDescent="0.35">
      <c r="A171" s="27"/>
      <c r="B171" s="27"/>
      <c r="C171" s="3"/>
      <c r="D171" s="3"/>
      <c r="E171" s="24"/>
      <c r="F171" s="25"/>
      <c r="G171" s="26"/>
      <c r="H171" s="24"/>
      <c r="I171" s="25"/>
      <c r="J171" s="26"/>
      <c r="K171" s="87" t="s">
        <v>27</v>
      </c>
      <c r="L171" s="25"/>
      <c r="M171" s="26"/>
      <c r="N171" s="26"/>
      <c r="O171" s="26"/>
      <c r="P171" s="26"/>
      <c r="Q171" s="26"/>
      <c r="R171" s="29"/>
      <c r="S171" s="30"/>
      <c r="T171" s="39"/>
      <c r="U171" s="26"/>
      <c r="V171" s="26"/>
      <c r="W171" s="86"/>
    </row>
    <row r="172" spans="1:28" s="8" customFormat="1" ht="13" x14ac:dyDescent="0.35">
      <c r="A172" s="46"/>
      <c r="B172" s="46"/>
      <c r="H172" s="42"/>
      <c r="I172" s="43"/>
      <c r="J172" s="47"/>
      <c r="K172" s="42"/>
      <c r="L172" s="43"/>
      <c r="M172" s="47"/>
      <c r="N172" s="47"/>
      <c r="O172" s="47"/>
      <c r="P172" s="47"/>
      <c r="Q172" s="47"/>
      <c r="R172" s="91"/>
      <c r="S172" s="92"/>
      <c r="T172" s="31"/>
      <c r="U172" s="47"/>
      <c r="V172" s="47"/>
      <c r="W172" s="33"/>
      <c r="X172" s="11"/>
    </row>
    <row r="173" spans="1:28" s="8" customFormat="1" ht="15" x14ac:dyDescent="0.3">
      <c r="A173" s="68"/>
      <c r="B173" s="68"/>
      <c r="E173" s="70" t="s">
        <v>275</v>
      </c>
      <c r="F173" s="73" t="s">
        <v>158</v>
      </c>
      <c r="G173" s="72">
        <v>1</v>
      </c>
      <c r="H173" s="70"/>
      <c r="I173" s="73"/>
      <c r="J173" s="72"/>
      <c r="K173" s="70" t="s">
        <v>257</v>
      </c>
      <c r="L173" s="73" t="s">
        <v>78</v>
      </c>
      <c r="M173" s="72">
        <v>1</v>
      </c>
      <c r="N173" s="72"/>
      <c r="O173" s="72"/>
      <c r="P173" s="72"/>
      <c r="Q173" s="72">
        <v>0.64983361064891842</v>
      </c>
      <c r="R173" s="74">
        <v>0.7</v>
      </c>
      <c r="S173" s="75">
        <f t="shared" si="22"/>
        <v>0.92833372949845494</v>
      </c>
      <c r="T173" s="76"/>
      <c r="U173" s="50" t="s">
        <v>35</v>
      </c>
      <c r="V173" s="51" t="s">
        <v>36</v>
      </c>
      <c r="W173" s="77" t="s">
        <v>37</v>
      </c>
    </row>
    <row r="174" spans="1:28" s="8" customFormat="1" ht="15" x14ac:dyDescent="0.3">
      <c r="A174" s="68"/>
      <c r="B174" s="68"/>
      <c r="E174" s="70" t="s">
        <v>275</v>
      </c>
      <c r="F174" s="73" t="s">
        <v>158</v>
      </c>
      <c r="G174" s="72">
        <v>1</v>
      </c>
      <c r="H174" s="70"/>
      <c r="I174" s="73"/>
      <c r="J174" s="72"/>
      <c r="K174" s="70" t="s">
        <v>33</v>
      </c>
      <c r="L174" s="73" t="s">
        <v>159</v>
      </c>
      <c r="M174" s="72">
        <v>1</v>
      </c>
      <c r="N174" s="72"/>
      <c r="O174" s="72"/>
      <c r="P174" s="72"/>
      <c r="Q174" s="72">
        <v>0.35008319467554072</v>
      </c>
      <c r="R174" s="74">
        <v>0.36</v>
      </c>
      <c r="S174" s="75">
        <f t="shared" si="22"/>
        <v>0.97245331854316874</v>
      </c>
      <c r="T174" s="76"/>
      <c r="U174" s="50" t="s">
        <v>35</v>
      </c>
      <c r="V174" s="51" t="s">
        <v>36</v>
      </c>
      <c r="W174" s="77" t="s">
        <v>37</v>
      </c>
    </row>
    <row r="175" spans="1:28" s="8" customFormat="1" ht="15" x14ac:dyDescent="0.3">
      <c r="A175" s="68"/>
      <c r="B175" s="68"/>
      <c r="E175" s="70" t="s">
        <v>266</v>
      </c>
      <c r="F175" s="73" t="s">
        <v>123</v>
      </c>
      <c r="G175" s="72">
        <v>1</v>
      </c>
      <c r="H175" s="70"/>
      <c r="I175" s="73"/>
      <c r="J175" s="72"/>
      <c r="K175" s="70" t="s">
        <v>275</v>
      </c>
      <c r="L175" s="73" t="s">
        <v>158</v>
      </c>
      <c r="M175" s="72">
        <v>1</v>
      </c>
      <c r="N175" s="72"/>
      <c r="O175" s="72"/>
      <c r="P175" s="72"/>
      <c r="Q175" s="72">
        <v>2.0695592286501379</v>
      </c>
      <c r="R175" s="74">
        <v>2.25</v>
      </c>
      <c r="S175" s="75">
        <f t="shared" si="22"/>
        <v>0.91980410162228354</v>
      </c>
      <c r="T175" s="76"/>
      <c r="U175" s="50" t="s">
        <v>35</v>
      </c>
      <c r="V175" s="51" t="s">
        <v>36</v>
      </c>
      <c r="W175" s="77" t="s">
        <v>37</v>
      </c>
    </row>
    <row r="176" spans="1:28" s="8" customFormat="1" ht="15" x14ac:dyDescent="0.3">
      <c r="A176" s="68"/>
      <c r="B176" s="68"/>
      <c r="E176" s="70" t="s">
        <v>272</v>
      </c>
      <c r="F176" s="73" t="s">
        <v>160</v>
      </c>
      <c r="G176" s="72">
        <v>1</v>
      </c>
      <c r="H176" s="70"/>
      <c r="I176" s="73"/>
      <c r="J176" s="72"/>
      <c r="K176" s="70" t="s">
        <v>275</v>
      </c>
      <c r="L176" s="73" t="s">
        <v>158</v>
      </c>
      <c r="M176" s="72">
        <v>1</v>
      </c>
      <c r="N176" s="72"/>
      <c r="O176" s="72"/>
      <c r="P176" s="72"/>
      <c r="Q176" s="72">
        <v>1.2772287748379556</v>
      </c>
      <c r="R176" s="74">
        <v>1.35</v>
      </c>
      <c r="S176" s="75">
        <f t="shared" si="22"/>
        <v>0.9460953887688559</v>
      </c>
      <c r="T176" s="76"/>
      <c r="U176" s="50" t="s">
        <v>35</v>
      </c>
      <c r="V176" s="51" t="s">
        <v>36</v>
      </c>
      <c r="W176" s="77" t="s">
        <v>37</v>
      </c>
    </row>
    <row r="177" spans="1:28" s="23" customFormat="1" ht="13" x14ac:dyDescent="0.35">
      <c r="A177" s="27"/>
      <c r="B177" s="27"/>
      <c r="E177" s="24"/>
      <c r="F177" s="25"/>
      <c r="G177" s="26"/>
      <c r="H177" s="24"/>
      <c r="I177" s="25"/>
      <c r="J177" s="26"/>
      <c r="K177" s="24"/>
      <c r="L177" s="25"/>
      <c r="M177" s="26"/>
      <c r="N177" s="26"/>
      <c r="O177" s="26"/>
      <c r="P177" s="26"/>
      <c r="Q177" s="26"/>
      <c r="R177" s="29"/>
      <c r="S177" s="30"/>
      <c r="T177" s="31"/>
      <c r="U177" s="26"/>
      <c r="V177" s="26"/>
      <c r="W177" s="33"/>
      <c r="X177" s="3"/>
      <c r="Y177" s="3"/>
      <c r="Z177" s="3"/>
      <c r="AA177" s="3"/>
      <c r="AB177" s="3"/>
    </row>
    <row r="178" spans="1:28" s="23" customFormat="1" ht="15" x14ac:dyDescent="0.35">
      <c r="A178" s="78">
        <v>21</v>
      </c>
      <c r="B178" s="78" t="s">
        <v>329</v>
      </c>
      <c r="C178" s="79" t="s">
        <v>161</v>
      </c>
      <c r="D178" s="79" t="s">
        <v>330</v>
      </c>
      <c r="E178" s="80" t="s">
        <v>276</v>
      </c>
      <c r="F178" s="79" t="s">
        <v>162</v>
      </c>
      <c r="G178" s="154">
        <v>1</v>
      </c>
      <c r="H178" s="80"/>
      <c r="I178" s="81"/>
      <c r="J178" s="49"/>
      <c r="K178" s="80"/>
      <c r="L178" s="81"/>
      <c r="M178" s="49"/>
      <c r="N178" s="49"/>
      <c r="O178" s="49"/>
      <c r="P178" s="49"/>
      <c r="Q178" s="49"/>
      <c r="R178" s="98"/>
      <c r="S178" s="99"/>
      <c r="T178" s="100"/>
      <c r="U178" s="49"/>
      <c r="V178" s="49"/>
      <c r="W178" s="106"/>
      <c r="X178" s="3"/>
      <c r="Y178" s="3"/>
      <c r="Z178" s="3"/>
      <c r="AA178" s="3"/>
      <c r="AB178" s="3"/>
    </row>
    <row r="179" spans="1:28" ht="15" x14ac:dyDescent="0.35">
      <c r="A179" s="27"/>
      <c r="B179" s="27"/>
      <c r="C179" s="53"/>
      <c r="D179" s="53"/>
      <c r="E179" s="24"/>
      <c r="F179" s="25"/>
      <c r="G179" s="26"/>
      <c r="H179" s="113" t="s">
        <v>31</v>
      </c>
      <c r="I179" s="43" t="s">
        <v>32</v>
      </c>
      <c r="J179" s="145">
        <v>1</v>
      </c>
      <c r="K179" s="34"/>
      <c r="L179" s="25"/>
      <c r="M179" s="26"/>
      <c r="N179" s="115"/>
      <c r="O179" s="43"/>
      <c r="P179" s="145"/>
      <c r="Q179" s="47">
        <v>0.13837057513629733</v>
      </c>
      <c r="R179" s="29"/>
      <c r="S179" s="30"/>
      <c r="T179" s="39"/>
      <c r="U179" s="26"/>
      <c r="V179" s="26"/>
      <c r="W179" s="86"/>
    </row>
    <row r="180" spans="1:28" ht="15" x14ac:dyDescent="0.3">
      <c r="A180" s="3"/>
      <c r="B180" s="3"/>
      <c r="C180" s="3"/>
      <c r="D180" s="3"/>
      <c r="G180" s="3"/>
      <c r="H180" s="24"/>
      <c r="I180" s="53"/>
      <c r="J180" s="155"/>
      <c r="K180" s="24" t="s">
        <v>33</v>
      </c>
      <c r="L180" s="53" t="s">
        <v>83</v>
      </c>
      <c r="M180" s="155">
        <v>2</v>
      </c>
      <c r="N180" s="155"/>
      <c r="O180" s="155"/>
      <c r="P180" s="155"/>
      <c r="Q180" s="155">
        <v>0.64624126545342853</v>
      </c>
      <c r="R180" s="156">
        <v>0.8</v>
      </c>
      <c r="S180" s="30">
        <f>Q180/R180</f>
        <v>0.80780158181678563</v>
      </c>
      <c r="T180" s="31">
        <f>R180-Q180</f>
        <v>0.15375873454657152</v>
      </c>
      <c r="U180" s="50" t="s">
        <v>35</v>
      </c>
      <c r="V180" s="51" t="s">
        <v>36</v>
      </c>
      <c r="W180" s="157" t="s">
        <v>37</v>
      </c>
    </row>
    <row r="181" spans="1:28" ht="13" x14ac:dyDescent="0.35">
      <c r="A181" s="3"/>
      <c r="B181" s="3"/>
      <c r="C181" s="3"/>
      <c r="D181" s="3"/>
      <c r="G181" s="3"/>
      <c r="H181" s="24"/>
      <c r="I181" s="53"/>
      <c r="J181" s="155"/>
      <c r="K181" s="24"/>
      <c r="L181" s="53"/>
      <c r="M181" s="155"/>
      <c r="N181" s="26" t="s">
        <v>103</v>
      </c>
      <c r="O181" s="25" t="s">
        <v>104</v>
      </c>
      <c r="P181" s="45">
        <v>2</v>
      </c>
      <c r="Q181" s="155">
        <v>0.43016202103969903</v>
      </c>
      <c r="R181" s="156">
        <f>Q181/S181</f>
        <v>0.53250950570342215</v>
      </c>
      <c r="S181" s="30">
        <f>S180</f>
        <v>0.80780158181678563</v>
      </c>
      <c r="T181" s="31">
        <f t="shared" ref="T181" si="24">R181-Q181</f>
        <v>0.10234748466372312</v>
      </c>
      <c r="U181" s="155"/>
      <c r="V181" s="155"/>
      <c r="W181" s="157"/>
    </row>
    <row r="182" spans="1:28" s="8" customFormat="1" ht="15" x14ac:dyDescent="0.35">
      <c r="A182" s="68"/>
      <c r="B182" s="68"/>
      <c r="E182" s="70"/>
      <c r="F182" s="73"/>
      <c r="G182" s="72"/>
      <c r="H182" s="70"/>
      <c r="I182" s="71"/>
      <c r="J182" s="72"/>
      <c r="K182" s="70"/>
      <c r="L182" s="71"/>
      <c r="M182" s="72"/>
      <c r="N182" s="24" t="s">
        <v>73</v>
      </c>
      <c r="O182" s="25" t="s">
        <v>74</v>
      </c>
      <c r="P182" s="45">
        <v>4</v>
      </c>
      <c r="Q182" s="155">
        <v>6.1736926975351297E-2</v>
      </c>
      <c r="R182" s="156">
        <f>Q182/S182</f>
        <v>7.642585551330798E-2</v>
      </c>
      <c r="S182" s="75">
        <f>S181</f>
        <v>0.80780158181678563</v>
      </c>
      <c r="T182" s="31">
        <f>R182-Q182</f>
        <v>1.4688928537956683E-2</v>
      </c>
      <c r="U182" s="72"/>
      <c r="V182" s="72"/>
      <c r="W182" s="77"/>
    </row>
    <row r="183" spans="1:28" ht="13" x14ac:dyDescent="0.35">
      <c r="A183" s="27"/>
      <c r="B183" s="27"/>
      <c r="C183" s="3"/>
      <c r="D183" s="3"/>
      <c r="E183" s="24"/>
      <c r="F183" s="25"/>
      <c r="G183" s="26"/>
      <c r="H183" s="24"/>
      <c r="I183" s="25"/>
      <c r="J183" s="26"/>
      <c r="K183" s="34" t="s">
        <v>63</v>
      </c>
      <c r="L183" s="25"/>
      <c r="M183" s="26"/>
      <c r="N183" s="115"/>
      <c r="O183" s="43"/>
      <c r="P183" s="145"/>
      <c r="Q183" s="26"/>
      <c r="R183" s="29"/>
      <c r="S183" s="30"/>
      <c r="T183" s="39">
        <f>T180+T181+T182</f>
        <v>0.27079514774825131</v>
      </c>
      <c r="U183" s="26"/>
      <c r="V183" s="26"/>
      <c r="W183" s="86"/>
    </row>
    <row r="184" spans="1:28" ht="13" x14ac:dyDescent="0.35">
      <c r="A184" s="27"/>
      <c r="B184" s="27"/>
      <c r="C184" s="3"/>
      <c r="D184" s="3"/>
      <c r="E184" s="24"/>
      <c r="F184" s="25"/>
      <c r="G184" s="26"/>
      <c r="H184" s="24"/>
      <c r="I184" s="25"/>
      <c r="J184" s="26"/>
      <c r="K184" s="87"/>
      <c r="L184" s="25"/>
      <c r="M184" s="26"/>
      <c r="N184" s="26"/>
      <c r="O184" s="26"/>
      <c r="P184" s="26"/>
      <c r="Q184" s="26"/>
      <c r="R184" s="29"/>
      <c r="S184" s="30"/>
      <c r="T184" s="39"/>
      <c r="U184" s="26"/>
      <c r="V184" s="26"/>
      <c r="W184" s="86"/>
    </row>
    <row r="185" spans="1:28" ht="15" x14ac:dyDescent="0.35">
      <c r="A185" s="78">
        <v>22</v>
      </c>
      <c r="B185" s="78" t="s">
        <v>331</v>
      </c>
      <c r="C185" s="79" t="s">
        <v>163</v>
      </c>
      <c r="D185" s="79" t="s">
        <v>332</v>
      </c>
      <c r="E185" s="80" t="s">
        <v>277</v>
      </c>
      <c r="F185" s="81" t="s">
        <v>164</v>
      </c>
      <c r="G185" s="49">
        <v>1</v>
      </c>
      <c r="H185" s="80"/>
      <c r="I185" s="81"/>
      <c r="J185" s="49"/>
      <c r="K185" s="101"/>
      <c r="L185" s="81"/>
      <c r="M185" s="49"/>
      <c r="N185" s="49"/>
      <c r="O185" s="49"/>
      <c r="P185" s="49"/>
      <c r="Q185" s="49"/>
      <c r="R185" s="98"/>
      <c r="S185" s="99"/>
      <c r="T185" s="153"/>
      <c r="U185" s="49"/>
      <c r="V185" s="49"/>
      <c r="W185" s="52"/>
    </row>
    <row r="186" spans="1:28" ht="15" x14ac:dyDescent="0.3">
      <c r="A186" s="3"/>
      <c r="B186" s="3"/>
      <c r="C186" s="3"/>
      <c r="D186" s="3"/>
      <c r="G186" s="3"/>
      <c r="H186" s="24"/>
      <c r="I186" s="25"/>
      <c r="J186" s="26"/>
      <c r="K186" s="24" t="s">
        <v>260</v>
      </c>
      <c r="L186" s="25" t="s">
        <v>95</v>
      </c>
      <c r="M186" s="26">
        <v>2</v>
      </c>
      <c r="N186" s="26"/>
      <c r="O186" s="26"/>
      <c r="P186" s="26"/>
      <c r="Q186" s="26">
        <v>0.25789354130385406</v>
      </c>
      <c r="R186" s="29">
        <f>0.219/(0.219+0.47)</f>
        <v>0.31785195936139332</v>
      </c>
      <c r="S186" s="30">
        <f>Q186/R186</f>
        <v>0.81136369843997924</v>
      </c>
      <c r="T186" s="31">
        <f>R186-Q186</f>
        <v>5.9958418057539264E-2</v>
      </c>
      <c r="U186" s="50" t="s">
        <v>165</v>
      </c>
      <c r="V186" s="51" t="s">
        <v>166</v>
      </c>
      <c r="W186" s="33" t="s">
        <v>296</v>
      </c>
    </row>
    <row r="187" spans="1:28" ht="15" x14ac:dyDescent="0.35">
      <c r="A187" s="27"/>
      <c r="B187" s="27"/>
      <c r="C187" s="53"/>
      <c r="D187" s="53"/>
      <c r="E187" s="24"/>
      <c r="F187" s="25"/>
      <c r="G187" s="26"/>
      <c r="H187" s="24"/>
      <c r="I187" s="25"/>
      <c r="J187" s="26"/>
      <c r="K187" s="24"/>
      <c r="L187" s="25"/>
      <c r="M187" s="26"/>
      <c r="N187" s="26" t="s">
        <v>167</v>
      </c>
      <c r="O187" s="25" t="s">
        <v>168</v>
      </c>
      <c r="P187" s="45">
        <v>1</v>
      </c>
      <c r="Q187" s="26">
        <v>0.7419550238509881</v>
      </c>
      <c r="R187" s="29">
        <f>Q187/S187</f>
        <v>0.91445430116919924</v>
      </c>
      <c r="S187" s="30">
        <f>S186</f>
        <v>0.81136369843997924</v>
      </c>
      <c r="T187" s="31">
        <f t="shared" ref="T187" si="25">R187-Q187</f>
        <v>0.17249927731821113</v>
      </c>
      <c r="U187" s="26"/>
      <c r="V187" s="26"/>
      <c r="W187" s="33"/>
    </row>
    <row r="188" spans="1:28" ht="13" x14ac:dyDescent="0.35">
      <c r="A188" s="27"/>
      <c r="B188" s="27"/>
      <c r="C188" s="3"/>
      <c r="D188" s="3"/>
      <c r="E188" s="24"/>
      <c r="F188" s="25"/>
      <c r="G188" s="26"/>
      <c r="H188" s="24"/>
      <c r="I188" s="25"/>
      <c r="J188" s="26"/>
      <c r="K188" s="34" t="s">
        <v>26</v>
      </c>
      <c r="L188" s="25"/>
      <c r="M188" s="26"/>
      <c r="N188" s="26"/>
      <c r="O188" s="26"/>
      <c r="P188" s="26"/>
      <c r="Q188" s="26"/>
      <c r="R188" s="29"/>
      <c r="S188" s="30"/>
      <c r="T188" s="39">
        <f>T187</f>
        <v>0.17249927731821113</v>
      </c>
      <c r="U188" s="26"/>
      <c r="V188" s="26"/>
      <c r="W188" s="86"/>
    </row>
    <row r="189" spans="1:28" ht="13" x14ac:dyDescent="0.35">
      <c r="A189" s="27"/>
      <c r="B189" s="27"/>
      <c r="C189" s="3"/>
      <c r="D189" s="3"/>
      <c r="E189" s="24"/>
      <c r="F189" s="25"/>
      <c r="G189" s="26"/>
      <c r="H189" s="24"/>
      <c r="I189" s="25"/>
      <c r="J189" s="26"/>
      <c r="K189" s="34" t="s">
        <v>63</v>
      </c>
      <c r="L189" s="25"/>
      <c r="M189" s="26"/>
      <c r="N189" s="115"/>
      <c r="O189" s="43"/>
      <c r="P189" s="145"/>
      <c r="Q189" s="26"/>
      <c r="R189" s="29"/>
      <c r="S189" s="30"/>
      <c r="T189" s="39">
        <f>T186</f>
        <v>5.9958418057539264E-2</v>
      </c>
      <c r="U189" s="26"/>
      <c r="V189" s="26"/>
      <c r="W189" s="86"/>
    </row>
    <row r="190" spans="1:28" ht="15" x14ac:dyDescent="0.35">
      <c r="A190" s="78">
        <v>23</v>
      </c>
      <c r="B190" s="78" t="s">
        <v>333</v>
      </c>
      <c r="C190" s="79" t="s">
        <v>169</v>
      </c>
      <c r="D190" s="79" t="s">
        <v>334</v>
      </c>
      <c r="E190" s="80" t="s">
        <v>278</v>
      </c>
      <c r="F190" s="81" t="s">
        <v>170</v>
      </c>
      <c r="G190" s="49">
        <v>1</v>
      </c>
      <c r="H190" s="80"/>
      <c r="I190" s="81"/>
      <c r="J190" s="49"/>
      <c r="K190" s="101"/>
      <c r="L190" s="81"/>
      <c r="M190" s="49"/>
      <c r="N190" s="49"/>
      <c r="O190" s="49"/>
      <c r="P190" s="49"/>
      <c r="Q190" s="49"/>
      <c r="R190" s="98"/>
      <c r="S190" s="99"/>
      <c r="T190" s="153"/>
      <c r="U190" s="49"/>
      <c r="V190" s="49"/>
      <c r="W190" s="52"/>
    </row>
    <row r="191" spans="1:28" ht="15" x14ac:dyDescent="0.3">
      <c r="A191" s="3"/>
      <c r="B191" s="3"/>
      <c r="C191" s="3"/>
      <c r="D191" s="3"/>
      <c r="G191" s="3"/>
      <c r="H191" s="24"/>
      <c r="I191" s="25"/>
      <c r="J191" s="26"/>
      <c r="K191" s="24" t="s">
        <v>260</v>
      </c>
      <c r="L191" s="25" t="s">
        <v>95</v>
      </c>
      <c r="M191" s="26">
        <v>1</v>
      </c>
      <c r="N191" s="26"/>
      <c r="O191" s="26"/>
      <c r="P191" s="26"/>
      <c r="Q191" s="26">
        <v>0.14806120674665277</v>
      </c>
      <c r="R191" s="29">
        <f>0.145/(0.145+0.54)</f>
        <v>0.21167883211678828</v>
      </c>
      <c r="S191" s="30">
        <f t="shared" ref="S191:S196" si="26">Q191/R191</f>
        <v>0.69946156290660111</v>
      </c>
      <c r="T191" s="31">
        <f t="shared" ref="T191:T192" si="27">R191-Q191</f>
        <v>6.3617625370135517E-2</v>
      </c>
      <c r="U191" s="50" t="s">
        <v>165</v>
      </c>
      <c r="V191" s="51" t="s">
        <v>166</v>
      </c>
      <c r="W191" s="33" t="s">
        <v>171</v>
      </c>
    </row>
    <row r="192" spans="1:28" ht="15" x14ac:dyDescent="0.35">
      <c r="A192" s="27"/>
      <c r="B192" s="27"/>
      <c r="C192" s="53"/>
      <c r="D192" s="53"/>
      <c r="E192" s="24"/>
      <c r="F192" s="25"/>
      <c r="G192" s="26"/>
      <c r="H192" s="24"/>
      <c r="I192" s="25"/>
      <c r="J192" s="26"/>
      <c r="K192" s="24"/>
      <c r="L192" s="25"/>
      <c r="M192" s="26"/>
      <c r="N192" s="26" t="s">
        <v>167</v>
      </c>
      <c r="O192" s="25" t="s">
        <v>168</v>
      </c>
      <c r="P192" s="45">
        <v>1</v>
      </c>
      <c r="Q192" s="26">
        <v>0.8519387932533472</v>
      </c>
      <c r="R192" s="29">
        <f>Q192/S192</f>
        <v>1.2179922935480965</v>
      </c>
      <c r="S192" s="30">
        <f>S191</f>
        <v>0.69946156290660111</v>
      </c>
      <c r="T192" s="31">
        <f t="shared" si="27"/>
        <v>0.36605350029474926</v>
      </c>
      <c r="U192" s="26"/>
      <c r="V192" s="26"/>
      <c r="W192" s="33"/>
    </row>
    <row r="193" spans="1:23" ht="13" x14ac:dyDescent="0.35">
      <c r="A193" s="27"/>
      <c r="B193" s="27"/>
      <c r="C193" s="3"/>
      <c r="D193" s="3"/>
      <c r="E193" s="24"/>
      <c r="F193" s="25"/>
      <c r="G193" s="26"/>
      <c r="H193" s="24"/>
      <c r="I193" s="25"/>
      <c r="J193" s="26"/>
      <c r="K193" s="34" t="s">
        <v>26</v>
      </c>
      <c r="L193" s="25"/>
      <c r="M193" s="26"/>
      <c r="N193" s="26"/>
      <c r="O193" s="26"/>
      <c r="P193" s="26"/>
      <c r="Q193" s="26"/>
      <c r="R193" s="29"/>
      <c r="S193" s="30"/>
      <c r="T193" s="39">
        <f>T192</f>
        <v>0.36605350029474926</v>
      </c>
      <c r="U193" s="26"/>
      <c r="V193" s="26"/>
      <c r="W193" s="86"/>
    </row>
    <row r="194" spans="1:23" ht="13" x14ac:dyDescent="0.35">
      <c r="A194" s="27"/>
      <c r="B194" s="27"/>
      <c r="C194" s="3"/>
      <c r="D194" s="3"/>
      <c r="E194" s="24"/>
      <c r="F194" s="25"/>
      <c r="G194" s="26"/>
      <c r="H194" s="24"/>
      <c r="I194" s="25"/>
      <c r="J194" s="26"/>
      <c r="K194" s="34" t="s">
        <v>63</v>
      </c>
      <c r="L194" s="25"/>
      <c r="M194" s="26"/>
      <c r="N194" s="115"/>
      <c r="O194" s="43"/>
      <c r="P194" s="145"/>
      <c r="Q194" s="26"/>
      <c r="R194" s="29"/>
      <c r="S194" s="30"/>
      <c r="T194" s="39">
        <f>T191</f>
        <v>6.3617625370135517E-2</v>
      </c>
      <c r="U194" s="26"/>
      <c r="V194" s="26"/>
      <c r="W194" s="86"/>
    </row>
    <row r="195" spans="1:23" ht="15" x14ac:dyDescent="0.35">
      <c r="A195" s="78">
        <v>24</v>
      </c>
      <c r="B195" s="78" t="s">
        <v>335</v>
      </c>
      <c r="C195" s="79" t="s">
        <v>172</v>
      </c>
      <c r="D195" s="79" t="s">
        <v>336</v>
      </c>
      <c r="E195" s="80" t="s">
        <v>279</v>
      </c>
      <c r="F195" s="81" t="s">
        <v>119</v>
      </c>
      <c r="G195" s="49">
        <v>1</v>
      </c>
      <c r="H195" s="80"/>
      <c r="I195" s="81"/>
      <c r="J195" s="49"/>
      <c r="K195" s="97"/>
      <c r="L195" s="81"/>
      <c r="M195" s="49"/>
      <c r="N195" s="112"/>
      <c r="O195" s="103"/>
      <c r="P195" s="152"/>
      <c r="Q195" s="49"/>
      <c r="R195" s="98"/>
      <c r="S195" s="99"/>
      <c r="T195" s="153"/>
      <c r="U195" s="49"/>
      <c r="V195" s="49"/>
      <c r="W195" s="52"/>
    </row>
    <row r="196" spans="1:23" ht="15" x14ac:dyDescent="0.3">
      <c r="A196" s="3"/>
      <c r="B196" s="3"/>
      <c r="C196" s="3"/>
      <c r="D196" s="3"/>
      <c r="G196" s="3"/>
      <c r="H196" s="24"/>
      <c r="I196" s="25"/>
      <c r="J196" s="26"/>
      <c r="K196" s="24" t="s">
        <v>260</v>
      </c>
      <c r="L196" s="25" t="s">
        <v>95</v>
      </c>
      <c r="M196" s="26">
        <v>2</v>
      </c>
      <c r="N196" s="26"/>
      <c r="O196" s="26"/>
      <c r="P196" s="26"/>
      <c r="Q196" s="26">
        <v>0.25775692447404275</v>
      </c>
      <c r="R196" s="29">
        <v>0.26</v>
      </c>
      <c r="S196" s="30">
        <f t="shared" si="26"/>
        <v>0.99137278643862592</v>
      </c>
      <c r="T196" s="31">
        <f t="shared" ref="T196:T197" si="28">R196-Q196</f>
        <v>2.243075525957261E-3</v>
      </c>
      <c r="U196" s="50" t="s">
        <v>165</v>
      </c>
      <c r="V196" s="51" t="s">
        <v>166</v>
      </c>
      <c r="W196" s="86" t="s">
        <v>37</v>
      </c>
    </row>
    <row r="197" spans="1:23" ht="15" x14ac:dyDescent="0.35">
      <c r="A197" s="121"/>
      <c r="B197" s="121"/>
      <c r="C197" s="3"/>
      <c r="D197" s="3"/>
      <c r="E197" s="113"/>
      <c r="F197" s="114"/>
      <c r="G197" s="115"/>
      <c r="H197" s="113"/>
      <c r="I197" s="114"/>
      <c r="J197" s="115"/>
      <c r="K197" s="113"/>
      <c r="L197" s="113"/>
      <c r="M197" s="114"/>
      <c r="N197" s="116" t="s">
        <v>113</v>
      </c>
      <c r="O197" s="43" t="s">
        <v>140</v>
      </c>
      <c r="P197" s="115">
        <v>1</v>
      </c>
      <c r="Q197" s="116">
        <v>0.74223550779476311</v>
      </c>
      <c r="R197" s="117">
        <f>Q197/S197</f>
        <v>0.74869465648854938</v>
      </c>
      <c r="S197" s="122">
        <f>S196</f>
        <v>0.99137278643862592</v>
      </c>
      <c r="T197" s="31">
        <f t="shared" si="28"/>
        <v>6.4591486937862763E-3</v>
      </c>
      <c r="U197" s="115"/>
      <c r="V197" s="115"/>
      <c r="W197" s="120"/>
    </row>
    <row r="198" spans="1:23" ht="13" x14ac:dyDescent="0.35">
      <c r="A198" s="121"/>
      <c r="B198" s="121"/>
      <c r="C198" s="3"/>
      <c r="D198" s="3"/>
      <c r="E198" s="113"/>
      <c r="F198" s="114"/>
      <c r="G198" s="115"/>
      <c r="H198" s="113"/>
      <c r="I198" s="114"/>
      <c r="J198" s="115"/>
      <c r="K198" s="34" t="s">
        <v>26</v>
      </c>
      <c r="L198" s="114"/>
      <c r="M198" s="115"/>
      <c r="N198" s="115"/>
      <c r="O198" s="115"/>
      <c r="P198" s="115"/>
      <c r="Q198" s="115"/>
      <c r="R198" s="117"/>
      <c r="S198" s="122"/>
      <c r="T198" s="107">
        <f>T197</f>
        <v>6.4591486937862763E-3</v>
      </c>
      <c r="U198" s="115"/>
      <c r="V198" s="115"/>
      <c r="W198" s="120"/>
    </row>
    <row r="199" spans="1:23" ht="13" x14ac:dyDescent="0.35">
      <c r="A199" s="121"/>
      <c r="B199" s="121"/>
      <c r="C199" s="3"/>
      <c r="D199" s="3"/>
      <c r="E199" s="113"/>
      <c r="F199" s="114"/>
      <c r="G199" s="115"/>
      <c r="H199" s="113"/>
      <c r="I199" s="114"/>
      <c r="J199" s="115"/>
      <c r="K199" s="34" t="s">
        <v>63</v>
      </c>
      <c r="L199" s="114"/>
      <c r="M199" s="115"/>
      <c r="N199" s="115"/>
      <c r="O199" s="115"/>
      <c r="P199" s="115"/>
      <c r="Q199" s="115"/>
      <c r="R199" s="117"/>
      <c r="S199" s="122"/>
      <c r="T199" s="125">
        <f>T196</f>
        <v>2.243075525957261E-3</v>
      </c>
      <c r="U199" s="115"/>
      <c r="V199" s="115"/>
      <c r="W199" s="120"/>
    </row>
    <row r="200" spans="1:23" ht="13" x14ac:dyDescent="0.35">
      <c r="A200" s="27"/>
      <c r="B200" s="27"/>
      <c r="C200" s="53"/>
      <c r="D200" s="53"/>
      <c r="E200" s="24"/>
      <c r="F200" s="25"/>
      <c r="G200" s="26"/>
      <c r="H200" s="24"/>
      <c r="I200" s="25"/>
      <c r="J200" s="26"/>
      <c r="K200" s="24"/>
      <c r="L200" s="25"/>
      <c r="M200" s="26"/>
      <c r="N200" s="26"/>
      <c r="O200" s="26"/>
      <c r="P200" s="26"/>
      <c r="Q200" s="26"/>
      <c r="R200" s="29"/>
      <c r="S200" s="30"/>
      <c r="T200" s="31"/>
      <c r="U200" s="26"/>
      <c r="V200" s="26"/>
      <c r="W200" s="86"/>
    </row>
    <row r="201" spans="1:23" ht="15" x14ac:dyDescent="0.35">
      <c r="A201" s="78">
        <v>25</v>
      </c>
      <c r="B201" s="78" t="s">
        <v>337</v>
      </c>
      <c r="C201" s="79" t="s">
        <v>173</v>
      </c>
      <c r="D201" s="79" t="s">
        <v>280</v>
      </c>
      <c r="E201" s="80" t="s">
        <v>280</v>
      </c>
      <c r="F201" s="81" t="s">
        <v>174</v>
      </c>
      <c r="G201" s="49">
        <v>1</v>
      </c>
      <c r="H201" s="80"/>
      <c r="I201" s="81"/>
      <c r="J201" s="49"/>
      <c r="K201" s="80"/>
      <c r="L201" s="81"/>
      <c r="M201" s="49"/>
      <c r="N201" s="49"/>
      <c r="O201" s="49"/>
      <c r="P201" s="49"/>
      <c r="Q201" s="49"/>
      <c r="R201" s="98"/>
      <c r="S201" s="99"/>
      <c r="T201" s="100"/>
      <c r="U201" s="49"/>
      <c r="V201" s="49"/>
      <c r="W201" s="52"/>
    </row>
    <row r="202" spans="1:23" ht="15" x14ac:dyDescent="0.35">
      <c r="A202" s="27"/>
      <c r="B202" s="27"/>
      <c r="C202" s="53"/>
      <c r="D202" s="53"/>
      <c r="E202" s="24"/>
      <c r="F202" s="25"/>
      <c r="G202" s="26"/>
      <c r="H202" s="113" t="s">
        <v>31</v>
      </c>
      <c r="I202" s="43" t="s">
        <v>32</v>
      </c>
      <c r="J202" s="145">
        <v>1</v>
      </c>
      <c r="K202" s="34"/>
      <c r="L202" s="25"/>
      <c r="M202" s="26"/>
      <c r="N202" s="115"/>
      <c r="O202" s="43"/>
      <c r="P202" s="145"/>
      <c r="Q202" s="47">
        <v>0.30003330003330003</v>
      </c>
      <c r="R202" s="29"/>
      <c r="S202" s="30"/>
      <c r="T202" s="39"/>
      <c r="U202" s="26"/>
      <c r="V202" s="26"/>
      <c r="W202" s="86"/>
    </row>
    <row r="203" spans="1:23" ht="15" x14ac:dyDescent="0.3">
      <c r="A203" s="3"/>
      <c r="B203" s="3"/>
      <c r="C203" s="3"/>
      <c r="D203" s="3"/>
      <c r="G203" s="3"/>
      <c r="H203" s="24"/>
      <c r="I203" s="25"/>
      <c r="J203" s="26"/>
      <c r="K203" s="24" t="s">
        <v>260</v>
      </c>
      <c r="L203" s="25" t="s">
        <v>95</v>
      </c>
      <c r="M203" s="26">
        <v>2</v>
      </c>
      <c r="N203" s="26"/>
      <c r="O203" s="26"/>
      <c r="P203" s="26"/>
      <c r="Q203" s="26">
        <v>0.5670995670995671</v>
      </c>
      <c r="R203" s="29">
        <v>0.57999999999999996</v>
      </c>
      <c r="S203" s="30">
        <f>Q203/R203</f>
        <v>0.97775787430959848</v>
      </c>
      <c r="T203" s="31">
        <f>R203-Q203</f>
        <v>1.2900432900432857E-2</v>
      </c>
      <c r="U203" s="50" t="s">
        <v>165</v>
      </c>
      <c r="V203" s="51" t="s">
        <v>166</v>
      </c>
      <c r="W203" s="86" t="s">
        <v>37</v>
      </c>
    </row>
    <row r="204" spans="1:23" ht="15" x14ac:dyDescent="0.35">
      <c r="A204" s="27"/>
      <c r="B204" s="27"/>
      <c r="C204" s="53"/>
      <c r="D204" s="53"/>
      <c r="E204" s="24"/>
      <c r="F204" s="25"/>
      <c r="G204" s="26"/>
      <c r="H204" s="24"/>
      <c r="I204" s="25"/>
      <c r="J204" s="26"/>
      <c r="K204" s="24"/>
      <c r="L204" s="25"/>
      <c r="M204" s="26"/>
      <c r="N204" s="26" t="s">
        <v>175</v>
      </c>
      <c r="O204" s="25" t="s">
        <v>176</v>
      </c>
      <c r="P204" s="45">
        <v>1</v>
      </c>
      <c r="Q204" s="26">
        <v>0.73276723276723266</v>
      </c>
      <c r="R204" s="29">
        <f>Q204/S204</f>
        <v>0.74943628890193759</v>
      </c>
      <c r="S204" s="30">
        <f>S203</f>
        <v>0.97775787430959848</v>
      </c>
      <c r="T204" s="31">
        <f>R204-Q204</f>
        <v>1.6669056134704929E-2</v>
      </c>
      <c r="U204" s="26"/>
      <c r="V204" s="26"/>
      <c r="W204" s="86"/>
    </row>
    <row r="205" spans="1:23" ht="13" x14ac:dyDescent="0.35">
      <c r="A205" s="121"/>
      <c r="B205" s="121"/>
      <c r="C205" s="3"/>
      <c r="D205" s="3"/>
      <c r="E205" s="113"/>
      <c r="F205" s="114"/>
      <c r="G205" s="115"/>
      <c r="H205" s="113"/>
      <c r="I205" s="114"/>
      <c r="J205" s="115"/>
      <c r="K205" s="34" t="s">
        <v>63</v>
      </c>
      <c r="L205" s="114"/>
      <c r="M205" s="115"/>
      <c r="N205" s="115"/>
      <c r="O205" s="115"/>
      <c r="P205" s="115"/>
      <c r="Q205" s="115"/>
      <c r="R205" s="117"/>
      <c r="S205" s="122"/>
      <c r="T205" s="125">
        <f>T203+T204</f>
        <v>2.9569489035137786E-2</v>
      </c>
      <c r="U205" s="115"/>
      <c r="V205" s="115"/>
      <c r="W205" s="120"/>
    </row>
    <row r="206" spans="1:23" ht="15" x14ac:dyDescent="0.35">
      <c r="A206" s="78">
        <v>26</v>
      </c>
      <c r="B206" s="78" t="s">
        <v>338</v>
      </c>
      <c r="C206" s="79" t="s">
        <v>177</v>
      </c>
      <c r="D206" s="79" t="s">
        <v>339</v>
      </c>
      <c r="E206" s="80" t="s">
        <v>281</v>
      </c>
      <c r="F206" s="81" t="s">
        <v>178</v>
      </c>
      <c r="G206" s="49">
        <v>1</v>
      </c>
      <c r="H206" s="80"/>
      <c r="I206" s="81"/>
      <c r="J206" s="49"/>
      <c r="K206" s="80"/>
      <c r="L206" s="81"/>
      <c r="M206" s="49"/>
      <c r="N206" s="49"/>
      <c r="O206" s="49"/>
      <c r="P206" s="49"/>
      <c r="Q206" s="49"/>
      <c r="R206" s="98"/>
      <c r="S206" s="99"/>
      <c r="T206" s="100"/>
      <c r="U206" s="49"/>
      <c r="V206" s="49"/>
      <c r="W206" s="52"/>
    </row>
    <row r="207" spans="1:23" x14ac:dyDescent="0.35">
      <c r="H207" s="24"/>
      <c r="I207" s="25"/>
      <c r="J207" s="26"/>
      <c r="K207" s="24" t="s">
        <v>260</v>
      </c>
      <c r="L207" s="25" t="s">
        <v>95</v>
      </c>
      <c r="M207" s="26">
        <v>1</v>
      </c>
      <c r="N207" s="26"/>
      <c r="O207" s="26"/>
      <c r="P207" s="26"/>
      <c r="Q207" s="26">
        <v>0.21276861569215391</v>
      </c>
      <c r="R207" s="29">
        <f>0.21/0.971</f>
        <v>0.21627188465499486</v>
      </c>
      <c r="S207" s="30">
        <f>Q207/R207</f>
        <v>0.9838015516051497</v>
      </c>
      <c r="T207" s="31">
        <f>R207-Q207</f>
        <v>3.5032689628409497E-3</v>
      </c>
      <c r="U207" s="50" t="s">
        <v>165</v>
      </c>
      <c r="V207" s="51" t="s">
        <v>166</v>
      </c>
      <c r="W207" s="33" t="s">
        <v>179</v>
      </c>
    </row>
    <row r="208" spans="1:23" ht="15" x14ac:dyDescent="0.3">
      <c r="A208" s="27"/>
      <c r="B208" s="27"/>
      <c r="C208" s="53"/>
      <c r="D208" s="53"/>
      <c r="E208" s="24"/>
      <c r="F208" s="25"/>
      <c r="G208" s="26"/>
      <c r="H208" s="24"/>
      <c r="I208" s="25"/>
      <c r="J208" s="26"/>
      <c r="K208" s="24" t="s">
        <v>269</v>
      </c>
      <c r="L208" s="25" t="s">
        <v>180</v>
      </c>
      <c r="M208" s="26">
        <v>1</v>
      </c>
      <c r="N208" s="26"/>
      <c r="O208" s="26"/>
      <c r="P208" s="26"/>
      <c r="Q208" s="26">
        <v>0.787231384307846</v>
      </c>
      <c r="R208" s="29">
        <f>0.78/0.971</f>
        <v>0.8032955715756952</v>
      </c>
      <c r="S208" s="30">
        <f>Q208/R208</f>
        <v>0.98000214636271599</v>
      </c>
      <c r="T208" s="31">
        <f>R208-Q208</f>
        <v>1.6064187267849195E-2</v>
      </c>
      <c r="U208" s="50" t="s">
        <v>165</v>
      </c>
      <c r="V208" s="51" t="s">
        <v>166</v>
      </c>
      <c r="W208" s="33" t="s">
        <v>179</v>
      </c>
    </row>
    <row r="209" spans="1:23" ht="13" x14ac:dyDescent="0.35">
      <c r="A209" s="121"/>
      <c r="B209" s="121"/>
      <c r="C209" s="3"/>
      <c r="D209" s="3"/>
      <c r="E209" s="113"/>
      <c r="F209" s="114"/>
      <c r="G209" s="115"/>
      <c r="H209" s="113"/>
      <c r="I209" s="114"/>
      <c r="J209" s="115"/>
      <c r="K209" s="34" t="s">
        <v>26</v>
      </c>
      <c r="L209" s="114"/>
      <c r="M209" s="115"/>
      <c r="N209" s="115"/>
      <c r="O209" s="115"/>
      <c r="P209" s="115"/>
      <c r="Q209" s="115"/>
      <c r="R209" s="117"/>
      <c r="S209" s="122"/>
      <c r="T209" s="107">
        <f>T208</f>
        <v>1.6064187267849195E-2</v>
      </c>
      <c r="U209" s="115"/>
      <c r="V209" s="115"/>
      <c r="W209" s="120"/>
    </row>
    <row r="210" spans="1:23" ht="13" x14ac:dyDescent="0.35">
      <c r="A210" s="121"/>
      <c r="B210" s="121"/>
      <c r="C210" s="3"/>
      <c r="D210" s="3"/>
      <c r="E210" s="113"/>
      <c r="F210" s="114"/>
      <c r="G210" s="115"/>
      <c r="H210" s="113"/>
      <c r="I210" s="114"/>
      <c r="J210" s="115"/>
      <c r="K210" s="34" t="s">
        <v>63</v>
      </c>
      <c r="L210" s="114"/>
      <c r="M210" s="115"/>
      <c r="N210" s="115"/>
      <c r="O210" s="115"/>
      <c r="P210" s="115"/>
      <c r="Q210" s="115"/>
      <c r="R210" s="117"/>
      <c r="S210" s="122"/>
      <c r="T210" s="125">
        <f>T207</f>
        <v>3.5032689628409497E-3</v>
      </c>
      <c r="U210" s="115"/>
      <c r="V210" s="115"/>
      <c r="W210" s="120"/>
    </row>
    <row r="211" spans="1:23" ht="15" x14ac:dyDescent="0.35">
      <c r="A211" s="134">
        <v>27</v>
      </c>
      <c r="B211" s="134" t="s">
        <v>340</v>
      </c>
      <c r="C211" s="135" t="s">
        <v>181</v>
      </c>
      <c r="D211" s="135" t="s">
        <v>341</v>
      </c>
      <c r="E211" s="136" t="s">
        <v>282</v>
      </c>
      <c r="F211" s="103" t="s">
        <v>182</v>
      </c>
      <c r="G211" s="137">
        <v>1</v>
      </c>
      <c r="H211" s="110"/>
      <c r="I211" s="111"/>
      <c r="J211" s="112"/>
      <c r="K211" s="97"/>
      <c r="L211" s="111"/>
      <c r="M211" s="112"/>
      <c r="N211" s="112"/>
      <c r="O211" s="112"/>
      <c r="P211" s="112"/>
      <c r="Q211" s="112"/>
      <c r="R211" s="147"/>
      <c r="S211" s="148"/>
      <c r="T211" s="149"/>
      <c r="U211" s="112"/>
      <c r="V211" s="112"/>
      <c r="W211" s="150"/>
    </row>
    <row r="212" spans="1:23" ht="15" x14ac:dyDescent="0.3">
      <c r="A212" s="3"/>
      <c r="B212" s="3"/>
      <c r="C212" s="3"/>
      <c r="D212" s="3"/>
      <c r="G212" s="3"/>
      <c r="H212" s="42"/>
      <c r="I212" s="43"/>
      <c r="J212" s="26"/>
      <c r="K212" s="42" t="s">
        <v>281</v>
      </c>
      <c r="L212" s="43" t="s">
        <v>183</v>
      </c>
      <c r="M212" s="26">
        <v>4.99</v>
      </c>
      <c r="N212" s="26"/>
      <c r="O212" s="26"/>
      <c r="P212" s="26"/>
      <c r="Q212" s="47">
        <v>0.7721988491716506</v>
      </c>
      <c r="R212" s="91">
        <f>Q212</f>
        <v>0.7721988491716506</v>
      </c>
      <c r="S212" s="92">
        <f>Q212/R212</f>
        <v>1</v>
      </c>
      <c r="T212" s="96"/>
      <c r="U212" s="93" t="s">
        <v>85</v>
      </c>
      <c r="V212" s="94" t="s">
        <v>86</v>
      </c>
      <c r="W212" s="33" t="s">
        <v>184</v>
      </c>
    </row>
    <row r="213" spans="1:23" ht="15" x14ac:dyDescent="0.35">
      <c r="A213" s="3"/>
      <c r="B213" s="3"/>
      <c r="C213" s="3"/>
      <c r="D213" s="3"/>
      <c r="G213" s="3"/>
      <c r="H213" s="42"/>
      <c r="I213" s="43"/>
      <c r="J213" s="26"/>
      <c r="K213" s="42"/>
      <c r="L213" s="43"/>
      <c r="M213" s="26"/>
      <c r="N213" s="26" t="s">
        <v>185</v>
      </c>
      <c r="O213" s="43" t="s">
        <v>186</v>
      </c>
      <c r="P213" s="145">
        <v>1</v>
      </c>
      <c r="Q213" s="47">
        <v>0.19351392143004276</v>
      </c>
      <c r="R213" s="91">
        <f>Q213/S213</f>
        <v>0.19351392143004276</v>
      </c>
      <c r="S213" s="92">
        <f>S212</f>
        <v>1</v>
      </c>
      <c r="T213" s="96"/>
      <c r="U213" s="47"/>
      <c r="V213" s="47"/>
      <c r="W213" s="33"/>
    </row>
    <row r="214" spans="1:23" ht="15" x14ac:dyDescent="0.35">
      <c r="A214" s="3"/>
      <c r="B214" s="3"/>
      <c r="C214" s="3"/>
      <c r="D214" s="3"/>
      <c r="G214" s="3"/>
      <c r="H214" s="42"/>
      <c r="I214" s="43"/>
      <c r="J214" s="26"/>
      <c r="K214" s="42"/>
      <c r="L214" s="43"/>
      <c r="M214" s="26"/>
      <c r="N214" s="113" t="s">
        <v>31</v>
      </c>
      <c r="O214" s="43" t="s">
        <v>32</v>
      </c>
      <c r="P214" s="145">
        <v>1</v>
      </c>
      <c r="Q214" s="47">
        <v>3.4839852774196926E-2</v>
      </c>
      <c r="R214" s="91">
        <f>Q214/S214</f>
        <v>3.4839852774196926E-2</v>
      </c>
      <c r="S214" s="92">
        <f>S213</f>
        <v>1</v>
      </c>
      <c r="T214" s="96"/>
      <c r="U214" s="47"/>
      <c r="V214" s="47"/>
      <c r="W214" s="33"/>
    </row>
    <row r="215" spans="1:23" ht="15" x14ac:dyDescent="0.35">
      <c r="A215" s="134">
        <v>28</v>
      </c>
      <c r="B215" s="134" t="s">
        <v>342</v>
      </c>
      <c r="C215" s="135" t="s">
        <v>187</v>
      </c>
      <c r="D215" s="135" t="s">
        <v>343</v>
      </c>
      <c r="E215" s="136" t="s">
        <v>283</v>
      </c>
      <c r="F215" s="103" t="s">
        <v>188</v>
      </c>
      <c r="G215" s="137">
        <v>1</v>
      </c>
      <c r="H215" s="136"/>
      <c r="I215" s="103"/>
      <c r="J215" s="49"/>
      <c r="K215" s="136"/>
      <c r="L215" s="103"/>
      <c r="M215" s="49"/>
      <c r="N215" s="49"/>
      <c r="O215" s="49"/>
      <c r="P215" s="49"/>
      <c r="Q215" s="137"/>
      <c r="R215" s="105"/>
      <c r="S215" s="151"/>
      <c r="T215" s="159"/>
      <c r="U215" s="137"/>
      <c r="V215" s="137"/>
      <c r="W215" s="106"/>
    </row>
    <row r="216" spans="1:23" ht="15" x14ac:dyDescent="0.3">
      <c r="A216" s="3"/>
      <c r="B216" s="3"/>
      <c r="C216" s="3"/>
      <c r="D216" s="3"/>
      <c r="G216" s="3"/>
      <c r="H216" s="42"/>
      <c r="I216" s="43"/>
      <c r="J216" s="26"/>
      <c r="K216" s="42" t="s">
        <v>281</v>
      </c>
      <c r="L216" s="43" t="s">
        <v>183</v>
      </c>
      <c r="M216" s="26">
        <v>1</v>
      </c>
      <c r="N216" s="26"/>
      <c r="O216" s="26"/>
      <c r="P216" s="26"/>
      <c r="Q216" s="47">
        <v>0.4573714285714286</v>
      </c>
      <c r="R216" s="91">
        <f>Q216</f>
        <v>0.4573714285714286</v>
      </c>
      <c r="S216" s="92">
        <f>Q216/R216</f>
        <v>1</v>
      </c>
      <c r="T216" s="96"/>
      <c r="U216" s="93" t="s">
        <v>85</v>
      </c>
      <c r="V216" s="94" t="s">
        <v>86</v>
      </c>
      <c r="W216" s="33" t="s">
        <v>184</v>
      </c>
    </row>
    <row r="217" spans="1:23" ht="15" x14ac:dyDescent="0.3">
      <c r="A217" s="3"/>
      <c r="B217" s="3"/>
      <c r="C217" s="3"/>
      <c r="D217" s="3"/>
      <c r="E217" s="42"/>
      <c r="F217" s="43"/>
      <c r="G217" s="47"/>
      <c r="H217" s="42"/>
      <c r="I217" s="43"/>
      <c r="J217" s="26"/>
      <c r="K217" s="42" t="s">
        <v>280</v>
      </c>
      <c r="L217" s="43" t="s">
        <v>189</v>
      </c>
      <c r="M217" s="26">
        <v>1</v>
      </c>
      <c r="N217" s="26"/>
      <c r="O217" s="26"/>
      <c r="P217" s="26"/>
      <c r="Q217" s="47">
        <v>0.34320000000000001</v>
      </c>
      <c r="R217" s="91">
        <f>Q217</f>
        <v>0.34320000000000001</v>
      </c>
      <c r="S217" s="92">
        <f>Q217/R217</f>
        <v>1</v>
      </c>
      <c r="T217" s="96"/>
      <c r="U217" s="93" t="s">
        <v>85</v>
      </c>
      <c r="V217" s="94" t="s">
        <v>86</v>
      </c>
      <c r="W217" s="33" t="s">
        <v>184</v>
      </c>
    </row>
    <row r="218" spans="1:23" ht="15" x14ac:dyDescent="0.35">
      <c r="A218" s="3"/>
      <c r="B218" s="3"/>
      <c r="C218" s="3"/>
      <c r="D218" s="3"/>
      <c r="G218" s="3"/>
      <c r="H218" s="42"/>
      <c r="I218" s="43"/>
      <c r="J218" s="26"/>
      <c r="K218" s="42"/>
      <c r="L218" s="43"/>
      <c r="M218" s="26"/>
      <c r="N218" s="113" t="s">
        <v>31</v>
      </c>
      <c r="O218" s="43" t="s">
        <v>32</v>
      </c>
      <c r="P218" s="145">
        <v>1.94</v>
      </c>
      <c r="Q218" s="47">
        <v>0.1997645714285714</v>
      </c>
      <c r="R218" s="91">
        <f>Q218/S218</f>
        <v>0.1997645714285714</v>
      </c>
      <c r="S218" s="92">
        <f>S217</f>
        <v>1</v>
      </c>
      <c r="T218" s="96"/>
      <c r="U218" s="47"/>
      <c r="V218" s="47"/>
      <c r="W218" s="33"/>
    </row>
    <row r="219" spans="1:23" ht="15" x14ac:dyDescent="0.35">
      <c r="A219" s="160">
        <v>29</v>
      </c>
      <c r="B219" s="78" t="s">
        <v>344</v>
      </c>
      <c r="C219" s="79" t="s">
        <v>190</v>
      </c>
      <c r="D219" s="79" t="s">
        <v>345</v>
      </c>
      <c r="E219" s="80" t="s">
        <v>284</v>
      </c>
      <c r="F219" s="81" t="s">
        <v>191</v>
      </c>
      <c r="G219" s="49">
        <v>1</v>
      </c>
      <c r="H219" s="136"/>
      <c r="I219" s="103"/>
      <c r="J219" s="49"/>
      <c r="K219" s="136"/>
      <c r="L219" s="103"/>
      <c r="M219" s="49"/>
      <c r="N219" s="110"/>
      <c r="O219" s="103"/>
      <c r="P219" s="152"/>
      <c r="Q219" s="137"/>
      <c r="R219" s="105"/>
      <c r="S219" s="151"/>
      <c r="T219" s="159"/>
      <c r="U219" s="137"/>
      <c r="V219" s="137"/>
      <c r="W219" s="106"/>
    </row>
    <row r="220" spans="1:23" ht="15" x14ac:dyDescent="0.3">
      <c r="A220" s="161"/>
      <c r="B220" s="213"/>
      <c r="C220" s="3"/>
      <c r="D220" s="3"/>
      <c r="G220" s="3"/>
      <c r="H220" s="24"/>
      <c r="I220" s="25"/>
      <c r="J220" s="26"/>
      <c r="K220" s="24" t="s">
        <v>265</v>
      </c>
      <c r="L220" s="25" t="s">
        <v>192</v>
      </c>
      <c r="M220" s="26">
        <v>1</v>
      </c>
      <c r="N220" s="26"/>
      <c r="O220" s="26"/>
      <c r="P220" s="26"/>
      <c r="Q220" s="26">
        <v>1</v>
      </c>
      <c r="R220" s="29">
        <f>Q220/0.98</f>
        <v>1.0204081632653061</v>
      </c>
      <c r="S220" s="30">
        <f t="shared" ref="S220:S248" si="29">Q220/R220</f>
        <v>0.98</v>
      </c>
      <c r="T220" s="31">
        <f>R220-Q220</f>
        <v>2.0408163265306145E-2</v>
      </c>
      <c r="U220" s="93" t="s">
        <v>85</v>
      </c>
      <c r="V220" s="94" t="s">
        <v>251</v>
      </c>
      <c r="W220" s="86" t="s">
        <v>193</v>
      </c>
    </row>
    <row r="221" spans="1:23" ht="13" x14ac:dyDescent="0.35">
      <c r="A221" s="162"/>
      <c r="B221" s="56"/>
      <c r="C221" s="163"/>
      <c r="D221" s="163"/>
      <c r="E221" s="57"/>
      <c r="F221" s="58"/>
      <c r="G221" s="59"/>
      <c r="H221" s="57"/>
      <c r="I221" s="58"/>
      <c r="J221" s="59"/>
      <c r="K221" s="164" t="s">
        <v>26</v>
      </c>
      <c r="L221" s="165"/>
      <c r="M221" s="166"/>
      <c r="N221" s="166"/>
      <c r="O221" s="166"/>
      <c r="P221" s="166"/>
      <c r="Q221" s="166"/>
      <c r="R221" s="167"/>
      <c r="S221" s="168"/>
      <c r="T221" s="169">
        <f>T220</f>
        <v>2.0408163265306145E-2</v>
      </c>
      <c r="U221" s="59"/>
      <c r="V221" s="59"/>
      <c r="W221" s="170"/>
    </row>
    <row r="222" spans="1:23" ht="15" x14ac:dyDescent="0.35">
      <c r="A222" s="171">
        <v>30</v>
      </c>
      <c r="B222" s="212" t="s">
        <v>346</v>
      </c>
      <c r="C222" s="53" t="s">
        <v>194</v>
      </c>
      <c r="D222" s="53" t="s">
        <v>353</v>
      </c>
      <c r="E222" s="24" t="s">
        <v>285</v>
      </c>
      <c r="F222" s="25" t="s">
        <v>195</v>
      </c>
      <c r="G222" s="26">
        <v>1</v>
      </c>
      <c r="H222" s="24"/>
      <c r="I222" s="25"/>
      <c r="J222" s="26"/>
      <c r="K222" s="24"/>
      <c r="L222" s="25"/>
      <c r="M222" s="26"/>
      <c r="N222" s="26"/>
      <c r="O222" s="26"/>
      <c r="P222" s="26"/>
      <c r="Q222" s="26"/>
      <c r="R222" s="29"/>
      <c r="S222" s="30"/>
      <c r="T222" s="31"/>
      <c r="U222" s="26"/>
      <c r="V222" s="26"/>
      <c r="W222" s="86"/>
    </row>
    <row r="223" spans="1:23" x14ac:dyDescent="0.35">
      <c r="A223" s="172"/>
      <c r="B223" s="214"/>
      <c r="G223" s="4"/>
      <c r="H223" s="24"/>
      <c r="I223" s="25"/>
      <c r="J223" s="26"/>
      <c r="K223" s="24" t="s">
        <v>270</v>
      </c>
      <c r="L223" s="25" t="s">
        <v>196</v>
      </c>
      <c r="M223" s="26">
        <v>1</v>
      </c>
      <c r="N223" s="26"/>
      <c r="O223" s="26"/>
      <c r="P223" s="26"/>
      <c r="Q223" s="26">
        <v>1</v>
      </c>
      <c r="R223" s="29">
        <v>1.02</v>
      </c>
      <c r="S223" s="30">
        <f t="shared" si="29"/>
        <v>0.98039215686274506</v>
      </c>
      <c r="T223" s="31">
        <f>R223-Q223</f>
        <v>2.0000000000000018E-2</v>
      </c>
      <c r="U223" s="50" t="s">
        <v>35</v>
      </c>
      <c r="V223" s="51" t="s">
        <v>36</v>
      </c>
      <c r="W223" s="86" t="s">
        <v>37</v>
      </c>
    </row>
    <row r="224" spans="1:23" ht="13" x14ac:dyDescent="0.35">
      <c r="A224" s="162"/>
      <c r="B224" s="56"/>
      <c r="C224" s="163"/>
      <c r="D224" s="163"/>
      <c r="E224" s="57"/>
      <c r="F224" s="58"/>
      <c r="G224" s="59"/>
      <c r="H224" s="57"/>
      <c r="I224" s="58"/>
      <c r="J224" s="59"/>
      <c r="K224" s="164" t="s">
        <v>26</v>
      </c>
      <c r="L224" s="165"/>
      <c r="M224" s="166"/>
      <c r="N224" s="166"/>
      <c r="O224" s="166"/>
      <c r="P224" s="166"/>
      <c r="Q224" s="166"/>
      <c r="R224" s="167"/>
      <c r="S224" s="168"/>
      <c r="T224" s="169">
        <f>T223</f>
        <v>2.0000000000000018E-2</v>
      </c>
      <c r="U224" s="59"/>
      <c r="V224" s="59"/>
      <c r="W224" s="170"/>
    </row>
    <row r="225" spans="1:23" ht="15" x14ac:dyDescent="0.35">
      <c r="A225" s="160">
        <v>31</v>
      </c>
      <c r="B225" s="78" t="s">
        <v>347</v>
      </c>
      <c r="C225" s="79" t="s">
        <v>197</v>
      </c>
      <c r="D225" s="79" t="s">
        <v>352</v>
      </c>
      <c r="E225" s="80" t="s">
        <v>286</v>
      </c>
      <c r="F225" s="81" t="s">
        <v>198</v>
      </c>
      <c r="G225" s="49">
        <v>1</v>
      </c>
      <c r="H225" s="80"/>
      <c r="I225" s="81"/>
      <c r="J225" s="49"/>
      <c r="K225" s="173"/>
      <c r="L225" s="174"/>
      <c r="M225" s="175"/>
      <c r="N225" s="175"/>
      <c r="O225" s="175"/>
      <c r="P225" s="175"/>
      <c r="Q225" s="175"/>
      <c r="R225" s="176"/>
      <c r="S225" s="177"/>
      <c r="T225" s="178"/>
      <c r="U225" s="49"/>
      <c r="V225" s="49"/>
      <c r="W225" s="52"/>
    </row>
    <row r="226" spans="1:23" ht="15" x14ac:dyDescent="0.35">
      <c r="A226" s="171"/>
      <c r="B226" s="212"/>
      <c r="C226" s="53"/>
      <c r="D226" s="53"/>
      <c r="E226" s="24"/>
      <c r="F226" s="25"/>
      <c r="G226" s="26"/>
      <c r="H226" s="113" t="s">
        <v>31</v>
      </c>
      <c r="I226" s="43" t="s">
        <v>32</v>
      </c>
      <c r="J226" s="145">
        <v>2</v>
      </c>
      <c r="K226" s="179"/>
      <c r="L226" s="180"/>
      <c r="M226" s="181"/>
      <c r="N226" s="181"/>
      <c r="O226" s="181"/>
      <c r="P226" s="181"/>
      <c r="Q226" s="47">
        <v>0.15925058548009369</v>
      </c>
      <c r="R226" s="182"/>
      <c r="S226" s="183"/>
      <c r="T226" s="184"/>
      <c r="U226" s="26"/>
      <c r="V226" s="26"/>
      <c r="W226" s="86"/>
    </row>
    <row r="227" spans="1:23" ht="15" x14ac:dyDescent="0.3">
      <c r="A227" s="161"/>
      <c r="B227" s="213"/>
      <c r="C227" s="3"/>
      <c r="D227" s="3"/>
      <c r="G227" s="3"/>
      <c r="H227" s="24"/>
      <c r="I227" s="25"/>
      <c r="J227" s="26"/>
      <c r="K227" s="24" t="s">
        <v>268</v>
      </c>
      <c r="L227" s="25" t="s">
        <v>199</v>
      </c>
      <c r="M227" s="26">
        <v>1</v>
      </c>
      <c r="N227" s="26"/>
      <c r="O227" s="26"/>
      <c r="P227" s="26"/>
      <c r="Q227" s="26">
        <v>0.64575140294286604</v>
      </c>
      <c r="R227" s="29">
        <v>0.66</v>
      </c>
      <c r="S227" s="30">
        <f t="shared" si="29"/>
        <v>0.9784112165801</v>
      </c>
      <c r="T227" s="31">
        <f>R227-Q227</f>
        <v>1.4248597057133994E-2</v>
      </c>
      <c r="U227" s="50" t="s">
        <v>35</v>
      </c>
      <c r="V227" s="51" t="s">
        <v>36</v>
      </c>
      <c r="W227" s="86" t="s">
        <v>37</v>
      </c>
    </row>
    <row r="228" spans="1:23" ht="15" x14ac:dyDescent="0.3">
      <c r="A228" s="171"/>
      <c r="B228" s="212"/>
      <c r="C228" s="3"/>
      <c r="D228" s="3"/>
      <c r="E228" s="24"/>
      <c r="F228" s="25"/>
      <c r="G228" s="26"/>
      <c r="H228" s="24"/>
      <c r="I228" s="25"/>
      <c r="J228" s="26"/>
      <c r="K228" s="24" t="s">
        <v>273</v>
      </c>
      <c r="L228" s="25" t="s">
        <v>148</v>
      </c>
      <c r="M228" s="26">
        <v>1</v>
      </c>
      <c r="N228" s="26"/>
      <c r="O228" s="26"/>
      <c r="P228" s="26"/>
      <c r="Q228" s="26">
        <v>0.51349918253722771</v>
      </c>
      <c r="R228" s="29">
        <v>0.52</v>
      </c>
      <c r="S228" s="30">
        <f t="shared" si="29"/>
        <v>0.98749842795620713</v>
      </c>
      <c r="T228" s="31">
        <f>R228-Q228</f>
        <v>6.5008174627723125E-3</v>
      </c>
      <c r="U228" s="50" t="s">
        <v>35</v>
      </c>
      <c r="V228" s="51" t="s">
        <v>36</v>
      </c>
      <c r="W228" s="86" t="s">
        <v>37</v>
      </c>
    </row>
    <row r="229" spans="1:23" ht="13" x14ac:dyDescent="0.35">
      <c r="A229" s="162"/>
      <c r="B229" s="56"/>
      <c r="C229" s="163"/>
      <c r="D229" s="163"/>
      <c r="E229" s="57"/>
      <c r="F229" s="58"/>
      <c r="G229" s="59"/>
      <c r="H229" s="57"/>
      <c r="I229" s="58"/>
      <c r="J229" s="59"/>
      <c r="K229" s="164" t="s">
        <v>26</v>
      </c>
      <c r="L229" s="165"/>
      <c r="M229" s="166"/>
      <c r="N229" s="166"/>
      <c r="O229" s="166"/>
      <c r="P229" s="166"/>
      <c r="Q229" s="166"/>
      <c r="R229" s="167"/>
      <c r="S229" s="168"/>
      <c r="T229" s="169">
        <f>T227+T228</f>
        <v>2.0749414519906306E-2</v>
      </c>
      <c r="U229" s="59"/>
      <c r="V229" s="59"/>
      <c r="W229" s="170"/>
    </row>
    <row r="230" spans="1:23" ht="15" x14ac:dyDescent="0.35">
      <c r="A230" s="160">
        <v>32</v>
      </c>
      <c r="B230" s="78" t="s">
        <v>348</v>
      </c>
      <c r="C230" s="79" t="s">
        <v>200</v>
      </c>
      <c r="D230" s="79" t="s">
        <v>349</v>
      </c>
      <c r="E230" s="80" t="s">
        <v>287</v>
      </c>
      <c r="F230" s="81" t="s">
        <v>201</v>
      </c>
      <c r="G230" s="49">
        <v>1</v>
      </c>
      <c r="H230" s="80"/>
      <c r="I230" s="81"/>
      <c r="J230" s="49"/>
      <c r="K230" s="80"/>
      <c r="L230" s="81"/>
      <c r="M230" s="49"/>
      <c r="N230" s="49"/>
      <c r="O230" s="49"/>
      <c r="P230" s="49"/>
      <c r="Q230" s="49"/>
      <c r="R230" s="98"/>
      <c r="S230" s="99"/>
      <c r="T230" s="100"/>
      <c r="U230" s="49"/>
      <c r="V230" s="49"/>
      <c r="W230" s="52"/>
    </row>
    <row r="231" spans="1:23" ht="15" x14ac:dyDescent="0.3">
      <c r="A231" s="161"/>
      <c r="B231" s="213"/>
      <c r="C231" s="3"/>
      <c r="D231" s="3"/>
      <c r="G231" s="3"/>
      <c r="H231" s="24"/>
      <c r="I231" s="25"/>
      <c r="J231" s="26"/>
      <c r="K231" s="24" t="s">
        <v>271</v>
      </c>
      <c r="L231" s="25" t="s">
        <v>142</v>
      </c>
      <c r="M231" s="26">
        <v>1</v>
      </c>
      <c r="N231" s="26"/>
      <c r="O231" s="26"/>
      <c r="P231" s="26"/>
      <c r="Q231" s="26">
        <v>1</v>
      </c>
      <c r="R231" s="29">
        <v>1.02</v>
      </c>
      <c r="S231" s="30">
        <f t="shared" si="29"/>
        <v>0.98039215686274506</v>
      </c>
      <c r="T231" s="31">
        <f>R231-Q231</f>
        <v>2.0000000000000018E-2</v>
      </c>
      <c r="U231" s="50" t="s">
        <v>35</v>
      </c>
      <c r="V231" s="51" t="s">
        <v>36</v>
      </c>
      <c r="W231" s="86" t="s">
        <v>37</v>
      </c>
    </row>
    <row r="232" spans="1:23" ht="13" x14ac:dyDescent="0.35">
      <c r="A232" s="162"/>
      <c r="B232" s="56"/>
      <c r="C232" s="163"/>
      <c r="D232" s="163"/>
      <c r="E232" s="57"/>
      <c r="F232" s="58"/>
      <c r="G232" s="59"/>
      <c r="H232" s="57"/>
      <c r="I232" s="58"/>
      <c r="J232" s="59"/>
      <c r="K232" s="164" t="s">
        <v>26</v>
      </c>
      <c r="L232" s="165"/>
      <c r="M232" s="166"/>
      <c r="N232" s="166"/>
      <c r="O232" s="166"/>
      <c r="P232" s="166"/>
      <c r="Q232" s="166"/>
      <c r="R232" s="167"/>
      <c r="S232" s="168"/>
      <c r="T232" s="169">
        <f>T231</f>
        <v>2.0000000000000018E-2</v>
      </c>
      <c r="U232" s="59"/>
      <c r="V232" s="59"/>
      <c r="W232" s="170"/>
    </row>
    <row r="233" spans="1:23" ht="15" x14ac:dyDescent="0.35">
      <c r="A233" s="160">
        <v>33</v>
      </c>
      <c r="B233" s="78" t="s">
        <v>350</v>
      </c>
      <c r="C233" s="79" t="s">
        <v>202</v>
      </c>
      <c r="D233" s="79" t="s">
        <v>288</v>
      </c>
      <c r="E233" s="80" t="s">
        <v>288</v>
      </c>
      <c r="F233" s="81" t="s">
        <v>203</v>
      </c>
      <c r="G233" s="49">
        <v>1</v>
      </c>
      <c r="H233" s="80"/>
      <c r="I233" s="81"/>
      <c r="J233" s="49"/>
      <c r="K233" s="173"/>
      <c r="L233" s="174"/>
      <c r="M233" s="175"/>
      <c r="N233" s="175"/>
      <c r="O233" s="175"/>
      <c r="P233" s="175"/>
      <c r="Q233" s="175"/>
      <c r="R233" s="176"/>
      <c r="S233" s="177"/>
      <c r="T233" s="178"/>
      <c r="U233" s="49"/>
      <c r="V233" s="49"/>
      <c r="W233" s="52"/>
    </row>
    <row r="234" spans="1:23" ht="13" x14ac:dyDescent="0.35">
      <c r="A234" s="171"/>
      <c r="B234" s="212"/>
      <c r="C234" s="53"/>
      <c r="D234" s="53"/>
      <c r="E234" s="24"/>
      <c r="F234" s="25"/>
      <c r="G234" s="26"/>
      <c r="H234" s="89" t="s">
        <v>58</v>
      </c>
      <c r="I234" s="89" t="s">
        <v>59</v>
      </c>
      <c r="J234" s="95">
        <v>2</v>
      </c>
      <c r="K234" s="179"/>
      <c r="L234" s="180"/>
      <c r="M234" s="181"/>
      <c r="N234" s="181"/>
      <c r="O234" s="181"/>
      <c r="P234" s="181"/>
      <c r="Q234" s="26">
        <v>0.2867592119233946</v>
      </c>
      <c r="R234" s="182"/>
      <c r="S234" s="183"/>
      <c r="T234" s="184"/>
      <c r="U234" s="26"/>
      <c r="V234" s="26"/>
      <c r="W234" s="86"/>
    </row>
    <row r="235" spans="1:23" ht="15" x14ac:dyDescent="0.3">
      <c r="A235" s="161"/>
      <c r="B235" s="213"/>
      <c r="C235" s="3"/>
      <c r="D235" s="3"/>
      <c r="G235" s="3"/>
      <c r="H235" s="24"/>
      <c r="I235" s="25"/>
      <c r="J235" s="26"/>
      <c r="K235" s="24" t="s">
        <v>243</v>
      </c>
      <c r="L235" s="25" t="s">
        <v>144</v>
      </c>
      <c r="M235" s="26">
        <v>1</v>
      </c>
      <c r="N235" s="26"/>
      <c r="O235" s="26"/>
      <c r="P235" s="26"/>
      <c r="Q235" s="26">
        <v>0.89775453222698498</v>
      </c>
      <c r="R235" s="29">
        <v>0.91</v>
      </c>
      <c r="S235" s="30">
        <f t="shared" si="29"/>
        <v>0.98654344200767574</v>
      </c>
      <c r="T235" s="31">
        <f>R235-Q235</f>
        <v>1.2245467773015051E-2</v>
      </c>
      <c r="U235" s="50" t="s">
        <v>35</v>
      </c>
      <c r="V235" s="51" t="s">
        <v>36</v>
      </c>
      <c r="W235" s="86" t="s">
        <v>37</v>
      </c>
    </row>
    <row r="236" spans="1:23" ht="15" x14ac:dyDescent="0.35">
      <c r="A236" s="161"/>
      <c r="B236" s="213"/>
      <c r="C236" s="3"/>
      <c r="D236" s="3"/>
      <c r="G236" s="3"/>
      <c r="H236" s="24"/>
      <c r="I236" s="25"/>
      <c r="J236" s="26"/>
      <c r="K236" s="24"/>
      <c r="L236" s="25"/>
      <c r="M236" s="26"/>
      <c r="N236" s="24" t="s">
        <v>204</v>
      </c>
      <c r="O236" s="25" t="s">
        <v>205</v>
      </c>
      <c r="P236" s="26">
        <v>1</v>
      </c>
      <c r="Q236" s="26">
        <v>0.38900467969640967</v>
      </c>
      <c r="R236" s="29">
        <f>Q236/S236</f>
        <v>0.39431074510491049</v>
      </c>
      <c r="S236" s="30">
        <f>S235</f>
        <v>0.98654344200767574</v>
      </c>
      <c r="T236" s="31">
        <f>R236-Q236</f>
        <v>5.3060654085008152E-3</v>
      </c>
      <c r="U236" s="26"/>
      <c r="V236" s="26"/>
      <c r="W236" s="86"/>
    </row>
    <row r="237" spans="1:23" ht="13" x14ac:dyDescent="0.35">
      <c r="A237" s="171"/>
      <c r="B237" s="212"/>
      <c r="C237" s="53"/>
      <c r="D237" s="53"/>
      <c r="E237" s="24"/>
      <c r="F237" s="25"/>
      <c r="G237" s="26"/>
      <c r="H237" s="24"/>
      <c r="I237" s="25"/>
      <c r="J237" s="26"/>
      <c r="K237" s="179" t="s">
        <v>26</v>
      </c>
      <c r="L237" s="180"/>
      <c r="M237" s="181"/>
      <c r="N237" s="24"/>
      <c r="O237" s="25"/>
      <c r="P237" s="181"/>
      <c r="Q237" s="181"/>
      <c r="R237" s="182"/>
      <c r="S237" s="183"/>
      <c r="T237" s="184">
        <f>T235+T236</f>
        <v>1.7551533181515866E-2</v>
      </c>
      <c r="U237" s="26"/>
      <c r="V237" s="26"/>
      <c r="W237" s="146" t="s">
        <v>206</v>
      </c>
    </row>
    <row r="238" spans="1:23" ht="15" x14ac:dyDescent="0.35">
      <c r="A238" s="160">
        <v>34</v>
      </c>
      <c r="B238" s="78" t="s">
        <v>351</v>
      </c>
      <c r="C238" s="79" t="s">
        <v>207</v>
      </c>
      <c r="D238" s="79" t="s">
        <v>33</v>
      </c>
      <c r="E238" s="80" t="s">
        <v>289</v>
      </c>
      <c r="F238" s="81" t="s">
        <v>208</v>
      </c>
      <c r="G238" s="49">
        <v>1</v>
      </c>
      <c r="H238" s="80"/>
      <c r="I238" s="81"/>
      <c r="J238" s="49"/>
      <c r="K238" s="80"/>
      <c r="L238" s="81"/>
      <c r="M238" s="49"/>
      <c r="N238" s="49"/>
      <c r="O238" s="49"/>
      <c r="P238" s="49"/>
      <c r="Q238" s="49"/>
      <c r="R238" s="98"/>
      <c r="S238" s="99"/>
      <c r="T238" s="100"/>
      <c r="U238" s="49"/>
      <c r="V238" s="49"/>
      <c r="W238" s="52"/>
    </row>
    <row r="239" spans="1:23" ht="15" x14ac:dyDescent="0.3">
      <c r="A239" s="161"/>
      <c r="B239" s="213"/>
      <c r="C239" s="3"/>
      <c r="D239" s="3"/>
      <c r="G239" s="3"/>
      <c r="H239" s="24"/>
      <c r="I239" s="25"/>
      <c r="J239" s="26"/>
      <c r="K239" s="24" t="s">
        <v>33</v>
      </c>
      <c r="L239" s="25" t="s">
        <v>83</v>
      </c>
      <c r="M239" s="26">
        <v>1</v>
      </c>
      <c r="N239" s="26"/>
      <c r="O239" s="26"/>
      <c r="P239" s="26"/>
      <c r="Q239" s="26">
        <v>1</v>
      </c>
      <c r="R239" s="29">
        <v>1.02</v>
      </c>
      <c r="S239" s="30">
        <f t="shared" si="29"/>
        <v>0.98039215686274506</v>
      </c>
      <c r="T239" s="31">
        <f>R239-Q239</f>
        <v>2.0000000000000018E-2</v>
      </c>
      <c r="U239" s="50" t="s">
        <v>35</v>
      </c>
      <c r="V239" s="51" t="s">
        <v>36</v>
      </c>
      <c r="W239" s="86" t="s">
        <v>37</v>
      </c>
    </row>
    <row r="240" spans="1:23" ht="13" x14ac:dyDescent="0.35">
      <c r="A240" s="162"/>
      <c r="B240" s="56"/>
      <c r="C240" s="163"/>
      <c r="D240" s="163"/>
      <c r="E240" s="57"/>
      <c r="F240" s="58"/>
      <c r="G240" s="59"/>
      <c r="H240" s="57"/>
      <c r="I240" s="58"/>
      <c r="J240" s="59"/>
      <c r="K240" s="164" t="s">
        <v>26</v>
      </c>
      <c r="L240" s="165"/>
      <c r="M240" s="166"/>
      <c r="N240" s="166"/>
      <c r="O240" s="166"/>
      <c r="P240" s="166"/>
      <c r="Q240" s="166"/>
      <c r="R240" s="167"/>
      <c r="S240" s="168"/>
      <c r="T240" s="169">
        <f>T239</f>
        <v>2.0000000000000018E-2</v>
      </c>
      <c r="U240" s="59"/>
      <c r="V240" s="59"/>
      <c r="W240" s="170"/>
    </row>
    <row r="241" spans="1:28" ht="15" x14ac:dyDescent="0.35">
      <c r="A241" s="160">
        <v>35</v>
      </c>
      <c r="B241" s="78" t="s">
        <v>354</v>
      </c>
      <c r="C241" s="79" t="s">
        <v>209</v>
      </c>
      <c r="D241" s="79" t="s">
        <v>355</v>
      </c>
      <c r="E241" s="80" t="s">
        <v>290</v>
      </c>
      <c r="F241" s="81" t="s">
        <v>210</v>
      </c>
      <c r="G241" s="49">
        <v>1</v>
      </c>
      <c r="H241" s="80"/>
      <c r="I241" s="81"/>
      <c r="J241" s="49"/>
      <c r="K241" s="80"/>
      <c r="L241" s="81"/>
      <c r="M241" s="49"/>
      <c r="N241" s="49"/>
      <c r="O241" s="49"/>
      <c r="P241" s="49"/>
      <c r="Q241" s="49"/>
      <c r="R241" s="98"/>
      <c r="S241" s="99"/>
      <c r="T241" s="100"/>
      <c r="U241" s="49"/>
      <c r="V241" s="49"/>
      <c r="W241" s="52"/>
    </row>
    <row r="242" spans="1:28" ht="15" x14ac:dyDescent="0.3">
      <c r="A242" s="161"/>
      <c r="B242" s="213"/>
      <c r="C242" s="3"/>
      <c r="D242" s="3"/>
      <c r="G242" s="3"/>
      <c r="H242" s="24"/>
      <c r="I242" s="25"/>
      <c r="J242" s="26"/>
      <c r="K242" s="24" t="s">
        <v>259</v>
      </c>
      <c r="L242" s="25" t="s">
        <v>82</v>
      </c>
      <c r="M242" s="26">
        <v>1</v>
      </c>
      <c r="N242" s="26"/>
      <c r="O242" s="26"/>
      <c r="P242" s="26"/>
      <c r="Q242" s="26">
        <v>0.25040325967846822</v>
      </c>
      <c r="R242" s="29">
        <f>Q242/0.98</f>
        <v>0.25551353028415125</v>
      </c>
      <c r="S242" s="30">
        <f t="shared" si="29"/>
        <v>0.98</v>
      </c>
      <c r="T242" s="31">
        <f t="shared" ref="T242:T244" si="30">R242-Q242</f>
        <v>5.1102706056830316E-3</v>
      </c>
      <c r="U242" s="93" t="s">
        <v>85</v>
      </c>
      <c r="V242" s="94" t="s">
        <v>86</v>
      </c>
      <c r="W242" s="33" t="s">
        <v>295</v>
      </c>
    </row>
    <row r="243" spans="1:28" ht="15" x14ac:dyDescent="0.3">
      <c r="A243" s="171"/>
      <c r="B243" s="212"/>
      <c r="C243" s="3"/>
      <c r="D243" s="3"/>
      <c r="E243" s="24"/>
      <c r="F243" s="25"/>
      <c r="G243" s="26"/>
      <c r="H243" s="24"/>
      <c r="I243" s="25"/>
      <c r="J243" s="26"/>
      <c r="K243" s="24" t="s">
        <v>256</v>
      </c>
      <c r="L243" s="25" t="s">
        <v>72</v>
      </c>
      <c r="M243" s="26">
        <v>1.1200000000000001</v>
      </c>
      <c r="N243" s="26"/>
      <c r="O243" s="26"/>
      <c r="P243" s="26"/>
      <c r="Q243" s="26">
        <v>0.5504907545226907</v>
      </c>
      <c r="R243" s="29">
        <f>Q243/0.98</f>
        <v>0.56172525971703136</v>
      </c>
      <c r="S243" s="30">
        <f t="shared" si="29"/>
        <v>0.98</v>
      </c>
      <c r="T243" s="31">
        <f t="shared" si="30"/>
        <v>1.123450519434066E-2</v>
      </c>
      <c r="U243" s="93" t="s">
        <v>85</v>
      </c>
      <c r="V243" s="94" t="s">
        <v>86</v>
      </c>
      <c r="W243" s="33" t="s">
        <v>295</v>
      </c>
    </row>
    <row r="244" spans="1:28" s="23" customFormat="1" ht="15" x14ac:dyDescent="0.3">
      <c r="A244" s="171"/>
      <c r="B244" s="212"/>
      <c r="E244" s="24"/>
      <c r="F244" s="25"/>
      <c r="G244" s="26"/>
      <c r="H244" s="24"/>
      <c r="I244" s="25"/>
      <c r="J244" s="26"/>
      <c r="K244" s="24" t="s">
        <v>263</v>
      </c>
      <c r="L244" s="25" t="s">
        <v>92</v>
      </c>
      <c r="M244" s="26">
        <v>0.78</v>
      </c>
      <c r="N244" s="26"/>
      <c r="O244" s="26"/>
      <c r="P244" s="26"/>
      <c r="Q244" s="26">
        <v>0.19910598579884115</v>
      </c>
      <c r="R244" s="29">
        <f>Q244/0.98</f>
        <v>0.20316937326412363</v>
      </c>
      <c r="S244" s="30">
        <f t="shared" si="29"/>
        <v>0.98</v>
      </c>
      <c r="T244" s="31">
        <f t="shared" si="30"/>
        <v>4.0633874652824808E-3</v>
      </c>
      <c r="U244" s="93" t="s">
        <v>85</v>
      </c>
      <c r="V244" s="94" t="s">
        <v>86</v>
      </c>
      <c r="W244" s="33" t="s">
        <v>295</v>
      </c>
      <c r="X244" s="3"/>
      <c r="Y244" s="3"/>
      <c r="Z244" s="3"/>
      <c r="AA244" s="3"/>
      <c r="AB244" s="3"/>
    </row>
    <row r="245" spans="1:28" ht="13" x14ac:dyDescent="0.35">
      <c r="A245" s="171"/>
      <c r="B245" s="212"/>
      <c r="C245" s="53"/>
      <c r="D245" s="53"/>
      <c r="E245" s="24"/>
      <c r="F245" s="25"/>
      <c r="G245" s="26"/>
      <c r="H245" s="24"/>
      <c r="I245" s="25"/>
      <c r="J245" s="26"/>
      <c r="K245" s="179" t="s">
        <v>26</v>
      </c>
      <c r="L245" s="180"/>
      <c r="M245" s="181"/>
      <c r="N245" s="181"/>
      <c r="O245" s="181"/>
      <c r="P245" s="181"/>
      <c r="Q245" s="181"/>
      <c r="R245" s="182"/>
      <c r="S245" s="183"/>
      <c r="T245" s="184">
        <f>T242+T243+T244</f>
        <v>2.0408163265306173E-2</v>
      </c>
      <c r="U245" s="26"/>
      <c r="V245" s="26"/>
      <c r="W245" s="86"/>
    </row>
    <row r="246" spans="1:28" ht="13" x14ac:dyDescent="0.35">
      <c r="A246" s="162"/>
      <c r="B246" s="56"/>
      <c r="C246" s="163"/>
      <c r="D246" s="163"/>
      <c r="E246" s="57"/>
      <c r="F246" s="58"/>
      <c r="G246" s="59"/>
      <c r="H246" s="57"/>
      <c r="I246" s="58"/>
      <c r="J246" s="59"/>
      <c r="K246" s="164"/>
      <c r="L246" s="165"/>
      <c r="M246" s="166"/>
      <c r="N246" s="166"/>
      <c r="O246" s="166"/>
      <c r="P246" s="166"/>
      <c r="Q246" s="166"/>
      <c r="R246" s="167"/>
      <c r="S246" s="168"/>
      <c r="T246" s="169"/>
      <c r="U246" s="59"/>
      <c r="V246" s="59"/>
      <c r="W246" s="170"/>
    </row>
    <row r="247" spans="1:28" ht="15" x14ac:dyDescent="0.35">
      <c r="A247" s="160">
        <v>36</v>
      </c>
      <c r="B247" s="78" t="s">
        <v>356</v>
      </c>
      <c r="C247" s="79" t="s">
        <v>211</v>
      </c>
      <c r="D247" s="79" t="s">
        <v>357</v>
      </c>
      <c r="E247" s="80" t="s">
        <v>291</v>
      </c>
      <c r="F247" s="81" t="s">
        <v>212</v>
      </c>
      <c r="G247" s="49">
        <v>1</v>
      </c>
      <c r="H247" s="80"/>
      <c r="I247" s="81"/>
      <c r="J247" s="49"/>
      <c r="K247" s="173"/>
      <c r="L247" s="174"/>
      <c r="M247" s="175"/>
      <c r="N247" s="175"/>
      <c r="O247" s="175"/>
      <c r="P247" s="175"/>
      <c r="Q247" s="175"/>
      <c r="R247" s="176"/>
      <c r="S247" s="177"/>
      <c r="T247" s="178"/>
      <c r="U247" s="49"/>
      <c r="V247" s="49"/>
      <c r="W247" s="52"/>
    </row>
    <row r="248" spans="1:28" ht="15" x14ac:dyDescent="0.3">
      <c r="A248" s="161"/>
      <c r="B248" s="213"/>
      <c r="C248" s="3"/>
      <c r="D248" s="3"/>
      <c r="G248" s="3"/>
      <c r="H248" s="24"/>
      <c r="I248" s="25"/>
      <c r="J248" s="26"/>
      <c r="K248" s="24" t="s">
        <v>254</v>
      </c>
      <c r="L248" s="25" t="s">
        <v>57</v>
      </c>
      <c r="M248" s="26">
        <v>1</v>
      </c>
      <c r="N248" s="26"/>
      <c r="O248" s="26"/>
      <c r="P248" s="26"/>
      <c r="Q248" s="26">
        <v>1</v>
      </c>
      <c r="R248" s="29">
        <v>1.03</v>
      </c>
      <c r="S248" s="30">
        <f t="shared" si="29"/>
        <v>0.970873786407767</v>
      </c>
      <c r="T248" s="31">
        <f t="shared" ref="T248" si="31">R248-Q248</f>
        <v>3.0000000000000027E-2</v>
      </c>
      <c r="U248" s="50" t="s">
        <v>35</v>
      </c>
      <c r="V248" s="51" t="s">
        <v>36</v>
      </c>
      <c r="W248" s="86" t="s">
        <v>37</v>
      </c>
    </row>
    <row r="249" spans="1:28" ht="13" x14ac:dyDescent="0.35">
      <c r="A249" s="162"/>
      <c r="B249" s="56"/>
      <c r="C249" s="163"/>
      <c r="D249" s="163"/>
      <c r="E249" s="57"/>
      <c r="F249" s="58"/>
      <c r="G249" s="59"/>
      <c r="H249" s="57"/>
      <c r="I249" s="58"/>
      <c r="J249" s="59"/>
      <c r="K249" s="164" t="s">
        <v>26</v>
      </c>
      <c r="L249" s="165"/>
      <c r="M249" s="166"/>
      <c r="N249" s="166"/>
      <c r="O249" s="166"/>
      <c r="P249" s="166"/>
      <c r="Q249" s="166"/>
      <c r="R249" s="167"/>
      <c r="S249" s="168"/>
      <c r="T249" s="169">
        <f>T248</f>
        <v>3.0000000000000027E-2</v>
      </c>
      <c r="U249" s="59"/>
      <c r="V249" s="59"/>
      <c r="W249" s="170"/>
    </row>
    <row r="250" spans="1:28" ht="15" x14ac:dyDescent="0.35">
      <c r="A250" s="160">
        <v>37</v>
      </c>
      <c r="B250" s="78" t="s">
        <v>358</v>
      </c>
      <c r="C250" s="79" t="s">
        <v>213</v>
      </c>
      <c r="D250" s="79" t="s">
        <v>359</v>
      </c>
      <c r="E250" s="79" t="s">
        <v>214</v>
      </c>
      <c r="F250" s="81"/>
      <c r="G250" s="49"/>
      <c r="H250" s="80"/>
      <c r="I250" s="81"/>
      <c r="J250" s="49"/>
      <c r="K250" s="80"/>
      <c r="L250" s="81"/>
      <c r="M250" s="49"/>
      <c r="N250" s="49"/>
      <c r="O250" s="49"/>
      <c r="P250" s="49"/>
      <c r="Q250" s="49"/>
      <c r="R250" s="98"/>
      <c r="S250" s="99"/>
      <c r="T250" s="100"/>
      <c r="U250" s="49"/>
      <c r="V250" s="49"/>
      <c r="W250" s="52"/>
    </row>
    <row r="251" spans="1:28" ht="15" x14ac:dyDescent="0.35">
      <c r="A251" s="171"/>
      <c r="B251" s="212"/>
      <c r="C251" s="185" t="s">
        <v>215</v>
      </c>
      <c r="D251" s="185"/>
      <c r="E251" s="144" t="s">
        <v>216</v>
      </c>
      <c r="F251" s="25"/>
      <c r="G251" s="26"/>
      <c r="H251" s="24"/>
      <c r="I251" s="25"/>
      <c r="J251" s="26"/>
      <c r="K251" s="24"/>
      <c r="L251" s="25"/>
      <c r="M251" s="26"/>
      <c r="N251" s="26"/>
      <c r="O251" s="26"/>
      <c r="P251" s="26"/>
      <c r="Q251" s="26"/>
      <c r="R251" s="29"/>
      <c r="S251" s="30"/>
      <c r="T251" s="31"/>
      <c r="U251" s="26"/>
      <c r="V251" s="26"/>
      <c r="W251" s="86"/>
    </row>
    <row r="252" spans="1:28" ht="15" x14ac:dyDescent="0.35">
      <c r="A252" s="171"/>
      <c r="B252" s="212"/>
      <c r="C252" s="3"/>
      <c r="D252" s="3"/>
      <c r="E252" s="79" t="s">
        <v>214</v>
      </c>
      <c r="F252" s="25" t="s">
        <v>217</v>
      </c>
      <c r="G252" s="26">
        <v>1</v>
      </c>
      <c r="H252" s="24"/>
      <c r="I252" s="25"/>
      <c r="J252" s="26"/>
      <c r="K252" s="24"/>
      <c r="L252" s="25"/>
      <c r="M252" s="26"/>
      <c r="N252" s="26"/>
      <c r="O252" s="26"/>
      <c r="P252" s="26"/>
      <c r="Q252" s="26"/>
      <c r="R252" s="29"/>
      <c r="S252" s="30"/>
      <c r="T252" s="31"/>
      <c r="U252" s="26"/>
      <c r="V252" s="26"/>
      <c r="W252" s="86"/>
    </row>
    <row r="253" spans="1:28" ht="15" x14ac:dyDescent="0.35">
      <c r="A253" s="171"/>
      <c r="B253" s="212"/>
      <c r="C253" s="53"/>
      <c r="D253" s="53"/>
      <c r="E253" s="24"/>
      <c r="F253" s="25"/>
      <c r="G253" s="26"/>
      <c r="H253" s="113" t="s">
        <v>31</v>
      </c>
      <c r="I253" s="43" t="s">
        <v>32</v>
      </c>
      <c r="J253" s="145">
        <v>2</v>
      </c>
      <c r="K253" s="179"/>
      <c r="L253" s="180"/>
      <c r="M253" s="181"/>
      <c r="N253" s="181"/>
      <c r="O253" s="181"/>
      <c r="P253" s="181"/>
      <c r="Q253" s="47">
        <v>0.18755203996669442</v>
      </c>
      <c r="R253" s="182"/>
      <c r="S253" s="183"/>
      <c r="T253" s="184"/>
      <c r="U253" s="26"/>
      <c r="V253" s="26"/>
      <c r="W253" s="86"/>
    </row>
    <row r="254" spans="1:28" ht="15" x14ac:dyDescent="0.3">
      <c r="A254" s="171"/>
      <c r="B254" s="212"/>
      <c r="C254" s="3"/>
      <c r="D254" s="3"/>
      <c r="G254" s="4"/>
      <c r="H254" s="24"/>
      <c r="I254" s="25"/>
      <c r="J254" s="26"/>
      <c r="K254" s="24" t="s">
        <v>52</v>
      </c>
      <c r="L254" s="25" t="s">
        <v>53</v>
      </c>
      <c r="M254" s="26">
        <v>1</v>
      </c>
      <c r="N254" s="26"/>
      <c r="O254" s="26"/>
      <c r="P254" s="26"/>
      <c r="Q254" s="26">
        <v>0.86459200666111569</v>
      </c>
      <c r="R254" s="29">
        <v>0.87</v>
      </c>
      <c r="S254" s="30">
        <f t="shared" ref="S254:S278" si="32">Q254/R254</f>
        <v>0.99378391570243185</v>
      </c>
      <c r="T254" s="31">
        <f t="shared" ref="T254:T255" si="33">R254-Q254</f>
        <v>5.4079933388843093E-3</v>
      </c>
      <c r="U254" s="50" t="s">
        <v>35</v>
      </c>
      <c r="V254" s="51" t="s">
        <v>36</v>
      </c>
      <c r="W254" s="86" t="s">
        <v>37</v>
      </c>
    </row>
    <row r="255" spans="1:28" ht="15" x14ac:dyDescent="0.3">
      <c r="A255" s="171"/>
      <c r="B255" s="212"/>
      <c r="C255" s="3"/>
      <c r="D255" s="3"/>
      <c r="G255" s="3"/>
      <c r="H255" s="24"/>
      <c r="I255" s="25"/>
      <c r="J255" s="26"/>
      <c r="K255" s="24" t="s">
        <v>248</v>
      </c>
      <c r="L255" s="25" t="s">
        <v>45</v>
      </c>
      <c r="M255" s="26">
        <v>1</v>
      </c>
      <c r="N255" s="26"/>
      <c r="O255" s="26"/>
      <c r="P255" s="26"/>
      <c r="Q255" s="26">
        <v>0.3230120732722731</v>
      </c>
      <c r="R255" s="29">
        <v>0.34</v>
      </c>
      <c r="S255" s="30">
        <f t="shared" si="32"/>
        <v>0.95003550962433259</v>
      </c>
      <c r="T255" s="31">
        <f t="shared" si="33"/>
        <v>1.6987926727726921E-2</v>
      </c>
      <c r="U255" s="50" t="s">
        <v>218</v>
      </c>
      <c r="V255" s="51" t="s">
        <v>219</v>
      </c>
      <c r="W255" s="86" t="s">
        <v>37</v>
      </c>
    </row>
    <row r="256" spans="1:28" ht="13" x14ac:dyDescent="0.35">
      <c r="A256" s="162"/>
      <c r="B256" s="56"/>
      <c r="C256" s="163"/>
      <c r="D256" s="163"/>
      <c r="E256" s="57"/>
      <c r="F256" s="58"/>
      <c r="G256" s="59"/>
      <c r="H256" s="57"/>
      <c r="I256" s="58"/>
      <c r="J256" s="59"/>
      <c r="K256" s="164" t="s">
        <v>26</v>
      </c>
      <c r="L256" s="165"/>
      <c r="M256" s="166"/>
      <c r="N256" s="166"/>
      <c r="O256" s="166"/>
      <c r="P256" s="166"/>
      <c r="Q256" s="166"/>
      <c r="R256" s="167"/>
      <c r="S256" s="168"/>
      <c r="T256" s="169">
        <f>T254+T255</f>
        <v>2.239592006661123E-2</v>
      </c>
      <c r="U256" s="59"/>
      <c r="V256" s="59"/>
      <c r="W256" s="170"/>
    </row>
    <row r="257" spans="1:23" ht="15" x14ac:dyDescent="0.35">
      <c r="A257" s="171"/>
      <c r="B257" s="212"/>
      <c r="C257" s="3"/>
      <c r="D257" s="3"/>
      <c r="E257" s="144" t="s">
        <v>216</v>
      </c>
      <c r="F257" s="25" t="s">
        <v>217</v>
      </c>
      <c r="G257" s="26">
        <v>1</v>
      </c>
      <c r="H257" s="24"/>
      <c r="I257" s="25"/>
      <c r="J257" s="26"/>
      <c r="K257" s="24"/>
      <c r="L257" s="25"/>
      <c r="M257" s="26"/>
      <c r="N257" s="26"/>
      <c r="O257" s="26"/>
      <c r="P257" s="26"/>
      <c r="Q257" s="26"/>
      <c r="R257" s="29"/>
      <c r="S257" s="30"/>
      <c r="T257" s="31"/>
      <c r="U257" s="26"/>
      <c r="V257" s="26"/>
      <c r="W257" s="86"/>
    </row>
    <row r="258" spans="1:23" ht="13" x14ac:dyDescent="0.35">
      <c r="A258" s="171"/>
      <c r="B258" s="212"/>
      <c r="C258" s="53"/>
      <c r="D258" s="53"/>
      <c r="E258" s="24"/>
      <c r="F258" s="25"/>
      <c r="G258" s="26"/>
      <c r="H258" s="113" t="s">
        <v>220</v>
      </c>
      <c r="I258" s="43" t="s">
        <v>221</v>
      </c>
      <c r="J258" s="145">
        <v>2</v>
      </c>
      <c r="K258" s="179"/>
      <c r="L258" s="180"/>
      <c r="M258" s="181"/>
      <c r="N258" s="181"/>
      <c r="O258" s="181"/>
      <c r="P258" s="181"/>
      <c r="Q258" s="47">
        <v>0.33347210657785181</v>
      </c>
      <c r="R258" s="182"/>
      <c r="S258" s="183"/>
      <c r="T258" s="184"/>
      <c r="U258" s="26"/>
      <c r="V258" s="26"/>
      <c r="W258" s="86"/>
    </row>
    <row r="259" spans="1:23" ht="15" x14ac:dyDescent="0.3">
      <c r="A259" s="171"/>
      <c r="B259" s="212"/>
      <c r="C259" s="3"/>
      <c r="D259" s="3"/>
      <c r="G259" s="4"/>
      <c r="H259" s="24"/>
      <c r="I259" s="25"/>
      <c r="J259" s="26"/>
      <c r="K259" s="24" t="s">
        <v>52</v>
      </c>
      <c r="L259" s="25" t="s">
        <v>53</v>
      </c>
      <c r="M259" s="26">
        <v>1</v>
      </c>
      <c r="N259" s="26"/>
      <c r="O259" s="26"/>
      <c r="P259" s="26"/>
      <c r="Q259" s="26">
        <v>0.86459200666111569</v>
      </c>
      <c r="R259" s="29">
        <v>0.87</v>
      </c>
      <c r="S259" s="30">
        <f t="shared" ref="S259" si="34">Q259/R259</f>
        <v>0.99378391570243185</v>
      </c>
      <c r="T259" s="31">
        <f t="shared" ref="T259:T260" si="35">R259-Q259</f>
        <v>5.4079933388843093E-3</v>
      </c>
      <c r="U259" s="50" t="s">
        <v>35</v>
      </c>
      <c r="V259" s="51" t="s">
        <v>36</v>
      </c>
      <c r="W259" s="86" t="s">
        <v>37</v>
      </c>
    </row>
    <row r="260" spans="1:23" ht="15" x14ac:dyDescent="0.3">
      <c r="A260" s="171"/>
      <c r="B260" s="212"/>
      <c r="C260" s="3"/>
      <c r="D260" s="3"/>
      <c r="G260" s="3"/>
      <c r="H260" s="24"/>
      <c r="I260" s="25"/>
      <c r="J260" s="26"/>
      <c r="K260" s="24" t="s">
        <v>274</v>
      </c>
      <c r="L260" s="25" t="s">
        <v>153</v>
      </c>
      <c r="M260" s="26">
        <v>1</v>
      </c>
      <c r="N260" s="26"/>
      <c r="O260" s="26"/>
      <c r="P260" s="26"/>
      <c r="Q260" s="26">
        <v>1.0105641132389676</v>
      </c>
      <c r="R260" s="29">
        <f>Q260/S260</f>
        <v>1.0637119381343645</v>
      </c>
      <c r="S260" s="30">
        <f>S255</f>
        <v>0.95003550962433259</v>
      </c>
      <c r="T260" s="31">
        <f t="shared" si="35"/>
        <v>5.3147824895396933E-2</v>
      </c>
      <c r="U260" s="93" t="s">
        <v>222</v>
      </c>
      <c r="V260" s="26"/>
      <c r="W260" s="86" t="s">
        <v>37</v>
      </c>
    </row>
    <row r="261" spans="1:23" ht="13" x14ac:dyDescent="0.35">
      <c r="A261" s="162"/>
      <c r="B261" s="56"/>
      <c r="C261" s="163"/>
      <c r="D261" s="163"/>
      <c r="E261" s="57"/>
      <c r="F261" s="58"/>
      <c r="G261" s="59"/>
      <c r="H261" s="57"/>
      <c r="I261" s="58"/>
      <c r="J261" s="59"/>
      <c r="K261" s="164" t="s">
        <v>26</v>
      </c>
      <c r="L261" s="165"/>
      <c r="M261" s="166"/>
      <c r="N261" s="166"/>
      <c r="O261" s="166"/>
      <c r="P261" s="166"/>
      <c r="Q261" s="166"/>
      <c r="R261" s="167"/>
      <c r="S261" s="168"/>
      <c r="T261" s="169">
        <f>T259+T260</f>
        <v>5.8555818234281243E-2</v>
      </c>
      <c r="U261" s="59"/>
      <c r="V261" s="59"/>
      <c r="W261" s="170"/>
    </row>
    <row r="262" spans="1:23" ht="15" x14ac:dyDescent="0.35">
      <c r="A262" s="160">
        <v>38</v>
      </c>
      <c r="B262" s="78" t="s">
        <v>362</v>
      </c>
      <c r="C262" s="79" t="s">
        <v>223</v>
      </c>
      <c r="D262" s="79" t="s">
        <v>363</v>
      </c>
      <c r="E262" s="80" t="s">
        <v>224</v>
      </c>
      <c r="F262" s="81" t="s">
        <v>225</v>
      </c>
      <c r="G262" s="49">
        <v>1</v>
      </c>
      <c r="H262" s="80"/>
      <c r="I262" s="81"/>
      <c r="J262" s="49"/>
      <c r="K262" s="80"/>
      <c r="L262" s="81"/>
      <c r="M262" s="49"/>
      <c r="N262" s="49"/>
      <c r="O262" s="49"/>
      <c r="P262" s="49"/>
      <c r="Q262" s="49"/>
      <c r="R262" s="98"/>
      <c r="S262" s="99"/>
      <c r="T262" s="100"/>
      <c r="U262" s="49"/>
      <c r="V262" s="49"/>
      <c r="W262" s="52"/>
    </row>
    <row r="263" spans="1:23" ht="15" x14ac:dyDescent="0.3">
      <c r="A263" s="161"/>
      <c r="B263" s="213"/>
      <c r="C263" s="3"/>
      <c r="D263" s="3"/>
      <c r="G263" s="3"/>
      <c r="H263" s="24"/>
      <c r="I263" s="25"/>
      <c r="J263" s="26"/>
      <c r="K263" s="24" t="s">
        <v>253</v>
      </c>
      <c r="L263" s="25" t="s">
        <v>46</v>
      </c>
      <c r="M263" s="26">
        <v>1</v>
      </c>
      <c r="N263" s="26"/>
      <c r="O263" s="26"/>
      <c r="P263" s="26"/>
      <c r="Q263" s="26">
        <v>1</v>
      </c>
      <c r="R263" s="29">
        <v>1.05</v>
      </c>
      <c r="S263" s="30">
        <f t="shared" si="32"/>
        <v>0.95238095238095233</v>
      </c>
      <c r="T263" s="31">
        <f t="shared" ref="T263" si="36">R263-Q263</f>
        <v>5.0000000000000044E-2</v>
      </c>
      <c r="U263" s="50" t="s">
        <v>35</v>
      </c>
      <c r="V263" s="51" t="s">
        <v>36</v>
      </c>
      <c r="W263" s="86" t="s">
        <v>37</v>
      </c>
    </row>
    <row r="264" spans="1:23" ht="13" x14ac:dyDescent="0.35">
      <c r="A264" s="162"/>
      <c r="B264" s="56"/>
      <c r="C264" s="163"/>
      <c r="D264" s="163"/>
      <c r="E264" s="57"/>
      <c r="F264" s="58"/>
      <c r="G264" s="59"/>
      <c r="H264" s="57"/>
      <c r="I264" s="58"/>
      <c r="J264" s="59"/>
      <c r="K264" s="164" t="s">
        <v>26</v>
      </c>
      <c r="L264" s="165"/>
      <c r="M264" s="166"/>
      <c r="N264" s="166"/>
      <c r="O264" s="166"/>
      <c r="P264" s="166"/>
      <c r="Q264" s="166"/>
      <c r="R264" s="167"/>
      <c r="S264" s="168"/>
      <c r="T264" s="169">
        <f>T263</f>
        <v>5.0000000000000044E-2</v>
      </c>
      <c r="U264" s="59"/>
      <c r="V264" s="59"/>
      <c r="W264" s="170"/>
    </row>
    <row r="265" spans="1:23" ht="15" x14ac:dyDescent="0.35">
      <c r="A265" s="160">
        <v>39</v>
      </c>
      <c r="B265" s="78" t="s">
        <v>360</v>
      </c>
      <c r="C265" s="79" t="s">
        <v>223</v>
      </c>
      <c r="D265" s="79" t="s">
        <v>361</v>
      </c>
      <c r="E265" s="80" t="s">
        <v>226</v>
      </c>
      <c r="F265" s="81" t="s">
        <v>225</v>
      </c>
      <c r="G265" s="49">
        <v>1</v>
      </c>
      <c r="H265" s="80"/>
      <c r="I265" s="81"/>
      <c r="J265" s="49"/>
      <c r="K265" s="80"/>
      <c r="L265" s="81"/>
      <c r="M265" s="49"/>
      <c r="N265" s="49"/>
      <c r="O265" s="49"/>
      <c r="P265" s="49"/>
      <c r="Q265" s="49"/>
      <c r="R265" s="98"/>
      <c r="S265" s="99"/>
      <c r="T265" s="100"/>
      <c r="U265" s="49"/>
      <c r="V265" s="49"/>
      <c r="W265" s="52"/>
    </row>
    <row r="266" spans="1:23" ht="15" x14ac:dyDescent="0.3">
      <c r="A266" s="161"/>
      <c r="B266" s="213"/>
      <c r="C266" s="3"/>
      <c r="D266" s="3"/>
      <c r="G266" s="3"/>
      <c r="H266" s="24"/>
      <c r="I266" s="25"/>
      <c r="J266" s="26"/>
      <c r="K266" s="24" t="s">
        <v>253</v>
      </c>
      <c r="L266" s="25" t="s">
        <v>46</v>
      </c>
      <c r="M266" s="26">
        <v>1</v>
      </c>
      <c r="N266" s="26"/>
      <c r="O266" s="26"/>
      <c r="P266" s="26"/>
      <c r="Q266" s="26">
        <v>1</v>
      </c>
      <c r="R266" s="29">
        <v>1.03</v>
      </c>
      <c r="S266" s="30">
        <f t="shared" si="32"/>
        <v>0.970873786407767</v>
      </c>
      <c r="T266" s="31">
        <f t="shared" ref="T266" si="37">R266-Q266</f>
        <v>3.0000000000000027E-2</v>
      </c>
      <c r="U266" s="50" t="s">
        <v>35</v>
      </c>
      <c r="V266" s="51" t="s">
        <v>36</v>
      </c>
      <c r="W266" s="86" t="s">
        <v>37</v>
      </c>
    </row>
    <row r="267" spans="1:23" ht="13" x14ac:dyDescent="0.35">
      <c r="A267" s="162"/>
      <c r="B267" s="56"/>
      <c r="C267" s="163"/>
      <c r="D267" s="163"/>
      <c r="E267" s="57"/>
      <c r="F267" s="58"/>
      <c r="G267" s="59"/>
      <c r="H267" s="57"/>
      <c r="I267" s="58"/>
      <c r="J267" s="59"/>
      <c r="K267" s="164" t="s">
        <v>26</v>
      </c>
      <c r="L267" s="165"/>
      <c r="M267" s="166"/>
      <c r="N267" s="166"/>
      <c r="O267" s="166"/>
      <c r="P267" s="166"/>
      <c r="Q267" s="166"/>
      <c r="R267" s="167"/>
      <c r="S267" s="168"/>
      <c r="T267" s="169">
        <f>T266</f>
        <v>3.0000000000000027E-2</v>
      </c>
      <c r="U267" s="59"/>
      <c r="V267" s="59"/>
      <c r="W267" s="170"/>
    </row>
    <row r="268" spans="1:23" ht="15" x14ac:dyDescent="0.35">
      <c r="A268" s="160">
        <v>40</v>
      </c>
      <c r="B268" s="78" t="s">
        <v>364</v>
      </c>
      <c r="C268" s="135" t="s">
        <v>227</v>
      </c>
      <c r="D268" s="135" t="s">
        <v>365</v>
      </c>
      <c r="E268" s="80" t="s">
        <v>292</v>
      </c>
      <c r="F268" s="81" t="s">
        <v>228</v>
      </c>
      <c r="G268" s="49">
        <v>1</v>
      </c>
      <c r="H268" s="80"/>
      <c r="I268" s="81"/>
      <c r="J268" s="49"/>
      <c r="K268" s="173"/>
      <c r="L268" s="174"/>
      <c r="M268" s="175"/>
      <c r="N268" s="175"/>
      <c r="O268" s="175"/>
      <c r="P268" s="175"/>
      <c r="Q268" s="175"/>
      <c r="R268" s="176"/>
      <c r="S268" s="177"/>
      <c r="T268" s="178"/>
      <c r="U268" s="49"/>
      <c r="V268" s="49"/>
      <c r="W268" s="52"/>
    </row>
    <row r="269" spans="1:23" ht="15" x14ac:dyDescent="0.3">
      <c r="A269" s="161"/>
      <c r="B269" s="213"/>
      <c r="C269" s="3"/>
      <c r="D269" s="3"/>
      <c r="G269" s="3"/>
      <c r="H269" s="24"/>
      <c r="I269" s="25"/>
      <c r="J269" s="26"/>
      <c r="K269" s="24" t="s">
        <v>256</v>
      </c>
      <c r="L269" s="25" t="s">
        <v>72</v>
      </c>
      <c r="M269" s="26">
        <v>1</v>
      </c>
      <c r="N269" s="26"/>
      <c r="O269" s="26"/>
      <c r="P269" s="26"/>
      <c r="Q269" s="26">
        <v>0.24988591382426939</v>
      </c>
      <c r="R269" s="29">
        <f>Q269/0.98</f>
        <v>0.25498562635129529</v>
      </c>
      <c r="S269" s="30">
        <f t="shared" si="32"/>
        <v>0.98</v>
      </c>
      <c r="T269" s="31">
        <f t="shared" ref="T269:T270" si="38">R269-Q269</f>
        <v>5.0997125270259014E-3</v>
      </c>
      <c r="U269" s="93" t="s">
        <v>85</v>
      </c>
      <c r="V269" s="94" t="s">
        <v>86</v>
      </c>
      <c r="W269" s="33" t="s">
        <v>229</v>
      </c>
    </row>
    <row r="270" spans="1:23" ht="15" x14ac:dyDescent="0.3">
      <c r="A270" s="171"/>
      <c r="B270" s="212"/>
      <c r="C270" s="3"/>
      <c r="D270" s="3"/>
      <c r="E270" s="24"/>
      <c r="F270" s="25"/>
      <c r="G270" s="26"/>
      <c r="H270" s="24"/>
      <c r="I270" s="25"/>
      <c r="J270" s="26"/>
      <c r="K270" s="24" t="s">
        <v>263</v>
      </c>
      <c r="L270" s="25" t="s">
        <v>92</v>
      </c>
      <c r="M270" s="26">
        <v>5.78</v>
      </c>
      <c r="N270" s="26"/>
      <c r="O270" s="26"/>
      <c r="P270" s="26"/>
      <c r="Q270" s="26">
        <v>0.75011408617573072</v>
      </c>
      <c r="R270" s="29">
        <f>Q270/0.98</f>
        <v>0.76542253691401096</v>
      </c>
      <c r="S270" s="30">
        <f t="shared" si="32"/>
        <v>0.98</v>
      </c>
      <c r="T270" s="31">
        <f t="shared" si="38"/>
        <v>1.5308450738280244E-2</v>
      </c>
      <c r="U270" s="93" t="s">
        <v>85</v>
      </c>
      <c r="V270" s="94" t="s">
        <v>86</v>
      </c>
      <c r="W270" s="86" t="s">
        <v>229</v>
      </c>
    </row>
    <row r="271" spans="1:23" ht="13" x14ac:dyDescent="0.35">
      <c r="A271" s="162"/>
      <c r="B271" s="56"/>
      <c r="C271" s="163"/>
      <c r="D271" s="163"/>
      <c r="E271" s="57"/>
      <c r="F271" s="58"/>
      <c r="G271" s="59"/>
      <c r="H271" s="57"/>
      <c r="I271" s="58"/>
      <c r="J271" s="59"/>
      <c r="K271" s="164" t="s">
        <v>26</v>
      </c>
      <c r="L271" s="165"/>
      <c r="M271" s="166"/>
      <c r="N271" s="166"/>
      <c r="O271" s="166"/>
      <c r="P271" s="166"/>
      <c r="Q271" s="166"/>
      <c r="R271" s="167"/>
      <c r="S271" s="168"/>
      <c r="T271" s="169">
        <f>T269+T270</f>
        <v>2.0408163265306145E-2</v>
      </c>
      <c r="U271" s="59"/>
      <c r="V271" s="59"/>
      <c r="W271" s="170"/>
    </row>
    <row r="272" spans="1:23" ht="15" x14ac:dyDescent="0.35">
      <c r="A272" s="160">
        <v>41</v>
      </c>
      <c r="B272" s="78" t="s">
        <v>366</v>
      </c>
      <c r="C272" s="135" t="s">
        <v>230</v>
      </c>
      <c r="D272" s="135" t="s">
        <v>367</v>
      </c>
      <c r="E272" s="80" t="s">
        <v>293</v>
      </c>
      <c r="F272" s="81" t="s">
        <v>231</v>
      </c>
      <c r="G272" s="49">
        <v>1</v>
      </c>
      <c r="H272" s="80"/>
      <c r="I272" s="81"/>
      <c r="J272" s="49"/>
      <c r="K272" s="173"/>
      <c r="L272" s="174"/>
      <c r="M272" s="175"/>
      <c r="N272" s="175"/>
      <c r="O272" s="175"/>
      <c r="P272" s="175"/>
      <c r="Q272" s="175"/>
      <c r="R272" s="176"/>
      <c r="S272" s="177"/>
      <c r="T272" s="178"/>
      <c r="U272" s="49"/>
      <c r="V272" s="49"/>
      <c r="W272" s="52"/>
    </row>
    <row r="273" spans="1:23" ht="15" x14ac:dyDescent="0.3">
      <c r="A273" s="161"/>
      <c r="B273" s="213"/>
      <c r="C273" s="3"/>
      <c r="D273" s="3"/>
      <c r="G273" s="3"/>
      <c r="H273" s="24"/>
      <c r="I273" s="25"/>
      <c r="J273" s="26"/>
      <c r="K273" s="24" t="s">
        <v>259</v>
      </c>
      <c r="L273" s="25" t="s">
        <v>82</v>
      </c>
      <c r="M273" s="26">
        <v>1</v>
      </c>
      <c r="N273" s="26"/>
      <c r="O273" s="26"/>
      <c r="P273" s="26"/>
      <c r="Q273" s="26">
        <v>0.2498005032731587</v>
      </c>
      <c r="R273" s="29">
        <f>Q273/0.98</f>
        <v>0.25489847272771299</v>
      </c>
      <c r="S273" s="30">
        <f t="shared" si="32"/>
        <v>0.97999999999999987</v>
      </c>
      <c r="T273" s="31">
        <f t="shared" ref="T273:T274" si="39">R273-Q273</f>
        <v>5.0979694545542908E-3</v>
      </c>
      <c r="U273" s="93" t="s">
        <v>85</v>
      </c>
      <c r="V273" s="94" t="s">
        <v>86</v>
      </c>
      <c r="W273" s="33" t="s">
        <v>232</v>
      </c>
    </row>
    <row r="274" spans="1:23" ht="15" x14ac:dyDescent="0.3">
      <c r="A274" s="171"/>
      <c r="B274" s="212"/>
      <c r="C274" s="3"/>
      <c r="D274" s="3"/>
      <c r="E274" s="24"/>
      <c r="F274" s="25"/>
      <c r="G274" s="26"/>
      <c r="H274" s="24"/>
      <c r="I274" s="25"/>
      <c r="J274" s="26"/>
      <c r="K274" s="24" t="s">
        <v>256</v>
      </c>
      <c r="L274" s="25" t="s">
        <v>72</v>
      </c>
      <c r="M274" s="26">
        <v>1.53</v>
      </c>
      <c r="N274" s="26"/>
      <c r="O274" s="26"/>
      <c r="P274" s="26"/>
      <c r="Q274" s="26">
        <v>0.75019949672684128</v>
      </c>
      <c r="R274" s="29">
        <f>Q274/0.98</f>
        <v>0.7655096905375931</v>
      </c>
      <c r="S274" s="30">
        <f t="shared" si="32"/>
        <v>0.98000000000000009</v>
      </c>
      <c r="T274" s="31">
        <f t="shared" si="39"/>
        <v>1.5310193810751827E-2</v>
      </c>
      <c r="U274" s="93" t="s">
        <v>85</v>
      </c>
      <c r="V274" s="94" t="s">
        <v>86</v>
      </c>
      <c r="W274" s="86" t="s">
        <v>233</v>
      </c>
    </row>
    <row r="275" spans="1:23" ht="13" x14ac:dyDescent="0.35">
      <c r="A275" s="162"/>
      <c r="B275" s="56"/>
      <c r="C275" s="163"/>
      <c r="D275" s="163"/>
      <c r="E275" s="57"/>
      <c r="F275" s="58"/>
      <c r="G275" s="59"/>
      <c r="H275" s="57"/>
      <c r="I275" s="58"/>
      <c r="J275" s="59"/>
      <c r="K275" s="164" t="s">
        <v>26</v>
      </c>
      <c r="L275" s="165"/>
      <c r="M275" s="166"/>
      <c r="N275" s="166"/>
      <c r="O275" s="166"/>
      <c r="P275" s="166"/>
      <c r="Q275" s="166"/>
      <c r="R275" s="167"/>
      <c r="S275" s="168"/>
      <c r="T275" s="169">
        <f>T273+T274</f>
        <v>2.0408163265306117E-2</v>
      </c>
      <c r="U275" s="59"/>
      <c r="V275" s="59"/>
      <c r="W275" s="170"/>
    </row>
    <row r="276" spans="1:23" ht="15" x14ac:dyDescent="0.35">
      <c r="A276" s="160">
        <v>42</v>
      </c>
      <c r="B276" s="78" t="s">
        <v>368</v>
      </c>
      <c r="C276" s="79" t="s">
        <v>234</v>
      </c>
      <c r="D276" s="79" t="s">
        <v>369</v>
      </c>
      <c r="E276" s="80" t="s">
        <v>294</v>
      </c>
      <c r="F276" s="81" t="s">
        <v>235</v>
      </c>
      <c r="G276" s="49">
        <v>1</v>
      </c>
      <c r="H276" s="80"/>
      <c r="I276" s="81"/>
      <c r="J276" s="49"/>
      <c r="K276" s="80"/>
      <c r="L276" s="81"/>
      <c r="M276" s="49"/>
      <c r="N276" s="49"/>
      <c r="O276" s="49"/>
      <c r="P276" s="49"/>
      <c r="Q276" s="49"/>
      <c r="R276" s="98"/>
      <c r="S276" s="99"/>
      <c r="T276" s="100"/>
      <c r="U276" s="49"/>
      <c r="V276" s="49"/>
      <c r="W276" s="52"/>
    </row>
    <row r="277" spans="1:23" ht="15" x14ac:dyDescent="0.3">
      <c r="A277" s="161"/>
      <c r="B277" s="213"/>
      <c r="C277" s="3"/>
      <c r="D277" s="3"/>
      <c r="G277" s="3"/>
      <c r="H277" s="24"/>
      <c r="I277" s="25"/>
      <c r="J277" s="26"/>
      <c r="K277" s="24" t="s">
        <v>256</v>
      </c>
      <c r="L277" s="25" t="s">
        <v>72</v>
      </c>
      <c r="M277" s="26">
        <v>1</v>
      </c>
      <c r="N277" s="26"/>
      <c r="O277" s="26"/>
      <c r="P277" s="26"/>
      <c r="Q277" s="26">
        <v>1</v>
      </c>
      <c r="R277" s="29">
        <f>Q277/0.98</f>
        <v>1.0204081632653061</v>
      </c>
      <c r="S277" s="30">
        <f t="shared" si="32"/>
        <v>0.98</v>
      </c>
      <c r="T277" s="31">
        <f t="shared" ref="T277:T278" si="40">R277-Q277</f>
        <v>2.0408163265306145E-2</v>
      </c>
      <c r="U277" s="50" t="s">
        <v>35</v>
      </c>
      <c r="V277" s="51" t="s">
        <v>36</v>
      </c>
      <c r="W277" s="86" t="s">
        <v>236</v>
      </c>
    </row>
    <row r="278" spans="1:23" ht="15" x14ac:dyDescent="0.3">
      <c r="A278" s="171"/>
      <c r="B278" s="212"/>
      <c r="C278" s="3"/>
      <c r="D278" s="3"/>
      <c r="E278" s="24"/>
      <c r="F278" s="25"/>
      <c r="G278" s="26"/>
      <c r="H278" s="24"/>
      <c r="I278" s="25"/>
      <c r="J278" s="26"/>
      <c r="K278" s="24" t="s">
        <v>256</v>
      </c>
      <c r="L278" s="25" t="s">
        <v>72</v>
      </c>
      <c r="M278" s="26">
        <v>1</v>
      </c>
      <c r="N278" s="26"/>
      <c r="O278" s="26"/>
      <c r="P278" s="26"/>
      <c r="Q278" s="26">
        <v>1</v>
      </c>
      <c r="R278" s="29">
        <v>1.05</v>
      </c>
      <c r="S278" s="30">
        <f t="shared" si="32"/>
        <v>0.95238095238095233</v>
      </c>
      <c r="T278" s="31">
        <f t="shared" si="40"/>
        <v>5.0000000000000044E-2</v>
      </c>
      <c r="U278" s="50" t="s">
        <v>35</v>
      </c>
      <c r="V278" s="51" t="s">
        <v>36</v>
      </c>
      <c r="W278" s="86" t="s">
        <v>37</v>
      </c>
    </row>
    <row r="279" spans="1:23" ht="13" x14ac:dyDescent="0.35">
      <c r="A279" s="162"/>
      <c r="B279" s="56"/>
      <c r="C279" s="163"/>
      <c r="D279" s="163"/>
      <c r="E279" s="57"/>
      <c r="F279" s="58"/>
      <c r="G279" s="59"/>
      <c r="H279" s="57"/>
      <c r="I279" s="58"/>
      <c r="J279" s="59"/>
      <c r="K279" s="164" t="s">
        <v>26</v>
      </c>
      <c r="L279" s="165"/>
      <c r="M279" s="166"/>
      <c r="N279" s="166"/>
      <c r="O279" s="166"/>
      <c r="P279" s="166"/>
      <c r="Q279" s="166"/>
      <c r="R279" s="167"/>
      <c r="S279" s="168"/>
      <c r="T279" s="169">
        <f>T277</f>
        <v>2.0408163265306145E-2</v>
      </c>
      <c r="U279" s="59"/>
      <c r="V279" s="59"/>
      <c r="W279" s="186" t="s">
        <v>237</v>
      </c>
    </row>
    <row r="280" spans="1:23" ht="13" x14ac:dyDescent="0.35">
      <c r="A280" s="3"/>
      <c r="B280" s="3"/>
      <c r="C280" s="3"/>
      <c r="D280" s="3"/>
      <c r="E280" s="42"/>
      <c r="F280" s="43"/>
      <c r="G280" s="47"/>
      <c r="H280" s="42"/>
      <c r="I280" s="43"/>
      <c r="J280" s="26"/>
      <c r="K280" s="42"/>
      <c r="L280" s="43"/>
      <c r="M280" s="26"/>
      <c r="N280" s="26"/>
      <c r="O280" s="26"/>
      <c r="P280" s="26"/>
      <c r="Q280" s="47"/>
      <c r="R280" s="91"/>
      <c r="S280" s="92"/>
      <c r="T280" s="96"/>
      <c r="U280" s="47"/>
      <c r="V280" s="47"/>
      <c r="W280" s="43"/>
    </row>
    <row r="281" spans="1:23" ht="13" x14ac:dyDescent="0.35">
      <c r="A281" s="187">
        <v>43</v>
      </c>
      <c r="B281" s="212" t="s">
        <v>370</v>
      </c>
      <c r="C281" s="3" t="s">
        <v>238</v>
      </c>
      <c r="D281" s="3" t="s">
        <v>371</v>
      </c>
      <c r="E281" s="3" t="s">
        <v>239</v>
      </c>
      <c r="F281" s="3" t="s">
        <v>240</v>
      </c>
      <c r="G281" s="3">
        <v>1</v>
      </c>
      <c r="J281" s="28"/>
      <c r="R281" s="3"/>
      <c r="S281" s="3"/>
      <c r="T281" s="3"/>
      <c r="W281" s="218" t="s">
        <v>303</v>
      </c>
    </row>
    <row r="282" spans="1:23" ht="15" x14ac:dyDescent="0.35">
      <c r="A282" s="187"/>
      <c r="B282" s="187"/>
      <c r="C282" s="3"/>
      <c r="D282" s="3"/>
      <c r="E282" s="6"/>
      <c r="F282" s="114"/>
      <c r="G282" s="115"/>
      <c r="H282" s="113" t="s">
        <v>31</v>
      </c>
      <c r="I282" s="41" t="s">
        <v>32</v>
      </c>
      <c r="J282" s="188">
        <v>2</v>
      </c>
      <c r="K282" s="189"/>
      <c r="L282" s="190"/>
      <c r="M282" s="191"/>
      <c r="N282" s="191"/>
      <c r="O282" s="191"/>
      <c r="P282" s="191"/>
      <c r="Q282" s="115">
        <v>0.106</v>
      </c>
      <c r="R282" s="192"/>
      <c r="S282" s="193"/>
      <c r="T282" s="194"/>
      <c r="U282" s="115"/>
      <c r="V282" s="115"/>
      <c r="W282" s="114"/>
    </row>
    <row r="283" spans="1:23" ht="13" x14ac:dyDescent="0.35">
      <c r="A283" s="187"/>
      <c r="B283" s="187"/>
      <c r="C283" s="3"/>
      <c r="D283" s="3"/>
      <c r="E283" s="6"/>
      <c r="F283" s="114"/>
      <c r="G283" s="115"/>
      <c r="H283" s="113" t="s">
        <v>241</v>
      </c>
      <c r="I283" s="41" t="s">
        <v>242</v>
      </c>
      <c r="J283" s="188">
        <v>2</v>
      </c>
      <c r="K283" s="189"/>
      <c r="L283" s="190"/>
      <c r="M283" s="191"/>
      <c r="N283" s="191"/>
      <c r="O283" s="191"/>
      <c r="P283" s="191"/>
      <c r="Q283" s="115">
        <v>0.34376470588235292</v>
      </c>
      <c r="R283" s="192"/>
      <c r="S283" s="193"/>
      <c r="T283" s="194"/>
      <c r="U283" s="115"/>
      <c r="V283" s="115"/>
      <c r="W283" s="114"/>
    </row>
    <row r="284" spans="1:23" ht="13" x14ac:dyDescent="0.3">
      <c r="A284" s="3"/>
      <c r="B284" s="3"/>
      <c r="C284" s="3"/>
      <c r="D284" s="3"/>
      <c r="G284" s="3"/>
      <c r="J284" s="28"/>
      <c r="K284" s="3" t="s">
        <v>42</v>
      </c>
      <c r="L284" s="3" t="s">
        <v>43</v>
      </c>
      <c r="M284" s="28">
        <v>1</v>
      </c>
      <c r="N284" s="28"/>
      <c r="O284" s="28"/>
      <c r="P284" s="28"/>
      <c r="Q284" s="115">
        <v>0.27211764705882352</v>
      </c>
      <c r="R284" s="44">
        <f>Q284*R285/Q285</f>
        <v>0.3023529411764706</v>
      </c>
      <c r="S284" s="195">
        <v>0.9</v>
      </c>
      <c r="T284" s="124">
        <f t="shared" ref="T284:T286" si="41">R284-Q284</f>
        <v>3.0235294117647082E-2</v>
      </c>
      <c r="U284" s="50" t="s">
        <v>35</v>
      </c>
      <c r="V284" s="51" t="s">
        <v>36</v>
      </c>
      <c r="W284" s="3" t="s">
        <v>87</v>
      </c>
    </row>
    <row r="285" spans="1:23" ht="15" x14ac:dyDescent="0.3">
      <c r="A285" s="3"/>
      <c r="B285" s="3"/>
      <c r="C285" s="3"/>
      <c r="D285" s="3"/>
      <c r="G285" s="3"/>
      <c r="J285" s="28"/>
      <c r="K285" s="3" t="s">
        <v>243</v>
      </c>
      <c r="L285" s="3" t="s">
        <v>144</v>
      </c>
      <c r="M285" s="28">
        <v>1</v>
      </c>
      <c r="N285" s="28"/>
      <c r="O285" s="28"/>
      <c r="P285" s="28"/>
      <c r="Q285" s="115">
        <v>0.67144117647058821</v>
      </c>
      <c r="R285" s="44">
        <f>Q285/S285</f>
        <v>0.7460457516339869</v>
      </c>
      <c r="S285" s="195">
        <v>0.9</v>
      </c>
      <c r="T285" s="124">
        <f t="shared" si="41"/>
        <v>7.460457516339869E-2</v>
      </c>
      <c r="U285" s="50" t="s">
        <v>35</v>
      </c>
      <c r="V285" s="51" t="s">
        <v>36</v>
      </c>
    </row>
    <row r="286" spans="1:23" ht="13" x14ac:dyDescent="0.35">
      <c r="A286" s="3"/>
      <c r="B286" s="3"/>
      <c r="C286" s="3"/>
      <c r="D286" s="3"/>
      <c r="G286" s="3"/>
      <c r="J286" s="28"/>
      <c r="M286" s="28"/>
      <c r="N286" s="28" t="s">
        <v>244</v>
      </c>
      <c r="O286" s="28" t="s">
        <v>245</v>
      </c>
      <c r="P286" s="28">
        <v>2</v>
      </c>
      <c r="Q286" s="115">
        <v>0.23527647058823528</v>
      </c>
      <c r="R286" s="44">
        <f>Q286/S286</f>
        <v>0.26141830065359473</v>
      </c>
      <c r="S286" s="195">
        <f>S285</f>
        <v>0.9</v>
      </c>
      <c r="T286" s="124">
        <f t="shared" si="41"/>
        <v>2.6141830065359445E-2</v>
      </c>
    </row>
    <row r="287" spans="1:23" ht="13" x14ac:dyDescent="0.35">
      <c r="A287" s="162"/>
      <c r="B287" s="56"/>
      <c r="C287" s="163"/>
      <c r="D287" s="163"/>
      <c r="E287" s="57"/>
      <c r="F287" s="58"/>
      <c r="G287" s="59"/>
      <c r="H287" s="57"/>
      <c r="I287" s="58"/>
      <c r="J287" s="59"/>
      <c r="K287" s="164" t="s">
        <v>26</v>
      </c>
      <c r="L287" s="165"/>
      <c r="M287" s="166"/>
      <c r="N287" s="166"/>
      <c r="O287" s="166"/>
      <c r="P287" s="166"/>
      <c r="Q287" s="166"/>
      <c r="R287" s="167"/>
      <c r="S287" s="168"/>
      <c r="T287" s="169">
        <f>T284+T285+T286</f>
        <v>0.13098169934640522</v>
      </c>
      <c r="U287" s="59"/>
      <c r="V287" s="59"/>
      <c r="W287" s="186"/>
    </row>
    <row r="288" spans="1:23" ht="13" x14ac:dyDescent="0.35">
      <c r="A288" s="3"/>
      <c r="B288" s="3"/>
      <c r="C288" s="3"/>
      <c r="D288" s="3"/>
      <c r="G288" s="3"/>
      <c r="J288" s="28"/>
      <c r="M288" s="28"/>
      <c r="N288" s="28"/>
      <c r="O288" s="28"/>
      <c r="P288" s="28"/>
      <c r="Q288" s="115"/>
      <c r="R288" s="44"/>
      <c r="S288" s="195"/>
      <c r="T288" s="124"/>
    </row>
    <row r="289" spans="1:23" ht="13" x14ac:dyDescent="0.35">
      <c r="A289" s="3"/>
      <c r="B289" s="3"/>
      <c r="C289" s="3"/>
      <c r="D289" s="3"/>
      <c r="G289" s="3"/>
      <c r="J289" s="28"/>
      <c r="M289" s="28"/>
      <c r="N289" s="28"/>
      <c r="O289" s="28"/>
      <c r="P289" s="28"/>
      <c r="Q289" s="115"/>
      <c r="R289" s="44"/>
      <c r="S289" s="195"/>
      <c r="T289" s="124"/>
    </row>
    <row r="290" spans="1:23" ht="15" x14ac:dyDescent="0.35">
      <c r="A290" s="213">
        <v>44</v>
      </c>
      <c r="B290" s="213"/>
      <c r="C290" s="3"/>
      <c r="D290" s="3"/>
      <c r="E290" s="213" t="s">
        <v>246</v>
      </c>
      <c r="F290" s="196" t="s">
        <v>247</v>
      </c>
      <c r="G290" s="197">
        <v>1</v>
      </c>
      <c r="H290" s="196"/>
      <c r="I290" s="196"/>
      <c r="J290" s="198"/>
      <c r="K290" s="196" t="s">
        <v>248</v>
      </c>
      <c r="L290" s="196" t="s">
        <v>45</v>
      </c>
      <c r="M290" s="198">
        <v>1</v>
      </c>
      <c r="N290" s="198"/>
      <c r="O290" s="198"/>
      <c r="P290" s="198"/>
      <c r="Q290" s="198">
        <v>0.2955714285714286</v>
      </c>
      <c r="R290" s="199">
        <f>Q290/0.98</f>
        <v>0.30160349854227408</v>
      </c>
      <c r="S290" s="200">
        <f>Q290/R290</f>
        <v>0.98</v>
      </c>
      <c r="T290" s="201"/>
      <c r="U290" s="196"/>
      <c r="V290" s="196"/>
      <c r="W290" s="196"/>
    </row>
    <row r="291" spans="1:23" ht="15" x14ac:dyDescent="0.35">
      <c r="A291" s="82">
        <v>45</v>
      </c>
      <c r="B291" s="82"/>
      <c r="C291" s="82"/>
      <c r="D291" s="82"/>
      <c r="E291" s="202" t="s">
        <v>246</v>
      </c>
      <c r="F291" s="202" t="s">
        <v>247</v>
      </c>
      <c r="G291" s="203">
        <v>1</v>
      </c>
      <c r="H291" s="202"/>
      <c r="I291" s="202"/>
      <c r="J291" s="204"/>
      <c r="K291" s="202" t="s">
        <v>249</v>
      </c>
      <c r="L291" s="202" t="s">
        <v>250</v>
      </c>
      <c r="M291" s="204">
        <v>1</v>
      </c>
      <c r="N291" s="204"/>
      <c r="O291" s="204"/>
      <c r="P291" s="204"/>
      <c r="Q291" s="204">
        <v>0.70523809523809522</v>
      </c>
      <c r="R291" s="205">
        <f>Q291/0.98</f>
        <v>0.71963070942662777</v>
      </c>
      <c r="S291" s="206">
        <f>Q291/R291</f>
        <v>0.98</v>
      </c>
      <c r="T291" s="207"/>
      <c r="U291" s="202"/>
      <c r="V291" s="202"/>
      <c r="W291" s="202"/>
    </row>
    <row r="292" spans="1:23" ht="13" x14ac:dyDescent="0.35">
      <c r="A292" s="109"/>
      <c r="B292" s="109"/>
      <c r="C292" s="82"/>
      <c r="D292" s="82"/>
    </row>
  </sheetData>
  <mergeCells count="7">
    <mergeCell ref="A4:A5"/>
    <mergeCell ref="K4:P4"/>
    <mergeCell ref="E5:G5"/>
    <mergeCell ref="H5:J5"/>
    <mergeCell ref="K5:M5"/>
    <mergeCell ref="N5:P5"/>
    <mergeCell ref="D4:J4"/>
  </mergeCells>
  <conditionalFormatting sqref="S26:T33 S36:T37 S57:T61 S66:T73 S75:T79 S88:S89 S91:T93 S96:S98 S105 S102:T104 S106:T114 S115:S119 S127:S136 S149:S150 S155:S157 S180:S182 S186:S187 S200:T201 S196:S197 S203 S206:T206 S207:S208 S212:T217 S221:T222 S220 S223 S230:T230 S227:S228 S238:T238 S231 S235:S236 S241:T241 S239 S248 S242:S244 S262:T262 S254:S255 T255 S250:T252 S265:T265 S263 S266 S269:S270 S276:T276 S273:S274 S277:S278 S43:T46 S48:T54 S169:T169 S173:T178 S165:S168 S161:T164 S172 S14 S280:T280 S284:T286 S288:T291">
    <cfRule type="cellIs" dxfId="134" priority="143" operator="greaterThan">
      <formula>1</formula>
    </cfRule>
  </conditionalFormatting>
  <conditionalFormatting sqref="S262:T262 S265:T265 S263 S266 S269:S270 S276:T276 S273:S274 S277:S278">
    <cfRule type="cellIs" dxfId="133" priority="141" operator="greaterThan">
      <formula>1</formula>
    </cfRule>
  </conditionalFormatting>
  <conditionalFormatting sqref="S254">
    <cfRule type="cellIs" dxfId="132" priority="140" operator="greaterThan">
      <formula>1</formula>
    </cfRule>
  </conditionalFormatting>
  <conditionalFormatting sqref="S230:T230 S227:S228 S238:T238 S231 S235:S236 S241:T241 S239 S248 S242:S244 S250:T252 S262:T262 S265:T265 S263 S266 S269:S270 S276:T276 S273:S274 S277:S278">
    <cfRule type="cellIs" dxfId="131" priority="138" operator="greaterThan">
      <formula>1</formula>
    </cfRule>
  </conditionalFormatting>
  <conditionalFormatting sqref="S223">
    <cfRule type="cellIs" dxfId="130" priority="137" operator="greaterThan">
      <formula>1</formula>
    </cfRule>
  </conditionalFormatting>
  <conditionalFormatting sqref="S62:T63">
    <cfRule type="cellIs" dxfId="129" priority="130" operator="greaterThan">
      <formula>1</formula>
    </cfRule>
  </conditionalFormatting>
  <conditionalFormatting sqref="S64:T64">
    <cfRule type="cellIs" dxfId="128" priority="129" operator="greaterThan">
      <formula>1</formula>
    </cfRule>
  </conditionalFormatting>
  <conditionalFormatting sqref="S85:T87 S80:S84">
    <cfRule type="cellIs" dxfId="127" priority="128" operator="greaterThan">
      <formula>1</formula>
    </cfRule>
  </conditionalFormatting>
  <conditionalFormatting sqref="S180:S181">
    <cfRule type="cellIs" dxfId="126" priority="127" operator="greaterThan">
      <formula>1</formula>
    </cfRule>
  </conditionalFormatting>
  <conditionalFormatting sqref="S140:T143 S137:S139">
    <cfRule type="cellIs" dxfId="125" priority="126" operator="greaterThan">
      <formula>1</formula>
    </cfRule>
  </conditionalFormatting>
  <conditionalFormatting sqref="S148:T148 S145:S147 S149:S150 S155:S157">
    <cfRule type="cellIs" dxfId="124" priority="125" operator="greaterThan">
      <formula>1</formula>
    </cfRule>
  </conditionalFormatting>
  <conditionalFormatting sqref="S99:S101">
    <cfRule type="cellIs" dxfId="123" priority="124" operator="greaterThan">
      <formula>1</formula>
    </cfRule>
  </conditionalFormatting>
  <conditionalFormatting sqref="S94:T95">
    <cfRule type="cellIs" dxfId="122" priority="123" operator="greaterThan">
      <formula>1</formula>
    </cfRule>
  </conditionalFormatting>
  <conditionalFormatting sqref="S38:T39">
    <cfRule type="cellIs" dxfId="121" priority="122" operator="greaterThan">
      <formula>1</formula>
    </cfRule>
  </conditionalFormatting>
  <conditionalFormatting sqref="T80:T84">
    <cfRule type="cellIs" dxfId="120" priority="121" operator="greaterThan">
      <formula>1</formula>
    </cfRule>
  </conditionalFormatting>
  <conditionalFormatting sqref="T88:T89">
    <cfRule type="cellIs" dxfId="119" priority="120" operator="greaterThan">
      <formula>1</formula>
    </cfRule>
  </conditionalFormatting>
  <conditionalFormatting sqref="T96:T101">
    <cfRule type="cellIs" dxfId="118" priority="119" operator="greaterThan">
      <formula>1</formula>
    </cfRule>
  </conditionalFormatting>
  <conditionalFormatting sqref="T115:T119">
    <cfRule type="cellIs" dxfId="117" priority="118" operator="greaterThan">
      <formula>1</formula>
    </cfRule>
  </conditionalFormatting>
  <conditionalFormatting sqref="S120 S121:T126">
    <cfRule type="cellIs" dxfId="116" priority="117" operator="greaterThan">
      <formula>1</formula>
    </cfRule>
  </conditionalFormatting>
  <conditionalFormatting sqref="T127:T136">
    <cfRule type="cellIs" dxfId="115" priority="116" operator="greaterThan">
      <formula>1</formula>
    </cfRule>
  </conditionalFormatting>
  <conditionalFormatting sqref="T137:T138">
    <cfRule type="cellIs" dxfId="114" priority="115" operator="greaterThan">
      <formula>1</formula>
    </cfRule>
  </conditionalFormatting>
  <conditionalFormatting sqref="T139">
    <cfRule type="cellIs" dxfId="113" priority="114" operator="greaterThan">
      <formula>1</formula>
    </cfRule>
  </conditionalFormatting>
  <conditionalFormatting sqref="S144">
    <cfRule type="cellIs" dxfId="112" priority="113" operator="greaterThan">
      <formula>1</formula>
    </cfRule>
  </conditionalFormatting>
  <conditionalFormatting sqref="T144">
    <cfRule type="cellIs" dxfId="111" priority="112" operator="greaterThan">
      <formula>1</formula>
    </cfRule>
  </conditionalFormatting>
  <conditionalFormatting sqref="T145:T146">
    <cfRule type="cellIs" dxfId="110" priority="111" operator="greaterThan">
      <formula>1</formula>
    </cfRule>
  </conditionalFormatting>
  <conditionalFormatting sqref="T147">
    <cfRule type="cellIs" dxfId="109" priority="110" operator="greaterThan">
      <formula>1</formula>
    </cfRule>
  </conditionalFormatting>
  <conditionalFormatting sqref="T149:T150">
    <cfRule type="cellIs" dxfId="108" priority="109" operator="greaterThan">
      <formula>1</formula>
    </cfRule>
  </conditionalFormatting>
  <conditionalFormatting sqref="S151">
    <cfRule type="cellIs" dxfId="107" priority="108" operator="greaterThan">
      <formula>1</formula>
    </cfRule>
  </conditionalFormatting>
  <conditionalFormatting sqref="T151">
    <cfRule type="cellIs" dxfId="106" priority="107" operator="greaterThan">
      <formula>1</formula>
    </cfRule>
  </conditionalFormatting>
  <conditionalFormatting sqref="S152:T154">
    <cfRule type="cellIs" dxfId="105" priority="106" operator="greaterThan">
      <formula>1</formula>
    </cfRule>
  </conditionalFormatting>
  <conditionalFormatting sqref="T155:T157">
    <cfRule type="cellIs" dxfId="104" priority="105" operator="greaterThan">
      <formula>1</formula>
    </cfRule>
  </conditionalFormatting>
  <conditionalFormatting sqref="S158">
    <cfRule type="cellIs" dxfId="103" priority="104" operator="greaterThan">
      <formula>1</formula>
    </cfRule>
  </conditionalFormatting>
  <conditionalFormatting sqref="T158">
    <cfRule type="cellIs" dxfId="102" priority="103" operator="greaterThan">
      <formula>1</formula>
    </cfRule>
  </conditionalFormatting>
  <conditionalFormatting sqref="S179:T179">
    <cfRule type="cellIs" dxfId="101" priority="101" operator="greaterThan">
      <formula>1</formula>
    </cfRule>
  </conditionalFormatting>
  <conditionalFormatting sqref="S159:T160">
    <cfRule type="cellIs" dxfId="100" priority="102" operator="greaterThan">
      <formula>1</formula>
    </cfRule>
  </conditionalFormatting>
  <conditionalFormatting sqref="T180:T182">
    <cfRule type="cellIs" dxfId="99" priority="100" operator="greaterThan">
      <formula>1</formula>
    </cfRule>
  </conditionalFormatting>
  <conditionalFormatting sqref="S184:T185">
    <cfRule type="cellIs" dxfId="98" priority="98" operator="greaterThan">
      <formula>1</formula>
    </cfRule>
  </conditionalFormatting>
  <conditionalFormatting sqref="S183:T183">
    <cfRule type="cellIs" dxfId="97" priority="99" operator="greaterThan">
      <formula>1</formula>
    </cfRule>
  </conditionalFormatting>
  <conditionalFormatting sqref="T186:T187">
    <cfRule type="cellIs" dxfId="96" priority="97" operator="greaterThan">
      <formula>1</formula>
    </cfRule>
  </conditionalFormatting>
  <conditionalFormatting sqref="S188">
    <cfRule type="cellIs" dxfId="95" priority="96" operator="greaterThan">
      <formula>1</formula>
    </cfRule>
  </conditionalFormatting>
  <conditionalFormatting sqref="T188">
    <cfRule type="cellIs" dxfId="94" priority="95" operator="greaterThan">
      <formula>1</formula>
    </cfRule>
  </conditionalFormatting>
  <conditionalFormatting sqref="S189:T189">
    <cfRule type="cellIs" dxfId="93" priority="94" operator="greaterThan">
      <formula>1</formula>
    </cfRule>
  </conditionalFormatting>
  <conditionalFormatting sqref="S191">
    <cfRule type="cellIs" dxfId="92" priority="93" operator="greaterThan">
      <formula>1</formula>
    </cfRule>
  </conditionalFormatting>
  <conditionalFormatting sqref="S190:T190">
    <cfRule type="cellIs" dxfId="91" priority="92" operator="greaterThan">
      <formula>1</formula>
    </cfRule>
  </conditionalFormatting>
  <conditionalFormatting sqref="S192">
    <cfRule type="cellIs" dxfId="90" priority="91" operator="greaterThan">
      <formula>1</formula>
    </cfRule>
  </conditionalFormatting>
  <conditionalFormatting sqref="T192">
    <cfRule type="cellIs" dxfId="89" priority="90" operator="greaterThan">
      <formula>1</formula>
    </cfRule>
  </conditionalFormatting>
  <conditionalFormatting sqref="S193">
    <cfRule type="cellIs" dxfId="88" priority="89" operator="greaterThan">
      <formula>1</formula>
    </cfRule>
  </conditionalFormatting>
  <conditionalFormatting sqref="T193">
    <cfRule type="cellIs" dxfId="87" priority="88" operator="greaterThan">
      <formula>1</formula>
    </cfRule>
  </conditionalFormatting>
  <conditionalFormatting sqref="S194:T195">
    <cfRule type="cellIs" dxfId="86" priority="87" operator="greaterThan">
      <formula>1</formula>
    </cfRule>
  </conditionalFormatting>
  <conditionalFormatting sqref="T191">
    <cfRule type="cellIs" dxfId="85" priority="86" operator="greaterThan">
      <formula>1</formula>
    </cfRule>
  </conditionalFormatting>
  <conditionalFormatting sqref="S198 S199:T199">
    <cfRule type="cellIs" dxfId="84" priority="85" operator="greaterThan">
      <formula>1</formula>
    </cfRule>
  </conditionalFormatting>
  <conditionalFormatting sqref="T197">
    <cfRule type="cellIs" dxfId="83" priority="84" operator="greaterThan">
      <formula>1</formula>
    </cfRule>
  </conditionalFormatting>
  <conditionalFormatting sqref="T196">
    <cfRule type="cellIs" dxfId="82" priority="83" operator="greaterThan">
      <formula>1</formula>
    </cfRule>
  </conditionalFormatting>
  <conditionalFormatting sqref="S202:T202">
    <cfRule type="cellIs" dxfId="81" priority="82" operator="greaterThan">
      <formula>1</formula>
    </cfRule>
  </conditionalFormatting>
  <conditionalFormatting sqref="S204">
    <cfRule type="cellIs" dxfId="80" priority="81" operator="greaterThan">
      <formula>1</formula>
    </cfRule>
  </conditionalFormatting>
  <conditionalFormatting sqref="T204">
    <cfRule type="cellIs" dxfId="79" priority="80" operator="greaterThan">
      <formula>1</formula>
    </cfRule>
  </conditionalFormatting>
  <conditionalFormatting sqref="T203">
    <cfRule type="cellIs" dxfId="78" priority="79" operator="greaterThan">
      <formula>1</formula>
    </cfRule>
  </conditionalFormatting>
  <conditionalFormatting sqref="S205:T205">
    <cfRule type="cellIs" dxfId="77" priority="78" operator="greaterThan">
      <formula>1</formula>
    </cfRule>
  </conditionalFormatting>
  <conditionalFormatting sqref="S209">
    <cfRule type="cellIs" dxfId="76" priority="77" operator="greaterThan">
      <formula>1</formula>
    </cfRule>
  </conditionalFormatting>
  <conditionalFormatting sqref="S210:T211">
    <cfRule type="cellIs" dxfId="75" priority="76" operator="greaterThan">
      <formula>1</formula>
    </cfRule>
  </conditionalFormatting>
  <conditionalFormatting sqref="T208">
    <cfRule type="cellIs" dxfId="74" priority="75" operator="greaterThan">
      <formula>1</formula>
    </cfRule>
  </conditionalFormatting>
  <conditionalFormatting sqref="T207">
    <cfRule type="cellIs" dxfId="73" priority="74" operator="greaterThan">
      <formula>1</formula>
    </cfRule>
  </conditionalFormatting>
  <conditionalFormatting sqref="S218:T219 S221:T222 S220 S223 S230:T230 S227:S228 S238:T238 S231 S235:S236 S241:T241 S239 S248 S242:S244 S250:T252 S262:T262 S265:T265 S263 S266 S269:S270 S276:T276 S273:S274 S277:S278">
    <cfRule type="cellIs" dxfId="72" priority="73" operator="greaterThan">
      <formula>1</formula>
    </cfRule>
  </conditionalFormatting>
  <conditionalFormatting sqref="T220">
    <cfRule type="cellIs" dxfId="71" priority="72" operator="greaterThan">
      <formula>1</formula>
    </cfRule>
  </conditionalFormatting>
  <conditionalFormatting sqref="S224:T226">
    <cfRule type="cellIs" dxfId="70" priority="71" operator="greaterThan">
      <formula>1</formula>
    </cfRule>
  </conditionalFormatting>
  <conditionalFormatting sqref="S224:T226">
    <cfRule type="cellIs" dxfId="69" priority="70" operator="greaterThan">
      <formula>1</formula>
    </cfRule>
  </conditionalFormatting>
  <conditionalFormatting sqref="T223">
    <cfRule type="cellIs" dxfId="68" priority="69" operator="greaterThan">
      <formula>1</formula>
    </cfRule>
  </conditionalFormatting>
  <conditionalFormatting sqref="S229:T229">
    <cfRule type="cellIs" dxfId="67" priority="68" operator="greaterThan">
      <formula>1</formula>
    </cfRule>
  </conditionalFormatting>
  <conditionalFormatting sqref="S229:T229">
    <cfRule type="cellIs" dxfId="66" priority="67" operator="greaterThan">
      <formula>1</formula>
    </cfRule>
  </conditionalFormatting>
  <conditionalFormatting sqref="T227">
    <cfRule type="cellIs" dxfId="65" priority="66" operator="greaterThan">
      <formula>1</formula>
    </cfRule>
  </conditionalFormatting>
  <conditionalFormatting sqref="T228">
    <cfRule type="cellIs" dxfId="64" priority="65" operator="greaterThan">
      <formula>1</formula>
    </cfRule>
  </conditionalFormatting>
  <conditionalFormatting sqref="S232:T234">
    <cfRule type="cellIs" dxfId="63" priority="64" operator="greaterThan">
      <formula>1</formula>
    </cfRule>
  </conditionalFormatting>
  <conditionalFormatting sqref="S232:T234">
    <cfRule type="cellIs" dxfId="62" priority="63" operator="greaterThan">
      <formula>1</formula>
    </cfRule>
  </conditionalFormatting>
  <conditionalFormatting sqref="T231">
    <cfRule type="cellIs" dxfId="61" priority="62" operator="greaterThan">
      <formula>1</formula>
    </cfRule>
  </conditionalFormatting>
  <conditionalFormatting sqref="T235:T236">
    <cfRule type="cellIs" dxfId="60" priority="61" operator="greaterThan">
      <formula>1</formula>
    </cfRule>
  </conditionalFormatting>
  <conditionalFormatting sqref="S237:T237">
    <cfRule type="cellIs" dxfId="59" priority="59" operator="greaterThan">
      <formula>1</formula>
    </cfRule>
  </conditionalFormatting>
  <conditionalFormatting sqref="S237:T237">
    <cfRule type="cellIs" dxfId="58" priority="60" operator="greaterThan">
      <formula>1</formula>
    </cfRule>
  </conditionalFormatting>
  <conditionalFormatting sqref="T239">
    <cfRule type="cellIs" dxfId="57" priority="56" operator="greaterThan">
      <formula>1</formula>
    </cfRule>
  </conditionalFormatting>
  <conditionalFormatting sqref="S240:T240">
    <cfRule type="cellIs" dxfId="56" priority="57" operator="greaterThan">
      <formula>1</formula>
    </cfRule>
  </conditionalFormatting>
  <conditionalFormatting sqref="S240:T240">
    <cfRule type="cellIs" dxfId="55" priority="58" operator="greaterThan">
      <formula>1</formula>
    </cfRule>
  </conditionalFormatting>
  <conditionalFormatting sqref="S245:T247">
    <cfRule type="cellIs" dxfId="54" priority="54" operator="greaterThan">
      <formula>1</formula>
    </cfRule>
  </conditionalFormatting>
  <conditionalFormatting sqref="S245:T247">
    <cfRule type="cellIs" dxfId="53" priority="55" operator="greaterThan">
      <formula>1</formula>
    </cfRule>
  </conditionalFormatting>
  <conditionalFormatting sqref="T242:T244">
    <cfRule type="cellIs" dxfId="52" priority="53" operator="greaterThan">
      <formula>1</formula>
    </cfRule>
  </conditionalFormatting>
  <conditionalFormatting sqref="S249:T249">
    <cfRule type="cellIs" dxfId="51" priority="51" operator="greaterThan">
      <formula>1</formula>
    </cfRule>
  </conditionalFormatting>
  <conditionalFormatting sqref="S249:T249">
    <cfRule type="cellIs" dxfId="50" priority="52" operator="greaterThan">
      <formula>1</formula>
    </cfRule>
  </conditionalFormatting>
  <conditionalFormatting sqref="T248">
    <cfRule type="cellIs" dxfId="49" priority="50" operator="greaterThan">
      <formula>1</formula>
    </cfRule>
  </conditionalFormatting>
  <conditionalFormatting sqref="S256:T256">
    <cfRule type="cellIs" dxfId="48" priority="48" operator="greaterThan">
      <formula>1</formula>
    </cfRule>
  </conditionalFormatting>
  <conditionalFormatting sqref="S256:T256">
    <cfRule type="cellIs" dxfId="47" priority="49" operator="greaterThan">
      <formula>1</formula>
    </cfRule>
  </conditionalFormatting>
  <conditionalFormatting sqref="S264:T264">
    <cfRule type="cellIs" dxfId="46" priority="43" operator="greaterThan">
      <formula>1</formula>
    </cfRule>
  </conditionalFormatting>
  <conditionalFormatting sqref="T254">
    <cfRule type="cellIs" dxfId="45" priority="47" operator="greaterThan">
      <formula>1</formula>
    </cfRule>
  </conditionalFormatting>
  <conditionalFormatting sqref="S264:T264">
    <cfRule type="cellIs" dxfId="44" priority="44" operator="greaterThan">
      <formula>1</formula>
    </cfRule>
  </conditionalFormatting>
  <conditionalFormatting sqref="S253:T253">
    <cfRule type="cellIs" dxfId="43" priority="46" operator="greaterThan">
      <formula>1</formula>
    </cfRule>
  </conditionalFormatting>
  <conditionalFormatting sqref="S253:T253">
    <cfRule type="cellIs" dxfId="42" priority="45" operator="greaterThan">
      <formula>1</formula>
    </cfRule>
  </conditionalFormatting>
  <conditionalFormatting sqref="S267:T268">
    <cfRule type="cellIs" dxfId="41" priority="41" operator="greaterThan">
      <formula>1</formula>
    </cfRule>
  </conditionalFormatting>
  <conditionalFormatting sqref="S267:T268">
    <cfRule type="cellIs" dxfId="40" priority="42" operator="greaterThan">
      <formula>1</formula>
    </cfRule>
  </conditionalFormatting>
  <conditionalFormatting sqref="T263">
    <cfRule type="cellIs" dxfId="39" priority="40" operator="greaterThan">
      <formula>1</formula>
    </cfRule>
  </conditionalFormatting>
  <conditionalFormatting sqref="T266">
    <cfRule type="cellIs" dxfId="38" priority="39" operator="greaterThan">
      <formula>1</formula>
    </cfRule>
  </conditionalFormatting>
  <conditionalFormatting sqref="T269:T270">
    <cfRule type="cellIs" dxfId="37" priority="38" operator="greaterThan">
      <formula>1</formula>
    </cfRule>
  </conditionalFormatting>
  <conditionalFormatting sqref="S271:T272">
    <cfRule type="cellIs" dxfId="36" priority="36" operator="greaterThan">
      <formula>1</formula>
    </cfRule>
  </conditionalFormatting>
  <conditionalFormatting sqref="S271:T272">
    <cfRule type="cellIs" dxfId="35" priority="37" operator="greaterThan">
      <formula>1</formula>
    </cfRule>
  </conditionalFormatting>
  <conditionalFormatting sqref="S275:T275">
    <cfRule type="cellIs" dxfId="34" priority="34" operator="greaterThan">
      <formula>1</formula>
    </cfRule>
  </conditionalFormatting>
  <conditionalFormatting sqref="S275:T275">
    <cfRule type="cellIs" dxfId="33" priority="35" operator="greaterThan">
      <formula>1</formula>
    </cfRule>
  </conditionalFormatting>
  <conditionalFormatting sqref="S279:T279">
    <cfRule type="cellIs" dxfId="32" priority="32" operator="greaterThan">
      <formula>1</formula>
    </cfRule>
  </conditionalFormatting>
  <conditionalFormatting sqref="S279:T279">
    <cfRule type="cellIs" dxfId="31" priority="33" operator="greaterThan">
      <formula>1</formula>
    </cfRule>
  </conditionalFormatting>
  <conditionalFormatting sqref="T273">
    <cfRule type="cellIs" dxfId="30" priority="31" operator="greaterThan">
      <formula>1</formula>
    </cfRule>
  </conditionalFormatting>
  <conditionalFormatting sqref="T274">
    <cfRule type="cellIs" dxfId="29" priority="30" operator="greaterThan">
      <formula>1</formula>
    </cfRule>
  </conditionalFormatting>
  <conditionalFormatting sqref="T277">
    <cfRule type="cellIs" dxfId="28" priority="29" operator="greaterThan">
      <formula>1</formula>
    </cfRule>
  </conditionalFormatting>
  <conditionalFormatting sqref="T278">
    <cfRule type="cellIs" dxfId="27" priority="28" operator="greaterThan">
      <formula>1</formula>
    </cfRule>
  </conditionalFormatting>
  <conditionalFormatting sqref="S47:T47">
    <cfRule type="cellIs" dxfId="26" priority="27" operator="greaterThan">
      <formula>1</formula>
    </cfRule>
  </conditionalFormatting>
  <conditionalFormatting sqref="T165:T166">
    <cfRule type="cellIs" dxfId="25" priority="26" operator="greaterThan">
      <formula>1</formula>
    </cfRule>
  </conditionalFormatting>
  <conditionalFormatting sqref="T167:T169 T172">
    <cfRule type="cellIs" dxfId="24" priority="25" operator="greaterThan">
      <formula>1</formula>
    </cfRule>
  </conditionalFormatting>
  <conditionalFormatting sqref="S170">
    <cfRule type="cellIs" dxfId="23" priority="24" operator="greaterThan">
      <formula>1</formula>
    </cfRule>
  </conditionalFormatting>
  <conditionalFormatting sqref="T170">
    <cfRule type="cellIs" dxfId="22" priority="23" operator="greaterThan">
      <formula>1</formula>
    </cfRule>
  </conditionalFormatting>
  <conditionalFormatting sqref="S171:T171">
    <cfRule type="cellIs" dxfId="21" priority="22" operator="greaterThan">
      <formula>1</formula>
    </cfRule>
  </conditionalFormatting>
  <conditionalFormatting sqref="S259:S260 T260 S257:T257">
    <cfRule type="cellIs" dxfId="20" priority="21" operator="greaterThan">
      <formula>1</formula>
    </cfRule>
  </conditionalFormatting>
  <conditionalFormatting sqref="S259">
    <cfRule type="cellIs" dxfId="19" priority="20" operator="greaterThan">
      <formula>1</formula>
    </cfRule>
  </conditionalFormatting>
  <conditionalFormatting sqref="S257:T257">
    <cfRule type="cellIs" dxfId="18" priority="19" operator="greaterThan">
      <formula>1</formula>
    </cfRule>
  </conditionalFormatting>
  <conditionalFormatting sqref="S257:T257">
    <cfRule type="cellIs" dxfId="17" priority="18" operator="greaterThan">
      <formula>1</formula>
    </cfRule>
  </conditionalFormatting>
  <conditionalFormatting sqref="S261:T261">
    <cfRule type="cellIs" dxfId="16" priority="16" operator="greaterThan">
      <formula>1</formula>
    </cfRule>
  </conditionalFormatting>
  <conditionalFormatting sqref="S261:T261">
    <cfRule type="cellIs" dxfId="15" priority="17" operator="greaterThan">
      <formula>1</formula>
    </cfRule>
  </conditionalFormatting>
  <conditionalFormatting sqref="T259">
    <cfRule type="cellIs" dxfId="14" priority="15" operator="greaterThan">
      <formula>1</formula>
    </cfRule>
  </conditionalFormatting>
  <conditionalFormatting sqref="S258:T258">
    <cfRule type="cellIs" dxfId="13" priority="14" operator="greaterThan">
      <formula>1</formula>
    </cfRule>
  </conditionalFormatting>
  <conditionalFormatting sqref="S258:T258">
    <cfRule type="cellIs" dxfId="12" priority="13" operator="greaterThan">
      <formula>1</formula>
    </cfRule>
  </conditionalFormatting>
  <conditionalFormatting sqref="S11:T11">
    <cfRule type="cellIs" dxfId="11" priority="8" operator="greaterThan">
      <formula>1</formula>
    </cfRule>
  </conditionalFormatting>
  <conditionalFormatting sqref="T9">
    <cfRule type="cellIs" dxfId="10" priority="12" operator="greaterThan">
      <formula>1</formula>
    </cfRule>
  </conditionalFormatting>
  <conditionalFormatting sqref="S8:S9">
    <cfRule type="cellIs" dxfId="9" priority="11" operator="greaterThan">
      <formula>1</formula>
    </cfRule>
  </conditionalFormatting>
  <conditionalFormatting sqref="T8">
    <cfRule type="cellIs" dxfId="8" priority="10" operator="greaterThan">
      <formula>1</formula>
    </cfRule>
  </conditionalFormatting>
  <conditionalFormatting sqref="S10:T10">
    <cfRule type="cellIs" dxfId="7" priority="9" operator="greaterThan">
      <formula>1</formula>
    </cfRule>
  </conditionalFormatting>
  <conditionalFormatting sqref="S16:T16">
    <cfRule type="cellIs" dxfId="6" priority="7" operator="greaterThan">
      <formula>1</formula>
    </cfRule>
  </conditionalFormatting>
  <conditionalFormatting sqref="T15">
    <cfRule type="cellIs" dxfId="5" priority="6" operator="greaterThan">
      <formula>1</formula>
    </cfRule>
  </conditionalFormatting>
  <conditionalFormatting sqref="T14">
    <cfRule type="cellIs" dxfId="4" priority="5" operator="greaterThan">
      <formula>1</formula>
    </cfRule>
  </conditionalFormatting>
  <conditionalFormatting sqref="S282:T283">
    <cfRule type="cellIs" dxfId="3" priority="4" operator="greaterThan">
      <formula>1</formula>
    </cfRule>
  </conditionalFormatting>
  <conditionalFormatting sqref="S282:T283">
    <cfRule type="cellIs" dxfId="2" priority="3" operator="greaterThan">
      <formula>1</formula>
    </cfRule>
  </conditionalFormatting>
  <conditionalFormatting sqref="S287:T287">
    <cfRule type="cellIs" dxfId="1" priority="1" operator="greaterThan">
      <formula>1</formula>
    </cfRule>
  </conditionalFormatting>
  <conditionalFormatting sqref="S287:T287"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Fanran Meng</dc:creator>
  <cp:lastModifiedBy>Fanran Meng</cp:lastModifiedBy>
  <dcterms:created xsi:type="dcterms:W3CDTF">2022-02-02T23:26:00Z</dcterms:created>
  <dcterms:modified xsi:type="dcterms:W3CDTF">2022-02-28T16:28:38Z</dcterms:modified>
</cp:coreProperties>
</file>