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cl38/work/cthru/global-petrochemicals-calculator/validation/"/>
    </mc:Choice>
  </mc:AlternateContent>
  <xr:revisionPtr revIDLastSave="0" documentId="13_ncr:1_{EBEE0031-637D-5243-8E52-CFC93E2C28CD}" xr6:coauthVersionLast="47" xr6:coauthVersionMax="47" xr10:uidLastSave="{00000000-0000-0000-0000-000000000000}"/>
  <bookViews>
    <workbookView xWindow="0" yWindow="760" windowWidth="30240" windowHeight="18880" xr2:uid="{413272B2-F8E9-0145-905D-C350E92364D1}"/>
  </bookViews>
  <sheets>
    <sheet name="Sheet1" sheetId="1" r:id="rId1"/>
    <sheet name="Polymers" sheetId="3" r:id="rId2"/>
    <sheet name="Primary"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0" i="1" l="1"/>
  <c r="B8" i="3"/>
  <c r="C10" i="2"/>
  <c r="D9" i="2"/>
  <c r="C9" i="2"/>
  <c r="D7" i="2"/>
  <c r="C7" i="2"/>
  <c r="D6" i="2"/>
  <c r="D4" i="2"/>
  <c r="A12" i="3"/>
  <c r="A11" i="3"/>
  <c r="A10" i="3"/>
  <c r="A9" i="3"/>
  <c r="A8" i="3"/>
  <c r="A7" i="3"/>
  <c r="A6" i="3"/>
  <c r="A5" i="3"/>
  <c r="A4" i="3"/>
  <c r="A3" i="3"/>
  <c r="A2" i="3"/>
  <c r="H17" i="1" l="1"/>
  <c r="D10" i="2" s="1"/>
  <c r="H15" i="1"/>
  <c r="D8" i="2" s="1"/>
  <c r="G15" i="1"/>
  <c r="C8" i="2" s="1"/>
  <c r="H9" i="1"/>
  <c r="D5" i="2" s="1"/>
  <c r="G9" i="1"/>
  <c r="C5" i="2" s="1"/>
  <c r="H7" i="1"/>
  <c r="D3" i="2" s="1"/>
  <c r="G7" i="1"/>
  <c r="C3" i="2" s="1"/>
  <c r="H6" i="1"/>
  <c r="D2" i="2" s="1"/>
  <c r="G6" i="1"/>
  <c r="C2" i="2" s="1"/>
  <c r="F17" i="1"/>
  <c r="B10" i="2" s="1"/>
  <c r="E17" i="1"/>
  <c r="E16" i="1"/>
  <c r="C16" i="1"/>
  <c r="I17" i="1" l="1"/>
  <c r="E10" i="2" s="1"/>
  <c r="F16" i="1"/>
  <c r="F15" i="1"/>
  <c r="B8" i="2" s="1"/>
  <c r="G8" i="1"/>
  <c r="C4" i="2" s="1"/>
  <c r="F7" i="1"/>
  <c r="B3" i="2" s="1"/>
  <c r="G11" i="1"/>
  <c r="C6" i="2" s="1"/>
  <c r="F11" i="1"/>
  <c r="B6" i="2" s="1"/>
  <c r="F9" i="1"/>
  <c r="B5" i="2" s="1"/>
  <c r="F8" i="1"/>
  <c r="B4" i="2" s="1"/>
  <c r="F6" i="1"/>
  <c r="B2" i="2" s="1"/>
  <c r="I13" i="1"/>
  <c r="I12" i="1"/>
  <c r="E37" i="1"/>
  <c r="E36" i="1"/>
  <c r="E35" i="1"/>
  <c r="E47" i="1"/>
  <c r="B12" i="3" s="1"/>
  <c r="E46" i="1"/>
  <c r="B11" i="3" s="1"/>
  <c r="E34" i="1"/>
  <c r="E45" i="1"/>
  <c r="E44" i="1"/>
  <c r="E43" i="1"/>
  <c r="B10" i="3" s="1"/>
  <c r="E42" i="1"/>
  <c r="E41" i="1"/>
  <c r="B9" i="3" s="1"/>
  <c r="E39" i="1"/>
  <c r="E38" i="1"/>
  <c r="B7" i="3" s="1"/>
  <c r="E27" i="1"/>
  <c r="B4" i="3" s="1"/>
  <c r="E28" i="1"/>
  <c r="B5" i="3" s="1"/>
  <c r="E26" i="1"/>
  <c r="B3" i="3" s="1"/>
  <c r="E30" i="1"/>
  <c r="B6" i="3" s="1"/>
  <c r="E25" i="1"/>
  <c r="E24" i="1"/>
  <c r="E23" i="1"/>
  <c r="E22" i="1"/>
  <c r="B2" i="3" s="1"/>
  <c r="I16" i="1" l="1"/>
  <c r="E9" i="2" s="1"/>
  <c r="B9" i="2"/>
  <c r="E15" i="1"/>
  <c r="I15" i="1" s="1"/>
  <c r="E8" i="2" s="1"/>
  <c r="I14" i="1"/>
  <c r="E7" i="2" s="1"/>
  <c r="E14" i="1"/>
  <c r="F14" i="1" s="1"/>
  <c r="E13" i="1"/>
  <c r="E12" i="1"/>
  <c r="E11" i="1"/>
  <c r="I11" i="1" s="1"/>
  <c r="E6" i="2" s="1"/>
  <c r="E9" i="1"/>
  <c r="I9" i="1" s="1"/>
  <c r="E5" i="2" s="1"/>
  <c r="E8" i="1"/>
  <c r="I8" i="1" s="1"/>
  <c r="E4" i="2" s="1"/>
  <c r="E7" i="1"/>
  <c r="I7" i="1" s="1"/>
  <c r="E3" i="2" s="1"/>
  <c r="E6" i="1"/>
  <c r="I6" i="1" s="1"/>
  <c r="E2" i="2" s="1"/>
  <c r="C17" i="1"/>
  <c r="F12" i="1" l="1"/>
  <c r="B7" i="2" s="1"/>
  <c r="F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tc={130F5515-DFDC-B24A-A327-B974196CB2C2}</author>
    <author>tc={8060BD2C-E5B4-3144-B188-128F46C15D94}</author>
    <author>tc={B2CCE56F-576A-1347-AFE1-D0A5AB95CA83}</author>
    <author>tc={9623D445-D6AB-FD49-BD1F-A7DAEBA9DA49}</author>
    <author>tc={BCF52BD1-9C77-1549-9EE5-697CA74CA498}</author>
    <author>tc={E70F69F5-F4DE-2E41-9DB4-8F7FD89414F2}</author>
    <author>tc={2B452B74-F8BD-7F44-B28F-44FFCCE7349E}</author>
    <author>tc={8F95A9FA-818F-064A-AEEC-2B6C001A4804}</author>
    <author>tc={0A9476B3-AE82-E54E-84A8-9E86ECC0B2AF}</author>
    <author>tc={164EC2FA-77F5-B949-BA50-E22471ABEDDA}</author>
    <author>tc={E7BB1232-5A05-AC48-B052-67B8AA832FA8}</author>
    <author>tc={289BE042-7B94-BC43-A54C-757C4BA26C8A}</author>
    <author>tc={9A459FD8-20AE-9545-8CF7-DBA112F0CB1A}</author>
    <author>tc={5081D20B-662C-5B48-A610-3ABEA89A8244}</author>
    <author>tc={1E51F49C-72A8-7C45-B8EC-454A06C141BC}</author>
    <author>tc={85EC22AF-48F2-A746-8854-EB50B59A1657}</author>
    <author>tc={1DD3DE54-5717-3641-B4D4-6CFEC82F4441}</author>
    <author>tc={38CE9B61-75EB-9F4F-ABE6-2B24F01212F4}</author>
    <author>tc={1AF9CD78-9785-6346-BAE4-0D036F8622D2}</author>
    <author>tc={57A03317-574A-3546-858F-BB2512C5DB9C}</author>
    <author>tc={E020BE9F-A7C2-CD4B-AC31-32E0BFBA7BEC}</author>
    <author>tc={0E2D280F-73C0-764B-B8E5-B8716252A3B9}</author>
    <author>tc={5F510D3E-288E-094C-A311-DA1F49F7410C}</author>
    <author>tc={50489EB9-771A-8845-B3E3-B6D25A606A42}</author>
    <author>tc={E913479C-BAAC-F94F-8960-B0EE168E924B}</author>
    <author>tc={E48E4A2F-F8A2-C347-8564-EAF41F95076A}</author>
    <author>tc={D181FC19-9CF2-FC4A-AA25-AE1441F3A664}</author>
    <author>tc={F90BF4D4-FC77-FD49-AAB2-70883038E973}</author>
    <author>tc={F81198A7-7941-874B-88D8-64A91D5BD339}</author>
    <author>tc={67F68553-F79B-F848-A328-C7DE23CB7299}</author>
    <author>tc={CC58BBBD-66F2-3B44-A21D-6BB111F341DB}</author>
    <author>tc={DF5CA294-A353-584B-8201-C800801F9781}</author>
    <author>tc={CCCEEEBB-6A1C-8341-A094-AA19B384204D}</author>
    <author>tc={D6F83E15-A16A-F84C-8024-ED44A5644620}</author>
    <author>tc={C4126959-4FCA-D04A-89D9-F99D780B1315}</author>
    <author>tc={5FA3841C-C21A-F74F-8ED0-2B25AED65A19}</author>
    <author>tc={82283300-796E-AB4D-AA52-0984E2C80D1A}</author>
    <author>tc={B05339E0-866E-1749-B6CB-CB69C87FD91D}</author>
    <author>tc={A8779327-207E-E341-AD17-D67AF5D1FDFD}</author>
    <author>tc={29BFEE28-6508-414D-962E-3094ECD92031}</author>
    <author>tc={87ED85E5-B040-3745-B839-D917F566ED58}</author>
    <author>tc={B18A16B6-D4AA-0C4E-973B-FBA9533D050D}</author>
    <author>tc={F172EC48-9A77-6647-910F-8189B7B0AE67}</author>
    <author>tc={0647EEAE-F282-0742-9D06-941351C44E57}</author>
    <author>tc={6030D705-FD43-7F48-8296-D4E66F8D8D91}</author>
    <author>tc={58B32881-7142-C24F-B0B3-D3DC77FB0A01}</author>
    <author>tc={11A7F1D3-3C55-7443-B090-AF1FF8526133}</author>
    <author>tc={CB8D8DA2-B972-D44C-A752-8091F37D77C8}</author>
    <author>tc={69B5047D-4D87-4143-B3BC-D7496D02646B}</author>
    <author>tc={19BCE42B-1122-F641-9AAA-5644DA0930A6}</author>
    <author>tc={94AEBEED-8D3B-DB48-89AB-917FDACF0D33}</author>
    <author>tc={5966AF9F-C1B0-224B-9D56-D61AD1CC8F4C}</author>
    <author>tc={A730172C-07A1-A945-A4FF-92E31A0C7ECD}</author>
    <author>tc={C0E11FB8-5AA7-D940-82CE-41E7CB9569D3}</author>
    <author>tc={141430FE-1111-BC40-B234-31A39D445FB1}</author>
    <author>tc={F3A5B553-DDBD-584D-9771-DD15417B488F}</author>
    <author>tc={8828097F-0021-F54C-90D4-F91048438F53}</author>
    <author>tc={1566300B-5CC2-D94F-A4F5-316A8CE53E3E}</author>
    <author>tc={19D853F8-B8A6-6341-8A7F-CF5C26EC68B3}</author>
    <author>tc={DED1B4D1-FD8F-2749-8002-4B7B9FD50FB3}</author>
    <author>tc={36D9ED90-F10F-3E46-B684-89765D3F228B}</author>
    <author>tc={1F2383DD-D9B5-324F-B2B4-F66E134621F0}</author>
    <author>tc={1370A004-76CF-3A4E-9B2F-6146038B54FB}</author>
    <author>tc={8D0BA919-7A95-7C4A-9795-12DC23A087CD}</author>
    <author>tc={E6B34C2D-03F8-A74D-A868-5DFDF3A20A52}</author>
    <author>tc={C5A5F117-B5CF-C148-86B7-54A897A8B503}</author>
    <author>tc={272F7DF3-BABB-D742-8CEA-C9455AD353B1}</author>
  </authors>
  <commentList>
    <comment ref="E6" authorId="0" shapeId="0" xr:uid="{130F5515-DFDC-B24A-A327-B974196CB2C2}">
      <text>
        <t>[Threaded comment]
Your version of Excel allows you to read this threaded comment; however, any edits to it will get removed if the file is opened in a newer version of Excel. Learn more: https://go.microsoft.com/fwlink/?linkid=870924
Comment:
    11 to 20 : 98.2
11 to 21 : 16.0
11 to 22 : 6.0
11 to 23 : 13.9
11 to 30 : 2.9
11 to 31 : 10.3
11 to 41 : 5.4
Sum of the above is 152.7, which is similar with 6 to 11 below
6 to 11  : 152.8
6 to 35 : 2.6
6 to 45 : 14.2</t>
      </text>
    </comment>
    <comment ref="F6" authorId="1" shapeId="0" xr:uid="{8060BD2C-E5B4-3144-B188-128F46C15D94}">
      <text>
        <t>[Threaded comment]
Your version of Excel allows you to read this threaded comment; however, any edits to it will get removed if the file is opened in a newer version of Excel. Learn more: https://go.microsoft.com/fwlink/?linkid=870924
Comment:
    38 to 42: 1.8 polyamide 6
38 to 43: 2.7 polyamide 6 fibre
(1.8 + 2.7) polyamide 6 x 1.020 caprolactam per polyamide 6 x 0.417 ammonia per caprolactam
38 to 42: 1.5 polyamide 66
38 to 43: 1.1 polyamide 66 fibre
(1.5 + 1.1) polyamide 66 x 0.520 hexamethylenediamine per polyamide 66 x 1.095 adiponitrile per hexamethylenediamine x 0.332 ammonia per adiponitrile
(1.5 + 1.1) polyamide 66 x 0.660 adipic acid per polyamide 66 x 0.539 ammonia per adipic acid x 0.290 ammonia per nitric acid
35 to 43 : 2.2 toluene diisocyanate (for polyurethane production) x 0.889 nitric acid per toluene diisocyanate  x 0.290 ammonia per nitric acid
Reply:
    double checked done
Reply:
    Accounted for the following polymer objects in our model:
FibrePPA
Polyurethane</t>
      </text>
    </comment>
    <comment ref="G6" authorId="2" shapeId="0" xr:uid="{B2CCE56F-576A-1347-AFE1-D0A5AB95CA83}">
      <text>
        <t>[Threaded comment]
Your version of Excel allows you to read this threaded comment; however, any edits to it will get removed if the file is opened in a newer version of Excel. Learn more: https://go.microsoft.com/fwlink/?linkid=870924
Comment:
    35 to 43 : 1.9 polyacrylonitrile x 1.020 acrylonitrile per polyacrylonitrile  x 0.445 ammonia per acrylonitrile 
35 to 42 : 8.8 acrylonitrile butadiene styrene x 0.256 acrylonitrile per acrylonitrile butadiene styrene  x 0.445 ammonia per acrylonitrile
35 to 43 : 0.9 nitrile butadiene x 0.357 acrylonitrile per nitrile butadiene x 0.445 ammonia per acrylonitrile
35 to 42 : 0.5 styrene acrylonitrile x 0.255 acrylonitrile per styrene butadiene x 0.445  ammonia per acrylonitrile
39 to 43 : 1.9 polymethyl methacrylate x 1.020 methyl methacrylate per polymethyl methacrylate x 0.210 ammonia per methyl methacrylate
Reply:
    double checked done</t>
      </text>
    </comment>
    <comment ref="H6" authorId="3" shapeId="0" xr:uid="{9623D445-D6AB-FD49-BD1F-A7DAEBA9DA49}">
      <text>
        <t>[Threaded comment]
Your version of Excel allows you to read this threaded comment; however, any edits to it will get removed if the file is opened in a newer version of Excel. Learn more: https://go.microsoft.com/fwlink/?linkid=870924
Comment:
    39 to 43 : 4.3 methylene diphenyl diisocyanate (all used in resin production) x 0.915 aniline per methylene diphenyl diisocyanate x 0.710 nitric acid per aniline x 0.290 ammonia per nitric acid
35 to 43: 1.5 melamine (for melamine resin production) x 1.504 urea per melamine x 0.580 ammonia per melamine
Reply:
    double checked done.</t>
      </text>
    </comment>
    <comment ref="I6" authorId="4" shapeId="0" xr:uid="{BCF52BD1-9C77-1549-9EE5-697CA74CA498}">
      <text>
        <t>[Threaded comment]
Your version of Excel allows you to read this threaded comment; however, any edits to it will get removed if the file is opened in a newer version of Excel. Learn more: https://go.microsoft.com/fwlink/?linkid=870924
Comment:
    Ammonia consumed for fertiliser production are the following,
11 to 20 : 98.2 (Urea)
11 to 21  : 16.0 (Mono-/di-ammonium phosphate)
11 to 22  : 6.0 (Ammonium sulphate)
11 to 23  : 13.9 (Nitric acid)
11 to 31 : 10.3 (Ammonium nitrate)
11 to 41 : 5.4 (N-fertilisers)
11 to 30: 2.9 (Other first tier intermediates)
Ammonia consumed for other production is,
6 to 45 : 14.2 (Other)
Reply:
    Above are notes and may not necessarily add up or equal to the value in the cell, which was obtained after detailed accounting for.</t>
      </text>
    </comment>
    <comment ref="E7" authorId="5" shapeId="0" xr:uid="{E70F69F5-F4DE-2E41-9DB4-8F7FD89414F2}">
      <text>
        <t>[Threaded comment]
Your version of Excel allows you to read this threaded comment; however, any edits to it will get removed if the file is opened in a newer version of Excel. Learn more: https://go.microsoft.com/fwlink/?linkid=870924
Comment:
    7 to 14 : 5.4
7 to 30 : 30.1
7 to 35 : 1.3
7 to 44 : 10.9
7 to 45 : 15.1</t>
      </text>
    </comment>
    <comment ref="F7" authorId="6" shapeId="0" xr:uid="{2B452B74-F8BD-7F44-B28F-44FFCCE7349E}">
      <text>
        <t>[Threaded comment]
Your version of Excel allows you to read this threaded comment; however, any edits to it will get removed if the file is opened in a newer version of Excel. Learn more: https://go.microsoft.com/fwlink/?linkid=870924
Comment:
    7 to 14 : 5.4 methyl alcohol (On-purpose processes, i.e., MTO)
7 to 30 : 0.5 (for dimethyl terephthalate that all goes to PET production)
Reply:
    double checked done
Reply:
    Accounted for the following polymer objects in our model:
PET
No further details are available which part of the methyl alcohol goes to polymer objects, however it was assumed that the products of MTO (ethylene and propylene) will go to production of polymers that are in our model because we accounted for the production of polymers not in our model.</t>
      </text>
    </comment>
    <comment ref="G7" authorId="7" shapeId="0" xr:uid="{8F95A9FA-818F-064A-AEEC-2B6C001A4804}">
      <text>
        <t>[Threaded comment]
Your version of Excel allows you to read this threaded comment; however, any edits to it will get removed if the file is opened in a newer version of Excel. Learn more: https://go.microsoft.com/fwlink/?linkid=870924
Comment:
    39 to 42 : 1.9 polymethyl methacrylate x 1.020 polymethyl methacrylate per methyl methacrylate x 0.396 methyl alcohol per methyl methacrylate 
39 to 42 : 2.5 polyvinyl acetate x 1.020 vinyl acetate per polyvinyl acetate x 0.730 acetic acid per vinyl acetate
Reply:
    double checked done</t>
      </text>
    </comment>
    <comment ref="H7" authorId="8" shapeId="0" xr:uid="{0A9476B3-AE82-E54E-84A8-9E86ECC0B2AF}">
      <text>
        <t>[Threaded comment]
Your version of Excel allows you to read this threaded comment; however, any edits to it will get removed if the file is opened in a newer version of Excel. Learn more: https://go.microsoft.com/fwlink/?linkid=870924
Comment:
    30 to 43 : 9.1 formaldehyde for formaldehyde resins x (1.135 methanol per formaldehyde)
35 to 42 : 1.1 methyl methacrylate (for thermoplastics) x 0.396 methyl alcohol per methyl methacrylate 
39 to 43 : 4.3 methylene diphenyl diisocyanate (all used in resin production) x 0.147 formaldehyde per methylene diphenyl diisocyanate x 1.135 methyl alcohol per formaldehe
Reply:
    double checked done.</t>
      </text>
    </comment>
    <comment ref="I7" authorId="9" shapeId="0" xr:uid="{164EC2FA-77F5-B949-BA50-E22471ABEDDA}">
      <text>
        <t>[Threaded comment]
Your version of Excel allows you to read this threaded comment; however, any edits to it will get removed if the file is opened in a newer version of Excel. Learn more: https://go.microsoft.com/fwlink/?linkid=870924
Comment:
    7 to 30 : 6.4 for acetic acid + 6 formaldehyde x 1.135 methanol per formaldehyde + 6 for methyl tert butyl ether
7 to 35 : 1.3 (Other second tier intermediates)
7 to 44 : 10.9 (Explosives)
7 to 45 : 15.1 (Other)
Reply:
    Above are notes and may not necessarily add up to the value in the cell, which was obtained after detailed accounting for.</t>
      </text>
    </comment>
    <comment ref="E8" authorId="10" shapeId="0" xr:uid="{E7BB1232-5A05-AC48-B052-67B8AA832FA8}">
      <text>
        <t>[Threaded comment]
Your version of Excel allows you to read this threaded comment; however, any edits to it will get removed if the file is opened in a newer version of Excel. Learn more: https://go.microsoft.com/fwlink/?linkid=870924
Comment:
    Consumption by route
13 to 24 : 83.8
13 to 25 : 16.1
13 to 27 : 7.3
13 to 28 : 14.8
13 to 35 : 1.9
13 to 45 : 7.3
14 to 13 : 1.4</t>
      </text>
    </comment>
    <comment ref="F8" authorId="11" shapeId="0" xr:uid="{289BE042-7B94-BC43-A54C-757C4BA26C8A}">
      <text>
        <t xml:space="preserve">[Threaded comment]
Your version of Excel allows you to read this threaded comment; however, any edits to it will get removed if the file is opened in a newer version of Excel. Learn more: https://go.microsoft.com/fwlink/?linkid=870924
Comment:
    24 to 42 : 36.8 polyethylene (higher density) x 1.050 ethylene per polyethylene (higher density) 
24 to 42 : 25.0 polyethylene (linear low density) x 1.030 ethylene per polyethylene (linear low density) 
24 to 42 : 18.8 polyethylene (low density) x 1.030 ethylene per polyethylene (low density) 
34 to 42 : 20.9 polyethylene terephthalate 
34 to 43 : 42.3 polyethylene terephthalate fibre
(20.9 + 42.3) polyethylene terephthalate x 0.340 ethylene glycol per polyethylene terephthalate x 0.600 ethylene per ethylene glycol
—&gt; Note PET production in Levi and Cullen (2018) has two routes ethylene glycol + terephthalic acid and ethylene glycol + rimethyl terephthalate, wherein both uses the same amount of ethylene glycol per PET produced
32 to 42 : 30.3 polyvinyl chloride x 1.030 vinyl chloride per polyvinyl chloride x 0.490 ethylene per vinyl chloride
33 to 42 : 6.0 (expandable)
33 to 42 : 4.6 (high impact)
33 to 42 : 4.6 (general purpose)
(6.0 + 4.6) polystyrene (exp./gen.) x 1.020 styrene per polystyrene (exp./gen.) x 0.283 ethylene per styrene
4.6 polystyrene (high.) x 1.050 styrene per polystyrene (high.) x 0.283 ethylene per styrene
35 to 43 : 5.5 styrene butadiene x 0.255 styrene per styrene butadiene x 0.283 ethylene per styrene
Reply:
    double checked done
Reply:
    Accounted for the following polymer objects in our model:
HDPEPolyethylene
LDPEPolyethylene 
LLDPE 
PETPolyethyleneTerephthalatePolyesters 
PVCPolyvinylChloride 
PSPolystyrene 
SyntheticRubbers </t>
      </text>
    </comment>
    <comment ref="G8" authorId="12" shapeId="0" xr:uid="{9A459FD8-20AE-9545-8CF7-DBA112F0CB1A}">
      <text>
        <t>[Threaded comment]
Your version of Excel allows you to read this threaded comment; however, any edits to it will get removed if the file is opened in a newer version of Excel. Learn more: https://go.microsoft.com/fwlink/?linkid=870924
Comment:
    35 to 42 : 8.8 acrylonitrile butadiene styrene x 0.562 styrene per acrylonitrile butadiene styrene x 0.283 ethylene per styrene
35 to 42 : 0.5 styrene acrylonitrile x 0.791 styrene per styrene butadiene x 0.283 ethylene per styrene
39 to 42 : 2.5 polyvinyl acetate x 1.020 vinyl acetate per polyvinyl acetate x 0.330 ethylene per vinyl acetate
Reply:
    double checked done</t>
      </text>
    </comment>
    <comment ref="I8" authorId="13" shapeId="0" xr:uid="{5081D20B-662C-5B48-A610-3ABEA89A8244}">
      <text>
        <t>[Threaded comment]
Your version of Excel allows you to read this threaded comment; however, any edits to it will get removed if the file is opened in a newer version of Excel. Learn more: https://go.microsoft.com/fwlink/?linkid=870924
Comment:
    13 to 45 : 7.3 (Other)
25 to 45: 1.6 vinyl chloride
27 to 45 : 5.1 styrene (other)
28 to 45 : 3.3 ethylene glycol (other)
35 to 45 : 3.4 vinyl acetate
Reply:
    Above are notes and may not necessarily add up to the value in the cell, which was obtained after detailed accounting for.</t>
      </text>
    </comment>
    <comment ref="E9" authorId="14" shapeId="0" xr:uid="{1E51F49C-72A8-7C45-B8EC-454A06C141BC}">
      <text>
        <t>[Threaded comment]
Your version of Excel allows you to read this threaded comment; however, any edits to it will get removed if the file is opened in a newer version of Excel. Learn more: https://go.microsoft.com/fwlink/?linkid=870924
Comment:
    15 to 26 : 56.9
15 to 30 : 20.6
15 to 45 : 7.3</t>
      </text>
    </comment>
    <comment ref="F9" authorId="15" shapeId="0" xr:uid="{85EC22AF-48F2-A746-8854-EB50B59A1657}">
      <text>
        <t xml:space="preserve">[Threaded comment]
Your version of Excel allows you to read this threaded comment; however, any edits to it will get removed if the file is opened in a newer version of Excel. Learn more: https://go.microsoft.com/fwlink/?linkid=870924
Comment:
    26 to 42: 49.9 polypropylene
26 to 43 : 5.9 polypropylene fibre
(49.9 + 5.9) polypropylene x 1.020 propylene per propylene
30 to 43 : 6.9 propylene oxide (as resin pre-cursor) x 0.850 propylene per propylene oxide
Reply:
    double checked done
Reply:
    Accounted for the following polymer objects in our model:
PPPolypropylene 
PSPolystyrene </t>
      </text>
    </comment>
    <comment ref="G9" authorId="16" shapeId="0" xr:uid="{1DD3DE54-5717-3641-B4D4-6CFEC82F4441}">
      <text>
        <t>[Threaded comment]
Your version of Excel allows you to read this threaded comment; however, any edits to it will get removed if the file is opened in a newer version of Excel. Learn more: https://go.microsoft.com/fwlink/?linkid=870924
Comment:
    39 to 42 : (3.9 polycarbonate x 0.910 bisphenol A per polycarbonate x 0.290 acetone per bisphenol A x 0.810 propylene per acetone) + (3.9 polycarbonate x 0.910 bisphenol A per polycarbonate x 0.880 phenol per bisphenol A x 0.486 propylene per phenol)
39 to 42 : 1.9 polymethyl methacrylate x 1.020 polymethyl methacrylate per methyl methacrylate x 0.718 acetone per methyl methacrylate x 0.810 propylene per acetone
35 to 43 : 1.9 polyacrylonitrile x 1.020 acrylonitrile per polyacrylonitrile  x 1.100 propylene per acrylonitrile 
35 to 42 : 8.8 acrylonitrile butadiene styrene x 0.256 acrylonitrile per acrylonitrile butadiene styrene x 1.100 propylene per acrylonitrile
35 to 43 : 0.9 nitrile butadiene x 0.357 acrylonitrile per nitrile butadiene x 1.100 propylene per acrylonitrile
35 to 42 : 0.5 styrene acrylonitrile x 0.255 acrylonitrile per styrene butadiene x 1.100 propylene per acrylonitrile 
Reply:
    double checked done</t>
      </text>
    </comment>
    <comment ref="H9" authorId="17" shapeId="0" xr:uid="{38CE9B61-75EB-9F4F-ABE6-2B24F01212F4}">
      <text>
        <t>[Threaded comment]
Your version of Excel allows you to read this threaded comment; however, any edits to it will get removed if the file is opened in a newer version of Excel. Learn more: https://go.microsoft.com/fwlink/?linkid=870924
Comment:
    30 to 43 : 2.0 acetone for phenolic resins x 0.810 propylene per acetone
30 to 43 : 3.5 phenol for phenolic resins x 0.486 propylene per phenol
35 to 42 : 2.9 dioctyl phthalate (thermoplastic plasticiser applications) x 0.690 2-ethyl hexyl alcohol per dioctyl phthalate x 0.800 propylene per 2-ethyl hexyl alcohol
35 to 42 : 1.1 methyl methacrylate (for thermoplastics) x 0.718 acetone per methyl methacrylate x 0.810 propylene per acetone
35 to 42 : 1.9 bisphenol A for epoxy resins x 0.290 acetone per bisphenol A x 0.810 propylene per acetone + 1.9 bisphenol A for epoxy resins x 0.880 phenol per bisphenol A x 0.486 propylene per phenol
Reply:
    double checked done</t>
      </text>
    </comment>
    <comment ref="I9" authorId="18" shapeId="0" xr:uid="{1AF9CD78-9785-6346-BAE4-0D036F8622D2}">
      <text>
        <t>[Threaded comment]
Your version of Excel allows you to read this threaded comment; however, any edits to it will get removed if the file is opened in a newer version of Excel. Learn more: https://go.microsoft.com/fwlink/?linkid=870924
Comment:
    15 to 30 : 13.8 (Other first tier intermediates, except propylene oxide)
15 to 45 : 7.3 (Other)
Reply:
    Above are notes and may not necessarily add up to the value in the cell, which was obtained after detailed accounting for.</t>
      </text>
    </comment>
    <comment ref="E11" authorId="19" shapeId="0" xr:uid="{57A03317-574A-3546-858F-BB2512C5DB9C}">
      <text>
        <t>[Threaded comment]
Your version of Excel allows you to read this threaded comment; however, any edits to it will get removed if the file is opened in a newer version of Excel. Learn more: https://go.microsoft.com/fwlink/?linkid=870924
Comment:
    16 to 14 : 4.9
16 to 35 : 6.6
16 to 45 : 3.5</t>
      </text>
    </comment>
    <comment ref="F11" authorId="20" shapeId="0" xr:uid="{E020BE9F-A7C2-CD4B-AC31-32E0BFBA7BEC}">
      <text>
        <t>[Threaded comment]
Your version of Excel allows you to read this threaded comment; however, any edits to it will get removed if the file is opened in a newer version of Excel. Learn more: https://go.microsoft.com/fwlink/?linkid=870924
Comment:
    35 to 43: 5.5 styrene butadiene x 0.765 butadiene per styrene butadiene
38 to 42: 1.5 polyamide 66
38 to 43: 1.1 polyamide 66 fibre
(1.5 + 1.1) polyamide 66 x 0.520 hexamethylenediamine per polyamide 66 x 1.095 adiponitrile per hexamethylenediamine x 0.527 butadiene per adiponitrile
Reply:
    Double checked done
Reply:
    Accounted for the following polymer objects in our model:
PSPolystyrene 
FibrePPA</t>
      </text>
    </comment>
    <comment ref="G11" authorId="21" shapeId="0" xr:uid="{0E2D280F-73C0-764B-B8E5-B8716252A3B9}">
      <text>
        <t>[Threaded comment]
Your version of Excel allows you to read this threaded comment; however, any edits to it will get removed if the file is opened in a newer version of Excel. Learn more: https://go.microsoft.com/fwlink/?linkid=870924
Comment:
    30 to 43 : 3.8 polybutadiene x 1.020 butadiene per polybutadiene
30 to 43 : 0.4 polychloroprene x 0.623 butadiene per polychloroprene
35 to 42 : 8.8 acrylonitrile butadiene styrene x 0.203 butadiene per acrylonitrile butadiene styrene
35 to 43 : 0.9 nitrile butadiene x 0.663 butadiene per nitrile butadiene
Reply:
    Double checked done</t>
      </text>
    </comment>
    <comment ref="I11" authorId="22" shapeId="0" xr:uid="{5F510D3E-288E-094C-A311-DA1F49F7410C}">
      <text>
        <t>[Threaded comment]
Your version of Excel allows you to read this threaded comment; however, any edits to it will get removed if the file is opened in a newer version of Excel. Learn more: https://go.microsoft.com/fwlink/?linkid=870924
Comment:
    16 to 45 : 3.5 (Others)</t>
      </text>
    </comment>
    <comment ref="E12" authorId="23" shapeId="0" xr:uid="{50489EB9-771A-8845-B3E3-B6D25A606A42}">
      <text>
        <t>[Threaded comment]
Your version of Excel allows you to read this threaded comment; however, any edits to it will get removed if the file is opened in a newer version of Excel. Learn more: https://go.microsoft.com/fwlink/?linkid=870924
Comment:
    16 to 44 : 12.8
16 to 45 : 4.7</t>
      </text>
    </comment>
    <comment ref="I12" authorId="24" shapeId="0" xr:uid="{E913479C-BAAC-F94F-8960-B0EE168E924B}">
      <text>
        <t>[Threaded comment]
Your version of Excel allows you to read this threaded comment; however, any edits to it will get removed if the file is opened in a newer version of Excel. Learn more: https://go.microsoft.com/fwlink/?linkid=870924
Comment:
    16 to 44 : 12.8 (73% used for gasoline additive applications)
16 to 45 : 4.7 (Others)
Reply:
    double checked done</t>
      </text>
    </comment>
    <comment ref="E13" authorId="25" shapeId="0" xr:uid="{E48E4A2F-F8A2-C347-8564-EAF41F95076A}">
      <text>
        <t>[Threaded comment]
Your version of Excel allows you to read this threaded comment; however, any edits to it will get removed if the file is opened in a newer version of Excel. Learn more: https://go.microsoft.com/fwlink/?linkid=870924
Comment:
    16 to 44 : 13.5
16 to 45 : 5.8</t>
      </text>
    </comment>
    <comment ref="I13" authorId="26" shapeId="0" xr:uid="{D181FC19-9CF2-FC4A-AA25-AE1441F3A664}">
      <text>
        <t>[Threaded comment]
Your version of Excel allows you to read this threaded comment; however, any edits to it will get removed if the file is opened in a newer version of Excel. Learn more: https://go.microsoft.com/fwlink/?linkid=870924
Comment:
    16 to 44 : 13.5 (70% used for gasoline additive applications)
16 to 45 : 5.8 (Others)
Reply:
    double checked done</t>
      </text>
    </comment>
    <comment ref="E14" authorId="27" shapeId="0" xr:uid="{F90BF4D4-FC77-FD49-AAB2-70883038E973}">
      <text>
        <t>[Threaded comment]
Your version of Excel allows you to read this threaded comment; however, any edits to it will get removed if the file is opened in a newer version of Excel. Learn more: https://go.microsoft.com/fwlink/?linkid=870924
Comment:
    16 to 30 : 10.7
16 to 44 : 12.4
16 to 45 : 3.3</t>
      </text>
    </comment>
    <comment ref="I14" authorId="28" shapeId="0" xr:uid="{F81198A7-7941-874B-88D8-64A91D5BD339}">
      <text>
        <t>[Threaded comment]
Your version of Excel allows you to read this threaded comment; however, any edits to it will get removed if the file is opened in a newer version of Excel. Learn more: https://go.microsoft.com/fwlink/?linkid=870924
Comment:
    16 to 30 : 10.7 (methyl tert butyl ether)
16 to 44 : 12.4 (47% used for gasoline additive applications)
16 to 45 : 3.3 (Others)
Reply:
    double checked done</t>
      </text>
    </comment>
    <comment ref="E15" authorId="29" shapeId="0" xr:uid="{67F68553-F79B-F848-A328-C7DE23CB7299}">
      <text>
        <t>[Threaded comment]
Your version of Excel allows you to read this threaded comment; however, any edits to it will get removed if the file is opened in a newer version of Excel. Learn more: https://go.microsoft.com/fwlink/?linkid=870924
Comment:
    19 to 27 : 20.3
19 to 30 : 17.1
19 to 35 : 4.3
19 to 45 : 1.3</t>
      </text>
    </comment>
    <comment ref="F15" authorId="30" shapeId="0" xr:uid="{CC58BBBD-66F2-3B44-A21D-6BB111F341DB}">
      <text>
        <t>[Threaded comment]
Your version of Excel allows you to read this threaded comment; however, any edits to it will get removed if the file is opened in a newer version of Excel. Learn more: https://go.microsoft.com/fwlink/?linkid=870924
Comment:
    33 to 42 : 6.0 (expandable)
33 to 42 : 4.6 (high impact)
33 to 42 : 4.6 (general purpose)
(6.0 + 4.6) polystyrene (exp./gen.) x 1.020 styrene per polystyrene (exp./gen.) x 0.788 benzene per styrene
4.6 polystyrene (high.) x 1.050 styrene per polystyrene (high.) x 0.788 benzene per styrene
35 to 43 : 5.5 styrene butadiene x 0.255 styrene per styrene butadiene x 0.788 benzene per styrene
38 to 42: 1.8 polyamide 6
38 to 43: 2.7 polyamide 6 fibre
(1.8 + 2.7) polyamide 6 x 1.020 caprolactam per polyamide 6 x 1.030 cyclohexane per caprolactam x 0.940 benzene per cyclohexane
38 to 42: 1.5 polyamide 66
38 to 43: 1.1 polyamide 66 fibre
(1.5 + 1.1) polyamide 66 x 0.660 adipic acid per polyamide 66 x 0.720 cyclohexane per adipic acid x 0.940 benzene per cyclohexane
Reply:
    double checked done
Reply:
    Accounted for the following polymer objects in our model:
PSPolystyrene 
SyntheticRubbers 
FibrePPA</t>
      </text>
    </comment>
    <comment ref="G15" authorId="31" shapeId="0" xr:uid="{DF5CA294-A353-584B-8201-C800801F9781}">
      <text>
        <t>[Threaded comment]
Your version of Excel allows you to read this threaded comment; however, any edits to it will get removed if the file is opened in a newer version of Excel. Learn more: https://go.microsoft.com/fwlink/?linkid=870924
Comment:
    39 to 42 : (3.9 polycarbonate x 0.910 bisphenol A per polycarbonate x 0.290 acetone per bisphenol A x 1.575 benzene per acetone) + (3.9 polycarbonate x 0.910 bisphenol A per polycarbonate x 0.880 phenol per bisphenol A x 0.945 benzene per phenol)
35 to 42 : 8.8 acrylonitrile butadiene styrene x 0.562 styrene per acrylonitrile butadiene styrene x 0.788 benzene per styrene
35 to 42 : 0.5 styrene acrylonitrile x 0.791 styrene per styrene butadiene x 0.788 benzene per styrene
Reply:
    double checked done.</t>
      </text>
    </comment>
    <comment ref="H15" authorId="32" shapeId="0" xr:uid="{CCCEEEBB-6A1C-8341-A094-AA19B384204D}">
      <text>
        <t>[Threaded comment]
Your version of Excel allows you to read this threaded comment; however, any edits to it will get removed if the file is opened in a newer version of Excel. Learn more: https://go.microsoft.com/fwlink/?linkid=870924
Comment:
    30 to 43 : 2.0 acetone for phenolic resins x 1.575 benzene per acetone
30 to 43 : 3.5 phenol for phenolic resins x 0.945 benzene per phenol
30 to 43 : 1.6 maleic anhydride (for resin applications) x 0.905 benzene per maleic anhydride; 10% of the total maleic anhydride is produced by this route
35 to 42 : 1.1 methyl methacrylate (for thermoplastics) x 0.718 acetone per methyl methacrylate x 1.575 benzene per acetone
35 to 42 : 1.9 bisphenol A for epoxy resins x 0.290 acetone per bisphenol A x 1.575 benzene per acetone + 1.9 bisphenol A for epoxy resins x 0.880 phenol per bisphenol A x 0.945 benzene per phenol
39 to 43 : 4.3 methylene diphenyl diisocyanate (all used in resin production) x 0.915 aniline per methylene diphenyl diisocyanate x 0.880 benzene per aniline
Reply:
    double checked done</t>
      </text>
    </comment>
    <comment ref="I15" authorId="33" shapeId="0" xr:uid="{D6F83E15-A16A-F84C-8024-ED44A5644620}">
      <text>
        <t>[Threaded comment]
Your version of Excel allows you to read this threaded comment; however, any edits to it will get removed if the file is opened in a newer version of Excel. Learn more: https://go.microsoft.com/fwlink/?linkid=870924
Comment:
    19 to 45 : 1.3 (Others)
Reply:
    Above are notes and may not necessarily add up to the value in the cell, which was obtained after detailed accounting for.</t>
      </text>
    </comment>
    <comment ref="C16" authorId="34" shapeId="0" xr:uid="{C4126959-4FCA-D04A-89D9-F99D780B1315}">
      <text>
        <t>[Threaded comment]
Your version of Excel allows you to read this threaded comment; however, any edits to it will get removed if the file is opened in a newer version of Excel. Learn more: https://go.microsoft.com/fwlink/?linkid=870924
Comment:
    11.6 less than the total, to account for the toluene conversion to benzene and xylenes</t>
      </text>
    </comment>
    <comment ref="E16" authorId="35" shapeId="0" xr:uid="{5FA3841C-C21A-F74F-8ED0-2B25AED65A19}">
      <text>
        <t>[Threaded comment]
Your version of Excel allows you to read this threaded comment; however, any edits to it will get removed if the file is opened in a newer version of Excel. Learn more: https://go.microsoft.com/fwlink/?linkid=870924
Comment:
    19 to 35 : 1.6
19 to 44 : 8.1 solvent
19 to 45 : 1.9 others</t>
      </text>
    </comment>
    <comment ref="F16" authorId="36" shapeId="0" xr:uid="{82283300-796E-AB4D-AA52-0984E2C80D1A}">
      <text>
        <t>[Threaded comment]
Your version of Excel allows you to read this threaded comment; however, any edits to it will get removed if the file is opened in a newer version of Excel. Learn more: https://go.microsoft.com/fwlink/?linkid=870924
Comment:
    35 to 43 : 2.2 toluene diisocyanate (for polyurethane production) x 0.650 toluene per toluene diisocyanate
Reply:
    Accounted for the following polymer objects in our model:
Polyurethane</t>
      </text>
    </comment>
    <comment ref="I16" authorId="37" shapeId="0" xr:uid="{B05339E0-866E-1749-B6CB-CB69C87FD91D}">
      <text>
        <t>[Threaded comment]
Your version of Excel allows you to read this threaded comment; however, any edits to it will get removed if the file is opened in a newer version of Excel. Learn more: https://go.microsoft.com/fwlink/?linkid=870924
Comment:
    35 to 45 : 0.2 toluene diisocyanate x 0.650 toluene per toluene diisocyanate
No other further details where the rest of the toluene flows to
Reply:
    Above are notes and may not necessarily add up to the value in the cell, which was obtained after detailed accounting for.</t>
      </text>
    </comment>
    <comment ref="C17" authorId="38" shapeId="0" xr:uid="{A8779327-207E-E341-AD17-D67AF5D1FDFD}">
      <text>
        <t>[Threaded comment]
Your version of Excel allows you to read this threaded comment; however, any edits to it will get removed if the file is opened in a newer version of Excel. Learn more: https://go.microsoft.com/fwlink/?linkid=870924
Comment:
    Meta-xylene  : 0.6
Ortho-xylene : 3.6
Para-xylene   : 37.4</t>
      </text>
    </comment>
    <comment ref="E17" authorId="39" shapeId="0" xr:uid="{29BFEE28-6508-414D-962E-3094ECD92031}">
      <text>
        <t>[Threaded comment]
Your version of Excel allows you to read this threaded comment; however, any edits to it will get removed if the file is opened in a newer version of Excel. Learn more: https://go.microsoft.com/fwlink/?linkid=870924
Comment:
    19 to 29 : 36.4 para-xylene
19 to 30 : 0.6 meta-xylene
19 to 30 : 3.4 ortho-xylene
19 to 30 : 0.9 para-xylene
19 to 45 : 0.2 ortho-xylene
19 to 45 : 0.1 para-xylene
Reply:
    Note in Table S22, Levi and Cullen (2018) include flow 19 to 45 : 1.9 meta-xylene (Others) but in Table S21, they assumed all meta-xylene is used to make isophthalic acid. Hence, flow 19 to 45 : 1.9 meta-xylene is not included. It must have been a typographical error.</t>
      </text>
    </comment>
    <comment ref="F17" authorId="40" shapeId="0" xr:uid="{87ED85E5-B040-3745-B839-D917F566ED58}">
      <text>
        <t xml:space="preserve">[Threaded comment]
Your version of Excel allows you to read this threaded comment; however, any edits to it will get removed if the file is opened in a newer version of Excel. Learn more: https://go.microsoft.com/fwlink/?linkid=870924
Comment:
    30 to 42 : 0.5 isophthalic acid (thermoplastic applications) x 0.670 meta-xylene per isophthalic acid; assumed used in FibrePPA production
29 to 42 : 53.8 terephthalic acid (for 17.8 PET and 36.0 PET fibre production) x 0.670 para-xylene per terephthalic acid
30 to 34 : 1.9 dimethyl terephthalate (for 0.4 PET and and 0.9 PET fibre production) x 0.640 para-xylene per dimethyl terephthalate
Note that no further details were given which PET is made from terephthalic acid and which PET is made from dimethyl terephthalate. Hence the basis of the para-xylene consumed was from flows of the terephathalic acid and dimethyl terephthalate.
Reply:
    double checked done
Reply:
    Accounted for the following polymer objects in our model:
FibrePPA
PETPolyethyleneTerephthalatePolyesters </t>
      </text>
    </comment>
    <comment ref="H17" authorId="41" shapeId="0" xr:uid="{B18A16B6-D4AA-0C4E-973B-FBA9533D050D}">
      <text>
        <t>[Threaded comment]
Your version of Excel allows you to read this threaded comment; however, any edits to it will get removed if the file is opened in a newer version of Excel. Learn more: https://go.microsoft.com/fwlink/?linkid=870924
Comment:
    30 to 43 : 0.4 isophthalic acid (fibre and resin applications) x 0.670 meta-xylene per isophthalic acid
30 to 43 : 1.2 phthalic anhydride (resin applications) x 0.960 ortho-xylene per phthalic anhydride 
Reply:
    double checked done.</t>
      </text>
    </comment>
    <comment ref="I17" authorId="42" shapeId="0" xr:uid="{F172EC48-9A77-6647-910F-8189B7B0AE67}">
      <text>
        <t>[Threaded comment]
Your version of Excel allows you to read this threaded comment; however, any edits to it will get removed if the file is opened in a newer version of Excel. Learn more: https://go.microsoft.com/fwlink/?linkid=870924
Comment:
    19 to 45 : 0.2 ortho-xylene
19 to 45 : 0.1 para-xylene
29 to 45 : 0.5 terephthalic acid
30 to 39 : 1.2 phthalic anhydride
30 to 45 : 1.1 phthalic anhydride anhydride
Reply:
    Above are notes and may not necessarily add up to the value in the cell, which was obtained after detailed accounting for.</t>
      </text>
    </comment>
    <comment ref="C21" authorId="43" shapeId="0" xr:uid="{0647EEAE-F282-0742-9D06-941351C44E57}">
      <text>
        <t>[Threaded comment]
Your version of Excel allows you to read this threaded comment; however, any edits to it will get removed if the file is opened in a newer version of Excel. Learn more: https://go.microsoft.com/fwlink/?linkid=870924
Comment:
    Values below are double checked done.</t>
      </text>
    </comment>
    <comment ref="E26" authorId="44" shapeId="0" xr:uid="{6030D705-FD43-7F48-8296-D4E66F8D8D91}">
      <text>
        <t>[Threaded comment]
Your version of Excel allows you to read this threaded comment; however, any edits to it will get removed if the file is opened in a newer version of Excel. Learn more: https://go.microsoft.com/fwlink/?linkid=870924
Comment:
    24 to 42 : 36.8 + 25 + 18.8 = 80.6, all used for thermoplastic applications</t>
      </text>
    </comment>
    <comment ref="E27" authorId="45" shapeId="0" xr:uid="{58B32881-7142-C24F-B0B3-D3DC77FB0A01}">
      <text>
        <t>[Threaded comment]
Your version of Excel allows you to read this threaded comment; however, any edits to it will get removed if the file is opened in a newer version of Excel. Learn more: https://go.microsoft.com/fwlink/?linkid=870924
Comment:
    24 to 42 : 36.8 + 25 + 18.8 = 80.6, all used for thermoplastic applications</t>
      </text>
    </comment>
    <comment ref="E28" authorId="46" shapeId="0" xr:uid="{11A7F1D3-3C55-7443-B090-AF1FF8526133}">
      <text>
        <t>[Threaded comment]
Your version of Excel allows you to read this threaded comment; however, any edits to it will get removed if the file is opened in a newer version of Excel. Learn more: https://go.microsoft.com/fwlink/?linkid=870924
Comment:
    24 to 42 : 36.8 + 25 + 18.8 = 80.6, all used for thermoplastic applications</t>
      </text>
    </comment>
    <comment ref="E29" authorId="47" shapeId="0" xr:uid="{CB8D8DA2-B972-D44C-A752-8091F37D77C8}">
      <text>
        <t>[Threaded comment]
Your version of Excel allows you to read this threaded comment; however, any edits to it will get removed if the file is opened in a newer version of Excel. Learn more: https://go.microsoft.com/fwlink/?linkid=870924
Comment:
    35 to 43: 1.9 all used in fibre applications</t>
      </text>
    </comment>
    <comment ref="E30" authorId="48" shapeId="0" xr:uid="{69B5047D-4D87-4143-B3BC-D7496D02646B}">
      <text>
        <t>[Threaded comment]
Your version of Excel allows you to read this threaded comment; however, any edits to it will get removed if the file is opened in a newer version of Excel. Learn more: https://go.microsoft.com/fwlink/?linkid=870924
Comment:
    30 to 43: 3.8, all used for synthetic elastomer applications</t>
      </text>
    </comment>
    <comment ref="E31" authorId="49" shapeId="0" xr:uid="{19BCE42B-1122-F641-9AAA-5644DA0930A6}">
      <text>
        <t xml:space="preserve">[Threaded comment]
Your version of Excel allows you to read this threaded comment; however, any edits to it will get removed if the file is opened in a newer version of Excel. Learn more: https://go.microsoft.com/fwlink/?linkid=870924
Comment:
    39 to 42 : 3.9, all used for thermoplastic applications </t>
      </text>
    </comment>
    <comment ref="E32" authorId="50" shapeId="0" xr:uid="{94AEBEED-8D3B-DB48-89AB-917FDACF0D33}">
      <text>
        <t>[Threaded comment]
Your version of Excel allows you to read this threaded comment; however, any edits to it will get removed if the file is opened in a newer version of Excel. Learn more: https://go.microsoft.com/fwlink/?linkid=870924
Comment:
    30 to 43: 0.4, all used for synthetic elastomer applications</t>
      </text>
    </comment>
    <comment ref="E33" authorId="51" shapeId="0" xr:uid="{5966AF9F-C1B0-224B-9D56-D61AD1CC8F4C}">
      <text>
        <t>[Threaded comment]
Your version of Excel allows you to read this threaded comment; however, any edits to it will get removed if the file is opened in a newer version of Excel. Learn more: https://go.microsoft.com/fwlink/?linkid=870924
Comment:
    39 to 42 : 1.9, all used in thermoplastic applications</t>
      </text>
    </comment>
    <comment ref="E34" authorId="52" shapeId="0" xr:uid="{A730172C-07A1-A945-A4FF-92E31A0C7ECD}">
      <text>
        <t>[Threaded comment]
Your version of Excel allows you to read this threaded comment; however, any edits to it will get removed if the file is opened in a newer version of Excel. Learn more: https://go.microsoft.com/fwlink/?linkid=870924
Comment:
    39 to 42 : 2.5, all used in thermoplastic applications</t>
      </text>
    </comment>
    <comment ref="E35" authorId="53" shapeId="0" xr:uid="{C0E11FB8-5AA7-D940-82CE-41E7CB9569D3}">
      <text>
        <t>[Threaded comment]
Your version of Excel allows you to read this threaded comment; however, any edits to it will get removed if the file is opened in a newer version of Excel. Learn more: https://go.microsoft.com/fwlink/?linkid=870924
Comment:
    35 to 42 : 8.8, all used in thermoplastic applications</t>
      </text>
    </comment>
    <comment ref="E36" authorId="54" shapeId="0" xr:uid="{141430FE-1111-BC40-B234-31A39D445FB1}">
      <text>
        <t>[Threaded comment]
Your version of Excel allows you to read this threaded comment; however, any edits to it will get removed if the file is opened in a newer version of Excel. Learn more: https://go.microsoft.com/fwlink/?linkid=870924
Comment:
    35 to 42 : 8.8, all used in thermoplastic applications</t>
      </text>
    </comment>
    <comment ref="E37" authorId="55" shapeId="0" xr:uid="{F3A5B553-DDBD-584D-9771-DD15417B488F}">
      <text>
        <t>[Threaded comment]
Your version of Excel allows you to read this threaded comment; however, any edits to it will get removed if the file is opened in a newer version of Excel. Learn more: https://go.microsoft.com/fwlink/?linkid=870924
Comment:
    35 to 42 : 5.5, all used in thermoplastic applications</t>
      </text>
    </comment>
    <comment ref="E38" authorId="56" shapeId="0" xr:uid="{8828097F-0021-F54C-90D4-F91048438F53}">
      <text>
        <t>[Threaded comment]
Your version of Excel allows you to read this threaded comment; however, any edits to it will get removed if the file is opened in a newer version of Excel. Learn more: https://go.microsoft.com/fwlink/?linkid=870924
Comment:
    34 to 42 : 20.9, all used for thermoplastic applications</t>
      </text>
    </comment>
    <comment ref="E39" authorId="57" shapeId="0" xr:uid="{1566300B-5CC2-D94F-A4F5-316A8CE53E3E}">
      <text>
        <t>[Threaded comment]
Your version of Excel allows you to read this threaded comment; however, any edits to it will get removed if the file is opened in a newer version of Excel. Learn more: https://go.microsoft.com/fwlink/?linkid=870924
Comment:
    34 to 43 : 42.3 all used for fibre applications</t>
      </text>
    </comment>
    <comment ref="C40" authorId="58" shapeId="0" xr:uid="{19D853F8-B8A6-6341-8A7F-CF5C26EC68B3}">
      <text>
        <t>[Threaded comment]
Your version of Excel allows you to read this threaded comment; however, any edits to it will get removed if the file is opened in a newer version of Excel. Learn more: https://go.microsoft.com/fwlink/?linkid=870924
Comment:
    From Table S28 which was not obtained from the study as it was difficult to characterise</t>
      </text>
    </comment>
    <comment ref="E40" authorId="59" shapeId="0" xr:uid="{DED1B4D1-FD8F-2749-8002-4B7B9FD50FB3}">
      <text>
        <t>[Threaded comment]
Your version of Excel allows you to read this threaded comment; however, any edits to it will get removed if the file is opened in a newer version of Excel. Learn more: https://go.microsoft.com/fwlink/?linkid=870924
Comment:
    “Not available” -&gt; added to this column for consistency</t>
      </text>
    </comment>
    <comment ref="E41" authorId="60" shapeId="0" xr:uid="{36D9ED90-F10F-3E46-B684-89765D3F228B}">
      <text>
        <t>[Threaded comment]
Your version of Excel allows you to read this threaded comment; however, any edits to it will get removed if the file is opened in a newer version of Excel. Learn more: https://go.microsoft.com/fwlink/?linkid=870924
Comment:
    26 to 42 : 49.9, all used in thermoplastic applications.</t>
      </text>
    </comment>
    <comment ref="E42" authorId="61" shapeId="0" xr:uid="{1F2383DD-D9B5-324F-B2B4-F66E134621F0}">
      <text>
        <t>[Threaded comment]
Your version of Excel allows you to read this threaded comment; however, any edits to it will get removed if the file is opened in a newer version of Excel. Learn more: https://go.microsoft.com/fwlink/?linkid=870924
Comment:
    26 to 43 : 5.9, all used in fibre applications</t>
      </text>
    </comment>
    <comment ref="E43" authorId="62" shapeId="0" xr:uid="{1370A004-76CF-3A4E-9B2F-6146038B54FB}">
      <text>
        <t>[Threaded comment]
Your version of Excel allows you to read this threaded comment; however, any edits to it will get removed if the file is opened in a newer version of Excel. Learn more: https://go.microsoft.com/fwlink/?linkid=870924
Comment:
    33 to 42 : 15.1 ~ 6.0 + 4.6 + 4.6 = 15.2, all used in thermoplastic applications.</t>
      </text>
    </comment>
    <comment ref="E44" authorId="63" shapeId="0" xr:uid="{8D0BA919-7A95-7C4A-9795-12DC23A087CD}">
      <text>
        <t>[Threaded comment]
Your version of Excel allows you to read this threaded comment; however, any edits to it will get removed if the file is opened in a newer version of Excel. Learn more: https://go.microsoft.com/fwlink/?linkid=870924
Comment:
    33 to 42 : 15.1 ~ 6.0 + 4.6 + 4.6 = 15.2, all used in thermoplastic applications.</t>
      </text>
    </comment>
    <comment ref="E45" authorId="64" shapeId="0" xr:uid="{E6B34C2D-03F8-A74D-A868-5DFDF3A20A52}">
      <text>
        <t>[Threaded comment]
Your version of Excel allows you to read this threaded comment; however, any edits to it will get removed if the file is opened in a newer version of Excel. Learn more: https://go.microsoft.com/fwlink/?linkid=870924
Comment:
    33 to 42 : 15.1 ~ 6.0 + 4.6 + 4.6 = 15.2, all used in thermoplastic applications.</t>
      </text>
    </comment>
    <comment ref="E46" authorId="65" shapeId="0" xr:uid="{C5A5F117-B5CF-C148-86B7-54A897A8B503}">
      <text>
        <t>[Threaded comment]
Your version of Excel allows you to read this threaded comment; however, any edits to it will get removed if the file is opened in a newer version of Excel. Learn more: https://go.microsoft.com/fwlink/?linkid=870924
Comment:
    32 to 42 : 30.3, all used in thermoplastic applications</t>
      </text>
    </comment>
    <comment ref="E47" authorId="66" shapeId="0" xr:uid="{272F7DF3-BABB-D742-8CEA-C9455AD353B1}">
      <text>
        <t>[Threaded comment]
Your version of Excel allows you to read this threaded comment; however, any edits to it will get removed if the file is opened in a newer version of Excel. Learn more: https://go.microsoft.com/fwlink/?linkid=870924
Comment:
    35 to 43 : 5.5, all used in synthetic elastomer applications</t>
      </text>
    </comment>
  </commentList>
</comments>
</file>

<file path=xl/sharedStrings.xml><?xml version="1.0" encoding="utf-8"?>
<sst xmlns="http://schemas.openxmlformats.org/spreadsheetml/2006/main" count="94" uniqueCount="70">
  <si>
    <t>Year of the global mass flows is 2013</t>
  </si>
  <si>
    <t>A. Accounting for Primary Chemicals</t>
  </si>
  <si>
    <t>Primary chemicals in Levi and Cullen (2018)</t>
  </si>
  <si>
    <t>Annual production (Mt/yr) based on Table S21</t>
  </si>
  <si>
    <t>Total annual consumption (Mt/yr) based on Table S22</t>
  </si>
  <si>
    <t>Annual consumption for production (Mt/yr) of polymer(s) in our model based on Table S22</t>
  </si>
  <si>
    <t>Annual consumption (Mt/yr) for production of polymer(s) not in our model (OtherPolymers) based on Table S22</t>
  </si>
  <si>
    <t>Annual consumption (Mt/yr) for production of resin(s), other thermosets, and other thermoplastics not in our model based on Table S22</t>
  </si>
  <si>
    <t>Annual consumption for non-polymer production (Mt/yr) based on Table S22</t>
  </si>
  <si>
    <t>Ammonia</t>
  </si>
  <si>
    <t>Methyl alcohol</t>
  </si>
  <si>
    <t>Ethylene</t>
  </si>
  <si>
    <t>Propylene</t>
  </si>
  <si>
    <t>C4</t>
  </si>
  <si>
    <t>Butadiene</t>
  </si>
  <si>
    <t>Butene-1</t>
  </si>
  <si>
    <t>Butene-2</t>
  </si>
  <si>
    <t>Iso-butene</t>
  </si>
  <si>
    <t>Benzene</t>
  </si>
  <si>
    <t>Toluene</t>
  </si>
  <si>
    <t>Xylenes</t>
  </si>
  <si>
    <t>B. Accounting for Polymers</t>
  </si>
  <si>
    <t>Polymers in Levi and Cullen (2018)</t>
  </si>
  <si>
    <t>Annual consumption (Mt/yr) based on Tables S22</t>
  </si>
  <si>
    <t>Object equivalent to our model</t>
  </si>
  <si>
    <t>Polyamide 6</t>
  </si>
  <si>
    <t>FibrePPA</t>
  </si>
  <si>
    <t>Polyamide 6 fibre</t>
  </si>
  <si>
    <t xml:space="preserve">Polyamide 66 </t>
  </si>
  <si>
    <t>Polyamide 66 fibre</t>
  </si>
  <si>
    <t>Polyethylene (HD)</t>
  </si>
  <si>
    <t>HDPEPolyethylene</t>
  </si>
  <si>
    <t>Polyethylene (LD)</t>
  </si>
  <si>
    <t>Polyethylene (LLD)</t>
  </si>
  <si>
    <t>Polyacrylonitrile</t>
  </si>
  <si>
    <t>Polybutadiene</t>
  </si>
  <si>
    <t>Polycarbonate</t>
  </si>
  <si>
    <t>Polychloroprene</t>
  </si>
  <si>
    <t>Polymethyl methacrylate</t>
  </si>
  <si>
    <t>Polyvinyl acetate</t>
  </si>
  <si>
    <t>Nitrile butadiene</t>
  </si>
  <si>
    <t>Acrylonitrile butadiene styrene</t>
  </si>
  <si>
    <t>Styrene acrylonitrile</t>
  </si>
  <si>
    <t>Polyethylene terephthlate</t>
  </si>
  <si>
    <t>Polyethylene terephthlate fibre</t>
  </si>
  <si>
    <t>Polyurethanes</t>
  </si>
  <si>
    <t>Polyurethane</t>
  </si>
  <si>
    <t>Polypropylene</t>
  </si>
  <si>
    <t>Polypropylene fibre</t>
  </si>
  <si>
    <t>Polystyrene expandable</t>
  </si>
  <si>
    <t>Polystyrene high impact</t>
  </si>
  <si>
    <t>Polystyrene general purpose</t>
  </si>
  <si>
    <t>Polyvinyl chloride</t>
  </si>
  <si>
    <t>Styrene butadiene</t>
  </si>
  <si>
    <t>object</t>
  </si>
  <si>
    <t>demand</t>
  </si>
  <si>
    <t>for_modelled_polymers</t>
  </si>
  <si>
    <t>for_otherpolymers</t>
  </si>
  <si>
    <t>for_unknown_polymers</t>
  </si>
  <si>
    <t>for_non_polymers</t>
  </si>
  <si>
    <t>MethylAlcohol</t>
  </si>
  <si>
    <t>Butene</t>
  </si>
  <si>
    <t>LDPEPolyethylene</t>
  </si>
  <si>
    <t>LLDPE</t>
  </si>
  <si>
    <t>OtherPolymers</t>
  </si>
  <si>
    <t>PETPolyethyleneTerephthalatePolyesters</t>
  </si>
  <si>
    <t>PPPolypropylene</t>
  </si>
  <si>
    <t>PSPolystyrene</t>
  </si>
  <si>
    <t>PVCPolyvinylChloride</t>
  </si>
  <si>
    <t>SyntheticRubbers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</si>
</sst>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2"/>
      <color theme="1"/>
      <name val="Aptos Narrow"/>
      <family val="2"/>
      <scheme val="minor"/>
    </font>
    <font>
      <sz val="12"/>
      <color theme="1"/>
      <name val="Arial"/>
      <family val="2"/>
    </font>
    <font>
      <sz val="10"/>
      <color rgb="FF000000"/>
      <name val="Tahoma"/>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20">
    <xf numFmtId="0" fontId="0" fillId="0" borderId="0" xfId="0"/>
    <xf numFmtId="0" fontId="1" fillId="0" borderId="0" xfId="0" applyFont="1"/>
    <xf numFmtId="164" fontId="1" fillId="0" borderId="0" xfId="0" applyNumberFormat="1" applyFont="1" applyAlignment="1">
      <alignment wrapText="1"/>
    </xf>
    <xf numFmtId="164" fontId="1" fillId="0" borderId="0" xfId="0" applyNumberFormat="1" applyFont="1"/>
    <xf numFmtId="0" fontId="1" fillId="0" borderId="0" xfId="0" applyFont="1" applyAlignment="1">
      <alignment horizontal="left" indent="2"/>
    </xf>
    <xf numFmtId="0" fontId="1" fillId="0" borderId="1" xfId="0" applyFont="1" applyBorder="1"/>
    <xf numFmtId="164" fontId="1" fillId="0" borderId="1" xfId="0" applyNumberFormat="1" applyFont="1" applyBorder="1"/>
    <xf numFmtId="0" fontId="1" fillId="0" borderId="3" xfId="0" applyFont="1" applyBorder="1"/>
    <xf numFmtId="164" fontId="1" fillId="0" borderId="3" xfId="0" applyNumberFormat="1" applyFont="1" applyBorder="1"/>
    <xf numFmtId="0" fontId="1" fillId="0" borderId="2" xfId="0" applyFont="1" applyBorder="1"/>
    <xf numFmtId="164" fontId="1" fillId="0" borderId="2" xfId="0" applyNumberFormat="1" applyFont="1" applyBorder="1"/>
    <xf numFmtId="164" fontId="1" fillId="0" borderId="2" xfId="0" applyNumberFormat="1" applyFont="1" applyBorder="1" applyAlignment="1">
      <alignment horizontal="right"/>
    </xf>
    <xf numFmtId="164" fontId="1" fillId="0" borderId="2" xfId="0" applyNumberFormat="1" applyFont="1" applyBorder="1" applyAlignment="1">
      <alignment wrapText="1"/>
    </xf>
    <xf numFmtId="0" fontId="1" fillId="0" borderId="2" xfId="0" applyFont="1" applyBorder="1" applyAlignment="1">
      <alignment wrapText="1"/>
    </xf>
    <xf numFmtId="164" fontId="1" fillId="0" borderId="0" xfId="0" applyNumberFormat="1" applyFont="1" applyAlignment="1">
      <alignment horizontal="center" vertical="center"/>
    </xf>
    <xf numFmtId="164" fontId="1" fillId="0" borderId="2" xfId="0" applyNumberFormat="1" applyFont="1" applyBorder="1" applyAlignment="1">
      <alignment horizontal="left" vertical="center"/>
    </xf>
    <xf numFmtId="164" fontId="0" fillId="0" borderId="0" xfId="0" applyNumberFormat="1"/>
    <xf numFmtId="164" fontId="1" fillId="0" borderId="3" xfId="0" applyNumberFormat="1" applyFont="1" applyBorder="1" applyAlignment="1">
      <alignment vertical="center"/>
    </xf>
    <xf numFmtId="164" fontId="1" fillId="0" borderId="1" xfId="0" applyNumberFormat="1" applyFont="1" applyBorder="1" applyAlignment="1">
      <alignment vertical="center"/>
    </xf>
    <xf numFmtId="164"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ick Lupton" id="{681F782C-1EDC-394F-9EAD-887CF8EEA5D7}" userId="S::rcl38@bath.ac.uk::692983c2-a279-4eb2-8243-c6af8df7985d" providerId="AD"/>
  <person displayName="Stephen Doliente" id="{B62FC27E-6250-494B-9971-32D38852480C}" userId="S::sd994@bath.ac.uk::692fe3c3-1193-4a1d-90e0-c6b6189281e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E6" dT="2024-09-03T18:49:01.30" personId="{B62FC27E-6250-494B-9971-32D38852480C}" id="{130F5515-DFDC-B24A-A327-B974196CB2C2}">
    <text>11 to 20 : 98.2
11 to 21 : 16.0
11 to 22 : 6.0
11 to 23 : 13.9
11 to 30 : 2.9
11 to 31 : 10.3
11 to 41 : 5.4
Sum of the above is 152.7, which is similar with 6 to 11 below
6 to 11  : 152.8
6 to 35 : 2.6
6 to 45 : 14.2</text>
  </threadedComment>
  <threadedComment ref="F6" dT="2024-09-04T18:30:08.67" personId="{B62FC27E-6250-494B-9971-32D38852480C}" id="{8060BD2C-E5B4-3144-B188-128F46C15D94}">
    <text>38 to 42: 1.8 polyamide 6
38 to 43: 2.7 polyamide 6 fibre
(1.8 + 2.7) polyamide 6 x 1.020 caprolactam per polyamide 6 x 0.417 ammonia per caprolactam
38 to 42: 1.5 polyamide 66
38 to 43: 1.1 polyamide 66 fibre
(1.5 + 1.1) polyamide 66 x 0.520 hexamethylenediamine per polyamide 66 x 1.095 adiponitrile per hexamethylenediamine x 0.332 ammonia per adiponitrile
(1.5 + 1.1) polyamide 66 x 0.660 adipic acid per polyamide 66 x 0.539 ammonia per adipic acid x 0.290 ammonia per nitric acid
35 to 43 : 2.2 toluene diisocyanate (for polyurethane production) x 0.889 nitric acid per toluene diisocyanate  x 0.290 ammonia per nitric acid</text>
  </threadedComment>
  <threadedComment ref="F6" dT="2024-09-16T23:59:44.24" personId="{B62FC27E-6250-494B-9971-32D38852480C}" id="{8D84C7E3-2162-3F4B-88CD-99EE75D30331}" parentId="{8060BD2C-E5B4-3144-B188-128F46C15D94}">
    <text>double checked done</text>
  </threadedComment>
  <threadedComment ref="F6" dT="2024-09-17T13:30:51.13" personId="{B62FC27E-6250-494B-9971-32D38852480C}" id="{6285213C-D16B-1742-B4D4-27145A9B6ACC}" parentId="{8060BD2C-E5B4-3144-B188-128F46C15D94}">
    <text>Accounted for the following polymer objects in our model:
FibrePPA
Polyurethane</text>
  </threadedComment>
  <threadedComment ref="G6" dT="2024-09-16T22:51:35.03" personId="{B62FC27E-6250-494B-9971-32D38852480C}" id="{B2CCE56F-576A-1347-AFE1-D0A5AB95CA83}">
    <text>35 to 43 : 1.9 polyacrylonitrile x 1.020 acrylonitrile per polyacrylonitrile  x 0.445 ammonia per acrylonitrile 
35 to 42 : 8.8 acrylonitrile butadiene styrene x 0.256 acrylonitrile per acrylonitrile butadiene styrene  x 0.445 ammonia per acrylonitrile
35 to 43 : 0.9 nitrile butadiene x 0.357 acrylonitrile per nitrile butadiene x 0.445 ammonia per acrylonitrile
35 to 42 : 0.5 styrene acrylonitrile x 0.255 acrylonitrile per styrene butadiene x 0.445  ammonia per acrylonitrile
39 to 43 : 1.9 polymethyl methacrylate x 1.020 methyl methacrylate per polymethyl methacrylate x 0.210 ammonia per methyl methacrylate</text>
  </threadedComment>
  <threadedComment ref="G6" dT="2024-09-16T23:59:50.04" personId="{B62FC27E-6250-494B-9971-32D38852480C}" id="{47EB21AD-D50F-984C-B0AF-B1153FC2DFDA}" parentId="{B2CCE56F-576A-1347-AFE1-D0A5AB95CA83}">
    <text>double checked done</text>
  </threadedComment>
  <threadedComment ref="H6" dT="2024-09-17T18:35:59.68" personId="{B62FC27E-6250-494B-9971-32D38852480C}" id="{9623D445-D6AB-FD49-BD1F-A7DAEBA9DA49}">
    <text>39 to 43 : 4.3 methylene diphenyl diisocyanate (all used in resin production) x 0.915 aniline per methylene diphenyl diisocyanate x 0.710 nitric acid per aniline x 0.290 ammonia per nitric acid
35 to 43: 1.5 melamine (for melamine resin production) x 1.504 urea per melamine x 0.580 ammonia per melamine</text>
  </threadedComment>
  <threadedComment ref="H6" dT="2024-09-17T19:41:22.04" personId="{B62FC27E-6250-494B-9971-32D38852480C}" id="{B1D9B0EC-EF8E-4404-A29E-C046E8E2AEC6}" parentId="{9623D445-D6AB-FD49-BD1F-A7DAEBA9DA49}">
    <text>double checked done.</text>
  </threadedComment>
  <threadedComment ref="I6" dT="2024-09-04T18:30:08.67" personId="{B62FC27E-6250-494B-9971-32D38852480C}" id="{BCF52BD1-9C77-1549-9EE5-697CA74CA498}">
    <text>Ammonia consumed for fertiliser production are the following,
11 to 20 : 98.2 (Urea)
11 to 21  : 16.0 (Mono-/di-ammonium phosphate)
11 to 22  : 6.0 (Ammonium sulphate)
11 to 23  : 13.9 (Nitric acid)
11 to 31 : 10.3 (Ammonium nitrate)
11 to 41 : 5.4 (N-fertilisers)
11 to 30: 2.9 (Other first tier intermediates)
Ammonia consumed for other production is,
6 to 45 : 14.2 (Other)</text>
  </threadedComment>
  <threadedComment ref="I6" dT="2024-09-17T18:24:53.11" personId="{B62FC27E-6250-494B-9971-32D38852480C}" id="{F1BBFF4B-8246-E846-9BB5-7C7A937A526E}" parentId="{BCF52BD1-9C77-1549-9EE5-697CA74CA498}">
    <text>Above are notes and may not necessarily add up or equal to the value in the cell, which was obtained after detailed accounting for.</text>
  </threadedComment>
  <threadedComment ref="E7" dT="2024-09-04T18:41:49.50" personId="{B62FC27E-6250-494B-9971-32D38852480C}" id="{E70F69F5-F4DE-2E41-9DB4-8F7FD89414F2}">
    <text>7 to 14 : 5.4
7 to 30 : 30.1
7 to 35 : 1.3
7 to 44 : 10.9
7 to 45 : 15.1</text>
  </threadedComment>
  <threadedComment ref="F7" dT="2024-09-04T18:45:10.33" personId="{B62FC27E-6250-494B-9971-32D38852480C}" id="{2B452B74-F8BD-7F44-B28F-44FFCCE7349E}">
    <text>7 to 14 : 5.4 methyl alcohol (On-purpose processes, i.e., MTO)
7 to 30 : 0.5 (for dimethyl terephthalate that all goes to PET production)</text>
  </threadedComment>
  <threadedComment ref="F7" dT="2024-09-17T00:13:30.47" personId="{B62FC27E-6250-494B-9971-32D38852480C}" id="{9A0D554C-1267-F340-B763-CE803B0195B8}" parentId="{2B452B74-F8BD-7F44-B28F-44FFCCE7349E}">
    <text>double checked done</text>
  </threadedComment>
  <threadedComment ref="F7" dT="2024-09-17T13:38:32.46" personId="{B62FC27E-6250-494B-9971-32D38852480C}" id="{47021FD9-F795-3042-94DB-DDC915AF78B3}" parentId="{2B452B74-F8BD-7F44-B28F-44FFCCE7349E}">
    <text>Accounted for the following polymer objects in our model:
PET
No further details are available which part of the methyl alcohol goes to polymer objects, however it was assumed that the products of MTO (ethylene and propylene) will go to production of polymers that are in our model because we accounted for the production of polymers not in our model.</text>
  </threadedComment>
  <threadedComment ref="G7" dT="2024-09-13T16:27:52.38" personId="{B62FC27E-6250-494B-9971-32D38852480C}" id="{8F95A9FA-818F-064A-AEEC-2B6C001A4804}">
    <text>39 to 42 : 1.9 polymethyl methacrylate x 1.020 polymethyl methacrylate per methyl methacrylate x 0.396 methyl alcohol per methyl methacrylate 
39 to 42 : 2.5 polyvinyl acetate x 1.020 vinyl acetate per polyvinyl acetate x 0.730 acetic acid per vinyl acetate</text>
  </threadedComment>
  <threadedComment ref="G7" dT="2024-09-17T00:13:40.59" personId="{B62FC27E-6250-494B-9971-32D38852480C}" id="{6BC5E204-2EFF-574E-B695-1F0287F2F4E6}" parentId="{8F95A9FA-818F-064A-AEEC-2B6C001A4804}">
    <text>double checked done</text>
  </threadedComment>
  <threadedComment ref="H7" dT="2024-09-17T18:40:31.93" personId="{B62FC27E-6250-494B-9971-32D38852480C}" id="{0A9476B3-AE82-E54E-84A8-9E86ECC0B2AF}">
    <text>30 to 43 : 9.1 formaldehyde for formaldehyde resins x (1.135 methanol per formaldehyde)
35 to 42 : 1.1 methyl methacrylate (for thermoplastics) x 0.396 methyl alcohol per methyl methacrylate 
39 to 43 : 4.3 methylene diphenyl diisocyanate (all used in resin production) x 0.147 formaldehyde per methylene diphenyl diisocyanate x 1.135 methyl alcohol per formaldehe</text>
  </threadedComment>
  <threadedComment ref="H7" dT="2024-09-17T19:41:13.71" personId="{B62FC27E-6250-494B-9971-32D38852480C}" id="{E196CBB1-E35A-4B3E-B468-0CE3007AAC55}" parentId="{0A9476B3-AE82-E54E-84A8-9E86ECC0B2AF}">
    <text>double checked done.</text>
  </threadedComment>
  <threadedComment ref="I7" dT="2024-09-04T18:45:15.90" personId="{B62FC27E-6250-494B-9971-32D38852480C}" id="{164EC2FA-77F5-B949-BA50-E22471ABEDDA}">
    <text xml:space="preserve">7 to 30 : 6.4 for acetic acid + 6 formaldehyde x 1.135 methanol per formaldehyde + 6 for methyl tert butyl ether
7 to 35 : 1.3 (Other second tier intermediates)
7 to 44 : 10.9 (Explosives)
7 to 45 : 15.1 (Other)
</text>
  </threadedComment>
  <threadedComment ref="I7" dT="2024-09-17T18:25:19.72" personId="{B62FC27E-6250-494B-9971-32D38852480C}" id="{81050BDE-D45A-5F47-B33A-7F0CAFBC888A}" parentId="{164EC2FA-77F5-B949-BA50-E22471ABEDDA}">
    <text>Above are notes and may not necessarily add up to the value in the cell, which was obtained after detailed accounting for.</text>
  </threadedComment>
  <threadedComment ref="E8" dT="2024-09-04T18:55:02.50" personId="{B62FC27E-6250-494B-9971-32D38852480C}" id="{E7BB1232-5A05-AC48-B052-67B8AA832FA8}">
    <text>Consumption by route
13 to 24 : 83.8
13 to 25 : 16.1
13 to 27 : 7.3
13 to 28 : 14.8
13 to 35 : 1.9
13 to 45 : 7.3
14 to 13 : 1.4</text>
  </threadedComment>
  <threadedComment ref="F8" dT="2024-09-04T19:12:35.67" personId="{B62FC27E-6250-494B-9971-32D38852480C}" id="{289BE042-7B94-BC43-A54C-757C4BA26C8A}">
    <text>24 to 42 : 36.8 polyethylene (higher density) x 1.050 ethylene per polyethylene (higher density) 
24 to 42 : 25.0 polyethylene (linear low density) x 1.030 ethylene per polyethylene (linear low density) 
24 to 42 : 18.8 polyethylene (low density) x 1.030 ethylene per polyethylene (low density) 
34 to 42 : 20.9 polyethylene terephthalate 
34 to 43 : 42.3 polyethylene terephthalate fibre
(20.9 + 42.3) polyethylene terephthalate x 0.340 ethylene glycol per polyethylene terephthalate x 0.600 ethylene per ethylene glycol
—&gt; Note PET production in Levi and Cullen (2018) has two routes ethylene glycol + terephthalic acid and ethylene glycol + rimethyl terephthalate, wherein both uses the same amount of ethylene glycol per PET produced
32 to 42 : 30.3 polyvinyl chloride x 1.030 vinyl chloride per polyvinyl chloride x 0.490 ethylene per vinyl chloride
33 to 42 : 6.0 (expandable)
33 to 42 : 4.6 (high impact)
33 to 42 : 4.6 (general purpose)
(6.0 + 4.6) polystyrene (exp./gen.) x 1.020 styrene per polystyrene (exp./gen.) x 0.283 ethylene per styrene
4.6 polystyrene (high.) x 1.050 styrene per polystyrene (high.) x 0.283 ethylene per styrene
35 to 43 : 5.5 styrene butadiene x 0.255 styrene per styrene butadiene x 0.283 ethylene per styrene</text>
  </threadedComment>
  <threadedComment ref="F8" dT="2024-09-17T10:27:44.69" personId="{B62FC27E-6250-494B-9971-32D38852480C}" id="{CF33B37E-FBA4-B64D-91E9-A134F72DD2A9}" parentId="{289BE042-7B94-BC43-A54C-757C4BA26C8A}">
    <text>double checked done</text>
  </threadedComment>
  <threadedComment ref="F8" dT="2024-09-17T13:53:46.83" personId="{B62FC27E-6250-494B-9971-32D38852480C}" id="{6D5E513D-E9CB-BC4B-9218-D8B220CE0D46}" parentId="{289BE042-7B94-BC43-A54C-757C4BA26C8A}">
    <text xml:space="preserve">Accounted for the following polymer objects in our model:
HDPEPolyethylene
LDPEPolyethylene 
LLDPE 
PETPolyethyleneTerephthalatePolyesters 
PVCPolyvinylChloride 
PSPolystyrene 
SyntheticRubbers </text>
  </threadedComment>
  <threadedComment ref="G8" dT="2024-09-13T16:28:47.62" personId="{B62FC27E-6250-494B-9971-32D38852480C}" id="{9A459FD8-20AE-9545-8CF7-DBA112F0CB1A}">
    <text>35 to 42 : 8.8 acrylonitrile butadiene styrene x 0.562 styrene per acrylonitrile butadiene styrene x 0.283 ethylene per styrene
35 to 42 : 0.5 styrene acrylonitrile x 0.791 styrene per styrene butadiene x 0.283 ethylene per styrene
39 to 42 : 2.5 polyvinyl acetate x 1.020 vinyl acetate per polyvinyl acetate x 0.330 ethylene per vinyl acetate</text>
  </threadedComment>
  <threadedComment ref="G8" dT="2024-09-17T10:38:13.71" personId="{B62FC27E-6250-494B-9971-32D38852480C}" id="{8AB37D86-0C0C-184D-82C7-90E919C537D7}" parentId="{9A459FD8-20AE-9545-8CF7-DBA112F0CB1A}">
    <text>double checked done</text>
  </threadedComment>
  <threadedComment ref="I8" dT="2024-09-04T19:12:53.95" personId="{B62FC27E-6250-494B-9971-32D38852480C}" id="{5081D20B-662C-5B48-A610-3ABEA89A8244}">
    <text>13 to 45 : 7.3 (Other)
25 to 45: 1.6 vinyl chloride
27 to 45 : 5.1 styrene (other)
28 to 45 : 3.3 ethylene glycol (other)
35 to 45 : 3.4 vinyl acetate</text>
  </threadedComment>
  <threadedComment ref="I8" dT="2024-09-17T18:25:25.97" personId="{B62FC27E-6250-494B-9971-32D38852480C}" id="{960D2002-EFCD-844F-BCAB-249CE8C80A26}" parentId="{5081D20B-662C-5B48-A610-3ABEA89A8244}">
    <text>Above are notes and may not necessarily add up to the value in the cell, which was obtained after detailed accounting for.</text>
  </threadedComment>
  <threadedComment ref="E9" dT="2024-09-05T18:25:21.36" personId="{B62FC27E-6250-494B-9971-32D38852480C}" id="{1E51F49C-72A8-7C45-B8EC-454A06C141BC}">
    <text>15 to 26 : 56.9
15 to 30 : 20.6
15 to 45 : 7.3</text>
  </threadedComment>
  <threadedComment ref="F9" dT="2024-09-05T18:26:17.09" personId="{B62FC27E-6250-494B-9971-32D38852480C}" id="{85EC22AF-48F2-A746-8854-EB50B59A1657}">
    <text>26 to 42: 49.9 polypropylene
26 to 43 : 5.9 polypropylene fibre
(49.9 + 5.9) polypropylene x 1.020 propylene per propylene
30 to 43 : 6.9 propylene oxide (as resin pre-cursor) x 0.850 propylene per propylene oxide</text>
  </threadedComment>
  <threadedComment ref="F9" dT="2024-09-17T11:45:59.50" personId="{B62FC27E-6250-494B-9971-32D38852480C}" id="{7F9A8D4E-8CBD-AE4D-A9ED-9E7B391AB7AF}" parentId="{85EC22AF-48F2-A746-8854-EB50B59A1657}">
    <text>double checked done</text>
  </threadedComment>
  <threadedComment ref="F9" dT="2024-09-17T13:54:37.07" personId="{B62FC27E-6250-494B-9971-32D38852480C}" id="{DE2A1431-3E8D-1E47-AE1D-C0856DB479F4}" parentId="{85EC22AF-48F2-A746-8854-EB50B59A1657}">
    <text xml:space="preserve">Accounted for the following polymer objects in our model:
PPPolypropylene 
PSPolystyrene </text>
  </threadedComment>
  <threadedComment ref="G9" dT="2024-09-13T16:30:51.28" personId="{B62FC27E-6250-494B-9971-32D38852480C}" id="{1DD3DE54-5717-3641-B4D4-6CFEC82F4441}">
    <text xml:space="preserve">39 to 42 : (3.9 polycarbonate x 0.910 bisphenol A per polycarbonate x 0.290 acetone per bisphenol A x 0.810 propylene per acetone) + (3.9 polycarbonate x 0.910 bisphenol A per polycarbonate x 0.880 phenol per bisphenol A x 0.486 propylene per phenol)
39 to 42 : 1.9 polymethyl methacrylate x 1.020 polymethyl methacrylate per methyl methacrylate x 0.718 acetone per methyl methacrylate x 0.810 propylene per acetone
35 to 43 : 1.9 polyacrylonitrile x 1.020 acrylonitrile per polyacrylonitrile  x 1.100 propylene per acrylonitrile 
35 to 42 : 8.8 acrylonitrile butadiene styrene x 0.256 acrylonitrile per acrylonitrile butadiene styrene x 1.100 propylene per acrylonitrile
35 to 43 : 0.9 nitrile butadiene x 0.357 acrylonitrile per nitrile butadiene x 1.100 propylene per acrylonitrile
35 to 42 : 0.5 styrene acrylonitrile x 0.255 acrylonitrile per styrene butadiene x 1.100 propylene per acrylonitrile </text>
  </threadedComment>
  <threadedComment ref="G9" dT="2024-09-17T11:41:04.59" personId="{B62FC27E-6250-494B-9971-32D38852480C}" id="{79FB4350-9F65-F640-A71B-B9623D77AF07}" parentId="{1DD3DE54-5717-3641-B4D4-6CFEC82F4441}">
    <text>double checked done</text>
  </threadedComment>
  <threadedComment ref="H9" dT="2024-09-17T18:51:15.54" personId="{B62FC27E-6250-494B-9971-32D38852480C}" id="{38CE9B61-75EB-9F4F-ABE6-2B24F01212F4}">
    <text>30 to 43 : 2.0 acetone for phenolic resins x 0.810 propylene per acetone
30 to 43 : 3.5 phenol for phenolic resins x 0.486 propylene per phenol
35 to 42 : 2.9 dioctyl phthalate (thermoplastic plasticiser applications) x 0.690 2-ethyl hexyl alcohol per dioctyl phthalate x 0.800 propylene per 2-ethyl hexyl alcohol
35 to 42 : 1.1 methyl methacrylate (for thermoplastics) x 0.718 acetone per methyl methacrylate x 0.810 propylene per acetone
35 to 42 : 1.9 bisphenol A for epoxy resins x 0.290 acetone per bisphenol A x 0.810 propylene per acetone + 1.9 bisphenol A for epoxy resins x 0.880 phenol per bisphenol A x 0.486 propylene per phenol</text>
  </threadedComment>
  <threadedComment ref="H9" dT="2024-09-17T18:53:21.49" personId="{B62FC27E-6250-494B-9971-32D38852480C}" id="{5966CD02-8816-9F44-8EBB-B195D7947040}" parentId="{38CE9B61-75EB-9F4F-ABE6-2B24F01212F4}">
    <text>double checked done</text>
  </threadedComment>
  <threadedComment ref="I9" dT="2024-09-05T18:27:10.67" personId="{B62FC27E-6250-494B-9971-32D38852480C}" id="{1AF9CD78-9785-6346-BAE4-0D036F8622D2}">
    <text>15 to 30 : 13.8 (Other first tier intermediates, except propylene oxide)
15 to 45 : 7.3 (Other)</text>
  </threadedComment>
  <threadedComment ref="I9" dT="2024-09-17T18:25:35.81" personId="{B62FC27E-6250-494B-9971-32D38852480C}" id="{94728D33-E4A9-574A-8193-CD273E093350}" parentId="{1AF9CD78-9785-6346-BAE4-0D036F8622D2}">
    <text>Above are notes and may not necessarily add up to the value in the cell, which was obtained after detailed accounting for.</text>
  </threadedComment>
  <threadedComment ref="E11" dT="2024-09-05T18:40:00.76" personId="{B62FC27E-6250-494B-9971-32D38852480C}" id="{57A03317-574A-3546-858F-BB2512C5DB9C}">
    <text>16 to 14 : 4.9
16 to 35 : 6.6
16 to 45 : 3.5</text>
  </threadedComment>
  <threadedComment ref="F11" dT="2024-09-05T18:42:34.21" personId="{B62FC27E-6250-494B-9971-32D38852480C}" id="{E020BE9F-A7C2-CD4B-AC31-32E0BFBA7BEC}">
    <text>35 to 43: 5.5 styrene butadiene x 0.765 butadiene per styrene butadiene
38 to 42: 1.5 polyamide 66
38 to 43: 1.1 polyamide 66 fibre
(1.5 + 1.1) polyamide 66 x 0.520 hexamethylenediamine per polyamide 66 x 1.095 adiponitrile per hexamethylenediamine x 0.527 butadiene per adiponitrile</text>
  </threadedComment>
  <threadedComment ref="F11" dT="2024-09-17T13:26:30.77" personId="{B62FC27E-6250-494B-9971-32D38852480C}" id="{33F372C1-49C4-2448-ABC8-0F7B0D48AA46}" parentId="{E020BE9F-A7C2-CD4B-AC31-32E0BFBA7BEC}">
    <text>Double checked done</text>
  </threadedComment>
  <threadedComment ref="F11" dT="2024-09-17T13:55:14.45" personId="{B62FC27E-6250-494B-9971-32D38852480C}" id="{4794E935-B91E-BD4D-92F7-40107A4D8225}" parentId="{E020BE9F-A7C2-CD4B-AC31-32E0BFBA7BEC}">
    <text>Accounted for the following polymer objects in our model:
PSPolystyrene 
FibrePPA</text>
  </threadedComment>
  <threadedComment ref="G11" dT="2024-09-13T16:35:21.27" personId="{B62FC27E-6250-494B-9971-32D38852480C}" id="{0E2D280F-73C0-764B-B8E5-B8716252A3B9}">
    <text>30 to 43 : 3.8 polybutadiene x 1.020 butadiene per polybutadiene
30 to 43 : 0.4 polychloroprene x 0.623 butadiene per polychloroprene
35 to 42 : 8.8 acrylonitrile butadiene styrene x 0.203 butadiene per acrylonitrile butadiene styrene
35 to 43 : 0.9 nitrile butadiene x 0.663 butadiene per nitrile butadiene</text>
  </threadedComment>
  <threadedComment ref="G11" dT="2024-09-17T13:26:43.98" personId="{B62FC27E-6250-494B-9971-32D38852480C}" id="{7371A8C2-0546-624D-BC94-FDF3A8BDDD15}" parentId="{0E2D280F-73C0-764B-B8E5-B8716252A3B9}">
    <text>Double checked done</text>
  </threadedComment>
  <threadedComment ref="I11" dT="2024-09-12T21:32:20.33" personId="{B62FC27E-6250-494B-9971-32D38852480C}" id="{5F510D3E-288E-094C-A311-DA1F49F7410C}">
    <text>16 to 45 : 3.5 (Others)</text>
  </threadedComment>
  <threadedComment ref="E12" dT="2024-09-05T18:52:11.03" personId="{B62FC27E-6250-494B-9971-32D38852480C}" id="{50489EB9-771A-8845-B3E3-B6D25A606A42}">
    <text>16 to 44 : 12.8
16 to 45 : 4.7</text>
  </threadedComment>
  <threadedComment ref="I12" dT="2024-09-09T21:56:29.40" personId="{B62FC27E-6250-494B-9971-32D38852480C}" id="{E913479C-BAAC-F94F-8960-B0EE168E924B}">
    <text xml:space="preserve">16 to 44 : 12.8 (73% used for gasoline additive applications)
16 to 45 : 4.7 (Others)
</text>
  </threadedComment>
  <threadedComment ref="I12" dT="2024-09-17T00:38:19.60" personId="{B62FC27E-6250-494B-9971-32D38852480C}" id="{FFE9DB68-B24C-BA41-9242-317DE2D1C17E}" parentId="{E913479C-BAAC-F94F-8960-B0EE168E924B}">
    <text>double checked done</text>
  </threadedComment>
  <threadedComment ref="E13" dT="2024-09-05T18:53:10.23" personId="{B62FC27E-6250-494B-9971-32D38852480C}" id="{E48E4A2F-F8A2-C347-8564-EAF41F95076A}">
    <text>16 to 44 : 13.5
16 to 45 : 5.8</text>
  </threadedComment>
  <threadedComment ref="I13" dT="2024-09-09T21:57:32.60" personId="{B62FC27E-6250-494B-9971-32D38852480C}" id="{D181FC19-9CF2-FC4A-AA25-AE1441F3A664}">
    <text>16 to 44 : 13.5 (70% used for gasoline additive applications)
16 to 45 : 5.8 (Others)</text>
  </threadedComment>
  <threadedComment ref="I13" dT="2024-09-17T00:38:24.37" personId="{B62FC27E-6250-494B-9971-32D38852480C}" id="{2099A02B-5B09-B048-916B-0F6B2B1C2852}" parentId="{D181FC19-9CF2-FC4A-AA25-AE1441F3A664}">
    <text>double checked done</text>
  </threadedComment>
  <threadedComment ref="E14" dT="2024-09-05T18:53:56.81" personId="{B62FC27E-6250-494B-9971-32D38852480C}" id="{F90BF4D4-FC77-FD49-AAB2-70883038E973}">
    <text>16 to 30 : 10.7
16 to 44 : 12.4
16 to 45 : 3.3</text>
  </threadedComment>
  <threadedComment ref="I14" dT="2024-09-09T21:59:24.26" personId="{B62FC27E-6250-494B-9971-32D38852480C}" id="{F81198A7-7941-874B-88D8-64A91D5BD339}">
    <text>16 to 30 : 10.7 (methyl tert butyl ether)
16 to 44 : 12.4 (47% used for gasoline additive applications)
16 to 45 : 3.3 (Others)</text>
  </threadedComment>
  <threadedComment ref="I14" dT="2024-09-17T00:38:37.43" personId="{B62FC27E-6250-494B-9971-32D38852480C}" id="{2CD2A8DD-72B5-364F-B58E-669B88A16AC1}" parentId="{F81198A7-7941-874B-88D8-64A91D5BD339}">
    <text>double checked done</text>
  </threadedComment>
  <threadedComment ref="E15" dT="2024-09-12T20:42:15.76" personId="{B62FC27E-6250-494B-9971-32D38852480C}" id="{67F68553-F79B-F848-A328-C7DE23CB7299}">
    <text>19 to 27 : 20.3
19 to 30 : 17.1
19 to 35 : 4.3
19 to 45 : 1.3</text>
  </threadedComment>
  <threadedComment ref="F15" dT="2024-09-12T21:15:33.47" personId="{B62FC27E-6250-494B-9971-32D38852480C}" id="{CC58BBBD-66F2-3B44-A21D-6BB111F341DB}">
    <text>33 to 42 : 6.0 (expandable)
33 to 42 : 4.6 (high impact)
33 to 42 : 4.6 (general purpose)
(6.0 + 4.6) polystyrene (exp./gen.) x 1.020 styrene per polystyrene (exp./gen.) x 0.788 benzene per styrene
4.6 polystyrene (high.) x 1.050 styrene per polystyrene (high.) x 0.788 benzene per styrene
35 to 43 : 5.5 styrene butadiene x 0.255 styrene per styrene butadiene x 0.788 benzene per styrene
38 to 42: 1.8 polyamide 6
38 to 43: 2.7 polyamide 6 fibre
(1.8 + 2.7) polyamide 6 x 1.020 caprolactam per polyamide 6 x 1.030 cyclohexane per caprolactam x 0.940 benzene per cyclohexane
38 to 42: 1.5 polyamide 66
38 to 43: 1.1 polyamide 66 fibre
(1.5 + 1.1) polyamide 66 x 0.660 adipic acid per polyamide 66 x 0.720 cyclohexane per adipic acid x 0.940 benzene per cyclohexane</text>
  </threadedComment>
  <threadedComment ref="F15" dT="2024-09-17T16:23:42.82" personId="{B62FC27E-6250-494B-9971-32D38852480C}" id="{B8CFAD02-D1E6-2743-952C-840C229D9E1C}" parentId="{CC58BBBD-66F2-3B44-A21D-6BB111F341DB}">
    <text>double checked done</text>
  </threadedComment>
  <threadedComment ref="F15" dT="2024-09-17T16:23:57.31" personId="{B62FC27E-6250-494B-9971-32D38852480C}" id="{8D9D3A26-44A9-C246-BD37-7BE15DD15868}" parentId="{CC58BBBD-66F2-3B44-A21D-6BB111F341DB}">
    <text>Accounted for the following polymer objects in our model:
PSPolystyrene 
SyntheticRubbers 
FibrePPA</text>
  </threadedComment>
  <threadedComment ref="G15" dT="2024-09-17T15:32:38.63" personId="{B62FC27E-6250-494B-9971-32D38852480C}" id="{DF5CA294-A353-584B-8201-C800801F9781}">
    <text>39 to 42 : (3.9 polycarbonate x 0.910 bisphenol A per polycarbonate x 0.290 acetone per bisphenol A x 1.575 benzene per acetone) + (3.9 polycarbonate x 0.910 bisphenol A per polycarbonate x 0.880 phenol per bisphenol A x 0.945 benzene per phenol)
35 to 42 : 8.8 acrylonitrile butadiene styrene x 0.562 styrene per acrylonitrile butadiene styrene x 0.788 benzene per styrene
35 to 42 : 0.5 styrene acrylonitrile x 0.791 styrene per styrene butadiene x 0.788 benzene per styrene</text>
  </threadedComment>
  <threadedComment ref="G15" dT="2024-09-17T19:42:04.98" personId="{B62FC27E-6250-494B-9971-32D38852480C}" id="{3835BF57-B653-44B6-8291-2764B619BCC6}" parentId="{DF5CA294-A353-584B-8201-C800801F9781}">
    <text>double checked done.</text>
  </threadedComment>
  <threadedComment ref="H15" dT="2024-09-17T18:55:32.05" personId="{B62FC27E-6250-494B-9971-32D38852480C}" id="{CCCEEEBB-6A1C-8341-A094-AA19B384204D}">
    <text>30 to 43 : 2.0 acetone for phenolic resins x 1.575 benzene per acetone
30 to 43 : 3.5 phenol for phenolic resins x 0.945 benzene per phenol
30 to 43 : 1.6 maleic anhydride (for resin applications) x 0.905 benzene per maleic anhydride; 10% of the total maleic anhydride is produced by this route
35 to 42 : 1.1 methyl methacrylate (for thermoplastics) x 0.718 acetone per methyl methacrylate x 1.575 benzene per acetone
35 to 42 : 1.9 bisphenol A for epoxy resins x 0.290 acetone per bisphenol A x 1.575 benzene per acetone + 1.9 bisphenol A for epoxy resins x 0.880 phenol per bisphenol A x 0.945 benzene per phenol
39 to 43 : 4.3 methylene diphenyl diisocyanate (all used in resin production) x 0.915 aniline per methylene diphenyl diisocyanate x 0.880 benzene per aniline</text>
  </threadedComment>
  <threadedComment ref="H15" dT="2024-09-17T19:01:47.11" personId="{B62FC27E-6250-494B-9971-32D38852480C}" id="{61C48085-24D0-E148-97F0-B141AB97D329}" parentId="{CCCEEEBB-6A1C-8341-A094-AA19B384204D}">
    <text>double checked done</text>
  </threadedComment>
  <threadedComment ref="I15" dT="2024-09-17T16:28:47.87" personId="{B62FC27E-6250-494B-9971-32D38852480C}" id="{D6F83E15-A16A-F84C-8024-ED44A5644620}">
    <text>19 to 45 : 1.3 (Others)</text>
  </threadedComment>
  <threadedComment ref="I15" dT="2024-09-17T18:26:20.92" personId="{B62FC27E-6250-494B-9971-32D38852480C}" id="{2566E9C0-BBD1-D445-A942-BC6FB4528AAE}" parentId="{D6F83E15-A16A-F84C-8024-ED44A5644620}">
    <text>Above are notes and may not necessarily add up to the value in the cell, which was obtained after detailed accounting for.</text>
  </threadedComment>
  <threadedComment ref="C16" dT="2024-09-17T16:55:52.25" personId="{B62FC27E-6250-494B-9971-32D38852480C}" id="{C4126959-4FCA-D04A-89D9-F99D780B1315}">
    <text>11.6 less than the total, to account for the toluene conversion to benzene and xylenes</text>
  </threadedComment>
  <threadedComment ref="E16" dT="2024-09-17T17:00:15.84" personId="{B62FC27E-6250-494B-9971-32D38852480C}" id="{5FA3841C-C21A-F74F-8ED0-2B25AED65A19}">
    <text>19 to 35 : 1.6
19 to 44 : 8.1 solvent
19 to 45 : 1.9 others</text>
  </threadedComment>
  <threadedComment ref="F16" dT="2024-09-17T16:39:57.54" personId="{B62FC27E-6250-494B-9971-32D38852480C}" id="{82283300-796E-AB4D-AA52-0984E2C80D1A}">
    <text>35 to 43 : 2.2 toluene diisocyanate (for polyurethane production) x 0.650 toluene per toluene diisocyanate</text>
  </threadedComment>
  <threadedComment ref="F16" dT="2024-09-17T18:29:03.69" personId="{B62FC27E-6250-494B-9971-32D38852480C}" id="{04A78883-5C3B-674F-8A29-D0395D73C030}" parentId="{82283300-796E-AB4D-AA52-0984E2C80D1A}">
    <text>Accounted for the following polymer objects in our model:
Polyurethane</text>
  </threadedComment>
  <threadedComment ref="I16" dT="2024-09-17T16:45:43.07" personId="{B62FC27E-6250-494B-9971-32D38852480C}" id="{B05339E0-866E-1749-B6CB-CB69C87FD91D}">
    <text>35 to 45 : 0.2 toluene diisocyanate x 0.650 toluene per toluene diisocyanate
No other further details where the rest of the toluene flows to</text>
  </threadedComment>
  <threadedComment ref="I16" dT="2024-09-17T18:26:43.87" personId="{B62FC27E-6250-494B-9971-32D38852480C}" id="{D061EB74-20D5-6E45-910C-B3C14C31572F}" parentId="{B05339E0-866E-1749-B6CB-CB69C87FD91D}">
    <text>Above are notes and may not necessarily add up to the value in the cell, which was obtained after detailed accounting for.</text>
  </threadedComment>
  <threadedComment ref="C17" dT="2024-09-03T19:06:56.53" personId="{B62FC27E-6250-494B-9971-32D38852480C}" id="{A8779327-207E-E341-AD17-D67AF5D1FDFD}">
    <text>Meta-xylene  : 0.6
Ortho-xylene : 3.6
Para-xylene   : 37.4</text>
  </threadedComment>
  <threadedComment ref="E17" dT="2024-09-17T17:17:17.84" personId="{B62FC27E-6250-494B-9971-32D38852480C}" id="{29BFEE28-6508-414D-962E-3094ECD92031}">
    <text>19 to 29 : 36.4 para-xylene
19 to 30 : 0.6 meta-xylene
19 to 30 : 3.4 ortho-xylene
19 to 30 : 0.9 para-xylene
19 to 45 : 0.2 ortho-xylene
19 to 45 : 0.1 para-xylene</text>
  </threadedComment>
  <threadedComment ref="E17" dT="2024-09-17T17:31:26.43" personId="{B62FC27E-6250-494B-9971-32D38852480C}" id="{BBF4255F-487C-DA4A-8139-F8A5EA9C7BFF}" parentId="{29BFEE28-6508-414D-962E-3094ECD92031}">
    <text>Note in Table S22, Levi and Cullen (2018) include flow 19 to 45 : 1.9 meta-xylene (Others) but in Table S21, they assumed all meta-xylene is used to make isophthalic acid. Hence, flow 19 to 45 : 1.9 meta-xylene is not included. It must have been a typographical error.</text>
  </threadedComment>
  <threadedComment ref="F17" dT="2024-09-17T17:26:14.86" personId="{B62FC27E-6250-494B-9971-32D38852480C}" id="{87ED85E5-B040-3745-B839-D917F566ED58}">
    <text>30 to 42 : 0.5 isophthalic acid (thermoplastic applications) x 0.670 meta-xylene per isophthalic acid; assumed used in FibrePPA production
29 to 42 : 53.8 terephthalic acid (for 17.8 PET and 36.0 PET fibre production) x 0.670 para-xylene per terephthalic acid
30 to 34 : 1.9 dimethyl terephthalate (for 0.4 PET and and 0.9 PET fibre production) x 0.640 para-xylene per dimethyl terephthalate
Note that no further details were given which PET is made from terephthalic acid and which PET is made from dimethyl terephthalate. Hence the basis of the para-xylene consumed was from flows of the terephathalic acid and dimethyl terephthalate.</text>
  </threadedComment>
  <threadedComment ref="F17" dT="2024-09-17T18:29:31.34" personId="{B62FC27E-6250-494B-9971-32D38852480C}" id="{D3E964B2-7BA1-E140-8D7A-FF63A156CF87}" parentId="{87ED85E5-B040-3745-B839-D917F566ED58}">
    <text>double checked done</text>
  </threadedComment>
  <threadedComment ref="F17" dT="2024-09-17T18:29:43.37" personId="{B62FC27E-6250-494B-9971-32D38852480C}" id="{A666DA3F-4BAE-3644-911D-EA14BFAB7FC2}" parentId="{87ED85E5-B040-3745-B839-D917F566ED58}">
    <text xml:space="preserve">Accounted for the following polymer objects in our model:
FibrePPA
PETPolyethyleneTerephthalatePolyesters </text>
  </threadedComment>
  <threadedComment ref="H17" dT="2024-09-17T19:02:16.32" personId="{B62FC27E-6250-494B-9971-32D38852480C}" id="{B18A16B6-D4AA-0C4E-973B-FBA9533D050D}">
    <text xml:space="preserve">30 to 43 : 0.4 isophthalic acid (fibre and resin applications) x 0.670 meta-xylene per isophthalic acid
30 to 43 : 1.2 phthalic anhydride (resin applications) x 0.960 ortho-xylene per phthalic anhydride </text>
  </threadedComment>
  <threadedComment ref="H17" dT="2024-09-17T19:41:42.74" personId="{B62FC27E-6250-494B-9971-32D38852480C}" id="{1CE295C7-9931-4FD0-91DE-635F4FDDE2AA}" parentId="{B18A16B6-D4AA-0C4E-973B-FBA9533D050D}">
    <text>double checked done.</text>
  </threadedComment>
  <threadedComment ref="I17" dT="2024-09-17T18:21:11.41" personId="{B62FC27E-6250-494B-9971-32D38852480C}" id="{F172EC48-9A77-6647-910F-8189B7B0AE67}">
    <text>19 to 45 : 0.2 ortho-xylene
19 to 45 : 0.1 para-xylene
29 to 45 : 0.5 terephthalic acid
30 to 39 : 1.2 phthalic anhydride
30 to 45 : 1.1 phthalic anhydride anhydride</text>
  </threadedComment>
  <threadedComment ref="I17" dT="2024-09-17T18:27:03.90" personId="{B62FC27E-6250-494B-9971-32D38852480C}" id="{3F71B54C-A52B-2842-9ACE-1069120E23D5}" parentId="{F172EC48-9A77-6647-910F-8189B7B0AE67}">
    <text>Above are notes and may not necessarily add up to the value in the cell, which was obtained after detailed accounting for.</text>
  </threadedComment>
  <threadedComment ref="C21" dT="2024-09-17T00:37:06.20" personId="{B62FC27E-6250-494B-9971-32D38852480C}" id="{0647EEAE-F282-0742-9D06-941351C44E57}">
    <text>Values below are double checked done.</text>
  </threadedComment>
  <threadedComment ref="E26" dT="2024-09-13T00:42:20.73" personId="{B62FC27E-6250-494B-9971-32D38852480C}" id="{6030D705-FD43-7F48-8296-D4E66F8D8D91}">
    <text>24 to 42 : 36.8 + 25 + 18.8 = 80.6, all used for thermoplastic applications</text>
  </threadedComment>
  <threadedComment ref="E27" dT="2024-09-13T00:42:29.27" personId="{B62FC27E-6250-494B-9971-32D38852480C}" id="{58B32881-7142-C24F-B0B3-D3DC77FB0A01}">
    <text>24 to 42 : 36.8 + 25 + 18.8 = 80.6, all used for thermoplastic applications</text>
  </threadedComment>
  <threadedComment ref="E28" dT="2024-09-13T00:42:25.32" personId="{B62FC27E-6250-494B-9971-32D38852480C}" id="{11A7F1D3-3C55-7443-B090-AF1FF8526133}">
    <text>24 to 42 : 36.8 + 25 + 18.8 = 80.6, all used for thermoplastic applications</text>
  </threadedComment>
  <threadedComment ref="E29" dT="2024-09-13T00:32:48.63" personId="{B62FC27E-6250-494B-9971-32D38852480C}" id="{CB8D8DA2-B972-D44C-A752-8091F37D77C8}">
    <text>35 to 43: 1.9 all used in fibre applications</text>
  </threadedComment>
  <threadedComment ref="E30" dT="2024-09-13T00:34:53.13" personId="{B62FC27E-6250-494B-9971-32D38852480C}" id="{69B5047D-4D87-4143-B3BC-D7496D02646B}">
    <text>30 to 43: 3.8, all used for synthetic elastomer applications</text>
  </threadedComment>
  <threadedComment ref="E31" dT="2024-09-13T00:39:14.37" personId="{B62FC27E-6250-494B-9971-32D38852480C}" id="{19BCE42B-1122-F641-9AAA-5644DA0930A6}">
    <text xml:space="preserve">39 to 42 : 3.9, all used for thermoplastic applications </text>
  </threadedComment>
  <threadedComment ref="E32" dT="2024-09-13T00:40:08.15" personId="{B62FC27E-6250-494B-9971-32D38852480C}" id="{94AEBEED-8D3B-DB48-89AB-917FDACF0D33}">
    <text>30 to 43: 0.4, all used for synthetic elastomer applications</text>
  </threadedComment>
  <threadedComment ref="E33" dT="2024-09-13T00:47:49.57" personId="{B62FC27E-6250-494B-9971-32D38852480C}" id="{5966AF9F-C1B0-224B-9D56-D61AD1CC8F4C}">
    <text>39 to 42 : 1.9, all used in thermoplastic applications</text>
  </threadedComment>
  <threadedComment ref="E34" dT="2024-09-13T00:54:01.29" personId="{B62FC27E-6250-494B-9971-32D38852480C}" id="{A730172C-07A1-A945-A4FF-92E31A0C7ECD}">
    <text>39 to 42 : 2.5, all used in thermoplastic applications</text>
  </threadedComment>
  <threadedComment ref="E35" dT="2024-09-13T00:56:27.75" personId="{B62FC27E-6250-494B-9971-32D38852480C}" id="{C0E11FB8-5AA7-D940-82CE-41E7CB9569D3}">
    <text>35 to 42 : 8.8, all used in thermoplastic applications</text>
  </threadedComment>
  <threadedComment ref="E36" dT="2024-09-13T00:56:27.75" personId="{B62FC27E-6250-494B-9971-32D38852480C}" id="{141430FE-1111-BC40-B234-31A39D445FB1}">
    <text>35 to 42 : 8.8, all used in thermoplastic applications</text>
  </threadedComment>
  <threadedComment ref="E37" dT="2024-09-13T00:56:27.75" personId="{B62FC27E-6250-494B-9971-32D38852480C}" id="{F3A5B553-DDBD-584D-9771-DD15417B488F}">
    <text>35 to 42 : 5.5, all used in thermoplastic applications</text>
  </threadedComment>
  <threadedComment ref="E38" dT="2024-09-13T00:46:20.11" personId="{B62FC27E-6250-494B-9971-32D38852480C}" id="{8828097F-0021-F54C-90D4-F91048438F53}">
    <text>34 to 42 : 20.9, all used for thermoplastic applications</text>
  </threadedComment>
  <threadedComment ref="E39" dT="2024-09-13T00:46:41.93" personId="{B62FC27E-6250-494B-9971-32D38852480C}" id="{1566300B-5CC2-D94F-A4F5-316A8CE53E3E}">
    <text>34 to 43 : 42.3 all used for fibre applications</text>
  </threadedComment>
  <threadedComment ref="C40" dT="2024-09-13T01:07:37.48" personId="{B62FC27E-6250-494B-9971-32D38852480C}" id="{19D853F8-B8A6-6341-8A7F-CF5C26EC68B3}">
    <text>From Table S28 which was not obtained from the study as it was difficult to characterise</text>
  </threadedComment>
  <threadedComment ref="E40" dT="2024-09-19T20:32:35.50" personId="{681F782C-1EDC-394F-9EAD-887CF8EEA5D7}" id="{DED1B4D1-FD8F-2749-8002-4B7B9FD50FB3}">
    <text>“Not available” -&gt; added to this column for consistency</text>
  </threadedComment>
  <threadedComment ref="E41" dT="2024-09-13T00:49:00.70" personId="{B62FC27E-6250-494B-9971-32D38852480C}" id="{36D9ED90-F10F-3E46-B684-89765D3F228B}">
    <text>26 to 42 : 49.9, all used in thermoplastic applications.</text>
  </threadedComment>
  <threadedComment ref="E42" dT="2024-09-13T00:49:23.98" personId="{B62FC27E-6250-494B-9971-32D38852480C}" id="{1F2383DD-D9B5-324F-B2B4-F66E134621F0}">
    <text>26 to 43 : 5.9, all used in fibre applications</text>
  </threadedComment>
  <threadedComment ref="E43" dT="2024-09-13T00:52:51.99" personId="{B62FC27E-6250-494B-9971-32D38852480C}" id="{1370A004-76CF-3A4E-9B2F-6146038B54FB}">
    <text>33 to 42 : 15.1 ~ 6.0 + 4.6 + 4.6 = 15.2, all used in thermoplastic applications.</text>
  </threadedComment>
  <threadedComment ref="E44" dT="2024-09-13T00:52:51.99" personId="{B62FC27E-6250-494B-9971-32D38852480C}" id="{8D0BA919-7A95-7C4A-9795-12DC23A087CD}">
    <text>33 to 42 : 15.1 ~ 6.0 + 4.6 + 4.6 = 15.2, all used in thermoplastic applications.</text>
  </threadedComment>
  <threadedComment ref="E45" dT="2024-09-13T00:52:51.99" personId="{B62FC27E-6250-494B-9971-32D38852480C}" id="{E6B34C2D-03F8-A74D-A868-5DFDF3A20A52}">
    <text>33 to 42 : 15.1 ~ 6.0 + 4.6 + 4.6 = 15.2, all used in thermoplastic applications.</text>
  </threadedComment>
  <threadedComment ref="E46" dT="2024-09-13T00:55:00.82" personId="{B62FC27E-6250-494B-9971-32D38852480C}" id="{C5A5F117-B5CF-C148-86B7-54A897A8B503}">
    <text>32 to 42 : 30.3, all used in thermoplastic applications</text>
  </threadedComment>
  <threadedComment ref="E47" dT="2024-09-13T00:56:27.75" personId="{B62FC27E-6250-494B-9971-32D38852480C}" id="{272F7DF3-BABB-D742-8CEA-C9455AD353B1}">
    <text>35 to 43 : 5.5, all used in synthetic elastomer applications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9B4CF-87BC-2542-9216-31FA111EE03E}">
  <dimension ref="B2:M47"/>
  <sheetViews>
    <sheetView tabSelected="1" topLeftCell="B12" zoomScaleNormal="100" workbookViewId="0">
      <selection activeCell="F39" sqref="F39"/>
    </sheetView>
  </sheetViews>
  <sheetFormatPr baseColWidth="10" defaultColWidth="10.83203125" defaultRowHeight="16" x14ac:dyDescent="0.2"/>
  <cols>
    <col min="1" max="1" width="10.83203125" style="1"/>
    <col min="2" max="2" width="37.5" style="1" customWidth="1"/>
    <col min="3" max="3" width="37.5" style="3" customWidth="1"/>
    <col min="4" max="4" width="10.83203125" style="3"/>
    <col min="5" max="9" width="37.5" style="3" customWidth="1"/>
    <col min="10" max="16384" width="10.83203125" style="1"/>
  </cols>
  <sheetData>
    <row r="2" spans="2:13" x14ac:dyDescent="0.2">
      <c r="B2" s="1" t="s">
        <v>0</v>
      </c>
    </row>
    <row r="4" spans="2:13" x14ac:dyDescent="0.2">
      <c r="B4" s="1" t="s">
        <v>1</v>
      </c>
    </row>
    <row r="5" spans="2:13" ht="68" x14ac:dyDescent="0.2">
      <c r="B5" s="13" t="s">
        <v>2</v>
      </c>
      <c r="C5" s="12" t="s">
        <v>3</v>
      </c>
      <c r="D5" s="10"/>
      <c r="E5" s="12" t="s">
        <v>4</v>
      </c>
      <c r="F5" s="12" t="s">
        <v>5</v>
      </c>
      <c r="G5" s="12" t="s">
        <v>6</v>
      </c>
      <c r="H5" s="12" t="s">
        <v>7</v>
      </c>
      <c r="I5" s="12" t="s">
        <v>8</v>
      </c>
    </row>
    <row r="6" spans="2:13" x14ac:dyDescent="0.2">
      <c r="B6" s="1" t="s">
        <v>9</v>
      </c>
      <c r="C6" s="3">
        <v>169.7</v>
      </c>
      <c r="E6" s="3">
        <f>98.2+16+6+13.9+2.9+10.3+5.4+2.6+14.2</f>
        <v>169.5</v>
      </c>
      <c r="F6" s="3">
        <f>((1.8 + 2.7)*(1.02/1)*(0.417/1))+((1.5 + 1.1)*(0.52/1)*(1.095/1)*(0.332/1))+((1.5 + 1.1)*(0.66/1)*(0.539/1)*(0.29/1))+(2.2*(0.889/1)*(0.29/1))</f>
        <v>3.2409460399999999</v>
      </c>
      <c r="G6" s="3">
        <f>(1.9*(1.02/1)*(0.445/1))+(8.8*(0.256/1)*(0.445/1))+(0.9*(0.357/1)*(0.445/1))+(0.5*(0.255/1)*(0.445/1))+(1.9*(1.02/1)*(0.21/1))</f>
        <v>2.4716019999999999</v>
      </c>
      <c r="H6" s="3">
        <f>(4.3*(0.915/1)*(0.71/1)*(0.29/1))+(1.5*(1.504/1)*(0.58/1))</f>
        <v>2.1185935499999999</v>
      </c>
      <c r="I6" s="3">
        <f>E6-F6-G6-H6</f>
        <v>161.66885840999998</v>
      </c>
      <c r="K6" s="3"/>
      <c r="M6" s="3"/>
    </row>
    <row r="7" spans="2:13" x14ac:dyDescent="0.2">
      <c r="B7" s="1" t="s">
        <v>10</v>
      </c>
      <c r="C7" s="3">
        <v>62.9</v>
      </c>
      <c r="E7" s="3">
        <f>5.4+30.1+1.3+10.9+15.1</f>
        <v>62.8</v>
      </c>
      <c r="F7" s="3">
        <f>5.4+0.5</f>
        <v>5.9</v>
      </c>
      <c r="G7" s="3">
        <f>(1.9*(1.02/1)*(0.396/1))+(2.5 *(1.02/1)*(0.73/1))</f>
        <v>2.6289479999999998</v>
      </c>
      <c r="H7" s="3">
        <f>(9.1*(1.135/1))+(1.1*(0.396/1))+(4.3*(0.147/1)*(1.135/1))</f>
        <v>11.481533500000001</v>
      </c>
      <c r="I7" s="3">
        <f>E7-F7-G7-H7</f>
        <v>42.7895185</v>
      </c>
      <c r="K7" s="3"/>
      <c r="M7" s="3"/>
    </row>
    <row r="8" spans="2:13" x14ac:dyDescent="0.2">
      <c r="B8" s="1" t="s">
        <v>11</v>
      </c>
      <c r="C8" s="3">
        <v>132.6</v>
      </c>
      <c r="E8" s="3">
        <f>83.8+16.1+7.3+14.8+1.9+7.3+1.4</f>
        <v>132.60000000000002</v>
      </c>
      <c r="F8" s="3">
        <f>(36.8*(1.05/1))+(25*(1.03/1))+(18.8*(1.03/1))+((20.9 + 42.3)*(0.34/1)*(0.6/1))+(30.3*(1.03/1)*(0.49/1))+(5.5*(0.255/1)*(0.283/1))+((6 + 4.6)*(1.02/1)*(0.283/1))+(4.6*(1.05/1)*(0.283/1))</f>
        <v>116.7628035</v>
      </c>
      <c r="G8" s="3">
        <f>(2.5*(1.02/1)*(0.33/1))+(8.8*(0.562/1)*(0.283/1))+(0.5*(0.791/1)*(0.283/1))</f>
        <v>2.3530313</v>
      </c>
      <c r="H8" s="3">
        <v>0</v>
      </c>
      <c r="I8" s="3">
        <f>E8-F8-G8-H8</f>
        <v>13.484165200000019</v>
      </c>
      <c r="J8" s="3"/>
      <c r="K8" s="3"/>
      <c r="M8" s="3"/>
    </row>
    <row r="9" spans="2:13" x14ac:dyDescent="0.2">
      <c r="B9" s="1" t="s">
        <v>12</v>
      </c>
      <c r="C9" s="3">
        <v>84.8</v>
      </c>
      <c r="E9" s="3">
        <f>56.9+20.6+7.3</f>
        <v>84.8</v>
      </c>
      <c r="F9" s="3">
        <f>((49.9+5.9)*(1.02/1))+(6.9*(0.85/1))</f>
        <v>62.780999999999999</v>
      </c>
      <c r="G9" s="3">
        <f>(3.9*(0.91/1)*(0.29/1)*(0.81/1)+3.9*(0.91/1)*(0.88/1)*(0.486/1))+(1.9*(1.02/1)*(0.718/1)*(0.81/1))+(1.9 *(1.02/1)*(1.1/1))+(8.8*(0.256/1)*(1.1/1))+(0.9*(0.357/1)*(1.1/1))+(0.5*(0.255/1)*(1.1/1))</f>
        <v>8.5821584600000005</v>
      </c>
      <c r="H9" s="3">
        <f>(2*(0.81/1))+(3.5*(0.486/1))+(2.9*(0.69/1)*(0.8/1))+(1.1*(0.718/1)*(0.81/1))+(1.9*(0.29/1)*(0.81/1)+1.9*(0.88/1)*(0.486/1))</f>
        <v>6.8204400000000005</v>
      </c>
      <c r="I9" s="3">
        <f>E9-F9-G9-H9</f>
        <v>6.6164015399999974</v>
      </c>
      <c r="J9" s="3"/>
      <c r="K9" s="3"/>
      <c r="M9" s="3"/>
    </row>
    <row r="10" spans="2:13" x14ac:dyDescent="0.2">
      <c r="B10" s="1" t="s">
        <v>13</v>
      </c>
      <c r="K10" s="3"/>
      <c r="M10" s="3"/>
    </row>
    <row r="11" spans="2:13" x14ac:dyDescent="0.2">
      <c r="B11" s="4" t="s">
        <v>14</v>
      </c>
      <c r="C11" s="3">
        <v>14.9</v>
      </c>
      <c r="E11" s="3">
        <f>4.9+6.6+3.5</f>
        <v>15</v>
      </c>
      <c r="F11" s="3">
        <f>(5.5*(0.765/1))+((1.5 + 1.1)*(0.52/1)*(1.095/1)*(0.527/1))</f>
        <v>4.9876918800000007</v>
      </c>
      <c r="G11" s="3">
        <f>(3.8*(1.02/1))+(0.4*(0.623/1))+(8.8*(0.203/1))+(0.9*(0.663/1))</f>
        <v>6.5083000000000002</v>
      </c>
      <c r="H11" s="3">
        <v>0</v>
      </c>
      <c r="I11" s="3">
        <f>E11-F11-G11-H11</f>
        <v>3.5040081199999999</v>
      </c>
      <c r="K11" s="3"/>
      <c r="M11" s="3"/>
    </row>
    <row r="12" spans="2:13" x14ac:dyDescent="0.2">
      <c r="B12" s="4" t="s">
        <v>15</v>
      </c>
      <c r="C12" s="3">
        <v>17.5</v>
      </c>
      <c r="E12" s="3">
        <f>12.8+4.7</f>
        <v>17.5</v>
      </c>
      <c r="F12" s="3">
        <f>E12-I12</f>
        <v>0</v>
      </c>
      <c r="G12" s="3">
        <v>0</v>
      </c>
      <c r="H12" s="3">
        <v>0</v>
      </c>
      <c r="I12" s="3">
        <f>12.8+4.7</f>
        <v>17.5</v>
      </c>
      <c r="K12" s="3"/>
      <c r="M12" s="3"/>
    </row>
    <row r="13" spans="2:13" x14ac:dyDescent="0.2">
      <c r="B13" s="4" t="s">
        <v>16</v>
      </c>
      <c r="C13" s="3">
        <v>19.3</v>
      </c>
      <c r="E13" s="3">
        <f>13.5+5.8</f>
        <v>19.3</v>
      </c>
      <c r="F13" s="3">
        <f>E13-I13</f>
        <v>0</v>
      </c>
      <c r="G13" s="3">
        <v>0</v>
      </c>
      <c r="H13" s="3">
        <v>0</v>
      </c>
      <c r="I13" s="3">
        <f>13.5+5.8</f>
        <v>19.3</v>
      </c>
      <c r="K13" s="3"/>
      <c r="M13" s="3"/>
    </row>
    <row r="14" spans="2:13" x14ac:dyDescent="0.2">
      <c r="B14" s="4" t="s">
        <v>17</v>
      </c>
      <c r="C14" s="3">
        <v>26.3</v>
      </c>
      <c r="E14" s="3">
        <f>10.7+12.4+3.3</f>
        <v>26.400000000000002</v>
      </c>
      <c r="F14" s="3">
        <f>E14-I14</f>
        <v>0</v>
      </c>
      <c r="G14" s="3">
        <v>0</v>
      </c>
      <c r="H14" s="3">
        <v>0</v>
      </c>
      <c r="I14" s="3">
        <f>10.7+12.4+3.3</f>
        <v>26.400000000000002</v>
      </c>
      <c r="K14" s="3"/>
      <c r="M14" s="3"/>
    </row>
    <row r="15" spans="2:13" x14ac:dyDescent="0.2">
      <c r="B15" s="1" t="s">
        <v>18</v>
      </c>
      <c r="C15" s="3">
        <v>42.9</v>
      </c>
      <c r="E15" s="3">
        <f>20.3+17.1+4.3+1.3</f>
        <v>43</v>
      </c>
      <c r="F15" s="3">
        <f>((6+4.6)*(1.02/1)*(0.788/1))+(4.6*(1.05/1)*(0.788/1))+(5.5*(0.255/1)*(0.788/1))+((1.8 + 2.7)*(1.02/1)*(1.03/1)*(0.94/1))+((1.5+1.1)*(0.66/1)*(0.72/1)*(0.94/1))</f>
        <v>19.036492800000001</v>
      </c>
      <c r="G15" s="3">
        <f>((3.9*(0.91/1)*(0.29/1)*(1.575/1))+(3.9*(0.91/1)*(0.88/1)*(0.945/1)))+(8.8*(0.562/1)*(0.788/1))+(0.5*(0.791/1)*(0.788/1))</f>
        <v>8.7811409500000011</v>
      </c>
      <c r="H15" s="3">
        <f>(2*(1.575/1))+(3.5*(0.945/1))+(0.1*1.6*(0.905/1))+(1.1*(0.718/1)*(1.575/1))+((1.9*(0.29/1)*(1.575/1))+(1.9*(0.88/1)*(0.945/1)))+(4.3*(0.915/1)*(0.88/1))</f>
        <v>13.756460000000001</v>
      </c>
      <c r="I15" s="3">
        <f>E15-F15-G15-H15</f>
        <v>1.425906249999997</v>
      </c>
      <c r="K15" s="3"/>
      <c r="M15" s="3"/>
    </row>
    <row r="16" spans="2:13" x14ac:dyDescent="0.2">
      <c r="B16" s="1" t="s">
        <v>19</v>
      </c>
      <c r="C16" s="3">
        <f>23.2-11.6</f>
        <v>11.6</v>
      </c>
      <c r="E16" s="3">
        <f>1.6+8.1+1.9</f>
        <v>11.6</v>
      </c>
      <c r="F16" s="3">
        <f>(2.2*(0.65/1))</f>
        <v>1.4300000000000002</v>
      </c>
      <c r="G16" s="3">
        <v>0</v>
      </c>
      <c r="H16" s="3">
        <v>0</v>
      </c>
      <c r="I16" s="3">
        <f>E16-F16-G16-H16</f>
        <v>10.17</v>
      </c>
      <c r="K16" s="3"/>
      <c r="M16" s="3"/>
    </row>
    <row r="17" spans="2:13" x14ac:dyDescent="0.2">
      <c r="B17" s="5" t="s">
        <v>20</v>
      </c>
      <c r="C17" s="6">
        <f>0.6+3.6+37.4</f>
        <v>41.6</v>
      </c>
      <c r="D17" s="6"/>
      <c r="E17" s="6">
        <f>36.4+0.6+3.4+0.9+0.2+0.1</f>
        <v>41.6</v>
      </c>
      <c r="F17" s="6">
        <f>(0.5*(0.67/1))+(53.8*0.67)+(1.3*0.64)</f>
        <v>37.213000000000001</v>
      </c>
      <c r="G17" s="6">
        <v>0</v>
      </c>
      <c r="H17" s="6">
        <f>(0.4*(0.67/1))+(1.2*(0.96/1))</f>
        <v>1.42</v>
      </c>
      <c r="I17" s="6">
        <f>E17-F17-G17-H17</f>
        <v>2.9670000000000005</v>
      </c>
      <c r="K17" s="3"/>
      <c r="M17" s="3"/>
    </row>
    <row r="20" spans="2:13" x14ac:dyDescent="0.2">
      <c r="B20" s="1" t="s">
        <v>21</v>
      </c>
    </row>
    <row r="21" spans="2:13" ht="34" x14ac:dyDescent="0.2">
      <c r="B21" s="13" t="s">
        <v>22</v>
      </c>
      <c r="C21" s="12" t="s">
        <v>3</v>
      </c>
      <c r="D21" s="10"/>
      <c r="E21" s="12" t="s">
        <v>23</v>
      </c>
      <c r="F21" s="12" t="s">
        <v>24</v>
      </c>
      <c r="G21" s="2"/>
      <c r="H21" s="2"/>
      <c r="I21" s="1"/>
    </row>
    <row r="22" spans="2:13" x14ac:dyDescent="0.2">
      <c r="B22" s="7" t="s">
        <v>25</v>
      </c>
      <c r="C22" s="8">
        <v>1.8</v>
      </c>
      <c r="D22" s="8"/>
      <c r="E22" s="8">
        <f t="shared" ref="E22:E28" si="0">C22</f>
        <v>1.8</v>
      </c>
      <c r="F22" s="17" t="s">
        <v>26</v>
      </c>
      <c r="G22" s="14"/>
      <c r="I22" s="1"/>
    </row>
    <row r="23" spans="2:13" x14ac:dyDescent="0.2">
      <c r="B23" s="1" t="s">
        <v>27</v>
      </c>
      <c r="C23" s="3">
        <v>2.7</v>
      </c>
      <c r="E23" s="3">
        <f t="shared" si="0"/>
        <v>2.7</v>
      </c>
      <c r="F23" s="19" t="s">
        <v>26</v>
      </c>
      <c r="G23" s="14"/>
      <c r="I23" s="1"/>
    </row>
    <row r="24" spans="2:13" x14ac:dyDescent="0.2">
      <c r="B24" s="1" t="s">
        <v>28</v>
      </c>
      <c r="C24" s="3">
        <v>1.5</v>
      </c>
      <c r="E24" s="3">
        <f t="shared" si="0"/>
        <v>1.5</v>
      </c>
      <c r="F24" s="19" t="s">
        <v>26</v>
      </c>
      <c r="G24" s="14"/>
      <c r="I24" s="1"/>
    </row>
    <row r="25" spans="2:13" x14ac:dyDescent="0.2">
      <c r="B25" s="5" t="s">
        <v>29</v>
      </c>
      <c r="C25" s="6">
        <v>1.1000000000000001</v>
      </c>
      <c r="D25" s="6"/>
      <c r="E25" s="6">
        <f t="shared" si="0"/>
        <v>1.1000000000000001</v>
      </c>
      <c r="F25" s="18" t="s">
        <v>26</v>
      </c>
      <c r="G25" s="14"/>
      <c r="I25" s="1"/>
    </row>
    <row r="26" spans="2:13" x14ac:dyDescent="0.2">
      <c r="B26" s="9" t="s">
        <v>30</v>
      </c>
      <c r="C26" s="10">
        <v>36.799999999999997</v>
      </c>
      <c r="D26" s="10"/>
      <c r="E26" s="10">
        <f t="shared" si="0"/>
        <v>36.799999999999997</v>
      </c>
      <c r="F26" s="15" t="s">
        <v>31</v>
      </c>
      <c r="G26" s="14"/>
      <c r="I26" s="1"/>
    </row>
    <row r="27" spans="2:13" x14ac:dyDescent="0.2">
      <c r="B27" s="9" t="s">
        <v>32</v>
      </c>
      <c r="C27" s="10">
        <v>18.8</v>
      </c>
      <c r="D27" s="10"/>
      <c r="E27" s="10">
        <f t="shared" si="0"/>
        <v>18.8</v>
      </c>
      <c r="F27" s="15" t="s">
        <v>62</v>
      </c>
      <c r="G27" s="14"/>
      <c r="I27" s="1"/>
    </row>
    <row r="28" spans="2:13" x14ac:dyDescent="0.2">
      <c r="B28" s="9" t="s">
        <v>33</v>
      </c>
      <c r="C28" s="10">
        <v>25</v>
      </c>
      <c r="D28" s="10"/>
      <c r="E28" s="10">
        <f t="shared" si="0"/>
        <v>25</v>
      </c>
      <c r="F28" s="15" t="s">
        <v>63</v>
      </c>
      <c r="G28" s="14"/>
      <c r="I28" s="1"/>
    </row>
    <row r="29" spans="2:13" x14ac:dyDescent="0.2">
      <c r="B29" s="7" t="s">
        <v>34</v>
      </c>
      <c r="C29" s="8">
        <v>1.9</v>
      </c>
      <c r="D29" s="8"/>
      <c r="E29" s="8">
        <v>1.9</v>
      </c>
      <c r="F29" s="17" t="s">
        <v>64</v>
      </c>
      <c r="G29" s="14"/>
      <c r="I29" s="1"/>
    </row>
    <row r="30" spans="2:13" x14ac:dyDescent="0.2">
      <c r="B30" s="1" t="s">
        <v>35</v>
      </c>
      <c r="C30" s="3">
        <v>3.8</v>
      </c>
      <c r="E30" s="3">
        <f>3.8</f>
        <v>3.8</v>
      </c>
      <c r="F30" s="19" t="s">
        <v>64</v>
      </c>
      <c r="G30" s="14"/>
      <c r="I30" s="1"/>
    </row>
    <row r="31" spans="2:13" x14ac:dyDescent="0.2">
      <c r="B31" s="1" t="s">
        <v>36</v>
      </c>
      <c r="C31" s="3">
        <v>3.9</v>
      </c>
      <c r="E31" s="3">
        <v>3.9</v>
      </c>
      <c r="F31" s="19" t="s">
        <v>64</v>
      </c>
      <c r="G31" s="14"/>
      <c r="I31" s="1"/>
    </row>
    <row r="32" spans="2:13" x14ac:dyDescent="0.2">
      <c r="B32" s="1" t="s">
        <v>37</v>
      </c>
      <c r="C32" s="3">
        <v>0.4</v>
      </c>
      <c r="E32" s="3">
        <v>0.4</v>
      </c>
      <c r="F32" s="19" t="s">
        <v>64</v>
      </c>
      <c r="G32" s="14"/>
      <c r="I32" s="1"/>
    </row>
    <row r="33" spans="2:9" x14ac:dyDescent="0.2">
      <c r="B33" s="1" t="s">
        <v>38</v>
      </c>
      <c r="C33" s="3">
        <v>1.9</v>
      </c>
      <c r="E33" s="3">
        <v>1.9</v>
      </c>
      <c r="F33" s="19" t="s">
        <v>64</v>
      </c>
      <c r="G33" s="14"/>
      <c r="I33" s="1"/>
    </row>
    <row r="34" spans="2:9" x14ac:dyDescent="0.2">
      <c r="B34" s="1" t="s">
        <v>39</v>
      </c>
      <c r="C34" s="3">
        <v>2.5</v>
      </c>
      <c r="E34" s="3">
        <f t="shared" ref="E34:E39" si="1">C34</f>
        <v>2.5</v>
      </c>
      <c r="F34" s="19" t="s">
        <v>64</v>
      </c>
      <c r="G34" s="14"/>
      <c r="I34" s="1"/>
    </row>
    <row r="35" spans="2:9" x14ac:dyDescent="0.2">
      <c r="B35" s="1" t="s">
        <v>40</v>
      </c>
      <c r="C35" s="3">
        <v>0.9</v>
      </c>
      <c r="E35" s="3">
        <f t="shared" si="1"/>
        <v>0.9</v>
      </c>
      <c r="F35" s="19" t="s">
        <v>64</v>
      </c>
      <c r="G35" s="14"/>
      <c r="I35" s="1"/>
    </row>
    <row r="36" spans="2:9" x14ac:dyDescent="0.2">
      <c r="B36" s="1" t="s">
        <v>41</v>
      </c>
      <c r="C36" s="3">
        <v>8.8000000000000007</v>
      </c>
      <c r="E36" s="3">
        <f t="shared" si="1"/>
        <v>8.8000000000000007</v>
      </c>
      <c r="F36" s="19" t="s">
        <v>64</v>
      </c>
      <c r="G36" s="14"/>
      <c r="I36" s="1"/>
    </row>
    <row r="37" spans="2:9" x14ac:dyDescent="0.2">
      <c r="B37" s="5" t="s">
        <v>42</v>
      </c>
      <c r="C37" s="6">
        <v>0.5</v>
      </c>
      <c r="D37" s="6"/>
      <c r="E37" s="6">
        <f t="shared" si="1"/>
        <v>0.5</v>
      </c>
      <c r="F37" s="18" t="s">
        <v>64</v>
      </c>
      <c r="G37" s="14"/>
      <c r="I37" s="1"/>
    </row>
    <row r="38" spans="2:9" x14ac:dyDescent="0.2">
      <c r="B38" s="7" t="s">
        <v>43</v>
      </c>
      <c r="C38" s="8">
        <v>20.9</v>
      </c>
      <c r="D38" s="8"/>
      <c r="E38" s="8">
        <f t="shared" si="1"/>
        <v>20.9</v>
      </c>
      <c r="F38" s="17" t="s">
        <v>65</v>
      </c>
      <c r="G38" s="14"/>
      <c r="I38" s="1"/>
    </row>
    <row r="39" spans="2:9" x14ac:dyDescent="0.2">
      <c r="B39" s="5" t="s">
        <v>44</v>
      </c>
      <c r="C39" s="6">
        <v>42.3</v>
      </c>
      <c r="D39" s="6"/>
      <c r="E39" s="6">
        <f t="shared" si="1"/>
        <v>42.3</v>
      </c>
      <c r="F39" s="17" t="s">
        <v>65</v>
      </c>
      <c r="G39" s="14"/>
      <c r="I39" s="1"/>
    </row>
    <row r="40" spans="2:9" x14ac:dyDescent="0.2">
      <c r="B40" s="9" t="s">
        <v>45</v>
      </c>
      <c r="C40" s="10">
        <v>15.7</v>
      </c>
      <c r="D40" s="10"/>
      <c r="E40" s="11">
        <f>C40</f>
        <v>15.7</v>
      </c>
      <c r="F40" s="15" t="s">
        <v>46</v>
      </c>
      <c r="G40" s="14"/>
      <c r="I40" s="1"/>
    </row>
    <row r="41" spans="2:9" x14ac:dyDescent="0.2">
      <c r="B41" s="7" t="s">
        <v>47</v>
      </c>
      <c r="C41" s="8">
        <v>49.9</v>
      </c>
      <c r="D41" s="8"/>
      <c r="E41" s="8">
        <f t="shared" ref="E41:E47" si="2">C41</f>
        <v>49.9</v>
      </c>
      <c r="F41" s="17" t="s">
        <v>66</v>
      </c>
      <c r="G41" s="14"/>
      <c r="I41" s="1"/>
    </row>
    <row r="42" spans="2:9" x14ac:dyDescent="0.2">
      <c r="B42" s="5" t="s">
        <v>48</v>
      </c>
      <c r="C42" s="6">
        <v>5.9</v>
      </c>
      <c r="D42" s="6"/>
      <c r="E42" s="6">
        <f t="shared" si="2"/>
        <v>5.9</v>
      </c>
      <c r="F42" s="18" t="s">
        <v>66</v>
      </c>
      <c r="G42" s="14"/>
      <c r="I42" s="1"/>
    </row>
    <row r="43" spans="2:9" x14ac:dyDescent="0.2">
      <c r="B43" s="7" t="s">
        <v>49</v>
      </c>
      <c r="C43" s="8">
        <v>6</v>
      </c>
      <c r="D43" s="8"/>
      <c r="E43" s="8">
        <f t="shared" si="2"/>
        <v>6</v>
      </c>
      <c r="F43" s="17" t="s">
        <v>67</v>
      </c>
      <c r="G43" s="14"/>
      <c r="I43" s="1"/>
    </row>
    <row r="44" spans="2:9" x14ac:dyDescent="0.2">
      <c r="B44" s="1" t="s">
        <v>50</v>
      </c>
      <c r="C44" s="3">
        <v>4.5999999999999996</v>
      </c>
      <c r="E44" s="3">
        <f t="shared" si="2"/>
        <v>4.5999999999999996</v>
      </c>
      <c r="F44" s="19" t="s">
        <v>67</v>
      </c>
      <c r="G44" s="14"/>
      <c r="I44" s="1"/>
    </row>
    <row r="45" spans="2:9" x14ac:dyDescent="0.2">
      <c r="B45" s="5" t="s">
        <v>51</v>
      </c>
      <c r="C45" s="6">
        <v>4.5999999999999996</v>
      </c>
      <c r="D45" s="6"/>
      <c r="E45" s="6">
        <f t="shared" si="2"/>
        <v>4.5999999999999996</v>
      </c>
      <c r="F45" s="18" t="s">
        <v>67</v>
      </c>
      <c r="G45" s="14"/>
      <c r="I45" s="1"/>
    </row>
    <row r="46" spans="2:9" x14ac:dyDescent="0.2">
      <c r="B46" s="9" t="s">
        <v>52</v>
      </c>
      <c r="C46" s="10">
        <v>30.3</v>
      </c>
      <c r="D46" s="10"/>
      <c r="E46" s="10">
        <f t="shared" si="2"/>
        <v>30.3</v>
      </c>
      <c r="F46" s="15" t="s">
        <v>68</v>
      </c>
      <c r="G46" s="14"/>
      <c r="I46" s="1"/>
    </row>
    <row r="47" spans="2:9" x14ac:dyDescent="0.2">
      <c r="B47" s="9" t="s">
        <v>53</v>
      </c>
      <c r="C47" s="10">
        <v>5.5</v>
      </c>
      <c r="D47" s="10"/>
      <c r="E47" s="10">
        <f t="shared" si="2"/>
        <v>5.5</v>
      </c>
      <c r="F47" s="15" t="s">
        <v>69</v>
      </c>
      <c r="G47" s="14"/>
      <c r="I47" s="1"/>
    </row>
  </sheetData>
  <sortState xmlns:xlrd2="http://schemas.microsoft.com/office/spreadsheetml/2017/richdata2" ref="B22:F47">
    <sortCondition ref="F22:F47"/>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9E0D-2BE7-4369-BA28-F48AD4FBFBE3}">
  <dimension ref="A1:B12"/>
  <sheetViews>
    <sheetView workbookViewId="0">
      <selection activeCell="B8" sqref="B8"/>
    </sheetView>
  </sheetViews>
  <sheetFormatPr baseColWidth="10" defaultColWidth="8.83203125" defaultRowHeight="16" x14ac:dyDescent="0.2"/>
  <cols>
    <col min="1" max="1" width="34.6640625" bestFit="1" customWidth="1"/>
    <col min="2" max="2" width="12" customWidth="1"/>
  </cols>
  <sheetData>
    <row r="1" spans="1:2" x14ac:dyDescent="0.2">
      <c r="A1" t="s">
        <v>54</v>
      </c>
      <c r="B1" t="s">
        <v>55</v>
      </c>
    </row>
    <row r="2" spans="1:2" x14ac:dyDescent="0.2">
      <c r="A2" t="str">
        <f>Sheet1!F22</f>
        <v>FibrePPA</v>
      </c>
      <c r="B2">
        <f>SUMIF(Sheet1!$F$22:$F$47,Polymers!A2,Sheet1!$E$22:$E$47)</f>
        <v>7.1</v>
      </c>
    </row>
    <row r="3" spans="1:2" x14ac:dyDescent="0.2">
      <c r="A3" t="str">
        <f>Sheet1!F26</f>
        <v>HDPEPolyethylene</v>
      </c>
      <c r="B3">
        <f>SUMIF(Sheet1!$F$22:$F$47,Polymers!A3,Sheet1!$E$22:$E$47)</f>
        <v>36.799999999999997</v>
      </c>
    </row>
    <row r="4" spans="1:2" x14ac:dyDescent="0.2">
      <c r="A4" t="str">
        <f>Sheet1!F27</f>
        <v>LDPEPolyethylene</v>
      </c>
      <c r="B4">
        <f>SUMIF(Sheet1!$F$22:$F$47,Polymers!A4,Sheet1!$E$22:$E$47)</f>
        <v>18.8</v>
      </c>
    </row>
    <row r="5" spans="1:2" x14ac:dyDescent="0.2">
      <c r="A5" t="str">
        <f>Sheet1!F28</f>
        <v>LLDPE</v>
      </c>
      <c r="B5">
        <f>SUMIF(Sheet1!$F$22:$F$47,Polymers!A5,Sheet1!$E$22:$E$47)</f>
        <v>25</v>
      </c>
    </row>
    <row r="6" spans="1:2" x14ac:dyDescent="0.2">
      <c r="A6" t="str">
        <f>Sheet1!F29</f>
        <v>OtherPolymers</v>
      </c>
      <c r="B6">
        <f>SUMIF(Sheet1!$F$22:$F$47,Polymers!A6,Sheet1!$E$22:$E$47)</f>
        <v>24.6</v>
      </c>
    </row>
    <row r="7" spans="1:2" x14ac:dyDescent="0.2">
      <c r="A7" t="str">
        <f>Sheet1!F38</f>
        <v>PETPolyethyleneTerephthalatePolyesters</v>
      </c>
      <c r="B7">
        <f>SUMIF(Sheet1!$F$22:$F$47,Polymers!A7,Sheet1!$E$22:$E$47)</f>
        <v>63.199999999999996</v>
      </c>
    </row>
    <row r="8" spans="1:2" x14ac:dyDescent="0.2">
      <c r="A8" t="str">
        <f>Sheet1!F40</f>
        <v>Polyurethane</v>
      </c>
      <c r="B8">
        <f>SUMIF(Sheet1!$F$22:$F$47,Polymers!A8,Sheet1!$E$22:$E$47)</f>
        <v>15.7</v>
      </c>
    </row>
    <row r="9" spans="1:2" x14ac:dyDescent="0.2">
      <c r="A9" t="str">
        <f>Sheet1!F41</f>
        <v>PPPolypropylene</v>
      </c>
      <c r="B9">
        <f>SUMIF(Sheet1!$F$22:$F$47,Polymers!A9,Sheet1!$E$22:$E$47)</f>
        <v>55.8</v>
      </c>
    </row>
    <row r="10" spans="1:2" x14ac:dyDescent="0.2">
      <c r="A10" t="str">
        <f>Sheet1!F43</f>
        <v>PSPolystyrene</v>
      </c>
      <c r="B10">
        <f>SUMIF(Sheet1!$F$22:$F$47,Polymers!A10,Sheet1!$E$22:$E$47)</f>
        <v>15.2</v>
      </c>
    </row>
    <row r="11" spans="1:2" x14ac:dyDescent="0.2">
      <c r="A11" t="str">
        <f>Sheet1!F46</f>
        <v>PVCPolyvinylChloride</v>
      </c>
      <c r="B11">
        <f>SUMIF(Sheet1!$F$22:$F$47,Polymers!A11,Sheet1!$E$22:$E$47)</f>
        <v>30.3</v>
      </c>
    </row>
    <row r="12" spans="1:2" x14ac:dyDescent="0.2">
      <c r="A12" t="str">
        <f>Sheet1!F47</f>
        <v>SyntheticRubbers</v>
      </c>
      <c r="B12">
        <f>SUMIF(Sheet1!$F$22:$F$47,Polymers!A12,Sheet1!$E$22:$E$47)</f>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01C9-20F4-4911-9E4C-296FE80DCC39}">
  <dimension ref="A1:E10"/>
  <sheetViews>
    <sheetView workbookViewId="0">
      <selection activeCell="A11" sqref="A11:A13"/>
    </sheetView>
  </sheetViews>
  <sheetFormatPr baseColWidth="10" defaultColWidth="8.83203125" defaultRowHeight="16" x14ac:dyDescent="0.2"/>
  <cols>
    <col min="1" max="1" width="12.6640625" bestFit="1" customWidth="1"/>
  </cols>
  <sheetData>
    <row r="1" spans="1:5" x14ac:dyDescent="0.2">
      <c r="A1" t="s">
        <v>54</v>
      </c>
      <c r="B1" t="s">
        <v>56</v>
      </c>
      <c r="C1" t="s">
        <v>57</v>
      </c>
      <c r="D1" t="s">
        <v>58</v>
      </c>
      <c r="E1" t="s">
        <v>59</v>
      </c>
    </row>
    <row r="2" spans="1:5" x14ac:dyDescent="0.2">
      <c r="A2" t="s">
        <v>9</v>
      </c>
      <c r="B2" s="16">
        <f>Sheet1!F6</f>
        <v>3.2409460399999999</v>
      </c>
      <c r="C2" s="16">
        <f>Sheet1!G6</f>
        <v>2.4716019999999999</v>
      </c>
      <c r="D2" s="16">
        <f>Sheet1!H6</f>
        <v>2.1185935499999999</v>
      </c>
      <c r="E2" s="16">
        <f>Sheet1!I6</f>
        <v>161.66885840999998</v>
      </c>
    </row>
    <row r="3" spans="1:5" x14ac:dyDescent="0.2">
      <c r="A3" t="s">
        <v>60</v>
      </c>
      <c r="B3" s="16">
        <f>Sheet1!F7</f>
        <v>5.9</v>
      </c>
      <c r="C3" s="16">
        <f>Sheet1!G7</f>
        <v>2.6289479999999998</v>
      </c>
      <c r="D3" s="16">
        <f>Sheet1!H7</f>
        <v>11.481533500000001</v>
      </c>
      <c r="E3" s="16">
        <f>Sheet1!I7</f>
        <v>42.7895185</v>
      </c>
    </row>
    <row r="4" spans="1:5" x14ac:dyDescent="0.2">
      <c r="A4" t="s">
        <v>11</v>
      </c>
      <c r="B4" s="16">
        <f>Sheet1!F8</f>
        <v>116.7628035</v>
      </c>
      <c r="C4" s="16">
        <f>Sheet1!G8</f>
        <v>2.3530313</v>
      </c>
      <c r="D4" s="16">
        <f>Sheet1!H8</f>
        <v>0</v>
      </c>
      <c r="E4" s="16">
        <f>Sheet1!I8</f>
        <v>13.484165200000019</v>
      </c>
    </row>
    <row r="5" spans="1:5" x14ac:dyDescent="0.2">
      <c r="A5" t="s">
        <v>12</v>
      </c>
      <c r="B5" s="16">
        <f>Sheet1!F9</f>
        <v>62.780999999999999</v>
      </c>
      <c r="C5" s="16">
        <f>Sheet1!G9</f>
        <v>8.5821584600000005</v>
      </c>
      <c r="D5" s="16">
        <f>Sheet1!H9</f>
        <v>6.8204400000000005</v>
      </c>
      <c r="E5" s="16">
        <f>Sheet1!I9</f>
        <v>6.6164015399999974</v>
      </c>
    </row>
    <row r="6" spans="1:5" x14ac:dyDescent="0.2">
      <c r="A6" t="s">
        <v>14</v>
      </c>
      <c r="B6" s="16">
        <f>Sheet1!F11</f>
        <v>4.9876918800000007</v>
      </c>
      <c r="C6" s="16">
        <f>Sheet1!G11</f>
        <v>6.5083000000000002</v>
      </c>
      <c r="D6" s="16">
        <f>Sheet1!H11</f>
        <v>0</v>
      </c>
      <c r="E6" s="16">
        <f>Sheet1!I11</f>
        <v>3.5040081199999999</v>
      </c>
    </row>
    <row r="7" spans="1:5" x14ac:dyDescent="0.2">
      <c r="A7" t="s">
        <v>61</v>
      </c>
      <c r="B7" s="16">
        <f>SUM(Sheet1!F12:'Sheet1'!F14)</f>
        <v>0</v>
      </c>
      <c r="C7" s="16">
        <f>SUM(Sheet1!G12:'Sheet1'!G14)</f>
        <v>0</v>
      </c>
      <c r="D7" s="16">
        <f>SUM(Sheet1!H12:'Sheet1'!H14)</f>
        <v>0</v>
      </c>
      <c r="E7" s="16">
        <f>SUM(Sheet1!I12:'Sheet1'!I14)</f>
        <v>63.2</v>
      </c>
    </row>
    <row r="8" spans="1:5" x14ac:dyDescent="0.2">
      <c r="A8" t="s">
        <v>18</v>
      </c>
      <c r="B8" s="16">
        <f>Sheet1!F15</f>
        <v>19.036492800000001</v>
      </c>
      <c r="C8" s="16">
        <f>Sheet1!G15</f>
        <v>8.7811409500000011</v>
      </c>
      <c r="D8" s="16">
        <f>Sheet1!H15</f>
        <v>13.756460000000001</v>
      </c>
      <c r="E8" s="16">
        <f>Sheet1!I15</f>
        <v>1.425906249999997</v>
      </c>
    </row>
    <row r="9" spans="1:5" x14ac:dyDescent="0.2">
      <c r="A9" t="s">
        <v>19</v>
      </c>
      <c r="B9" s="16">
        <f>Sheet1!F16</f>
        <v>1.4300000000000002</v>
      </c>
      <c r="C9" s="16">
        <f>Sheet1!G16</f>
        <v>0</v>
      </c>
      <c r="D9" s="16">
        <f>Sheet1!H16</f>
        <v>0</v>
      </c>
      <c r="E9" s="16">
        <f>Sheet1!I16</f>
        <v>10.17</v>
      </c>
    </row>
    <row r="10" spans="1:5" x14ac:dyDescent="0.2">
      <c r="A10" t="s">
        <v>20</v>
      </c>
      <c r="B10" s="16">
        <f>Sheet1!F17</f>
        <v>37.213000000000001</v>
      </c>
      <c r="C10" s="16">
        <f>Sheet1!G17</f>
        <v>0</v>
      </c>
      <c r="D10" s="16">
        <f>Sheet1!H17</f>
        <v>1.42</v>
      </c>
      <c r="E10" s="16">
        <f>Sheet1!I17</f>
        <v>2.9670000000000005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FEDE0206A9164DAC125C34DEEDDA1F" ma:contentTypeVersion="17" ma:contentTypeDescription="Create a new document." ma:contentTypeScope="" ma:versionID="9a53e25aae94e0ac2075b6373e057e0d">
  <xsd:schema xmlns:xsd="http://www.w3.org/2001/XMLSchema" xmlns:xs="http://www.w3.org/2001/XMLSchema" xmlns:p="http://schemas.microsoft.com/office/2006/metadata/properties" xmlns:ns2="2f636f80-5d37-4830-aac7-8c786f537eff" xmlns:ns3="13834a77-37b1-4bcd-b5b6-a84558abb331" xmlns:ns4="7baf63a6-8159-4531-922f-8d695af1915f" targetNamespace="http://schemas.microsoft.com/office/2006/metadata/properties" ma:root="true" ma:fieldsID="385e1481d92e388b2c80e5d4930db785" ns2:_="" ns3:_="" ns4:_="">
    <xsd:import namespace="2f636f80-5d37-4830-aac7-8c786f537eff"/>
    <xsd:import namespace="13834a77-37b1-4bcd-b5b6-a84558abb331"/>
    <xsd:import namespace="7baf63a6-8159-4531-922f-8d695af1915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4:TaxCatchAll" minOccurs="0"/>
                <xsd:element ref="ns2:MediaServiceObjectDetectorVersions" minOccurs="0"/>
                <xsd:element ref="ns2:MediaServiceDateTake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636f80-5d37-4830-aac7-8c786f537e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5693718-8356-48ba-866a-85db3a9efc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834a77-37b1-4bcd-b5b6-a84558abb33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af63a6-8159-4531-922f-8d695af1915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be5929cf-d045-418a-a12e-a1a013a33941}" ma:internalName="TaxCatchAll" ma:showField="CatchAllData" ma:web="13834a77-37b1-4bcd-b5b6-a84558abb3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04D141-56E3-47DE-96D5-D6CEBB50E3EC}">
  <ds:schemaRefs>
    <ds:schemaRef ds:uri="http://schemas.microsoft.com/sharepoint/v3/contenttype/forms"/>
  </ds:schemaRefs>
</ds:datastoreItem>
</file>

<file path=customXml/itemProps2.xml><?xml version="1.0" encoding="utf-8"?>
<ds:datastoreItem xmlns:ds="http://schemas.openxmlformats.org/officeDocument/2006/customXml" ds:itemID="{228BA5F1-FCD1-4712-9FF4-D25D62FB5E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636f80-5d37-4830-aac7-8c786f537eff"/>
    <ds:schemaRef ds:uri="13834a77-37b1-4bcd-b5b6-a84558abb331"/>
    <ds:schemaRef ds:uri="7baf63a6-8159-4531-922f-8d695af191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7e3d22-4ea1-422d-b0ad-8fcc89406b9e}" enabled="0" method="" siteId="{377e3d22-4ea1-422d-b0ad-8fcc89406b9e}"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Polymers</vt:lpstr>
      <vt:lpstr>Primary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Doliente, Stephen S</dc:creator>
  <cp:keywords/>
  <dc:description/>
  <cp:lastModifiedBy>Rick Lupton</cp:lastModifiedBy>
  <cp:revision/>
  <dcterms:created xsi:type="dcterms:W3CDTF">2024-08-13T14:09:40Z</dcterms:created>
  <dcterms:modified xsi:type="dcterms:W3CDTF">2024-09-19T20:56:13Z</dcterms:modified>
  <cp:category/>
  <cp:contentStatus/>
</cp:coreProperties>
</file>