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omments9.xml" ContentType="application/vnd.openxmlformats-officedocument.spreadsheetml.comments+xml"/>
  <Override PartName="/xl/threadedComments/threadedComment9.xml" ContentType="application/vnd.ms-excel.threadedcomments+xml"/>
  <Override PartName="/xl/drawings/drawing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omments10.xml" ContentType="application/vnd.openxmlformats-officedocument.spreadsheetml.comments+xml"/>
  <Override PartName="/xl/threadedComments/threadedComment10.xml" ContentType="application/vnd.ms-excel.threadedcomments+xml"/>
  <Override PartName="/xl/drawings/drawing5.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6.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7.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xml" ContentType="application/vnd.openxmlformats-officedocument.drawing+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omments11.xml" ContentType="application/vnd.openxmlformats-officedocument.spreadsheetml.comments+xml"/>
  <Override PartName="/xl/drawings/drawing9.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0.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1.xml" ContentType="application/vnd.openxmlformats-officedocument.drawing+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3.xml" ContentType="application/vnd.openxmlformats-officedocument.drawing+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4.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5.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6.xml" ContentType="application/vnd.openxmlformats-officedocument.drawing+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7.xml" ContentType="application/vnd.openxmlformats-officedocument.drawing+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8.xml" ContentType="application/vnd.openxmlformats-officedocument.drawing+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omments12.xml" ContentType="application/vnd.openxmlformats-officedocument.spreadsheetml.comments+xml"/>
  <Override PartName="/xl/threadedComments/threadedComment11.xml" ContentType="application/vnd.ms-excel.threadedcomments+xml"/>
  <Override PartName="/xl/drawings/drawing19.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20.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21.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22.xml" ContentType="application/vnd.openxmlformats-officedocument.drawing+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23.xml" ContentType="application/vnd.openxmlformats-officedocument.drawing+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24.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25.xml" ContentType="application/vnd.openxmlformats-officedocument.drawing+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26.xml" ContentType="application/vnd.openxmlformats-officedocument.drawing+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cl38/work/cthru/global-petrochemicals-calculator/model/"/>
    </mc:Choice>
  </mc:AlternateContent>
  <xr:revisionPtr revIDLastSave="0" documentId="13_ncr:1_{CA3DA126-363A-364D-90B4-D5BB29F963AD}" xr6:coauthVersionLast="47" xr6:coauthVersionMax="47" xr10:uidLastSave="{00000000-0000-0000-0000-000000000000}"/>
  <bookViews>
    <workbookView xWindow="0" yWindow="760" windowWidth="30240" windowHeight="18880" activeTab="8" xr2:uid="{58E9B357-5F34-8C44-A9F4-99B8451836BE}"/>
  </bookViews>
  <sheets>
    <sheet name="README" sheetId="4" r:id="rId1"/>
    <sheet name="DEFAULT_DATA_old" sheetId="3" state="hidden" r:id="rId2"/>
    <sheet name="PARAM_UNITS_old" sheetId="64" state="hidden" r:id="rId3"/>
    <sheet name="PARAM_UNITS_old1" sheetId="69" state="hidden" r:id="rId4"/>
    <sheet name="PARAM_UNITS" sheetId="27" r:id="rId5"/>
    <sheet name="LEVERS_old" sheetId="19" state="hidden" r:id="rId6"/>
    <sheet name="LEVERS_old1" sheetId="65" state="hidden" r:id="rId7"/>
    <sheet name="LEVERS_old2" sheetId="68" state="hidden" r:id="rId8"/>
    <sheet name="LEVERS" sheetId="22" r:id="rId9"/>
    <sheet name="fertiliser_demand" sheetId="6" r:id="rId10"/>
    <sheet name="Chrt_fertiliser_demand" sheetId="29" r:id="rId11"/>
    <sheet name="fertiliser_use_phase" sheetId="8" r:id="rId12"/>
    <sheet name="Chrt_fertiliser_use_phase" sheetId="34" r:id="rId13"/>
    <sheet name="fertiliser_production" sheetId="10" r:id="rId14"/>
    <sheet name="Chrt_fertiliser_production" sheetId="32" r:id="rId15"/>
    <sheet name="product_demand" sheetId="20" r:id="rId16"/>
    <sheet name="Chrt_product_demand" sheetId="33" r:id="rId17"/>
    <sheet name="recycling_rate_old" sheetId="2" state="hidden" r:id="rId18"/>
    <sheet name="Chrt_recycling_old" sheetId="35" state="hidden" r:id="rId19"/>
    <sheet name="frac_of_recyclable_PO_old" sheetId="36" state="hidden" r:id="rId20"/>
    <sheet name="Chrt_frac_of_recyclable_PO_old" sheetId="37" state="hidden" r:id="rId21"/>
    <sheet name="ethylene_ethane_capacity_old" sheetId="14" state="hidden" r:id="rId22"/>
    <sheet name="Chrt_ethylene_ethane_capacity_o" sheetId="38" state="hidden" r:id="rId23"/>
    <sheet name="ethylene_naphtha_capacity_old" sheetId="16" state="hidden" r:id="rId24"/>
    <sheet name="Chrt_ethylene_naphtha_capacity_" sheetId="39" state="hidden" r:id="rId25"/>
    <sheet name="ethylene_methanol_capacity_old" sheetId="23" state="hidden" r:id="rId26"/>
    <sheet name="ethylene_methanol_capacity_old1" sheetId="18" state="hidden" r:id="rId27"/>
    <sheet name="recycling" sheetId="72" r:id="rId28"/>
    <sheet name="Chrt_recycling" sheetId="73" r:id="rId29"/>
    <sheet name="final_treatment" sheetId="70" r:id="rId30"/>
    <sheet name="Chrt_final_treament" sheetId="71" r:id="rId31"/>
    <sheet name="ethylene_methanol_capacity" sheetId="26" r:id="rId32"/>
    <sheet name="Chrt_ethylene_methanol_capacity" sheetId="31" r:id="rId33"/>
    <sheet name="bioethanol_capacity" sheetId="12" r:id="rId34"/>
    <sheet name="Chrt_bioethanol_capacity" sheetId="40" r:id="rId35"/>
    <sheet name="biosyngas_capacity" sheetId="78" r:id="rId36"/>
    <sheet name="frac_of_biomass_feedstock" sheetId="41" r:id="rId37"/>
    <sheet name="Chrt_frac_of_biomass_feedstock" sheetId="42" r:id="rId38"/>
    <sheet name="direct_process_emissions" sheetId="76" r:id="rId39"/>
    <sheet name="Chrt_direct_process_emissions" sheetId="77" r:id="rId40"/>
    <sheet name="electricity_requirements" sheetId="28" r:id="rId41"/>
    <sheet name="Chrt_electricity_requirements" sheetId="63" r:id="rId42"/>
    <sheet name="natural_gas_requirements" sheetId="60" r:id="rId43"/>
    <sheet name="Chrt_natural_gas_requirements" sheetId="62" r:id="rId44"/>
    <sheet name="electricity_emission_factor" sheetId="54" r:id="rId45"/>
    <sheet name="Chrt_electricity_emission_facto" sheetId="55" r:id="rId46"/>
    <sheet name="natural_gas_emission_factor" sheetId="56" r:id="rId47"/>
    <sheet name="Chrt_natural_gas_emission_facto" sheetId="57" r:id="rId48"/>
    <sheet name="feedstock_emission_factor" sheetId="58" r:id="rId49"/>
    <sheet name="Chrt_feedstock_emission_factor" sheetId="59" r:id="rId50"/>
    <sheet name="final_treatment_emission_factor" sheetId="74" r:id="rId51"/>
    <sheet name="Chrt_final_treament_emission_fa" sheetId="75" r:id="rId52"/>
    <sheet name="xylenes_methyl_alcohol_capacity" sheetId="43" r:id="rId53"/>
    <sheet name="Chrt_xylenes_methyl_alcohol_cap" sheetId="45" r:id="rId54"/>
    <sheet name="xylenes_naphtha_capacity" sheetId="46" r:id="rId55"/>
    <sheet name="Chrt_xylenes_naphtha_capacity" sheetId="47" r:id="rId56"/>
    <sheet name="green_hydrogen_capacity" sheetId="48" r:id="rId57"/>
    <sheet name="Chrt_green_hydrogen_capacity" sheetId="49" r:id="rId58"/>
    <sheet name="blue_hydrogen_capacity" sheetId="50" r:id="rId59"/>
    <sheet name="Chrt_blue_hydrogen_capacity" sheetId="51" r:id="rId60"/>
    <sheet name="extra_demand" sheetId="52" r:id="rId61"/>
    <sheet name="Chrt_extra_demand" sheetId="53" r:id="rId62"/>
    <sheet name="olefins_paraffins_mix" sheetId="66" r:id="rId63"/>
    <sheet name="Chrt_olefins_paraffins_mix" sheetId="67" r:id="rId64"/>
    <sheet name="ccs_incineration" sheetId="79" r:id="rId65"/>
    <sheet name="ccs_process_emissions" sheetId="80" r:id="rId66"/>
    <sheet name="ccs_utility_combustion" sheetId="81" r:id="rId67"/>
  </sheets>
  <externalReferences>
    <externalReference r:id="rId6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52" l="1"/>
  <c r="F14" i="52"/>
  <c r="G14" i="52"/>
  <c r="H14" i="52"/>
  <c r="I14" i="52"/>
  <c r="E15" i="52"/>
  <c r="F15" i="52"/>
  <c r="G15" i="52"/>
  <c r="H15" i="52"/>
  <c r="I15" i="52"/>
  <c r="E16" i="52"/>
  <c r="F16" i="52"/>
  <c r="G16" i="52"/>
  <c r="H16" i="52"/>
  <c r="I16" i="52"/>
  <c r="E17" i="52"/>
  <c r="F17" i="52"/>
  <c r="G17" i="52"/>
  <c r="H17" i="52"/>
  <c r="I17" i="52"/>
  <c r="E7" i="52"/>
  <c r="F7" i="52"/>
  <c r="G7" i="52"/>
  <c r="H7" i="52"/>
  <c r="I7" i="52"/>
  <c r="E8" i="52"/>
  <c r="F8" i="52"/>
  <c r="G8" i="52"/>
  <c r="H8" i="52"/>
  <c r="I8" i="52"/>
  <c r="E9" i="52"/>
  <c r="F9" i="52"/>
  <c r="G9" i="52"/>
  <c r="H9" i="52"/>
  <c r="I9" i="52"/>
  <c r="E10" i="52"/>
  <c r="F10" i="52"/>
  <c r="G10" i="52"/>
  <c r="H10" i="52"/>
  <c r="I10" i="52"/>
  <c r="E11" i="52"/>
  <c r="F11" i="52"/>
  <c r="G11" i="52"/>
  <c r="H11" i="52"/>
  <c r="I11" i="52"/>
  <c r="E12" i="52"/>
  <c r="F12" i="52"/>
  <c r="G12" i="52"/>
  <c r="H12" i="52"/>
  <c r="I12" i="52"/>
  <c r="E13" i="52"/>
  <c r="F13" i="52"/>
  <c r="G13" i="52"/>
  <c r="H13" i="52"/>
  <c r="I13" i="52"/>
  <c r="F6" i="52"/>
  <c r="G6" i="52"/>
  <c r="H6" i="52"/>
  <c r="I6" i="52"/>
  <c r="E6" i="52"/>
  <c r="B15" i="52"/>
  <c r="B16" i="52"/>
  <c r="B17" i="52"/>
  <c r="B14" i="52"/>
  <c r="J15" i="52"/>
  <c r="J16" i="52"/>
  <c r="J17" i="52"/>
  <c r="J14" i="52"/>
  <c r="J11" i="52"/>
  <c r="J12" i="52"/>
  <c r="J13" i="52"/>
  <c r="J10" i="52"/>
  <c r="J7" i="52"/>
  <c r="J8" i="52"/>
  <c r="J9" i="52"/>
  <c r="J6" i="52"/>
  <c r="B3" i="52"/>
  <c r="B4" i="52"/>
  <c r="B5" i="52"/>
  <c r="B2" i="52"/>
  <c r="B55" i="76"/>
  <c r="B54" i="76"/>
  <c r="B53" i="76"/>
  <c r="B52" i="76"/>
  <c r="B51" i="76"/>
  <c r="B50" i="76"/>
  <c r="B49" i="76"/>
  <c r="B48" i="76"/>
  <c r="B47" i="76"/>
  <c r="B46" i="76"/>
  <c r="B45" i="76"/>
  <c r="B44" i="76"/>
  <c r="B43" i="76"/>
  <c r="B42" i="76"/>
  <c r="B41" i="76"/>
  <c r="B40" i="76"/>
  <c r="B39" i="76"/>
  <c r="B38" i="76"/>
  <c r="B37" i="76"/>
  <c r="B36" i="76"/>
  <c r="B35" i="76"/>
  <c r="B34" i="76"/>
  <c r="B33" i="76"/>
  <c r="B32" i="76"/>
  <c r="B31" i="76"/>
  <c r="B30" i="76"/>
  <c r="B29" i="76"/>
  <c r="B28" i="76"/>
  <c r="B27" i="76"/>
  <c r="B26" i="76"/>
  <c r="E14" i="58"/>
  <c r="F14" i="58" s="1"/>
  <c r="G14" i="58" s="1"/>
  <c r="H14" i="58" s="1"/>
  <c r="I14" i="58" s="1"/>
  <c r="J14" i="58" s="1"/>
  <c r="B14" i="58"/>
  <c r="B6" i="28"/>
  <c r="I5" i="81" l="1"/>
  <c r="H5" i="81"/>
  <c r="G5" i="81"/>
  <c r="F5" i="81"/>
  <c r="E5" i="81"/>
  <c r="I4" i="81"/>
  <c r="H4" i="81"/>
  <c r="G4" i="81"/>
  <c r="F4" i="81"/>
  <c r="E4" i="81"/>
  <c r="I3" i="81"/>
  <c r="H3" i="81"/>
  <c r="G3" i="81"/>
  <c r="F3" i="81"/>
  <c r="E3" i="81"/>
  <c r="I2" i="81"/>
  <c r="H2" i="81"/>
  <c r="G2" i="81"/>
  <c r="F2" i="81"/>
  <c r="E2" i="81"/>
  <c r="B5" i="81"/>
  <c r="B4" i="81"/>
  <c r="B3" i="81"/>
  <c r="B2" i="81"/>
  <c r="B5" i="80"/>
  <c r="B4" i="80"/>
  <c r="B3" i="80"/>
  <c r="B2" i="80"/>
  <c r="I5" i="80"/>
  <c r="H5" i="80"/>
  <c r="G5" i="80"/>
  <c r="F5" i="80"/>
  <c r="E5" i="80"/>
  <c r="I4" i="80"/>
  <c r="H4" i="80"/>
  <c r="G4" i="80"/>
  <c r="F4" i="80"/>
  <c r="E4" i="80"/>
  <c r="I3" i="80"/>
  <c r="H3" i="80"/>
  <c r="G3" i="80"/>
  <c r="F3" i="80"/>
  <c r="E3" i="80"/>
  <c r="I2" i="80"/>
  <c r="H2" i="80"/>
  <c r="G2" i="80"/>
  <c r="F2" i="80"/>
  <c r="E2" i="80"/>
  <c r="E3" i="79"/>
  <c r="F3" i="79"/>
  <c r="G3" i="79"/>
  <c r="H3" i="79"/>
  <c r="I3" i="79"/>
  <c r="E4" i="79"/>
  <c r="F4" i="79"/>
  <c r="G4" i="79"/>
  <c r="H4" i="79"/>
  <c r="I4" i="79"/>
  <c r="E5" i="79"/>
  <c r="F5" i="79"/>
  <c r="G5" i="79"/>
  <c r="H5" i="79"/>
  <c r="I5" i="79"/>
  <c r="F2" i="79"/>
  <c r="G2" i="79"/>
  <c r="H2" i="79"/>
  <c r="I2" i="79"/>
  <c r="E2" i="79"/>
  <c r="B5" i="79"/>
  <c r="B4" i="79"/>
  <c r="B3" i="79"/>
  <c r="B2" i="79"/>
  <c r="B9" i="74"/>
  <c r="B10" i="74"/>
  <c r="B7" i="74"/>
  <c r="B6" i="74"/>
  <c r="B4" i="74"/>
  <c r="B3" i="74"/>
  <c r="B24" i="76" l="1"/>
  <c r="B25" i="76"/>
  <c r="B23" i="76"/>
  <c r="B22" i="76"/>
  <c r="B20" i="76"/>
  <c r="B21" i="76"/>
  <c r="B19" i="76"/>
  <c r="B18" i="76"/>
  <c r="B17" i="76"/>
  <c r="B16" i="76"/>
  <c r="I5" i="54"/>
  <c r="H5" i="54"/>
  <c r="G5" i="54"/>
  <c r="F5" i="54"/>
  <c r="E5" i="54"/>
  <c r="I4" i="54"/>
  <c r="H4" i="54"/>
  <c r="G4" i="54"/>
  <c r="F4" i="54"/>
  <c r="E4" i="54"/>
  <c r="F3" i="54"/>
  <c r="G3" i="54"/>
  <c r="H3" i="54"/>
  <c r="I3" i="54"/>
  <c r="E3" i="54"/>
  <c r="D5" i="54"/>
  <c r="D4" i="54"/>
  <c r="D3" i="54"/>
  <c r="B5" i="54"/>
  <c r="B4" i="54"/>
  <c r="B3" i="54"/>
  <c r="B5" i="12"/>
  <c r="B3" i="12"/>
  <c r="B5" i="78"/>
  <c r="B4" i="78"/>
  <c r="B3" i="78"/>
  <c r="B2" i="78"/>
  <c r="B21" i="41" l="1"/>
  <c r="B20" i="41"/>
  <c r="B19" i="41"/>
  <c r="B18" i="41"/>
  <c r="B11" i="41"/>
  <c r="B10" i="41"/>
  <c r="B9" i="41"/>
  <c r="B8" i="41"/>
  <c r="B12" i="70"/>
  <c r="B13" i="70"/>
  <c r="B11" i="70"/>
  <c r="B6" i="70"/>
  <c r="B7" i="70"/>
  <c r="B5" i="70"/>
  <c r="B69" i="72" l="1"/>
  <c r="B70" i="72"/>
  <c r="B71" i="72"/>
  <c r="B72" i="72"/>
  <c r="B73" i="72"/>
  <c r="B74" i="72"/>
  <c r="B75" i="72"/>
  <c r="B76" i="72"/>
  <c r="B77" i="72"/>
  <c r="B78" i="72"/>
  <c r="B79" i="72"/>
  <c r="B80" i="72"/>
  <c r="B81" i="72"/>
  <c r="B82" i="72"/>
  <c r="B83" i="72"/>
  <c r="B84" i="72"/>
  <c r="B85" i="72"/>
  <c r="B86" i="72"/>
  <c r="B87" i="72"/>
  <c r="B88" i="72"/>
  <c r="B89" i="72"/>
  <c r="B68" i="72"/>
  <c r="B50" i="60"/>
  <c r="B50" i="28"/>
  <c r="B72" i="60" l="1"/>
  <c r="B72" i="28"/>
  <c r="B15" i="76"/>
  <c r="B14" i="76"/>
  <c r="B13" i="76"/>
  <c r="B12" i="76"/>
  <c r="B11" i="76"/>
  <c r="B10" i="76"/>
  <c r="B9" i="76"/>
  <c r="B8" i="76"/>
  <c r="B7" i="76"/>
  <c r="B6" i="76"/>
  <c r="B5" i="76"/>
  <c r="B4" i="76"/>
  <c r="B3" i="76"/>
  <c r="B2" i="76"/>
  <c r="B8" i="74"/>
  <c r="B5" i="74"/>
  <c r="B2" i="74"/>
  <c r="B63" i="60"/>
  <c r="B64" i="60"/>
  <c r="B65" i="60"/>
  <c r="B66" i="60"/>
  <c r="B67" i="60"/>
  <c r="B68" i="60"/>
  <c r="B69" i="60"/>
  <c r="B70" i="60"/>
  <c r="B71" i="60"/>
  <c r="B63" i="28"/>
  <c r="B64" i="28"/>
  <c r="B65" i="28"/>
  <c r="B66" i="28"/>
  <c r="B67" i="28"/>
  <c r="B68" i="28"/>
  <c r="B69" i="28"/>
  <c r="B70" i="28"/>
  <c r="B71" i="28"/>
  <c r="B47" i="72"/>
  <c r="B48" i="72"/>
  <c r="B49" i="72"/>
  <c r="B50" i="72"/>
  <c r="B51" i="72"/>
  <c r="B52" i="72"/>
  <c r="B53" i="72"/>
  <c r="B54" i="72"/>
  <c r="B55" i="72"/>
  <c r="B56" i="72"/>
  <c r="B57" i="72"/>
  <c r="B58" i="72"/>
  <c r="B59" i="72"/>
  <c r="B60" i="72"/>
  <c r="B61" i="72"/>
  <c r="B62" i="72"/>
  <c r="B63" i="72"/>
  <c r="B64" i="72"/>
  <c r="B65" i="72"/>
  <c r="B66" i="72"/>
  <c r="B67" i="72"/>
  <c r="B46" i="72"/>
  <c r="B25" i="72"/>
  <c r="B26" i="72"/>
  <c r="B27" i="72"/>
  <c r="B28" i="72"/>
  <c r="B29" i="72"/>
  <c r="B30" i="72"/>
  <c r="B31" i="72"/>
  <c r="B32" i="72"/>
  <c r="B33" i="72"/>
  <c r="B34" i="72"/>
  <c r="B35" i="72"/>
  <c r="B36" i="72"/>
  <c r="B37" i="72"/>
  <c r="B38" i="72"/>
  <c r="B39" i="72"/>
  <c r="B40" i="72"/>
  <c r="B41" i="72"/>
  <c r="B42" i="72"/>
  <c r="B43" i="72"/>
  <c r="B44" i="72"/>
  <c r="B45" i="72"/>
  <c r="B24" i="72"/>
  <c r="B23" i="72"/>
  <c r="B22" i="72"/>
  <c r="B21" i="72"/>
  <c r="B20" i="72"/>
  <c r="B19" i="72"/>
  <c r="B18" i="72"/>
  <c r="B17" i="72"/>
  <c r="B16" i="72"/>
  <c r="B15" i="72"/>
  <c r="B14" i="72"/>
  <c r="B13" i="72"/>
  <c r="B12" i="72"/>
  <c r="B11" i="72"/>
  <c r="B10" i="72"/>
  <c r="B9" i="72"/>
  <c r="B8" i="72"/>
  <c r="B7" i="72"/>
  <c r="B6" i="72"/>
  <c r="B5" i="72"/>
  <c r="B4" i="72"/>
  <c r="B3" i="72"/>
  <c r="B2" i="72"/>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23" i="8"/>
  <c r="B22" i="8"/>
  <c r="B21" i="8"/>
  <c r="B20" i="8"/>
  <c r="B19" i="8"/>
  <c r="B18" i="8"/>
  <c r="B17" i="8"/>
  <c r="B16" i="8"/>
  <c r="B15" i="8"/>
  <c r="B14" i="8"/>
  <c r="B13" i="8"/>
  <c r="B12" i="8"/>
  <c r="B11" i="8"/>
  <c r="B10" i="8"/>
  <c r="B9" i="8"/>
  <c r="B8" i="8"/>
  <c r="B7" i="8"/>
  <c r="B6" i="8"/>
  <c r="B5" i="8"/>
  <c r="B4" i="8"/>
  <c r="B3" i="8"/>
  <c r="B2" i="8"/>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10" i="70" l="1"/>
  <c r="B9" i="70"/>
  <c r="B8" i="70"/>
  <c r="B4" i="70"/>
  <c r="B3" i="70"/>
  <c r="B2" i="70"/>
  <c r="B4" i="12"/>
  <c r="B2" i="12"/>
  <c r="B3" i="66"/>
  <c r="B2" i="66"/>
  <c r="B3" i="60"/>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B44" i="60"/>
  <c r="B45" i="60"/>
  <c r="B46" i="60"/>
  <c r="B47" i="60"/>
  <c r="B48" i="60"/>
  <c r="B49" i="60"/>
  <c r="B51" i="60"/>
  <c r="B52" i="60"/>
  <c r="B53" i="60"/>
  <c r="B54" i="60"/>
  <c r="B55" i="60"/>
  <c r="B56" i="60"/>
  <c r="B57" i="60"/>
  <c r="B58" i="60"/>
  <c r="B59" i="60"/>
  <c r="B60" i="60"/>
  <c r="B61" i="60"/>
  <c r="B62" i="60"/>
  <c r="B2" i="60"/>
  <c r="B3" i="28"/>
  <c r="B4" i="28"/>
  <c r="B5"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1" i="28"/>
  <c r="B52" i="28"/>
  <c r="B53" i="28"/>
  <c r="B54" i="28"/>
  <c r="B55" i="28"/>
  <c r="B56" i="28"/>
  <c r="B57" i="28"/>
  <c r="B58" i="28"/>
  <c r="B59" i="28"/>
  <c r="B60" i="28"/>
  <c r="B61" i="28"/>
  <c r="B62" i="28"/>
  <c r="B2" i="28"/>
  <c r="B3" i="58" l="1"/>
  <c r="B4" i="58"/>
  <c r="B5" i="58"/>
  <c r="B6" i="58"/>
  <c r="B7" i="58"/>
  <c r="B8" i="58"/>
  <c r="B9" i="58"/>
  <c r="B10" i="58"/>
  <c r="B11" i="58"/>
  <c r="B12" i="58"/>
  <c r="B13" i="58"/>
  <c r="B2" i="58"/>
  <c r="D13" i="58"/>
  <c r="E13" i="58" s="1"/>
  <c r="F13" i="58" s="1"/>
  <c r="G13" i="58" s="1"/>
  <c r="H13" i="58" s="1"/>
  <c r="I13" i="58" s="1"/>
  <c r="J13" i="58" s="1"/>
  <c r="D12" i="58"/>
  <c r="E12" i="58" s="1"/>
  <c r="F12" i="58" s="1"/>
  <c r="G12" i="58" s="1"/>
  <c r="H12" i="58" s="1"/>
  <c r="I12" i="58" s="1"/>
  <c r="J12" i="58" s="1"/>
  <c r="D11" i="58"/>
  <c r="E11" i="58" s="1"/>
  <c r="F11" i="58" s="1"/>
  <c r="G11" i="58" s="1"/>
  <c r="H11" i="58" s="1"/>
  <c r="I11" i="58" s="1"/>
  <c r="J11" i="58" s="1"/>
  <c r="D10" i="58"/>
  <c r="E10" i="58" s="1"/>
  <c r="F10" i="58" s="1"/>
  <c r="G10" i="58" s="1"/>
  <c r="H10" i="58" s="1"/>
  <c r="I10" i="58" s="1"/>
  <c r="J10" i="58" s="1"/>
  <c r="D9" i="58"/>
  <c r="E9" i="58" s="1"/>
  <c r="F9" i="58" s="1"/>
  <c r="G9" i="58" s="1"/>
  <c r="H9" i="58" s="1"/>
  <c r="I9" i="58" s="1"/>
  <c r="J9" i="58" s="1"/>
  <c r="E8" i="58"/>
  <c r="F8" i="58" s="1"/>
  <c r="G8" i="58" s="1"/>
  <c r="H8" i="58" s="1"/>
  <c r="I8" i="58" s="1"/>
  <c r="J8" i="58" s="1"/>
  <c r="D7" i="58"/>
  <c r="E7" i="58" s="1"/>
  <c r="F7" i="58" s="1"/>
  <c r="G7" i="58" s="1"/>
  <c r="H7" i="58" s="1"/>
  <c r="I7" i="58" s="1"/>
  <c r="J7" i="58" s="1"/>
  <c r="D6" i="58"/>
  <c r="E6" i="58" s="1"/>
  <c r="F6" i="58" s="1"/>
  <c r="G6" i="58" s="1"/>
  <c r="H6" i="58" s="1"/>
  <c r="I6" i="58" s="1"/>
  <c r="J6" i="58" s="1"/>
  <c r="D5" i="58"/>
  <c r="E5" i="58" s="1"/>
  <c r="F5" i="58" s="1"/>
  <c r="G5" i="58" s="1"/>
  <c r="H5" i="58" s="1"/>
  <c r="I5" i="58" s="1"/>
  <c r="J5" i="58" s="1"/>
  <c r="D4" i="58"/>
  <c r="E4" i="58" s="1"/>
  <c r="F4" i="58" s="1"/>
  <c r="G4" i="58" s="1"/>
  <c r="H4" i="58" s="1"/>
  <c r="I4" i="58" s="1"/>
  <c r="J4" i="58" s="1"/>
  <c r="D3" i="58"/>
  <c r="E3" i="58" s="1"/>
  <c r="F3" i="58" s="1"/>
  <c r="G3" i="58" s="1"/>
  <c r="H3" i="58" s="1"/>
  <c r="I3" i="58" s="1"/>
  <c r="J3" i="58" s="1"/>
  <c r="D2" i="58"/>
  <c r="E2" i="58" s="1"/>
  <c r="F2" i="58" s="1"/>
  <c r="G2" i="58" s="1"/>
  <c r="H2" i="58" s="1"/>
  <c r="I2" i="58" s="1"/>
  <c r="J2" i="58" s="1"/>
  <c r="B2" i="56"/>
  <c r="B2" i="54"/>
  <c r="B13" i="52" l="1"/>
  <c r="B12" i="52"/>
  <c r="B11" i="52"/>
  <c r="B9" i="52"/>
  <c r="B8" i="52"/>
  <c r="B7" i="52"/>
  <c r="B10" i="52"/>
  <c r="B6" i="52"/>
  <c r="B4" i="50"/>
  <c r="B3" i="50"/>
  <c r="B2" i="50"/>
  <c r="B5" i="48"/>
  <c r="B4" i="48"/>
  <c r="B3" i="48"/>
  <c r="B2" i="48"/>
  <c r="B5" i="46"/>
  <c r="B4" i="46"/>
  <c r="B3" i="46"/>
  <c r="B2" i="46"/>
  <c r="B5" i="43"/>
  <c r="B4" i="43"/>
  <c r="B3" i="43"/>
  <c r="B2" i="43"/>
  <c r="B13" i="41"/>
  <c r="B14" i="41"/>
  <c r="B15" i="41"/>
  <c r="B16" i="41"/>
  <c r="B17" i="41"/>
  <c r="B12" i="41"/>
  <c r="B3" i="41"/>
  <c r="B4" i="41"/>
  <c r="B5" i="41"/>
  <c r="B6" i="41"/>
  <c r="B7" i="41"/>
  <c r="B2" i="41"/>
  <c r="B5" i="26" l="1"/>
  <c r="B4" i="26"/>
  <c r="B3" i="26"/>
  <c r="B2" i="26"/>
  <c r="B2" i="36"/>
  <c r="B3" i="36"/>
  <c r="B4" i="36"/>
  <c r="B5" i="36"/>
  <c r="B5" i="16"/>
  <c r="B4" i="16"/>
  <c r="B3" i="16"/>
  <c r="B2" i="16"/>
  <c r="B5" i="14"/>
  <c r="B4" i="14"/>
  <c r="B3" i="14"/>
  <c r="B2" i="14"/>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2" i="18"/>
  <c r="C3" i="18"/>
  <c r="D3" i="18" s="1"/>
  <c r="E3" i="18" s="1"/>
  <c r="F3" i="18" s="1"/>
  <c r="G3" i="18" s="1"/>
  <c r="H3" i="18" s="1"/>
  <c r="I3" i="18" s="1"/>
  <c r="C4" i="18"/>
  <c r="D4" i="18"/>
  <c r="E4" i="18" s="1"/>
  <c r="F4" i="18" s="1"/>
  <c r="G4" i="18" s="1"/>
  <c r="H4" i="18" s="1"/>
  <c r="I4" i="18" s="1"/>
  <c r="D2" i="18"/>
  <c r="E2" i="18" s="1"/>
  <c r="F2" i="18" s="1"/>
  <c r="G2" i="18" s="1"/>
  <c r="H2" i="18" s="1"/>
  <c r="I2" i="18" s="1"/>
  <c r="E5" i="18"/>
  <c r="F5" i="18"/>
  <c r="G5" i="18" s="1"/>
  <c r="H5" i="18" s="1"/>
  <c r="I5" i="18" s="1"/>
  <c r="C5" i="18"/>
  <c r="D5" i="18" l="1"/>
  <c r="H5" i="23" l="1"/>
  <c r="G5" i="23"/>
  <c r="F5" i="23"/>
  <c r="E5" i="23"/>
  <c r="D5" i="23"/>
  <c r="H4" i="23"/>
  <c r="G4" i="23"/>
  <c r="F4" i="23"/>
  <c r="E4" i="23"/>
  <c r="D4" i="23"/>
  <c r="H3" i="23"/>
  <c r="G3" i="23"/>
  <c r="F3" i="23"/>
  <c r="E3" i="23"/>
  <c r="D3" i="23"/>
  <c r="E147" i="3" l="1"/>
  <c r="F147" i="3"/>
  <c r="G147" i="3" s="1"/>
  <c r="H147" i="3" s="1"/>
  <c r="I147" i="3" s="1"/>
  <c r="E148" i="3"/>
  <c r="F148" i="3"/>
  <c r="G148" i="3" s="1"/>
  <c r="H148" i="3" s="1"/>
  <c r="I148" i="3" s="1"/>
  <c r="E149" i="3"/>
  <c r="F149" i="3"/>
  <c r="G149" i="3"/>
  <c r="H149" i="3" s="1"/>
  <c r="I149" i="3" s="1"/>
  <c r="E150" i="3"/>
  <c r="F150" i="3" s="1"/>
  <c r="G150" i="3" s="1"/>
  <c r="H150" i="3" s="1"/>
  <c r="I150" i="3" s="1"/>
  <c r="E151" i="3"/>
  <c r="F151" i="3"/>
  <c r="G151" i="3"/>
  <c r="H151" i="3"/>
  <c r="I151" i="3" s="1"/>
  <c r="E152" i="3"/>
  <c r="F152" i="3"/>
  <c r="G152" i="3"/>
  <c r="H152" i="3"/>
  <c r="I152" i="3"/>
  <c r="E153" i="3"/>
  <c r="F153" i="3"/>
  <c r="G153" i="3" s="1"/>
  <c r="H153" i="3" s="1"/>
  <c r="I153" i="3" s="1"/>
  <c r="E154" i="3"/>
  <c r="F154" i="3"/>
  <c r="G154" i="3"/>
  <c r="H154" i="3"/>
  <c r="I154" i="3"/>
  <c r="E155" i="3"/>
  <c r="F155" i="3"/>
  <c r="G155" i="3"/>
  <c r="H155" i="3"/>
  <c r="I155" i="3"/>
  <c r="E156" i="3"/>
  <c r="F156" i="3"/>
  <c r="G156" i="3"/>
  <c r="H156" i="3" s="1"/>
  <c r="I156" i="3" s="1"/>
  <c r="E157" i="3"/>
  <c r="F157" i="3"/>
  <c r="G157" i="3"/>
  <c r="H157" i="3"/>
  <c r="I157" i="3"/>
  <c r="E158" i="3"/>
  <c r="F158" i="3" s="1"/>
  <c r="G158" i="3" s="1"/>
  <c r="H158" i="3" s="1"/>
  <c r="I158" i="3" s="1"/>
  <c r="E159" i="3"/>
  <c r="F159" i="3"/>
  <c r="G159" i="3"/>
  <c r="H159" i="3"/>
  <c r="I159" i="3" s="1"/>
  <c r="D150" i="3"/>
  <c r="D151" i="3"/>
  <c r="D152" i="3"/>
  <c r="D153" i="3"/>
  <c r="D154" i="3"/>
  <c r="D155" i="3"/>
  <c r="D156" i="3"/>
  <c r="D157" i="3"/>
  <c r="D158" i="3"/>
  <c r="D159" i="3"/>
  <c r="D148" i="3"/>
  <c r="D149" i="3"/>
  <c r="C159" i="3"/>
  <c r="C158" i="3"/>
  <c r="C157" i="3"/>
  <c r="C156" i="3"/>
  <c r="C155" i="3"/>
  <c r="C153" i="3"/>
  <c r="C152" i="3"/>
  <c r="C151" i="3"/>
  <c r="C150" i="3"/>
  <c r="C149" i="3"/>
  <c r="C148" i="3"/>
  <c r="E146" i="3" l="1"/>
  <c r="F146" i="3" s="1"/>
  <c r="G146" i="3" s="1"/>
  <c r="H146" i="3" s="1"/>
  <c r="I146" i="3" s="1"/>
  <c r="D147" i="3"/>
  <c r="D146" i="3"/>
  <c r="E119" i="3" l="1"/>
  <c r="F119" i="3" s="1"/>
  <c r="G119" i="3" s="1"/>
  <c r="H119" i="3" s="1"/>
  <c r="I119" i="3" s="1"/>
  <c r="E120" i="3"/>
  <c r="F120" i="3"/>
  <c r="G120" i="3"/>
  <c r="H120" i="3" s="1"/>
  <c r="I120" i="3" s="1"/>
  <c r="E121" i="3"/>
  <c r="F121" i="3"/>
  <c r="G121" i="3"/>
  <c r="H121" i="3"/>
  <c r="I121" i="3"/>
  <c r="E122" i="3"/>
  <c r="F122" i="3" s="1"/>
  <c r="G122" i="3" s="1"/>
  <c r="H122" i="3" s="1"/>
  <c r="I122" i="3" s="1"/>
  <c r="E123" i="3"/>
  <c r="F123" i="3"/>
  <c r="G123" i="3"/>
  <c r="H123" i="3"/>
  <c r="I123" i="3" s="1"/>
  <c r="E124" i="3"/>
  <c r="F124" i="3"/>
  <c r="G124" i="3"/>
  <c r="H124" i="3"/>
  <c r="I124" i="3"/>
  <c r="E125" i="3"/>
  <c r="F125" i="3"/>
  <c r="G125" i="3" s="1"/>
  <c r="H125" i="3" s="1"/>
  <c r="I125" i="3" s="1"/>
  <c r="E126" i="3"/>
  <c r="F126" i="3"/>
  <c r="G126" i="3"/>
  <c r="H126" i="3"/>
  <c r="I126" i="3"/>
  <c r="E127" i="3"/>
  <c r="F127" i="3" s="1"/>
  <c r="G127" i="3" s="1"/>
  <c r="H127" i="3" s="1"/>
  <c r="I127" i="3" s="1"/>
  <c r="E128" i="3"/>
  <c r="F128" i="3"/>
  <c r="G128" i="3"/>
  <c r="H128" i="3" s="1"/>
  <c r="I128" i="3" s="1"/>
  <c r="E129" i="3"/>
  <c r="F129" i="3"/>
  <c r="G129" i="3"/>
  <c r="H129" i="3"/>
  <c r="I129" i="3"/>
  <c r="E130" i="3"/>
  <c r="F130" i="3" s="1"/>
  <c r="G130" i="3" s="1"/>
  <c r="H130" i="3" s="1"/>
  <c r="I130" i="3" s="1"/>
  <c r="E131" i="3"/>
  <c r="F131" i="3"/>
  <c r="G131" i="3"/>
  <c r="H131" i="3"/>
  <c r="I131" i="3" s="1"/>
  <c r="E132" i="3"/>
  <c r="F132" i="3"/>
  <c r="G132" i="3"/>
  <c r="H132" i="3"/>
  <c r="I132" i="3"/>
  <c r="E133" i="3"/>
  <c r="F133" i="3"/>
  <c r="G133" i="3" s="1"/>
  <c r="H133" i="3" s="1"/>
  <c r="I133" i="3" s="1"/>
  <c r="E134" i="3"/>
  <c r="F134" i="3"/>
  <c r="G134" i="3"/>
  <c r="H134" i="3"/>
  <c r="I134" i="3"/>
  <c r="E135" i="3"/>
  <c r="F135" i="3" s="1"/>
  <c r="G135" i="3" s="1"/>
  <c r="H135" i="3" s="1"/>
  <c r="I135" i="3" s="1"/>
  <c r="E136" i="3"/>
  <c r="F136" i="3"/>
  <c r="G136" i="3"/>
  <c r="H136" i="3" s="1"/>
  <c r="I136" i="3" s="1"/>
  <c r="E137" i="3"/>
  <c r="F137" i="3"/>
  <c r="G137" i="3"/>
  <c r="H137" i="3"/>
  <c r="I137" i="3"/>
  <c r="E138" i="3"/>
  <c r="F138" i="3" s="1"/>
  <c r="G138" i="3" s="1"/>
  <c r="H138" i="3" s="1"/>
  <c r="I138" i="3" s="1"/>
  <c r="E139" i="3"/>
  <c r="F139" i="3"/>
  <c r="G139" i="3"/>
  <c r="H139" i="3"/>
  <c r="I139" i="3" s="1"/>
  <c r="E140" i="3"/>
  <c r="F140" i="3"/>
  <c r="G140" i="3"/>
  <c r="H140" i="3"/>
  <c r="I140" i="3"/>
  <c r="E141" i="3"/>
  <c r="F141" i="3"/>
  <c r="G141" i="3" s="1"/>
  <c r="H141" i="3" s="1"/>
  <c r="I141" i="3" s="1"/>
  <c r="E142" i="3"/>
  <c r="F142" i="3"/>
  <c r="G142" i="3"/>
  <c r="H142" i="3"/>
  <c r="I142" i="3"/>
  <c r="E143" i="3"/>
  <c r="F143" i="3" s="1"/>
  <c r="G143" i="3" s="1"/>
  <c r="H143" i="3" s="1"/>
  <c r="I143" i="3" s="1"/>
  <c r="E144" i="3"/>
  <c r="F144" i="3"/>
  <c r="G144" i="3"/>
  <c r="H144" i="3" s="1"/>
  <c r="I144" i="3" s="1"/>
  <c r="E145" i="3"/>
  <c r="F145" i="3"/>
  <c r="G145" i="3"/>
  <c r="H145" i="3"/>
  <c r="I145"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C144" i="3"/>
  <c r="C141" i="3"/>
  <c r="C139" i="3"/>
  <c r="C128" i="3"/>
  <c r="C126" i="3"/>
  <c r="C124" i="3"/>
  <c r="C122" i="3"/>
  <c r="E99" i="3"/>
  <c r="F99" i="3" s="1"/>
  <c r="G99" i="3" s="1"/>
  <c r="H99" i="3" s="1"/>
  <c r="I99" i="3" s="1"/>
  <c r="D94" i="3"/>
  <c r="E94" i="3" s="1"/>
  <c r="F94" i="3" s="1"/>
  <c r="G94" i="3" s="1"/>
  <c r="H94" i="3" s="1"/>
  <c r="I94" i="3" s="1"/>
  <c r="D95" i="3"/>
  <c r="E95" i="3" s="1"/>
  <c r="F95" i="3" s="1"/>
  <c r="G95" i="3" s="1"/>
  <c r="H95" i="3" s="1"/>
  <c r="I95" i="3" s="1"/>
  <c r="D96" i="3"/>
  <c r="E96" i="3" s="1"/>
  <c r="F96" i="3" s="1"/>
  <c r="G96" i="3" s="1"/>
  <c r="H96" i="3" s="1"/>
  <c r="I96" i="3" s="1"/>
  <c r="D97" i="3"/>
  <c r="E97" i="3" s="1"/>
  <c r="F97" i="3" s="1"/>
  <c r="G97" i="3" s="1"/>
  <c r="H97" i="3" s="1"/>
  <c r="I97" i="3" s="1"/>
  <c r="D98" i="3"/>
  <c r="E98" i="3" s="1"/>
  <c r="F98" i="3" s="1"/>
  <c r="G98" i="3" s="1"/>
  <c r="H98" i="3" s="1"/>
  <c r="I98" i="3" s="1"/>
  <c r="D99" i="3"/>
  <c r="D100" i="3"/>
  <c r="E100" i="3" s="1"/>
  <c r="F100" i="3" s="1"/>
  <c r="G100" i="3" s="1"/>
  <c r="H100" i="3" s="1"/>
  <c r="I100" i="3" s="1"/>
  <c r="D101" i="3"/>
  <c r="E101" i="3" s="1"/>
  <c r="F101" i="3" s="1"/>
  <c r="G101" i="3" s="1"/>
  <c r="H101" i="3" s="1"/>
  <c r="I101" i="3" s="1"/>
  <c r="D102" i="3"/>
  <c r="E102" i="3" s="1"/>
  <c r="F102" i="3" s="1"/>
  <c r="G102" i="3" s="1"/>
  <c r="H102" i="3" s="1"/>
  <c r="I102" i="3" s="1"/>
  <c r="D103" i="3"/>
  <c r="E103" i="3" s="1"/>
  <c r="F103" i="3" s="1"/>
  <c r="G103" i="3" s="1"/>
  <c r="H103" i="3" s="1"/>
  <c r="I103" i="3" s="1"/>
  <c r="D104" i="3"/>
  <c r="E104" i="3" s="1"/>
  <c r="F104" i="3" s="1"/>
  <c r="G104" i="3" s="1"/>
  <c r="H104" i="3" s="1"/>
  <c r="I104" i="3" s="1"/>
  <c r="D105" i="3"/>
  <c r="E105" i="3" s="1"/>
  <c r="F105" i="3" s="1"/>
  <c r="G105" i="3" s="1"/>
  <c r="H105" i="3" s="1"/>
  <c r="I105" i="3" s="1"/>
  <c r="D106" i="3"/>
  <c r="E106" i="3" s="1"/>
  <c r="F106" i="3" s="1"/>
  <c r="G106" i="3" s="1"/>
  <c r="H106" i="3" s="1"/>
  <c r="I106" i="3" s="1"/>
  <c r="D107" i="3"/>
  <c r="E107" i="3" s="1"/>
  <c r="F107" i="3" s="1"/>
  <c r="G107" i="3" s="1"/>
  <c r="H107" i="3" s="1"/>
  <c r="I107" i="3" s="1"/>
  <c r="D108" i="3"/>
  <c r="E108" i="3" s="1"/>
  <c r="F108" i="3" s="1"/>
  <c r="G108" i="3" s="1"/>
  <c r="H108" i="3" s="1"/>
  <c r="I108" i="3" s="1"/>
  <c r="D109" i="3"/>
  <c r="E109" i="3" s="1"/>
  <c r="F109" i="3" s="1"/>
  <c r="G109" i="3" s="1"/>
  <c r="H109" i="3" s="1"/>
  <c r="I109" i="3" s="1"/>
  <c r="D110" i="3"/>
  <c r="E110" i="3" s="1"/>
  <c r="F110" i="3" s="1"/>
  <c r="G110" i="3" s="1"/>
  <c r="H110" i="3" s="1"/>
  <c r="I110" i="3" s="1"/>
  <c r="D111" i="3"/>
  <c r="E111" i="3" s="1"/>
  <c r="F111" i="3" s="1"/>
  <c r="G111" i="3" s="1"/>
  <c r="H111" i="3" s="1"/>
  <c r="I111" i="3" s="1"/>
  <c r="D112" i="3"/>
  <c r="E112" i="3" s="1"/>
  <c r="F112" i="3" s="1"/>
  <c r="G112" i="3" s="1"/>
  <c r="H112" i="3" s="1"/>
  <c r="I112" i="3" s="1"/>
  <c r="D113" i="3"/>
  <c r="E113" i="3" s="1"/>
  <c r="F113" i="3" s="1"/>
  <c r="G113" i="3" s="1"/>
  <c r="H113" i="3" s="1"/>
  <c r="I113" i="3" s="1"/>
  <c r="D114" i="3"/>
  <c r="E114" i="3" s="1"/>
  <c r="F114" i="3" s="1"/>
  <c r="G114" i="3" s="1"/>
  <c r="H114" i="3" s="1"/>
  <c r="I114" i="3" s="1"/>
  <c r="D115" i="3"/>
  <c r="E115" i="3" s="1"/>
  <c r="F115" i="3" s="1"/>
  <c r="G115" i="3" s="1"/>
  <c r="H115" i="3" s="1"/>
  <c r="I115" i="3" s="1"/>
  <c r="D116" i="3"/>
  <c r="E116" i="3" s="1"/>
  <c r="F116" i="3" s="1"/>
  <c r="G116" i="3" s="1"/>
  <c r="H116" i="3" s="1"/>
  <c r="I116" i="3" s="1"/>
  <c r="D117" i="3"/>
  <c r="E117" i="3" s="1"/>
  <c r="F117" i="3" s="1"/>
  <c r="G117" i="3" s="1"/>
  <c r="H117" i="3" s="1"/>
  <c r="I117" i="3" s="1"/>
  <c r="D118" i="3"/>
  <c r="E118" i="3" s="1"/>
  <c r="F118" i="3" s="1"/>
  <c r="G118" i="3" s="1"/>
  <c r="H118" i="3" s="1"/>
  <c r="I118" i="3" s="1"/>
  <c r="D119" i="3"/>
  <c r="D71" i="3"/>
  <c r="E71" i="3" s="1"/>
  <c r="F71" i="3" s="1"/>
  <c r="G71" i="3" s="1"/>
  <c r="H71" i="3" s="1"/>
  <c r="I71" i="3" s="1"/>
  <c r="D75" i="3"/>
  <c r="E75" i="3" s="1"/>
  <c r="F75" i="3" s="1"/>
  <c r="G75" i="3" s="1"/>
  <c r="H75" i="3" s="1"/>
  <c r="I75" i="3" s="1"/>
  <c r="D76" i="3"/>
  <c r="E76" i="3" s="1"/>
  <c r="F76" i="3" s="1"/>
  <c r="G76" i="3" s="1"/>
  <c r="H76" i="3" s="1"/>
  <c r="I76" i="3" s="1"/>
  <c r="D77" i="3"/>
  <c r="E77" i="3" s="1"/>
  <c r="F77" i="3" s="1"/>
  <c r="G77" i="3" s="1"/>
  <c r="H77" i="3" s="1"/>
  <c r="I77" i="3" s="1"/>
  <c r="D79" i="3"/>
  <c r="E79" i="3" s="1"/>
  <c r="F79" i="3" s="1"/>
  <c r="G79" i="3" s="1"/>
  <c r="H79" i="3" s="1"/>
  <c r="I79" i="3" s="1"/>
  <c r="D81" i="3"/>
  <c r="E81" i="3" s="1"/>
  <c r="F81" i="3" s="1"/>
  <c r="G81" i="3" s="1"/>
  <c r="H81" i="3" s="1"/>
  <c r="I81" i="3" s="1"/>
  <c r="D82" i="3"/>
  <c r="E82" i="3" s="1"/>
  <c r="F82" i="3" s="1"/>
  <c r="G82" i="3" s="1"/>
  <c r="H82" i="3" s="1"/>
  <c r="I82" i="3" s="1"/>
  <c r="D83" i="3"/>
  <c r="E83" i="3" s="1"/>
  <c r="F83" i="3" s="1"/>
  <c r="G83" i="3" s="1"/>
  <c r="H83" i="3" s="1"/>
  <c r="I83" i="3" s="1"/>
  <c r="D84" i="3"/>
  <c r="E84" i="3" s="1"/>
  <c r="F84" i="3" s="1"/>
  <c r="G84" i="3" s="1"/>
  <c r="H84" i="3" s="1"/>
  <c r="I84" i="3" s="1"/>
  <c r="D85" i="3"/>
  <c r="E85" i="3" s="1"/>
  <c r="F85" i="3" s="1"/>
  <c r="G85" i="3" s="1"/>
  <c r="H85" i="3" s="1"/>
  <c r="I85" i="3" s="1"/>
  <c r="D86" i="3"/>
  <c r="E86" i="3" s="1"/>
  <c r="F86" i="3" s="1"/>
  <c r="G86" i="3" s="1"/>
  <c r="H86" i="3" s="1"/>
  <c r="I86" i="3" s="1"/>
  <c r="D87" i="3"/>
  <c r="E87" i="3" s="1"/>
  <c r="F87" i="3" s="1"/>
  <c r="G87" i="3" s="1"/>
  <c r="H87" i="3" s="1"/>
  <c r="I87" i="3" s="1"/>
  <c r="D88" i="3"/>
  <c r="E88" i="3" s="1"/>
  <c r="F88" i="3" s="1"/>
  <c r="G88" i="3" s="1"/>
  <c r="H88" i="3" s="1"/>
  <c r="I88" i="3" s="1"/>
  <c r="D89" i="3"/>
  <c r="E89" i="3" s="1"/>
  <c r="F89" i="3" s="1"/>
  <c r="G89" i="3" s="1"/>
  <c r="H89" i="3" s="1"/>
  <c r="I89" i="3" s="1"/>
  <c r="D90" i="3"/>
  <c r="E90" i="3" s="1"/>
  <c r="F90" i="3" s="1"/>
  <c r="G90" i="3" s="1"/>
  <c r="H90" i="3" s="1"/>
  <c r="I90" i="3" s="1"/>
  <c r="D91" i="3"/>
  <c r="E91" i="3" s="1"/>
  <c r="F91" i="3" s="1"/>
  <c r="G91" i="3" s="1"/>
  <c r="H91" i="3" s="1"/>
  <c r="I91" i="3" s="1"/>
  <c r="D92" i="3"/>
  <c r="E92" i="3" s="1"/>
  <c r="F92" i="3" s="1"/>
  <c r="G92" i="3" s="1"/>
  <c r="H92" i="3" s="1"/>
  <c r="I92" i="3" s="1"/>
  <c r="D93" i="3"/>
  <c r="E93" i="3" s="1"/>
  <c r="F93" i="3" s="1"/>
  <c r="G93" i="3" s="1"/>
  <c r="H93" i="3" s="1"/>
  <c r="I93" i="3" s="1"/>
  <c r="C80" i="3"/>
  <c r="D80" i="3" s="1"/>
  <c r="E80" i="3" s="1"/>
  <c r="F80" i="3" s="1"/>
  <c r="G80" i="3" s="1"/>
  <c r="H80" i="3" s="1"/>
  <c r="I80" i="3" s="1"/>
  <c r="C78" i="3"/>
  <c r="D78" i="3" s="1"/>
  <c r="E78" i="3" s="1"/>
  <c r="F78" i="3" s="1"/>
  <c r="G78" i="3" s="1"/>
  <c r="H78" i="3" s="1"/>
  <c r="I78" i="3" s="1"/>
  <c r="C74" i="3"/>
  <c r="D74" i="3" s="1"/>
  <c r="E74" i="3" s="1"/>
  <c r="F74" i="3" s="1"/>
  <c r="G74" i="3" s="1"/>
  <c r="H74" i="3" s="1"/>
  <c r="I74" i="3" s="1"/>
  <c r="C73" i="3"/>
  <c r="D73" i="3" s="1"/>
  <c r="E73" i="3" s="1"/>
  <c r="F73" i="3" s="1"/>
  <c r="G73" i="3" s="1"/>
  <c r="H73" i="3" s="1"/>
  <c r="I73" i="3" s="1"/>
  <c r="C72" i="3"/>
  <c r="D72" i="3" s="1"/>
  <c r="E72" i="3" s="1"/>
  <c r="F72" i="3" s="1"/>
  <c r="G72" i="3" s="1"/>
  <c r="H72" i="3" s="1"/>
  <c r="I72" i="3" s="1"/>
  <c r="C70" i="3"/>
  <c r="D70" i="3" s="1"/>
  <c r="E70" i="3" s="1"/>
  <c r="F70" i="3" s="1"/>
  <c r="G70" i="3" s="1"/>
  <c r="H70" i="3" s="1"/>
  <c r="I70" i="3" s="1"/>
  <c r="C69" i="3"/>
  <c r="D69" i="3" s="1"/>
  <c r="E69" i="3" s="1"/>
  <c r="F69" i="3" s="1"/>
  <c r="G69" i="3" s="1"/>
  <c r="H69" i="3" s="1"/>
  <c r="I69" i="3" s="1"/>
  <c r="D45" i="3"/>
  <c r="E45" i="3" s="1"/>
  <c r="F45" i="3" s="1"/>
  <c r="G45" i="3" s="1"/>
  <c r="H45" i="3" s="1"/>
  <c r="I45" i="3" s="1"/>
  <c r="D46" i="3"/>
  <c r="E46" i="3" s="1"/>
  <c r="F46" i="3" s="1"/>
  <c r="G46" i="3" s="1"/>
  <c r="H46" i="3" s="1"/>
  <c r="I46" i="3" s="1"/>
  <c r="D47" i="3"/>
  <c r="E47" i="3" s="1"/>
  <c r="F47" i="3" s="1"/>
  <c r="G47" i="3" s="1"/>
  <c r="H47" i="3" s="1"/>
  <c r="I47" i="3" s="1"/>
  <c r="D48" i="3"/>
  <c r="E48" i="3" s="1"/>
  <c r="F48" i="3" s="1"/>
  <c r="G48" i="3" s="1"/>
  <c r="H48" i="3" s="1"/>
  <c r="I48" i="3" s="1"/>
  <c r="D49" i="3"/>
  <c r="E49" i="3" s="1"/>
  <c r="F49" i="3" s="1"/>
  <c r="G49" i="3" s="1"/>
  <c r="H49" i="3" s="1"/>
  <c r="I49" i="3" s="1"/>
  <c r="D50" i="3"/>
  <c r="E50" i="3" s="1"/>
  <c r="F50" i="3" s="1"/>
  <c r="G50" i="3" s="1"/>
  <c r="H50" i="3" s="1"/>
  <c r="I50" i="3" s="1"/>
  <c r="D51" i="3"/>
  <c r="E51" i="3" s="1"/>
  <c r="F51" i="3" s="1"/>
  <c r="G51" i="3" s="1"/>
  <c r="H51" i="3" s="1"/>
  <c r="I51" i="3" s="1"/>
  <c r="D52" i="3"/>
  <c r="E52" i="3" s="1"/>
  <c r="F52" i="3" s="1"/>
  <c r="G52" i="3" s="1"/>
  <c r="H52" i="3" s="1"/>
  <c r="I52" i="3" s="1"/>
  <c r="D53" i="3"/>
  <c r="E53" i="3" s="1"/>
  <c r="F53" i="3" s="1"/>
  <c r="G53" i="3" s="1"/>
  <c r="H53" i="3" s="1"/>
  <c r="I53" i="3" s="1"/>
  <c r="D54" i="3"/>
  <c r="E54" i="3" s="1"/>
  <c r="F54" i="3" s="1"/>
  <c r="G54" i="3" s="1"/>
  <c r="H54" i="3" s="1"/>
  <c r="I54" i="3" s="1"/>
  <c r="D55" i="3"/>
  <c r="E55" i="3" s="1"/>
  <c r="F55" i="3" s="1"/>
  <c r="G55" i="3" s="1"/>
  <c r="H55" i="3" s="1"/>
  <c r="I55" i="3" s="1"/>
  <c r="D56" i="3"/>
  <c r="E56" i="3" s="1"/>
  <c r="F56" i="3" s="1"/>
  <c r="G56" i="3" s="1"/>
  <c r="H56" i="3" s="1"/>
  <c r="I56" i="3" s="1"/>
  <c r="D57" i="3"/>
  <c r="E57" i="3" s="1"/>
  <c r="F57" i="3" s="1"/>
  <c r="G57" i="3" s="1"/>
  <c r="H57" i="3" s="1"/>
  <c r="I57" i="3" s="1"/>
  <c r="D58" i="3"/>
  <c r="E58" i="3" s="1"/>
  <c r="F58" i="3" s="1"/>
  <c r="G58" i="3" s="1"/>
  <c r="H58" i="3" s="1"/>
  <c r="I58" i="3" s="1"/>
  <c r="D59" i="3"/>
  <c r="E59" i="3" s="1"/>
  <c r="F59" i="3" s="1"/>
  <c r="G59" i="3" s="1"/>
  <c r="H59" i="3" s="1"/>
  <c r="I59" i="3" s="1"/>
  <c r="D60" i="3"/>
  <c r="E60" i="3" s="1"/>
  <c r="F60" i="3" s="1"/>
  <c r="G60" i="3" s="1"/>
  <c r="H60" i="3" s="1"/>
  <c r="I60" i="3" s="1"/>
  <c r="D61" i="3"/>
  <c r="E61" i="3" s="1"/>
  <c r="F61" i="3" s="1"/>
  <c r="G61" i="3" s="1"/>
  <c r="H61" i="3" s="1"/>
  <c r="I61" i="3" s="1"/>
  <c r="D62" i="3"/>
  <c r="E62" i="3" s="1"/>
  <c r="F62" i="3" s="1"/>
  <c r="G62" i="3" s="1"/>
  <c r="H62" i="3" s="1"/>
  <c r="I62" i="3" s="1"/>
  <c r="D63" i="3"/>
  <c r="E63" i="3" s="1"/>
  <c r="F63" i="3" s="1"/>
  <c r="G63" i="3" s="1"/>
  <c r="H63" i="3" s="1"/>
  <c r="I63" i="3" s="1"/>
  <c r="D64" i="3"/>
  <c r="E64" i="3" s="1"/>
  <c r="F64" i="3" s="1"/>
  <c r="G64" i="3" s="1"/>
  <c r="H64" i="3" s="1"/>
  <c r="I64" i="3" s="1"/>
  <c r="D65" i="3"/>
  <c r="E65" i="3" s="1"/>
  <c r="F65" i="3" s="1"/>
  <c r="G65" i="3" s="1"/>
  <c r="H65" i="3" s="1"/>
  <c r="I65" i="3" s="1"/>
  <c r="D66" i="3"/>
  <c r="E66" i="3" s="1"/>
  <c r="F66" i="3" s="1"/>
  <c r="G66" i="3" s="1"/>
  <c r="H66" i="3" s="1"/>
  <c r="I66" i="3" s="1"/>
  <c r="D67" i="3"/>
  <c r="E67" i="3" s="1"/>
  <c r="F67" i="3" s="1"/>
  <c r="G67" i="3" s="1"/>
  <c r="H67" i="3" s="1"/>
  <c r="I67" i="3" s="1"/>
  <c r="D68" i="3"/>
  <c r="E68" i="3" s="1"/>
  <c r="F68" i="3" s="1"/>
  <c r="G68" i="3" s="1"/>
  <c r="H68" i="3" s="1"/>
  <c r="I68" i="3" s="1"/>
  <c r="D44" i="3"/>
  <c r="E44" i="3" s="1"/>
  <c r="F44" i="3" s="1"/>
  <c r="G44" i="3" s="1"/>
  <c r="H44" i="3" s="1"/>
  <c r="I44" i="3" s="1"/>
  <c r="I5" i="16" l="1"/>
  <c r="H5" i="16"/>
  <c r="G5" i="16"/>
  <c r="F5" i="16"/>
  <c r="E5" i="16"/>
  <c r="I4" i="16"/>
  <c r="H4" i="16"/>
  <c r="G4" i="16"/>
  <c r="F4" i="16"/>
  <c r="E4" i="16"/>
  <c r="I3" i="16"/>
  <c r="H3" i="16"/>
  <c r="G3" i="16"/>
  <c r="F3" i="16"/>
  <c r="E3" i="16"/>
  <c r="I5" i="14"/>
  <c r="H5" i="14"/>
  <c r="G5" i="14"/>
  <c r="F5" i="14"/>
  <c r="E5" i="14"/>
  <c r="I4" i="14"/>
  <c r="H4" i="14"/>
  <c r="G4" i="14"/>
  <c r="F4" i="14"/>
  <c r="E4" i="14"/>
  <c r="I3" i="14"/>
  <c r="H3" i="14"/>
  <c r="G3" i="14"/>
  <c r="F3" i="14"/>
  <c r="E3" i="14"/>
  <c r="E2" i="10"/>
  <c r="F2" i="10"/>
  <c r="G2" i="10"/>
  <c r="H2" i="10"/>
  <c r="I2" i="10"/>
  <c r="E3" i="10"/>
  <c r="F3" i="10"/>
  <c r="G3" i="10"/>
  <c r="H3" i="10"/>
  <c r="I3" i="10"/>
  <c r="E4" i="10"/>
  <c r="F4" i="10"/>
  <c r="G4" i="10"/>
  <c r="H4" i="10"/>
  <c r="I4" i="10"/>
  <c r="E5" i="10"/>
  <c r="F5" i="10"/>
  <c r="G5" i="10"/>
  <c r="H5" i="10"/>
  <c r="I5" i="10"/>
  <c r="E6" i="10"/>
  <c r="F6" i="10"/>
  <c r="G6" i="10"/>
  <c r="H6" i="10"/>
  <c r="I6" i="10"/>
  <c r="E7" i="10"/>
  <c r="F7" i="10"/>
  <c r="G7" i="10"/>
  <c r="H7" i="10"/>
  <c r="I7" i="10"/>
  <c r="E8" i="10"/>
  <c r="F8" i="10"/>
  <c r="G8" i="10"/>
  <c r="H8" i="10"/>
  <c r="I8" i="10"/>
  <c r="E9" i="10"/>
  <c r="F9" i="10"/>
  <c r="G9" i="10"/>
  <c r="H9" i="10"/>
  <c r="I9" i="10"/>
  <c r="E10" i="10"/>
  <c r="F10" i="10"/>
  <c r="G10" i="10"/>
  <c r="H10" i="10"/>
  <c r="I10" i="10"/>
  <c r="E11" i="10"/>
  <c r="F11" i="10"/>
  <c r="G11" i="10"/>
  <c r="H11" i="10"/>
  <c r="I11" i="10"/>
  <c r="E12" i="10"/>
  <c r="F12" i="10"/>
  <c r="G12" i="10"/>
  <c r="H12" i="10"/>
  <c r="I12" i="10"/>
  <c r="I35" i="10"/>
  <c r="H35" i="10"/>
  <c r="G35" i="10"/>
  <c r="F35" i="10"/>
  <c r="E35" i="10"/>
  <c r="E26" i="10"/>
  <c r="I25" i="10"/>
  <c r="H25" i="10"/>
  <c r="G25" i="10"/>
  <c r="F25" i="10"/>
  <c r="E25" i="10"/>
  <c r="I24" i="10"/>
  <c r="H24" i="10"/>
  <c r="G24" i="10"/>
  <c r="F24" i="10"/>
  <c r="E24" i="10"/>
  <c r="H15" i="10"/>
  <c r="I15" i="10"/>
  <c r="G14" i="10"/>
  <c r="I14" i="10"/>
  <c r="H14" i="10"/>
  <c r="I13" i="10"/>
  <c r="H13" i="10"/>
  <c r="G13" i="10"/>
  <c r="F13" i="10"/>
  <c r="E13" i="10"/>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I2" i="8"/>
  <c r="H2" i="8"/>
  <c r="G2" i="8"/>
  <c r="F2" i="8"/>
  <c r="E2" i="8"/>
  <c r="E3" i="6"/>
  <c r="F3" i="6"/>
  <c r="G3" i="6"/>
  <c r="H3" i="6"/>
  <c r="I3" i="6"/>
  <c r="E4" i="6"/>
  <c r="F4" i="6"/>
  <c r="G4" i="6"/>
  <c r="H4" i="6"/>
  <c r="I4" i="6"/>
  <c r="E5" i="6"/>
  <c r="F5" i="6"/>
  <c r="G5" i="6"/>
  <c r="H5" i="6"/>
  <c r="I5" i="6"/>
  <c r="E6" i="6"/>
  <c r="F6" i="6"/>
  <c r="G6" i="6"/>
  <c r="H6" i="6"/>
  <c r="I6" i="6"/>
  <c r="E7" i="6"/>
  <c r="F7" i="6"/>
  <c r="G7" i="6"/>
  <c r="H7" i="6"/>
  <c r="I7" i="6"/>
  <c r="E8" i="6"/>
  <c r="F8" i="6"/>
  <c r="G8" i="6"/>
  <c r="H8" i="6"/>
  <c r="I8" i="6"/>
  <c r="E9" i="6"/>
  <c r="F9" i="6"/>
  <c r="G9" i="6"/>
  <c r="H9" i="6"/>
  <c r="I9" i="6"/>
  <c r="E10" i="6"/>
  <c r="F10" i="6"/>
  <c r="G10" i="6"/>
  <c r="H10" i="6"/>
  <c r="I10" i="6"/>
  <c r="E11" i="6"/>
  <c r="F11" i="6"/>
  <c r="G11" i="6"/>
  <c r="H11" i="6"/>
  <c r="I11" i="6"/>
  <c r="E12" i="6"/>
  <c r="F12" i="6"/>
  <c r="G12" i="6"/>
  <c r="H12" i="6"/>
  <c r="I12" i="6"/>
  <c r="F2" i="6"/>
  <c r="G2" i="6"/>
  <c r="H2" i="6"/>
  <c r="I2" i="6"/>
  <c r="E2" i="6"/>
  <c r="H25" i="6"/>
  <c r="I25" i="6"/>
  <c r="I24" i="6"/>
  <c r="H24" i="6"/>
  <c r="G24" i="6"/>
  <c r="F24" i="6"/>
  <c r="E24" i="6"/>
  <c r="I13" i="6"/>
  <c r="H13" i="6"/>
  <c r="G13" i="6"/>
  <c r="F13" i="6"/>
  <c r="E13" i="6"/>
  <c r="E24" i="2"/>
  <c r="F24" i="2"/>
  <c r="G24" i="2"/>
  <c r="H24" i="2"/>
  <c r="I24" i="2"/>
  <c r="E35" i="2"/>
  <c r="F35" i="2"/>
  <c r="G35" i="2"/>
  <c r="H35" i="2"/>
  <c r="I35" i="2"/>
  <c r="F13" i="2"/>
  <c r="G13" i="2"/>
  <c r="H13" i="2"/>
  <c r="I13" i="2"/>
  <c r="E13" i="2"/>
  <c r="J36" i="2"/>
  <c r="J37" i="2" s="1"/>
  <c r="I37" i="2" s="1"/>
  <c r="D36" i="2"/>
  <c r="D37" i="2" s="1"/>
  <c r="D38" i="2" s="1"/>
  <c r="D39" i="2" s="1"/>
  <c r="D40" i="2" s="1"/>
  <c r="D41" i="2" s="1"/>
  <c r="D42" i="2" s="1"/>
  <c r="D43" i="2" s="1"/>
  <c r="D44" i="2" s="1"/>
  <c r="D45" i="2" s="1"/>
  <c r="J25" i="2"/>
  <c r="D25" i="2"/>
  <c r="D26" i="2" s="1"/>
  <c r="J14" i="2"/>
  <c r="E14" i="2" s="1"/>
  <c r="D14" i="2"/>
  <c r="D15" i="2" s="1"/>
  <c r="F25" i="2" l="1"/>
  <c r="G37" i="2"/>
  <c r="I14" i="2"/>
  <c r="I25" i="2"/>
  <c r="H14" i="2"/>
  <c r="G14" i="2"/>
  <c r="F14" i="2"/>
  <c r="E25" i="2"/>
  <c r="F36" i="2"/>
  <c r="H25" i="2"/>
  <c r="G25" i="2"/>
  <c r="F17" i="10"/>
  <c r="I17" i="10"/>
  <c r="H17" i="10"/>
  <c r="G17" i="10"/>
  <c r="E17" i="10"/>
  <c r="G37" i="10"/>
  <c r="F37" i="10"/>
  <c r="I37" i="10"/>
  <c r="H37" i="10"/>
  <c r="E37" i="10"/>
  <c r="I26" i="10"/>
  <c r="F26" i="10"/>
  <c r="G26" i="10"/>
  <c r="H26" i="10"/>
  <c r="I27" i="10"/>
  <c r="E14" i="10"/>
  <c r="F15" i="10"/>
  <c r="G16" i="10"/>
  <c r="G36" i="10"/>
  <c r="E16" i="10"/>
  <c r="F16" i="10"/>
  <c r="F36" i="10"/>
  <c r="F14" i="10"/>
  <c r="G15" i="10"/>
  <c r="H16" i="10"/>
  <c r="E27" i="10"/>
  <c r="H36" i="10"/>
  <c r="E36" i="10"/>
  <c r="E15" i="10"/>
  <c r="I16" i="10"/>
  <c r="I36" i="10"/>
  <c r="H15" i="6"/>
  <c r="G15" i="6"/>
  <c r="F15" i="6"/>
  <c r="E15" i="6"/>
  <c r="I15" i="6"/>
  <c r="F27" i="6"/>
  <c r="E27" i="6"/>
  <c r="I27" i="6"/>
  <c r="H27" i="6"/>
  <c r="G27" i="6"/>
  <c r="E14" i="6"/>
  <c r="F14" i="6"/>
  <c r="E26" i="6"/>
  <c r="H14" i="6"/>
  <c r="E25" i="6"/>
  <c r="I14" i="6"/>
  <c r="F25" i="6"/>
  <c r="G26" i="6"/>
  <c r="G25" i="6"/>
  <c r="H26" i="6"/>
  <c r="G14" i="6"/>
  <c r="F26" i="6"/>
  <c r="I26" i="6"/>
  <c r="H37" i="2"/>
  <c r="E36" i="2"/>
  <c r="E37" i="2"/>
  <c r="I36" i="2"/>
  <c r="F37" i="2"/>
  <c r="H36" i="2"/>
  <c r="G36" i="2"/>
  <c r="J15" i="2"/>
  <c r="D16" i="2"/>
  <c r="D17" i="2" s="1"/>
  <c r="D18" i="2" s="1"/>
  <c r="D19" i="2" s="1"/>
  <c r="D20" i="2" s="1"/>
  <c r="D21" i="2" s="1"/>
  <c r="D22" i="2" s="1"/>
  <c r="D23" i="2" s="1"/>
  <c r="J26" i="2"/>
  <c r="J38" i="2"/>
  <c r="D27" i="2"/>
  <c r="F15" i="2" l="1"/>
  <c r="G15" i="2"/>
  <c r="H15" i="2"/>
  <c r="I15" i="2"/>
  <c r="E15" i="2"/>
  <c r="I26" i="2"/>
  <c r="G26" i="2"/>
  <c r="E26" i="2"/>
  <c r="F26" i="2"/>
  <c r="H26" i="2"/>
  <c r="G27" i="10"/>
  <c r="G28" i="10"/>
  <c r="F28" i="10"/>
  <c r="H28" i="10"/>
  <c r="E28" i="10"/>
  <c r="I28" i="10"/>
  <c r="H27" i="10"/>
  <c r="H18" i="10"/>
  <c r="I18" i="10"/>
  <c r="G18" i="10"/>
  <c r="F18" i="10"/>
  <c r="E18" i="10"/>
  <c r="F27" i="10"/>
  <c r="H38" i="10"/>
  <c r="G38" i="10"/>
  <c r="I38" i="10"/>
  <c r="F38" i="10"/>
  <c r="E38" i="10"/>
  <c r="E28" i="6"/>
  <c r="I28" i="6"/>
  <c r="H28" i="6"/>
  <c r="G28" i="6"/>
  <c r="F28" i="6"/>
  <c r="E16" i="6"/>
  <c r="G16" i="6"/>
  <c r="I16" i="6"/>
  <c r="H16" i="6"/>
  <c r="F16" i="6"/>
  <c r="E38" i="2"/>
  <c r="I38" i="2"/>
  <c r="F38" i="2"/>
  <c r="H38" i="2"/>
  <c r="G38" i="2"/>
  <c r="J16" i="2"/>
  <c r="J27" i="2"/>
  <c r="D28" i="2"/>
  <c r="J39" i="2"/>
  <c r="E27" i="2" l="1"/>
  <c r="F27" i="2"/>
  <c r="G27" i="2"/>
  <c r="H27" i="2"/>
  <c r="I27" i="2"/>
  <c r="E16" i="2"/>
  <c r="F16" i="2"/>
  <c r="G16" i="2"/>
  <c r="I16" i="2"/>
  <c r="H16" i="2"/>
  <c r="H29" i="10"/>
  <c r="G29" i="10"/>
  <c r="F29" i="10"/>
  <c r="E29" i="10"/>
  <c r="I29" i="10"/>
  <c r="I39" i="10"/>
  <c r="H39" i="10"/>
  <c r="E39" i="10"/>
  <c r="G39" i="10"/>
  <c r="F39" i="10"/>
  <c r="I19" i="10"/>
  <c r="H19" i="10"/>
  <c r="G19" i="10"/>
  <c r="F19" i="10"/>
  <c r="E19" i="10"/>
  <c r="F17" i="6"/>
  <c r="E17" i="6"/>
  <c r="I17" i="6"/>
  <c r="H17" i="6"/>
  <c r="G17" i="6"/>
  <c r="H29" i="6"/>
  <c r="G29" i="6"/>
  <c r="F29" i="6"/>
  <c r="E29" i="6"/>
  <c r="I29" i="6"/>
  <c r="H39" i="2"/>
  <c r="G39" i="2"/>
  <c r="I39" i="2"/>
  <c r="E39" i="2"/>
  <c r="F39" i="2"/>
  <c r="J17" i="2"/>
  <c r="J28" i="2"/>
  <c r="J40" i="2"/>
  <c r="D29" i="2"/>
  <c r="G28" i="2" l="1"/>
  <c r="H28" i="2"/>
  <c r="I28" i="2"/>
  <c r="F28" i="2"/>
  <c r="E28" i="2"/>
  <c r="F17" i="2"/>
  <c r="G17" i="2"/>
  <c r="H17" i="2"/>
  <c r="I17" i="2"/>
  <c r="E17" i="2"/>
  <c r="E40" i="10"/>
  <c r="I40" i="10"/>
  <c r="F40" i="10"/>
  <c r="H40" i="10"/>
  <c r="G40" i="10"/>
  <c r="E20" i="10"/>
  <c r="I20" i="10"/>
  <c r="F20" i="10"/>
  <c r="H20" i="10"/>
  <c r="G20" i="10"/>
  <c r="I30" i="10"/>
  <c r="E30" i="10"/>
  <c r="H30" i="10"/>
  <c r="G30" i="10"/>
  <c r="F30" i="10"/>
  <c r="G18" i="6"/>
  <c r="F18" i="6"/>
  <c r="H18" i="6"/>
  <c r="E18" i="6"/>
  <c r="I18" i="6"/>
  <c r="E30" i="6"/>
  <c r="I30" i="6"/>
  <c r="H30" i="6"/>
  <c r="G30" i="6"/>
  <c r="F30" i="6"/>
  <c r="G40" i="2"/>
  <c r="E40" i="2"/>
  <c r="F40" i="2"/>
  <c r="H40" i="2"/>
  <c r="I40" i="2"/>
  <c r="J18" i="2"/>
  <c r="J29" i="2"/>
  <c r="J41" i="2"/>
  <c r="D30" i="2"/>
  <c r="E29" i="2" l="1"/>
  <c r="H29" i="2"/>
  <c r="I29" i="2"/>
  <c r="F29" i="2"/>
  <c r="G29" i="2"/>
  <c r="I18" i="2"/>
  <c r="E18" i="2"/>
  <c r="G18" i="2"/>
  <c r="H18" i="2"/>
  <c r="F18" i="2"/>
  <c r="G31" i="10"/>
  <c r="F31" i="10"/>
  <c r="I31" i="10"/>
  <c r="H31" i="10"/>
  <c r="E31" i="10"/>
  <c r="F41" i="10"/>
  <c r="E41" i="10"/>
  <c r="G41" i="10"/>
  <c r="I41" i="10"/>
  <c r="H41" i="10"/>
  <c r="F21" i="10"/>
  <c r="G21" i="10"/>
  <c r="E21" i="10"/>
  <c r="I21" i="10"/>
  <c r="H21" i="10"/>
  <c r="F31" i="6"/>
  <c r="I31" i="6"/>
  <c r="H31" i="6"/>
  <c r="E31" i="6"/>
  <c r="G31" i="6"/>
  <c r="H19" i="6"/>
  <c r="G19" i="6"/>
  <c r="F19" i="6"/>
  <c r="E19" i="6"/>
  <c r="I19" i="6"/>
  <c r="F41" i="2"/>
  <c r="G41" i="2"/>
  <c r="I41" i="2"/>
  <c r="H41" i="2"/>
  <c r="E41" i="2"/>
  <c r="J19" i="2"/>
  <c r="J30" i="2"/>
  <c r="D31" i="2"/>
  <c r="J42" i="2"/>
  <c r="E30" i="2" l="1"/>
  <c r="F30" i="2"/>
  <c r="G30" i="2"/>
  <c r="H30" i="2"/>
  <c r="I30" i="2"/>
  <c r="E19" i="2"/>
  <c r="F19" i="2"/>
  <c r="G19" i="2"/>
  <c r="H19" i="2"/>
  <c r="I19" i="2"/>
  <c r="G22" i="10"/>
  <c r="F22" i="10"/>
  <c r="E22" i="10"/>
  <c r="I22" i="10"/>
  <c r="H22" i="10"/>
  <c r="G32" i="10"/>
  <c r="H32" i="10"/>
  <c r="I32" i="10"/>
  <c r="F32" i="10"/>
  <c r="E32" i="10"/>
  <c r="G42" i="10"/>
  <c r="F42" i="10"/>
  <c r="E42" i="10"/>
  <c r="H42" i="10"/>
  <c r="I42" i="10"/>
  <c r="G32" i="6"/>
  <c r="F32" i="6"/>
  <c r="H32" i="6"/>
  <c r="E32" i="6"/>
  <c r="I32" i="6"/>
  <c r="I20" i="6"/>
  <c r="H20" i="6"/>
  <c r="E20" i="6"/>
  <c r="G20" i="6"/>
  <c r="F20" i="6"/>
  <c r="I42" i="2"/>
  <c r="F42" i="2"/>
  <c r="E42" i="2"/>
  <c r="G42" i="2"/>
  <c r="H42" i="2"/>
  <c r="J31" i="2"/>
  <c r="J20" i="2"/>
  <c r="J43" i="2"/>
  <c r="D32" i="2"/>
  <c r="G20" i="2" l="1"/>
  <c r="H20" i="2"/>
  <c r="I20" i="2"/>
  <c r="F20" i="2"/>
  <c r="E20" i="2"/>
  <c r="H31" i="2"/>
  <c r="I31" i="2"/>
  <c r="F31" i="2"/>
  <c r="E31" i="2"/>
  <c r="G31" i="2"/>
  <c r="H23" i="10"/>
  <c r="G23" i="10"/>
  <c r="I23" i="10"/>
  <c r="F23" i="10"/>
  <c r="E23" i="10"/>
  <c r="H43" i="10"/>
  <c r="E43" i="10"/>
  <c r="I43" i="10"/>
  <c r="G43" i="10"/>
  <c r="F43" i="10"/>
  <c r="H33" i="10"/>
  <c r="I33" i="10"/>
  <c r="E33" i="10"/>
  <c r="G33" i="10"/>
  <c r="F33" i="10"/>
  <c r="H33" i="6"/>
  <c r="G33" i="6"/>
  <c r="I33" i="6"/>
  <c r="F33" i="6"/>
  <c r="E33" i="6"/>
  <c r="I21" i="6"/>
  <c r="E21" i="6"/>
  <c r="H21" i="6"/>
  <c r="G21" i="6"/>
  <c r="F21" i="6"/>
  <c r="H43" i="2"/>
  <c r="E43" i="2"/>
  <c r="I43" i="2"/>
  <c r="F43" i="2"/>
  <c r="G43" i="2"/>
  <c r="J21" i="2"/>
  <c r="J32" i="2"/>
  <c r="D33" i="2"/>
  <c r="J44" i="2"/>
  <c r="E32" i="2" l="1"/>
  <c r="F32" i="2"/>
  <c r="G32" i="2"/>
  <c r="H32" i="2"/>
  <c r="I32" i="2"/>
  <c r="E21" i="2"/>
  <c r="F21" i="2"/>
  <c r="H21" i="2"/>
  <c r="G21" i="2"/>
  <c r="I21" i="2"/>
  <c r="E34" i="10"/>
  <c r="I34" i="10"/>
  <c r="F34" i="10"/>
  <c r="H34" i="10"/>
  <c r="G34" i="10"/>
  <c r="I44" i="10"/>
  <c r="E44" i="10"/>
  <c r="H44" i="10"/>
  <c r="F44" i="10"/>
  <c r="G44" i="10"/>
  <c r="G22" i="6"/>
  <c r="E22" i="6"/>
  <c r="I22" i="6"/>
  <c r="H22" i="6"/>
  <c r="F22" i="6"/>
  <c r="I34" i="6"/>
  <c r="H34" i="6"/>
  <c r="G34" i="6"/>
  <c r="F34" i="6"/>
  <c r="E34" i="6"/>
  <c r="G44" i="2"/>
  <c r="E44" i="2"/>
  <c r="F44" i="2"/>
  <c r="H44" i="2"/>
  <c r="I44" i="2"/>
  <c r="J22" i="2"/>
  <c r="J33" i="2"/>
  <c r="J45" i="2"/>
  <c r="D34" i="2"/>
  <c r="F33" i="2" l="1"/>
  <c r="G33" i="2"/>
  <c r="H33" i="2"/>
  <c r="I33" i="2"/>
  <c r="E33" i="2"/>
  <c r="E22" i="2"/>
  <c r="F22" i="2"/>
  <c r="G22" i="2"/>
  <c r="H22" i="2"/>
  <c r="I22" i="2"/>
  <c r="I45" i="10"/>
  <c r="F45" i="10"/>
  <c r="H45" i="10"/>
  <c r="G45" i="10"/>
  <c r="E45" i="10"/>
  <c r="F23" i="6"/>
  <c r="E23" i="6"/>
  <c r="I23" i="6"/>
  <c r="H23" i="6"/>
  <c r="G23" i="6"/>
  <c r="E45" i="2"/>
  <c r="F45" i="2"/>
  <c r="I45" i="2"/>
  <c r="G45" i="2"/>
  <c r="H45" i="2"/>
  <c r="J34" i="2"/>
  <c r="J23" i="2"/>
  <c r="H23" i="2" l="1"/>
  <c r="I23" i="2"/>
  <c r="F23" i="2"/>
  <c r="G23" i="2"/>
  <c r="E23" i="2"/>
  <c r="I34" i="2"/>
  <c r="H34" i="2"/>
  <c r="F34" i="2"/>
  <c r="E34" i="2"/>
  <c r="G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tc={7A51BC71-699A-0C48-9105-38841FADF151}</author>
    <author>tc={6F7EF14D-B5BB-7F4D-8403-9009CDE9FEFB}</author>
    <author>tc={20496005-B463-4A4D-9F01-5211AF693E9A}</author>
    <author>tc={D096C4AF-3702-5641-B58C-BEAC96B17C5F}</author>
    <author>tc={A641B586-CE84-D24F-8021-CCE4477A4E7E}</author>
    <author>tc={8FB8A4DA-C940-0647-B853-9C6F542AD93D}</author>
    <author>tc={68B3CEDA-6DBF-2D43-956D-82A6AA7659EC}</author>
    <author>tc={49C74D7B-61D6-9348-8FE4-DDCA4517D3F3}</author>
    <author>tc={67B24204-18A3-DC4D-BAAC-762E65A5CBDD}</author>
    <author>tc={785E1E6F-D7FE-3945-A150-06919AAE2F6A}</author>
    <author>tc={902BCE60-29E7-CE4F-935A-90AE16CF2290}</author>
    <author>tc={E6578616-101C-3048-80A1-84C58AD06478}</author>
    <author>tc={5FB14203-B7C1-D049-B048-480DE0D95C1C}</author>
    <author>tc={73D7F809-9398-7448-9F7F-C7BFF2C0BFA6}</author>
    <author>tc={7A912B1D-D9EF-144D-BFCD-C155075F4156}</author>
    <author>tc={428873C2-A4B3-C342-9F4C-C46D43DE1E8D}</author>
    <author>tc={DB228FD6-D6F6-374B-BC24-2AEB4182DDEB}</author>
    <author>tc={263DFDBE-CE52-7744-B4B7-96FF7F89B791}</author>
    <author>tc={DF773064-4082-2243-9E88-09DAABB5E66A}</author>
    <author>tc={230281DC-04B8-9D4F-83BA-3D8FA64FC0A8}</author>
    <author>tc={270B6788-1652-764A-BD05-B84001171D90}</author>
    <author>tc={934C7C7F-8E2D-9B4D-9E99-0817792B31C9}</author>
    <author>tc={11314E2C-5B04-044E-AF60-AA9F14AFEE72}</author>
    <author>tc={BD26F9DD-46E3-414C-A0F2-D9B1348DAF25}</author>
    <author>tc={99446AF7-47C2-B747-B2DD-BBD767B9F1F6}</author>
    <author>tc={1D9CD675-1FB3-4140-B33F-C8A73DB87AB4}</author>
    <author>tc={518C2401-1EDB-5748-9E80-73839DB359C6}</author>
    <author>tc={5E8C9A21-BB37-6445-9ED0-3FD61062D203}</author>
    <author>tc={7049B994-D9C0-DE4A-AE6E-47FE4E624879}</author>
    <author>tc={F6F8AEDF-5C95-C347-938F-AA3C7AF526D7}</author>
    <author>tc={41E47649-89F0-FF43-9745-A08D3EE33184}</author>
    <author>tc={9A030BA2-E8C1-0F45-96A7-4EAB81364332}</author>
    <author>tc={60835162-EA9C-9D48-866B-AB7DEC12B5C3}</author>
    <author>tc={5CE48279-BD0C-0041-9C2E-3FC72A1357B5}</author>
    <author>tc={4629F9E5-EC5A-D247-8393-13DBBB3631B0}</author>
    <author>tc={5F143C5A-0162-284C-A967-69013A22691F}</author>
    <author>tc={0D887B5E-25C8-7348-86C7-9BB396613B22}</author>
    <author>tc={C6ED1C6F-0347-C541-B05C-1B9ED528174F}</author>
    <author>tc={54EB3E71-6548-6142-AC30-93D8B58F994D}</author>
    <author>tc={4C39AAF6-1549-764D-8293-81274828C8F0}</author>
    <author>tc={01FE47F1-ABCA-1148-820E-6CB32B4A33DA}</author>
    <author>tc={40787C3D-70DC-9E4C-B840-8493D9EAE03F}</author>
    <author>tc={FBE68FC8-CC79-DD4A-9E7A-EDC8FBB68FE0}</author>
    <author>tc={678B7982-E7D8-A04D-A76F-8A9544CEBAF4}</author>
    <author>tc={17DC39C1-9A1E-7F46-9742-0DE010EBA93C}</author>
    <author>tc={F684BACB-4318-FA41-8910-B570BF731829}</author>
    <author>tc={6721B53D-9947-4948-B6AD-A421CF1DBBB8}</author>
    <author>tc={1E993F83-2A3C-104D-86C3-BC7E7A0F3673}</author>
    <author>tc={C313CAAF-69AD-374A-A7A5-E07801213D4A}</author>
    <author>tc={6518AD80-DDFD-1E42-B64B-3D35E7789D45}</author>
    <author>tc={927495F3-338C-B946-BDE6-83506B9D6BE7}</author>
    <author>tc={CF5605D2-72F1-B147-BFFC-128182B4A097}</author>
    <author>tc={BC7E3DD4-5C89-9740-825A-AC467AB8E3DE}</author>
    <author>tc={07D05B1A-B214-204A-8E1D-A17E59E42B97}</author>
    <author>tc={174706BE-002A-F34F-AF82-304A3855185C}</author>
    <author>tc={DBB43681-B61A-CD43-AA91-0A020E20B3FC}</author>
    <author>tc={52D67347-2E62-4741-A9F6-D48B5E59CA3F}</author>
    <author>tc={B475744C-E4F0-4F49-A69A-63A894E1C475}</author>
    <author>tc={507A714D-AD61-F34D-81B9-4D8E79552414}</author>
    <author>tc={E5906282-9633-B240-948B-349DB820B12C}</author>
    <author>tc={424FA75D-7EBE-4A48-8ED4-D87A98139312}</author>
    <author>tc={037BFAE3-5D7D-1A4A-9759-E3D0D878A015}</author>
    <author>tc={42EAD3F9-C854-624C-A8D5-ED632A37EFEC}</author>
    <author>tc={67DA7F7D-8A00-2C4D-95A5-24483E67A466}</author>
    <author>tc={665FBF54-CCEC-2B47-8EA2-7F8F42B1291C}</author>
    <author>tc={A0B07038-F9E9-9240-9D8B-1BD4ABA16ADC}</author>
    <author>tc={56E9F2BF-69A4-DF4A-9184-31D36B8AC1D2}</author>
    <author>tc={D576A65B-72FE-8344-8277-6F1D7C8F1D0E}</author>
    <author>tc={D525D22E-AD33-5948-87BF-A841DCD6A9E5}</author>
    <author>tc={C9B55AD3-389C-6649-A6AE-652B77D1598C}</author>
    <author>tc={7CC46CED-9D71-9B4B-AC49-3715593D04CF}</author>
    <author>tc={40A51D90-4BDF-3545-8FBC-ED845D08E2D0}</author>
  </authors>
  <commentList>
    <comment ref="K51" authorId="0" shapeId="0" xr:uid="{7A51BC71-699A-0C48-9105-38841FADF151}">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K61" authorId="1" shapeId="0" xr:uid="{6F7EF14D-B5BB-7F4D-8403-9009CDE9FEFB}">
      <text>
        <t>[Threaded comment]
Your version of Excel allows you to read this threaded comment; however, any edits to it will get removed if the file is opened in a newer version of Excel. Learn more: https://go.microsoft.com/fwlink/?linkid=870924
Comment:
    This recipe is the same with IHS process recipe for ETHANOL FROM WHEAT STRAW but it has to be written in sentence case. Wheat straw and rice straw have little to no difference in composition (Bakker et al. 2013), hence their recipe for ethyl alcohol production was assumed to be similar but multipied with the ratio of the sum of cellulose and hemicellulose compositions in wheat straw to sum of cellulose and hemicellulose compositions in rice straw</t>
      </text>
    </comment>
    <comment ref="K62" authorId="2" shapeId="0" xr:uid="{20496005-B463-4A4D-9F01-5211AF693E9A}">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K63" authorId="3" shapeId="0" xr:uid="{D096C4AF-3702-5641-B58C-BEAC96B17C5F}">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K64" authorId="4" shapeId="0" xr:uid="{A641B586-CE84-D24F-8021-CCE4477A4E7E}">
      <text>
        <t xml:space="preserve">[Threaded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 </t>
      </text>
    </comment>
    <comment ref="K65" authorId="5" shapeId="0" xr:uid="{8FB8A4DA-C940-0647-B853-9C6F542AD93D}">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K66" authorId="6" shapeId="0" xr:uid="{68B3CEDA-6DBF-2D43-956D-82A6AA7659EC}">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K67" authorId="7" shapeId="0" xr:uid="{49C74D7B-61D6-9348-8FE4-DDCA4517D3F3}">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C71" authorId="8" shapeId="0" xr:uid="{67B24204-18A3-DC4D-BAAC-762E65A5CBDD}">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75" authorId="9" shapeId="0" xr:uid="{785E1E6F-D7FE-3945-A150-06919AAE2F6A}">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76" authorId="10" shapeId="0" xr:uid="{902BCE60-29E7-CE4F-935A-90AE16CF2290}">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76" authorId="11" shapeId="0" xr:uid="{E6578616-101C-3048-80A1-84C58AD06478}">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C77" authorId="12" shapeId="0" xr:uid="{5FB14203-B7C1-D049-B048-480DE0D95C1C}">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79" authorId="13" shapeId="0" xr:uid="{73D7F809-9398-7448-9F7F-C7BFF2C0BFA6}">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1" authorId="14" shapeId="0" xr:uid="{7A912B1D-D9EF-144D-BFCD-C155075F4156}">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2" authorId="15" shapeId="0" xr:uid="{428873C2-A4B3-C342-9F4C-C46D43DE1E8D}">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3" authorId="16" shapeId="0" xr:uid="{DB228FD6-D6F6-374B-BC24-2AEB4182DDEB}">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4" authorId="17" shapeId="0" xr:uid="{263DFDBE-CE52-7744-B4B7-96FF7F89B791}">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5" authorId="18" shapeId="0" xr:uid="{DF773064-4082-2243-9E88-09DAABB5E66A}">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86" authorId="19" shapeId="0" xr:uid="{230281DC-04B8-9D4F-83BA-3D8FA64FC0A8}">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86" authorId="20" shapeId="0" xr:uid="{270B6788-1652-764A-BD05-B84001171D90}">
      <text>
        <t>[Threaded comment]
Your version of Excel allows you to read this threaded comment; however, any edits to it will get removed if the file is opened in a newer version of Excel. Learn more: https://go.microsoft.com/fwlink/?linkid=870924
Comment:
    This recipe is the same with IHS process recipe for ETHANOL FROM WHEAT STRAW but it has to be written in sentence case. Wheat straw and rice straw have little to no difference in composition (Bakker et al. 2013), hence their recipe for ethyl alcohol production was assumed to be similar but multipied with the ratio of the sum of cellulose and hemicellulose compositions in wheat straw to sum of cellulose and hemicellulose compositions in rice straw</t>
      </text>
    </comment>
    <comment ref="C87" authorId="21" shapeId="0" xr:uid="{934C7C7F-8E2D-9B4D-9E99-0817792B31C9}">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87" authorId="22" shapeId="0" xr:uid="{11314E2C-5B04-044E-AF60-AA9F14AFEE72}">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C88" authorId="23" shapeId="0" xr:uid="{BD26F9DD-46E3-414C-A0F2-D9B1348DAF25}">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88" authorId="24" shapeId="0" xr:uid="{99446AF7-47C2-B747-B2DD-BBD767B9F1F6}">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t>
      </text>
    </comment>
    <comment ref="C89" authorId="25" shapeId="0" xr:uid="{1D9CD675-1FB3-4140-B33F-C8A73DB87AB4}">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89" authorId="26" shapeId="0" xr:uid="{518C2401-1EDB-5748-9E80-73839DB359C6}">
      <text>
        <t xml:space="preserve">[Threaded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 </t>
      </text>
    </comment>
    <comment ref="C90" authorId="27" shapeId="0" xr:uid="{5E8C9A21-BB37-6445-9ED0-3FD61062D203}">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90" authorId="28" shapeId="0" xr:uid="{7049B994-D9C0-DE4A-AE6E-47FE4E624879}">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C91" authorId="29" shapeId="0" xr:uid="{F6F8AEDF-5C95-C347-938F-AA3C7AF526D7}">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91" authorId="30" shapeId="0" xr:uid="{41E47649-89F0-FF43-9745-A08D3EE33184}">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C92" authorId="31" shapeId="0" xr:uid="{9A030BA2-E8C1-0F45-96A7-4EAB81364332}">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K92" authorId="32" shapeId="0" xr:uid="{60835162-EA9C-9D48-866B-AB7DEC12B5C3}">
      <text>
        <t>[Threaded comment]
Your version of Excel allows you to read this threaded comment; however, any edits to it will get removed if the file is opened in a newer version of Excel. Learn more: https://go.microsoft.com/fwlink/?linkid=870924
Comment:
    The recipe is from the study of Zhao et al. (2021). While Zhao et al. (2021) referred to bio-waste as the biomass feedstock, there was no mention which specific kind. Hence, the recipe for gasification of sugar cane bagasse, corn stover, wheat straw, and rice straw are all the same.</t>
      </text>
    </comment>
    <comment ref="C93" authorId="33" shapeId="0" xr:uid="{5CE48279-BD0C-0041-9C2E-3FC72A1357B5}">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120" authorId="34" shapeId="0" xr:uid="{4629F9E5-EC5A-D247-8393-13DBBB3631B0}">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121" authorId="35" shapeId="0" xr:uid="{5F143C5A-0162-284C-A967-69013A22691F}">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123" authorId="36" shapeId="0" xr:uid="{0D887B5E-25C8-7348-86C7-9BB396613B22}">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125" authorId="37" shapeId="0" xr:uid="{C6ED1C6F-0347-C541-B05C-1B9ED528174F}">
      <text>
        <t>[Threaded comment]
Your version of Excel allows you to read this threaded comment; however, any edits to it will get removed if the file is opened in a newer version of Excel. Learn more: https://go.microsoft.com/fwlink/?linkid=870924
Comment:
    No natural gas requirement indicated</t>
      </text>
    </comment>
    <comment ref="C127" authorId="38" shapeId="0" xr:uid="{54EB3E71-6548-6142-AC30-93D8B58F994D}">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29" authorId="39" shapeId="0" xr:uid="{4C39AAF6-1549-764D-8293-81274828C8F0}">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0" authorId="40" shapeId="0" xr:uid="{01FE47F1-ABCA-1148-820E-6CB32B4A33DA}">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1" authorId="41" shapeId="0" xr:uid="{40787C3D-70DC-9E4C-B840-8493D9EAE03F}">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2" authorId="42" shapeId="0" xr:uid="{FBE68FC8-CC79-DD4A-9E7A-EDC8FBB68FE0}">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3" authorId="43" shapeId="0" xr:uid="{678B7982-E7D8-A04D-A76F-8A9544CEBAF4}">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5" authorId="44" shapeId="0" xr:uid="{17DC39C1-9A1E-7F46-9742-0DE010EBA93C}">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6" authorId="45" shapeId="0" xr:uid="{F684BACB-4318-FA41-8910-B570BF731829}">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7" authorId="46" shapeId="0" xr:uid="{6721B53D-9947-4948-B6AD-A421CF1DBBB8}">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38" authorId="47" shapeId="0" xr:uid="{1E993F83-2A3C-104D-86C3-BC7E7A0F3673}">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40" authorId="48" shapeId="0" xr:uid="{C313CAAF-69AD-374A-A7A5-E07801213D4A}">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42" authorId="49" shapeId="0" xr:uid="{6518AD80-DDFD-1E42-B64B-3D35E7789D45}">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C143" authorId="50" shapeId="0" xr:uid="{927495F3-338C-B946-BDE6-83506B9D6BE7}">
      <text>
        <t>[Threaded comment]
Your version of Excel allows you to read this threaded comment; however, any edits to it will get removed if the file is opened in a newer version of Excel. Learn more: https://go.microsoft.com/fwlink/?linkid=870924
Comment:
    In this IHS process recipe, no natural gas requirement indicated as a utility but natural gas is used as a raw material. All the carbon content of the natural gas is assumed to be contained in the final product, which is the hydrogen cyanide.</t>
      </text>
    </comment>
    <comment ref="A148" authorId="51" shapeId="0" xr:uid="{CF5605D2-72F1-B147-BFFC-128182B4A09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the natural gas
- transport of the natural gas to the petrochemical supply chains</t>
      </text>
    </comment>
    <comment ref="C148" authorId="52" shapeId="0" xr:uid="{BC7E3DD4-5C89-9740-825A-AC467AB8E3DE}">
      <text>
        <t>[Threaded comment]
Your version of Excel allows you to read this threaded comment; however, any edits to it will get removed if the file is opened in a newer version of Excel. Learn more: https://go.microsoft.com/fwlink/?linkid=870924
Comment:
    Original value is 423.16368 kgCO2e/t or 0.03021 kgCO2e/kWh (Gross CV). This is Scope 3 emissions and for the UK/EU context. The reference is UK DESNZ and DEFRA (2023).</t>
      </text>
    </comment>
    <comment ref="A149" authorId="53" shapeId="0" xr:uid="{07D05B1A-B214-204A-8E1D-A17E59E42B9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coal and/or its refininig
- transport of the natural gas to the petrochemical supply chains</t>
      </text>
    </comment>
    <comment ref="C149" authorId="54" shapeId="0" xr:uid="{174706BE-002A-F34F-AF82-304A3855185C}">
      <text>
        <t>[Threaded comment]
Your version of Excel allows you to read this threaded comment; however, any edits to it will get removed if the file is opened in a newer version of Excel. Learn more: https://go.microsoft.com/fwlink/?linkid=870924
Comment:
    Original value is 418.14964 kgCO2e/t or 0.05629 kgCO2e/kWh (Gross CV). This data is for Coal (industrial) at Scope 3 emissions and for the UK/EU context. The reference is UK DESNZ and DEFRA (2023).</t>
      </text>
    </comment>
    <comment ref="A150" authorId="55" shapeId="0" xr:uid="{DBB43681-B61A-CD43-AA91-0A020E20B3FC}">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C150" authorId="56" shapeId="0" xr:uid="{52D67347-2E62-4741-A9F6-D48B5E59CA3F}">
      <text>
        <t>[Threaded comment]
Your version of Excel allows you to read this threaded comment; however, any edits to it will get removed if the file is opened in a newer version of Excel. Learn more: https://go.microsoft.com/fwlink/?linkid=870924
Comment:
    Emission factor of naphtha is 1.57 tCO2/ton ethylene in Thailand (Nanthachatchavankul et al. 2011). A conversion factor of 1 tonne ethylene per 3.130787436 tonne naphtha based on IHS process recipe, ETHYLENE FROM WIDE RANGE NAPHTHA, MAXIMUM ETHYLENE, FRONT END DEMETHANIZER.</t>
      </text>
    </comment>
    <comment ref="A151" authorId="57" shapeId="0" xr:uid="{B475744C-E4F0-4F49-A69A-63A894E1C475}">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ethane
- transport of ethane to the petrochemical supply chains</t>
      </text>
    </comment>
    <comment ref="C151" authorId="58" shapeId="0" xr:uid="{507A714D-AD61-F34D-81B9-4D8E79552414}">
      <text>
        <t>[Threaded comment]
Your version of Excel allows you to read this threaded comment; however, any edits to it will get removed if the file is opened in a newer version of Excel. Learn more: https://go.microsoft.com/fwlink/?linkid=870924
Comment:
    Emission factor of ethane is 1.26 tCO2/ton ethylene in Thailand (Nanthachatchavankul et al. 2011). A conversion factor of 1 tonne ethylene per 1.270264763 tonne ethane based on IHS process recipe,ETHYLENE FROM ETHANE BY STEAM CRACKING.</t>
      </text>
    </comment>
    <comment ref="A152" authorId="59" shapeId="0" xr:uid="{E5906282-9633-B240-948B-349DB820B12C}">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propane
- transport of naphtha to the petrochemical supply chains</t>
      </text>
    </comment>
    <comment ref="C152" authorId="60" shapeId="0" xr:uid="{424FA75D-7EBE-4A48-8ED4-D87A98139312}">
      <text>
        <t>[Threaded comment]
Your version of Excel allows you to read this threaded comment; however, any edits to it will get removed if the file is opened in a newer version of Excel. Learn more: https://go.microsoft.com/fwlink/?linkid=870924
Comment:
    Original value is 352.67018 kgCO2e/t or 0.02519 kgCO2e/kWh (Gross CV). This is Scope 3 emissions and for the UK/EU context. The reference is UK DESNZ and DEFRA (2023).</t>
      </text>
    </comment>
    <comment ref="A153" authorId="61" shapeId="0" xr:uid="{037BFAE3-5D7D-1A4A-9759-E3D0D878A015}">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C153" authorId="62" shapeId="0" xr:uid="{42EAD3F9-C854-624C-A8D5-ED632A37EFEC}">
      <text>
        <t>[Threaded comment]
Your version of Excel allows you to read this threaded comment; however, any edits to it will get removed if the file is opened in a newer version of Excel. Learn more: https://go.microsoft.com/fwlink/?linkid=870924
Comment:
    Original value is 344.30947 kgCO2e/t or 0.02524 kgCO2e/kWh (Gross CV). This is Scope 3 emissions and for the UK/EU context. The reference is UK DESNZ and DEFRA (2023).</t>
      </text>
    </comment>
    <comment ref="A154" authorId="63" shapeId="0" xr:uid="{67DA7F7D-8A00-2C4D-95A5-24483E67A466}">
      <text>
        <t xml:space="preserve">[Threaded comment]
Your version of Excel allows you to read this threaded comment; however, any edits to it will get removed if the file is opened in a newer version of Excel. Learn more: https://go.microsoft.com/fwlink/?linkid=870924
Comment:
    As a feedstock, only the soluble sugars from the crop is extracted for plastic production. The sugars from the bagasse is not included. </t>
      </text>
    </comment>
    <comment ref="B154" authorId="64" shapeId="0" xr:uid="{665FBF54-CCEC-2B47-8EA2-7F8F42B1291C}">
      <text>
        <t>[Threaded comment]
Your version of Excel allows you to read this threaded comment; however, any edits to it will get removed if the file is opened in a newer version of Excel. Learn more: https://go.microsoft.com/fwlink/?linkid=870924
Comment:
    Tonnes of cane</t>
      </text>
    </comment>
    <comment ref="C154" authorId="65" shapeId="0" xr:uid="{A0B07038-F9E9-9240-9D8B-1BD4ABA16ADC}">
      <text>
        <t xml:space="preserve">[Threaded comment]
Your version of Excel allows you to read this threaded comment; however, any edits to it will get removed if the file is opened in a newer version of Excel. Learn more: https://go.microsoft.com/fwlink/?linkid=870924
Comment:
    Value is from the study of Yuttitham et al. (2018) for sugarcane production in Thailand. The system boundary is around cultivation, harvesting, and transport to the mill.
</t>
      </text>
    </comment>
    <comment ref="B155" authorId="66" shapeId="0" xr:uid="{56E9F2BF-69A4-DF4A-9184-31D36B8AC1D2}">
      <text>
        <t>[Threaded comment]
Your version of Excel allows you to read this threaded comment; however, any edits to it will get removed if the file is opened in a newer version of Excel. Learn more: https://go.microsoft.com/fwlink/?linkid=870924
Comment:
    Tonnes of grains</t>
      </text>
    </comment>
    <comment ref="C155" authorId="67" shapeId="0" xr:uid="{D576A65B-72FE-8344-8277-6F1D7C8F1D0E}">
      <text>
        <t>[Threaded comment]
Your version of Excel allows you to read this threaded comment; however, any edits to it will get removed if the file is opened in a newer version of Excel. Learn more: https://go.microsoft.com/fwlink/?linkid=870924
Comment:
    Original value is 0.307 kgCO2e per kg grain yield from the study of Farag et al. (2018) for corn production in Egypt. The system boundary includes cultivation and harvesting.</t>
      </text>
    </comment>
    <comment ref="C156" authorId="68" shapeId="0" xr:uid="{D525D22E-AD33-5948-87BF-A841DCD6A9E5}">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This is also for the UK/EU context. The reference is UK DESNZ and DEFRA (2023).</t>
      </text>
    </comment>
    <comment ref="C157" authorId="69" shapeId="0" xr:uid="{C9B55AD3-389C-6649-A6AE-652B77D1598C}">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 ref="C158" authorId="70" shapeId="0" xr:uid="{7CC46CED-9D71-9B4B-AC49-3715593D04CF}">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 ref="C159" authorId="71" shapeId="0" xr:uid="{40A51D90-4BDF-3545-8FBC-ED845D08E2D0}">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tc={D5CAF3BC-445D-814A-84AA-7426F864989A}</author>
  </authors>
  <commentList>
    <comment ref="M2" authorId="0" shapeId="0" xr:uid="{D5CAF3BC-445D-814A-84AA-7426F864989A}">
      <text>
        <t>[Threaded comment]
Your version of Excel allows you to read this threaded comment; however, any edits to it will get removed if the file is opened in a newer version of Excel. Learn more: https://go.microsoft.com/fwlink/?linkid=870924
Comment:
    What does the number designates here?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Stephen Doliente</author>
  </authors>
  <commentList>
    <comment ref="C2" authorId="0" shapeId="0" xr:uid="{321D88D4-54FB-BB4E-A258-694E2DBA01AE}">
      <text>
        <r>
          <rPr>
            <b/>
            <sz val="9"/>
            <color rgb="FF000000"/>
            <rFont val="Tahoma"/>
            <family val="2"/>
          </rPr>
          <t>Stephen Doliente:</t>
        </r>
        <r>
          <rPr>
            <sz val="9"/>
            <color rgb="FF000000"/>
            <rFont val="Tahoma"/>
            <family val="2"/>
          </rPr>
          <t xml:space="preserve">
</t>
        </r>
        <r>
          <rPr>
            <sz val="9"/>
            <color rgb="FF000000"/>
            <rFont val="Tahoma"/>
            <family val="2"/>
          </rPr>
          <t>RR_C</t>
        </r>
      </text>
    </comment>
    <comment ref="C13" authorId="0" shapeId="0" xr:uid="{7BC82686-2807-F643-A20C-255AE14C518D}">
      <text>
        <r>
          <rPr>
            <b/>
            <sz val="9"/>
            <color rgb="FF000000"/>
            <rFont val="Tahoma"/>
            <family val="2"/>
          </rPr>
          <t>Stephen Doliente:</t>
        </r>
        <r>
          <rPr>
            <sz val="9"/>
            <color rgb="FF000000"/>
            <rFont val="Tahoma"/>
            <family val="2"/>
          </rPr>
          <t xml:space="preserve">
</t>
        </r>
        <r>
          <rPr>
            <sz val="9"/>
            <color rgb="FF000000"/>
            <rFont val="Tahoma"/>
            <family val="2"/>
          </rPr>
          <t xml:space="preserve">RR_M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tc={C4923B6F-AEFE-4840-BF26-FEE65030DCB9}</author>
    <author>tc={6F6AF317-6A5F-5240-8053-D872004CDA92}</author>
    <author>tc={69AC36FE-BBE6-3E47-92A6-81303DD49F28}</author>
    <author>tc={4EDEB9E5-090C-DF4F-A186-E7997AEC43CA}</author>
    <author>tc={9EC67B92-48C8-1448-956A-9010485F82D9}</author>
    <author>tc={4896BDE0-6359-6E43-8863-5FEACC941792}</author>
    <author>tc={9F1EF850-2820-7C42-8D93-A5709A45CFF6}</author>
    <author>tc={0D512D7B-BB03-6949-8CC3-59FDD6FF4DCF}</author>
    <author>tc={5FC26F9F-6588-EF44-8164-DB847F308197}</author>
    <author>tc={A6FB6862-D61E-3345-9CEE-7EDF4F3CA03F}</author>
    <author>tc={D6B8588D-FDE3-3447-BD5C-C9C2D879CCE8}</author>
    <author>tc={7C9F0A23-023F-9C47-9C83-D6DA102A7937}</author>
    <author>tc={2BD0CE27-B5CA-EE48-BA72-8398DF301EC8}</author>
    <author>tc={8FCE668E-DC50-AC4F-96D8-DD1E15AA815E}</author>
    <author>tc={B7BE05F8-5712-2648-B532-B80CC2EE317A}</author>
    <author>tc={4D215E28-D8B8-2540-82AF-8C38488D4E81}</author>
    <author>tc={6D39DD4A-9611-CB40-A4F2-25B263678A56}</author>
    <author>tc={3FCD339A-CC6B-6D41-B490-A12B52548B1B}</author>
    <author>tc={318F444E-3623-F649-A30D-D1BE7ECDCE25}</author>
    <author>tc={64660676-FCB1-9848-8B1F-CE72D8D941EF}</author>
    <author>tc={EC78F090-179D-7345-ABD1-2D99D4AFBF8A}</author>
  </authors>
  <commentList>
    <comment ref="C2" authorId="0" shapeId="0" xr:uid="{C4923B6F-AEFE-4840-BF26-FEE65030DCB9}">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the natural gas
- transport of the natural gas to the petrochemical supply chains</t>
      </text>
    </comment>
    <comment ref="D2" authorId="1" shapeId="0" xr:uid="{6F6AF317-6A5F-5240-8053-D872004CDA92}">
      <text>
        <t>[Threaded comment]
Your version of Excel allows you to read this threaded comment; however, any edits to it will get removed if the file is opened in a newer version of Excel. Learn more: https://go.microsoft.com/fwlink/?linkid=870924
Comment:
    Original value is 423.16368 kgCO2e/t or 0.03021 kgCO2e/kWh (Gross CV). This is Scope 3 emissions and for the UK/EU context. The reference is UK DESNZ and DEFRA (2023).</t>
      </text>
    </comment>
    <comment ref="C3" authorId="2" shapeId="0" xr:uid="{69AC36FE-BBE6-3E47-92A6-81303DD49F28}">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coal and/or its refininig
- transport of the natural gas to the petrochemical supply chains</t>
      </text>
    </comment>
    <comment ref="D3" authorId="3" shapeId="0" xr:uid="{4EDEB9E5-090C-DF4F-A186-E7997AEC43CA}">
      <text>
        <t>[Threaded comment]
Your version of Excel allows you to read this threaded comment; however, any edits to it will get removed if the file is opened in a newer version of Excel. Learn more: https://go.microsoft.com/fwlink/?linkid=870924
Comment:
    Original value is 418.14964 kgCO2e/t or 0.05629 kgCO2e/kWh (Gross CV). This data is for Coal (industrial) at Scope 3 emissions and for the UK/EU context. The reference is UK DESNZ and DEFRA (2023).</t>
      </text>
    </comment>
    <comment ref="C4" authorId="4" shapeId="0" xr:uid="{9EC67B92-48C8-1448-956A-9010485F82D9}">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D4" authorId="5" shapeId="0" xr:uid="{4896BDE0-6359-6E43-8863-5FEACC941792}">
      <text>
        <t>[Threaded comment]
Your version of Excel allows you to read this threaded comment; however, any edits to it will get removed if the file is opened in a newer version of Excel. Learn more: https://go.microsoft.com/fwlink/?linkid=870924
Comment:
    Emission factor of naphtha is 1.57 tCO2/ton ethylene in Thailand (Nanthachatchavankul et al. 2011). A conversion factor of 1 tonne ethylene per 3.130787436 tonne naphtha based on IHS process recipe, ETHYLENE FROM WIDE RANGE NAPHTHA, MAXIMUM ETHYLENE, FRONT END DEMETHANIZER.</t>
      </text>
    </comment>
    <comment ref="C5" authorId="6" shapeId="0" xr:uid="{9F1EF850-2820-7C42-8D93-A5709A45CFF6}">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ethane
- transport of ethane to the petrochemical supply chains</t>
      </text>
    </comment>
    <comment ref="D5" authorId="7" shapeId="0" xr:uid="{0D512D7B-BB03-6949-8CC3-59FDD6FF4DCF}">
      <text>
        <t>[Threaded comment]
Your version of Excel allows you to read this threaded comment; however, any edits to it will get removed if the file is opened in a newer version of Excel. Learn more: https://go.microsoft.com/fwlink/?linkid=870924
Comment:
    Emission factor of ethane is 1.26 tCO2/ton ethylene in Thailand (Nanthachatchavankul et al. 2011). A conversion factor of 1 tonne ethylene per 1.270264763 tonne ethane based on IHS process recipe,ETHYLENE FROM ETHANE BY STEAM CRACKING.</t>
      </text>
    </comment>
    <comment ref="C6" authorId="8" shapeId="0" xr:uid="{5FC26F9F-6588-EF44-8164-DB847F30819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propane
- transport of naphtha to the petrochemical supply chains</t>
      </text>
    </comment>
    <comment ref="D6" authorId="9" shapeId="0" xr:uid="{A6FB6862-D61E-3345-9CEE-7EDF4F3CA03F}">
      <text>
        <t>[Threaded comment]
Your version of Excel allows you to read this threaded comment; however, any edits to it will get removed if the file is opened in a newer version of Excel. Learn more: https://go.microsoft.com/fwlink/?linkid=870924
Comment:
    Original value is 352.67018 kgCO2e/t or 0.02519 kgCO2e/kWh (Gross CV). This is Scope 3 emissions and for the UK/EU context. The reference is UK DESNZ and DEFRA (2023).</t>
      </text>
    </comment>
    <comment ref="C7" authorId="10" shapeId="0" xr:uid="{D6B8588D-FDE3-3447-BD5C-C9C2D879CCE8}">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D7" authorId="11" shapeId="0" xr:uid="{7C9F0A23-023F-9C47-9C83-D6DA102A7937}">
      <text>
        <t>[Threaded comment]
Your version of Excel allows you to read this threaded comment; however, any edits to it will get removed if the file is opened in a newer version of Excel. Learn more: https://go.microsoft.com/fwlink/?linkid=870924
Comment:
    Original value is 344.30947 kgCO2e/t or 0.02524 kgCO2e/kWh (Gross CV). This is Scope 3 emissions and for the UK/EU context. The reference is UK DESNZ and DEFRA (2023).</t>
      </text>
    </comment>
    <comment ref="C8" authorId="12" shapeId="0" xr:uid="{2BD0CE27-B5CA-EE48-BA72-8398DF301EC8}">
      <text>
        <t xml:space="preserve">[Threaded comment]
Your version of Excel allows you to read this threaded comment; however, any edits to it will get removed if the file is opened in a newer version of Excel. Learn more: https://go.microsoft.com/fwlink/?linkid=870924
Comment:
    As a feedstock, only the soluble sugars from the crop is extracted for plastic production. The sugars from the bagasse is not included. </t>
      </text>
    </comment>
    <comment ref="D8" authorId="13" shapeId="0" xr:uid="{8FCE668E-DC50-AC4F-96D8-DD1E15AA815E}">
      <text>
        <t xml:space="preserve">[Threaded comment]
Your version of Excel allows you to read this threaded comment; however, any edits to it will get removed if the file is opened in a newer version of Excel. Learn more: https://go.microsoft.com/fwlink/?linkid=870924
Comment:
    Value is from the study of Yuttitham et al. (2018) for sugarcane production in Thailand. The system boundary is around cultivation, harvesting, and transport to the mill.
</t>
      </text>
    </comment>
    <comment ref="D9" authorId="14" shapeId="0" xr:uid="{B7BE05F8-5712-2648-B532-B80CC2EE317A}">
      <text>
        <t>[Threaded comment]
Your version of Excel allows you to read this threaded comment; however, any edits to it will get removed if the file is opened in a newer version of Excel. Learn more: https://go.microsoft.com/fwlink/?linkid=870924
Comment:
    Original value is 0.307 kgCO2e per kg grain yield from the study of Farag et al. (2018) for corn production in Egypt. The system boundary includes cultivation and harvesting.</t>
      </text>
    </comment>
    <comment ref="D10" authorId="15" shapeId="0" xr:uid="{4D215E28-D8B8-2540-82AF-8C38488D4E81}">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This is also for the UK/EU context. The reference is UK DESNZ and DEFRA (2023).</t>
      </text>
    </comment>
    <comment ref="D11" authorId="16" shapeId="0" xr:uid="{6D39DD4A-9611-CB40-A4F2-25B263678A56}">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 ref="D12" authorId="17" shapeId="0" xr:uid="{3FCD339A-CC6B-6D41-B490-A12B52548B1B}">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 ref="D13" authorId="18" shapeId="0" xr:uid="{318F444E-3623-F649-A30D-D1BE7ECDCE25}">
      <text>
        <t>[Threaded comment]
Your version of Excel allows you to read this threaded comment; however, any edits to it will get removed if the file is opened in a newer version of Excel. Learn more: https://go.microsoft.com/fwlink/?linkid=870924
Comment:
    Original value of 68.65 kgCO2e /t for unspecified grass/straw biomass. This is Scope 3 emissions covering extraction, refining, and transportation and for the UK/EU context. The reference is UK DESNZ and DEFRA (2023).</t>
      </text>
    </comment>
    <comment ref="C14" authorId="19" shapeId="0" xr:uid="{64660676-FCB1-9848-8B1F-CE72D8D941EF}">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D14" authorId="20" shapeId="0" xr:uid="{EC78F090-179D-7345-ABD1-2D99D4AFBF8A}">
      <text>
        <t>[Threaded comment]
Your version of Excel allows you to read this threaded comment; however, any edits to it will get removed if the file is opened in a newer version of Excel. Learn more: https://go.microsoft.com/fwlink/?linkid=870924
Comment:
    Original value is 743.83524 kgCO2e/t or 0.05913 kgCO2e/kWh (Gross CV). This is Scope 3 emissions and for the UK/EU context. The reference is UK DESNZ and DEFRA (2023).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tc={4C1619B8-D974-4E95-8C0D-813007136724}</author>
    <author>tc={B24EA079-6E70-4B5A-81A6-DEA3C9B62CFC}</author>
    <author>tc={0A8FD0D6-39BC-4037-B2E6-95F65A0E9338}</author>
    <author>tc={27A5EDC4-11DC-4C08-9547-DD956D6A13A6}</author>
    <author>tc={0DDC9B10-963E-4312-9249-5F6F72F18EC9}</author>
    <author>tc={08C2D853-6789-444D-870B-C6ECECD47ED8}</author>
    <author>tc={FB688225-8E86-4F62-B1B2-B38F5AE1DF54}</author>
    <author>tc={D851DED0-4D0D-4C57-8D62-E9F4A730378F}</author>
    <author>tc={D97B19C2-BCD4-4111-AF58-476166EEFA25}</author>
    <author>tc={89CF81F7-90C7-48FA-B98A-1E4C18FAF34C}</author>
    <author>tc={7232F8CC-BB68-4F8A-9774-2ECC3AFBADA4}</author>
    <author>tc={3A28167B-A0F6-4B41-98E5-47518CF4DA6D}</author>
    <author>tc={A009EE7D-3792-4F3B-9B43-EF643CD1AFEC}</author>
    <author>tc={5B19316F-61A2-4069-AB4D-77A3E862934B}</author>
    <author>tc={3652FA94-71AE-4018-B208-08CBB256E9D7}</author>
    <author>tc={E652526A-219B-44AA-997E-A236174782B1}</author>
    <author>tc={1E1F8874-E656-4966-9DE5-302EA7780D37}</author>
    <author>tc={389E2DB1-AD19-45C4-9820-B2E92468CA8C}</author>
    <author>tc={DB19E673-7DEB-4C7F-AEEB-B114DEADD83C}</author>
    <author>tc={8522CE8F-F914-4939-946D-DE0662C818A8}</author>
    <author>tc={EDF57DD9-E791-420C-A1F6-B1C10592F5A5}</author>
    <author>tc={A127AF44-36CD-4D3A-A91A-C06036055BD7}</author>
    <author>tc={60D5EC6B-67DB-4E96-BA4F-0B9069A16F5D}</author>
    <author>tc={1272D2C6-4402-480E-97F3-71A246346411}</author>
    <author>tc={FBB922B8-E18B-4B3C-88F1-AE2D855D56FA}</author>
    <author>tc={EFA7463C-3CF4-4222-B518-3ACD19F0C6B2}</author>
    <author>tc={C3F6B141-CC1D-4A1A-BF2C-571D2F95EB60}</author>
    <author>tc={C0D0C267-54BE-45CB-8BDD-0BDCF19400FD}</author>
    <author>tc={D2873046-90D8-4211-9E6C-223AC19CD060}</author>
    <author>tc={9C24C834-3DD9-49E6-90DA-1208ABCDD9CE}</author>
    <author>tc={97555A26-FC1F-4C4D-9650-855A85A7395A}</author>
    <author>tc={E8E2E9D3-CF0F-4360-B70E-513C91656061}</author>
    <author>tc={ABC265BE-E149-4742-95A9-60D1948520D1}</author>
    <author>tc={DBA39DE6-2C45-4351-9579-FF989780DCF1}</author>
    <author>tc={5C92034E-EDFA-4BEC-8B47-A04C68BFC06A}</author>
    <author>tc={4731943C-9606-4E3D-99B7-A40A43037410}</author>
    <author>tc={23E75C8E-F5DE-4354-9CD1-872DEDB9FD6F}</author>
    <author>tc={7500B0D5-FFBD-4B78-A32B-F487C026E75B}</author>
    <author>tc={8857136A-72A3-4465-895F-98B8E37B8E1D}</author>
    <author>tc={313D3902-1C2F-4531-9323-E8CAFC1F3E82}</author>
    <author>tc={C2B04069-8C5C-47C9-9659-BEB9044A8120}</author>
    <author>tc={5D2710B5-6DDF-41F2-A29C-5EBA8AC55DEA}</author>
    <author>tc={027D1640-233F-4942-ADC5-F48BCEFE9422}</author>
    <author>tc={08468752-EACE-48AB-9379-EF0623375C6A}</author>
    <author>tc={DE0305F4-F131-4978-8496-828ED5F9EF88}</author>
    <author>tc={21DE5BB6-8316-488C-ABB5-EA7992C8494D}</author>
  </authors>
  <commentList>
    <comment ref="B48" authorId="0" shapeId="0" xr:uid="{4C1619B8-D974-4E95-8C0D-813007136724}">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49" authorId="1" shapeId="0" xr:uid="{B24EA079-6E70-4B5A-81A6-DEA3C9B62CFC}">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0" authorId="2" shapeId="0" xr:uid="{0A8FD0D6-39BC-4037-B2E6-95F65A0E9338}">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1" authorId="3" shapeId="0" xr:uid="{27A5EDC4-11DC-4C08-9547-DD956D6A13A6}">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2" authorId="4" shapeId="0" xr:uid="{0DDC9B10-963E-4312-9249-5F6F72F18EC9}">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3" authorId="5" shapeId="0" xr:uid="{08C2D853-6789-444D-870B-C6ECECD47ED8}">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4" authorId="6" shapeId="0" xr:uid="{FB688225-8E86-4F62-B1B2-B38F5AE1DF54}">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5" authorId="7" shapeId="0" xr:uid="{D851DED0-4D0D-4C57-8D62-E9F4A730378F}">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7" authorId="8" shapeId="0" xr:uid="{D97B19C2-BCD4-4111-AF58-476166EEFA25}">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58" authorId="9" shapeId="0" xr:uid="{89CF81F7-90C7-48FA-B98A-1E4C18FAF34C}">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59" authorId="10" shapeId="0" xr:uid="{7232F8CC-BB68-4F8A-9774-2ECC3AFBADA4}">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0" authorId="11" shapeId="0" xr:uid="{3A28167B-A0F6-4B41-98E5-47518CF4DA6D}">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1" authorId="12" shapeId="0" xr:uid="{A009EE7D-3792-4F3B-9B43-EF643CD1AFEC}">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2" authorId="13" shapeId="0" xr:uid="{5B19316F-61A2-4069-AB4D-77A3E862934B}">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3" authorId="14" shapeId="0" xr:uid="{3652FA94-71AE-4018-B208-08CBB256E9D7}">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4" authorId="15" shapeId="0" xr:uid="{E652526A-219B-44AA-997E-A236174782B1}">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5" authorId="16" shapeId="0" xr:uid="{1E1F8874-E656-4966-9DE5-302EA7780D37}">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6" authorId="17" shapeId="0" xr:uid="{389E2DB1-AD19-45C4-9820-B2E92468CA8C}">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7" authorId="18" shapeId="0" xr:uid="{DB19E673-7DEB-4C7F-AEEB-B114DEADD83C}">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9" authorId="19" shapeId="0" xr:uid="{8522CE8F-F914-4939-946D-DE0662C818A8}">
      <text>
        <t>[Threaded comment]
Your version of Excel allows you to read this threaded comment; however, any edits to it will get removed if the file is opened in a newer version of Excel. Learn more: https://go.microsoft.com/fwlink/?linkid=870924
Comment:
    Is this a unit-less parameter?
Reply:
    This was confirmed to be unit-less.</t>
      </text>
    </comment>
    <comment ref="B71" authorId="20" shapeId="0" xr:uid="{EDF57DD9-E791-420C-A1F6-B1C10592F5A5}">
      <text>
        <t>[Threaded comment]
Your version of Excel allows you to read this threaded comment; however, any edits to it will get removed if the file is opened in a newer version of Excel. Learn more: https://go.microsoft.com/fwlink/?linkid=870924
Comment:
    Is the unit for this t or tonne?
Reply:
    This confirmed to be t or tonne.</t>
      </text>
    </comment>
    <comment ref="B73" authorId="21" shapeId="0" xr:uid="{A127AF44-36CD-4D3A-A91A-C06036055BD7}">
      <text>
        <t>[Threaded comment]
Your version of Excel allows you to read this threaded comment; however, any edits to it will get removed if the file is opened in a newer version of Excel. Learn more: https://go.microsoft.com/fwlink/?linkid=870924
Comment:
    Is the unit for this t or tonne?
Reply:
    This confirmed to be t or tonne.</t>
      </text>
    </comment>
    <comment ref="B79" authorId="22" shapeId="0" xr:uid="{60D5EC6B-67DB-4E96-BA4F-0B9069A16F5D}">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B80" authorId="23" shapeId="0" xr:uid="{1272D2C6-4402-480E-97F3-71A246346411}">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B81" authorId="24" shapeId="0" xr:uid="{FBB922B8-E18B-4B3C-88F1-AE2D855D56FA}">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B82" authorId="25" shapeId="0" xr:uid="{EFA7463C-3CF4-4222-B518-3ACD19F0C6B2}">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B83" authorId="26" shapeId="0" xr:uid="{C3F6B141-CC1D-4A1A-BF2C-571D2F95EB60}">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B84" authorId="27" shapeId="0" xr:uid="{C0D0C267-54BE-45CB-8BDD-0BDCF19400FD}">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 ref="A212" authorId="28" shapeId="0" xr:uid="{D2873046-90D8-4211-9E6C-223AC19CD060}">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the natural gas
- transport of the natural gas to the petrochemical supply chains</t>
      </text>
    </comment>
    <comment ref="A213" authorId="29" shapeId="0" xr:uid="{9C24C834-3DD9-49E6-90DA-1208ABCDD9CE}">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coal and/or its refininig
- transport of the natural gas to the petrochemical supply chains</t>
      </text>
    </comment>
    <comment ref="A214" authorId="30" shapeId="0" xr:uid="{97555A26-FC1F-4C4D-9650-855A85A7395A}">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A215" authorId="31" shapeId="0" xr:uid="{E8E2E9D3-CF0F-4360-B70E-513C91656061}">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ethane
- transport of ethane to the petrochemical supply chains</t>
      </text>
    </comment>
    <comment ref="A216" authorId="32" shapeId="0" xr:uid="{ABC265BE-E149-4742-95A9-60D1948520D1}">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propane
- transport of naphtha to the petrochemical supply chains</t>
      </text>
    </comment>
    <comment ref="A217" authorId="33" shapeId="0" xr:uid="{DBA39DE6-2C45-4351-9579-FF989780DCF1}">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A218" authorId="34" shapeId="0" xr:uid="{5C92034E-EDFA-4BEC-8B47-A04C68BFC06A}">
      <text>
        <t xml:space="preserve">[Threaded comment]
Your version of Excel allows you to read this threaded comment; however, any edits to it will get removed if the file is opened in a newer version of Excel. Learn more: https://go.microsoft.com/fwlink/?linkid=870924
Comment:
    As a feedstock, only the soluble sugars from the crop is extracted for plastic production. The sugars from the bagasse is not included. </t>
      </text>
    </comment>
    <comment ref="B218" authorId="35" shapeId="0" xr:uid="{4731943C-9606-4E3D-99B7-A40A43037410}">
      <text>
        <t>[Threaded comment]
Your version of Excel allows you to read this threaded comment; however, any edits to it will get removed if the file is opened in a newer version of Excel. Learn more: https://go.microsoft.com/fwlink/?linkid=870924
Comment:
    Tonnes of cane</t>
      </text>
    </comment>
    <comment ref="B219" authorId="36" shapeId="0" xr:uid="{23E75C8E-F5DE-4354-9CD1-872DEDB9FD6F}">
      <text>
        <t>[Threaded comment]
Your version of Excel allows you to read this threaded comment; however, any edits to it will get removed if the file is opened in a newer version of Excel. Learn more: https://go.microsoft.com/fwlink/?linkid=870924
Comment:
    Tonnes of grains</t>
      </text>
    </comment>
    <comment ref="B225" authorId="37" shapeId="0" xr:uid="{7500B0D5-FFBD-4B78-A32B-F487C026E75B}">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27" authorId="38" shapeId="0" xr:uid="{8857136A-72A3-4465-895F-98B8E37B8E1D}">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29" authorId="39" shapeId="0" xr:uid="{313D3902-1C2F-4531-9323-E8CAFC1F3E82}">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1" authorId="40" shapeId="0" xr:uid="{C2B04069-8C5C-47C9-9659-BEB9044A8120}">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3" authorId="41" shapeId="0" xr:uid="{5D2710B5-6DDF-41F2-A29C-5EBA8AC55DEA}">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4" authorId="42" shapeId="0" xr:uid="{027D1640-233F-4942-ADC5-F48BCEFE9422}">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5" authorId="43" shapeId="0" xr:uid="{08468752-EACE-48AB-9379-EF0623375C6A}">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6" authorId="44" shapeId="0" xr:uid="{DE0305F4-F131-4978-8496-828ED5F9EF88}">
      <text>
        <t>[Threaded comment]
Your version of Excel allows you to read this threaded comment; however, any edits to it will get removed if the file is opened in a newer version of Excel. Learn more: https://go.microsoft.com/fwlink/?linkid=870924
Comment:
    Is the unit for this t or tonne?</t>
      </text>
    </comment>
    <comment ref="B238" authorId="45" shapeId="0" xr:uid="{21DE5BB6-8316-488C-ABB5-EA7992C8494D}">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tc={69FF49A3-D5AA-1947-AB2E-5005C9228BF7}</author>
    <author>tc={D0D57D32-FB76-334E-AB50-CDA0C67C8E96}</author>
    <author>tc={134294F8-E3CD-FD4B-94AA-5217543FD100}</author>
    <author>tc={9F44ED1F-15B5-7440-B034-7B7AC10A03EF}</author>
    <author>tc={FE93CDE3-F93F-8A4D-8010-D8FA79DD6F8F}</author>
    <author>tc={CA59326C-DD3F-0040-865D-F9C121028AA4}</author>
    <author>tc={EA1DF102-AA26-FA43-868B-593D76B7051C}</author>
    <author>tc={F0E7956F-6B49-C54A-94C8-A65E13381E60}</author>
    <author>tc={055C0D07-A648-6B44-B100-7A468591C47A}</author>
    <author>tc={153F1C6A-FC93-3E40-AFDE-0BA57EE811C8}</author>
    <author>tc={21B9D548-6DD8-B943-A9CB-69FEF48D70AC}</author>
    <author>tc={6B291F26-C95D-4144-ABDE-08501CB73A8D}</author>
    <author>tc={A05BBA65-DE3C-4A4E-A686-B966DDC3A50B}</author>
    <author>tc={B6244C72-0AF3-8B47-BAED-D4D276E0248E}</author>
    <author>tc={561EB505-8717-8E48-804F-BF41801F479F}</author>
    <author>tc={64BF31DA-6B1F-F74B-87F9-8F28100EFFE1}</author>
    <author>tc={44FFDC52-243E-AC4F-9FEB-4C3394926367}</author>
    <author>tc={C4E9D5BE-2527-564C-A6C6-291126815CAF}</author>
    <author>tc={57165275-97D0-6E49-9DAE-040CE8C8805E}</author>
    <author>tc={AF774D3A-426A-3E4F-8DBB-27A1B39A0A6A}</author>
    <author>tc={531A09F3-4C8F-8F4E-96E8-499B36FE0859}</author>
    <author>tc={93594758-ADE0-2546-962D-A840F7BEE926}</author>
    <author>tc={E7C892FC-E085-4848-8E12-F8C571CFE713}</author>
    <author>tc={F6B1CC22-5E3E-C943-9335-5D7AA7571A98}</author>
    <author>tc={558DABA1-D56A-0949-9FBD-B45F18EB1C89}</author>
    <author>tc={BBA4213E-5E05-C34F-B401-1CB91DABB0A1}</author>
    <author>tc={DC8FC3C6-4866-EE4A-B1CA-3B3895B7DCD4}</author>
    <author>tc={7CE7442F-3252-254E-A16C-DAC0A56CC008}</author>
    <author>tc={6B6B3274-CEFF-9347-BFB6-F63576A8852F}</author>
    <author>tc={8D1867FF-3354-824C-BD8A-3EAAA54BC579}</author>
    <author>tc={A38EB428-9E9B-8543-AF0E-A5B5DB3C1DE7}</author>
    <author>tc={29C43FE0-524D-734E-8CA9-113081BA34DA}</author>
    <author>tc={D3E054C9-1271-C04A-8E0B-70D201FCDD84}</author>
    <author>tc={086A8894-BB68-A841-ACC5-A9DD5747EED4}</author>
    <author>tc={0C87B495-38C1-5A4E-A8C1-2B65A27493B2}</author>
    <author>tc={1519D2DF-F6D0-F646-9144-34405F42DCB4}</author>
    <author>tc={27548431-A572-054C-A74F-81B21D509A57}</author>
    <author>tc={940ECB59-9BCB-BC44-A0E5-C23D9CC77244}</author>
    <author>tc={F74B765C-EA8E-0A48-8F9A-E6FCC9ABA537}</author>
    <author>tc={726E54E9-DFA1-344E-95B3-B1BC951E8874}</author>
    <author>tc={538137D5-5165-9E45-8886-D56229B19FE5}</author>
    <author>tc={FFBD8407-190F-FA43-BD57-F7B4C3094FAD}</author>
    <author>tc={29743237-A0D9-FE49-B27A-D7F1C64FBCDD}</author>
    <author>tc={F6AEA096-D6A5-0346-9D92-9CC2E499A24C}</author>
  </authors>
  <commentList>
    <comment ref="B48" authorId="0" shapeId="0" xr:uid="{69FF49A3-D5AA-1947-AB2E-5005C9228BF7}">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49" authorId="1" shapeId="0" xr:uid="{D0D57D32-FB76-334E-AB50-CDA0C67C8E96}">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0" authorId="2" shapeId="0" xr:uid="{134294F8-E3CD-FD4B-94AA-5217543FD100}">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1" authorId="3" shapeId="0" xr:uid="{9F44ED1F-15B5-7440-B034-7B7AC10A03EF}">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2" authorId="4" shapeId="0" xr:uid="{FE93CDE3-F93F-8A4D-8010-D8FA79DD6F8F}">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3" authorId="5" shapeId="0" xr:uid="{CA59326C-DD3F-0040-865D-F9C121028AA4}">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4" authorId="6" shapeId="0" xr:uid="{EA1DF102-AA26-FA43-868B-593D76B7051C}">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5" authorId="7" shapeId="0" xr:uid="{F0E7956F-6B49-C54A-94C8-A65E13381E60}">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7" authorId="8" shapeId="0" xr:uid="{055C0D07-A648-6B44-B100-7A468591C47A}">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58" authorId="9" shapeId="0" xr:uid="{153F1C6A-FC93-3E40-AFDE-0BA57EE811C8}">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59" authorId="10" shapeId="0" xr:uid="{21B9D548-6DD8-B943-A9CB-69FEF48D70AC}">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0" authorId="11" shapeId="0" xr:uid="{6B291F26-C95D-4144-ABDE-08501CB73A8D}">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1" authorId="12" shapeId="0" xr:uid="{A05BBA65-DE3C-4A4E-A686-B966DDC3A50B}">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2" authorId="13" shapeId="0" xr:uid="{B6244C72-0AF3-8B47-BAED-D4D276E0248E}">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3" authorId="14" shapeId="0" xr:uid="{561EB505-8717-8E48-804F-BF41801F479F}">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4" authorId="15" shapeId="0" xr:uid="{64BF31DA-6B1F-F74B-87F9-8F28100EFFE1}">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5" authorId="16" shapeId="0" xr:uid="{44FFDC52-243E-AC4F-9FEB-4C3394926367}">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6" authorId="17" shapeId="0" xr:uid="{C4E9D5BE-2527-564C-A6C6-291126815CAF}">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7" authorId="18" shapeId="0" xr:uid="{57165275-97D0-6E49-9DAE-040CE8C8805E}">
      <text>
        <t>[Threaded comment]
Your version of Excel allows you to read this threaded comment; however, any edits to it will get removed if the file is opened in a newer version of Excel. Learn more: https://go.microsoft.com/fwlink/?linkid=870924
Comment:
    Is this parameter unit-less?
Reply:
    This was confirmed to be unit-less.</t>
      </text>
    </comment>
    <comment ref="B69" authorId="19" shapeId="0" xr:uid="{AF774D3A-426A-3E4F-8DBB-27A1B39A0A6A}">
      <text>
        <t>[Threaded comment]
Your version of Excel allows you to read this threaded comment; however, any edits to it will get removed if the file is opened in a newer version of Excel. Learn more: https://go.microsoft.com/fwlink/?linkid=870924
Comment:
    Is this a unit-less parameter?
Reply:
    This was confirmed to be unit-less.</t>
      </text>
    </comment>
    <comment ref="B75" authorId="20" shapeId="0" xr:uid="{531A09F3-4C8F-8F4E-96E8-499B36FE0859}">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76" authorId="21" shapeId="0" xr:uid="{93594758-ADE0-2546-962D-A840F7BEE926}">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77" authorId="22" shapeId="0" xr:uid="{E7C892FC-E085-4848-8E12-F8C571CFE713}">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78" authorId="23" shapeId="0" xr:uid="{F6B1CC22-5E3E-C943-9335-5D7AA7571A98}">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79" authorId="24" shapeId="0" xr:uid="{558DABA1-D56A-0949-9FBD-B45F18EB1C89}">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80" authorId="25" shapeId="0" xr:uid="{BBA4213E-5E05-C34F-B401-1CB91DABB0A1}">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A208" authorId="26" shapeId="0" xr:uid="{DC8FC3C6-4866-EE4A-B1CA-3B3895B7DCD4}">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the natural gas
- transport of the natural gas to the petrochemical supply chains</t>
      </text>
    </comment>
    <comment ref="A209" authorId="27" shapeId="0" xr:uid="{7CE7442F-3252-254E-A16C-DAC0A56CC008}">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coal and/or its refininig
- transport of the natural gas to the petrochemical supply chains</t>
      </text>
    </comment>
    <comment ref="A210" authorId="28" shapeId="0" xr:uid="{6B6B3274-CEFF-9347-BFB6-F63576A8852F}">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A211" authorId="29" shapeId="0" xr:uid="{8D1867FF-3354-824C-BD8A-3EAAA54BC579}">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ethane
- transport of ethane to the petrochemical supply chains</t>
      </text>
    </comment>
    <comment ref="A212" authorId="30" shapeId="0" xr:uid="{A38EB428-9E9B-8543-AF0E-A5B5DB3C1DE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propane
- transport of naphtha to the petrochemical supply chains</t>
      </text>
    </comment>
    <comment ref="A213" authorId="31" shapeId="0" xr:uid="{29C43FE0-524D-734E-8CA9-113081BA34DA}">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A214" authorId="32" shapeId="0" xr:uid="{D3E054C9-1271-C04A-8E0B-70D201FCDD84}">
      <text>
        <t xml:space="preserve">[Threaded comment]
Your version of Excel allows you to read this threaded comment; however, any edits to it will get removed if the file is opened in a newer version of Excel. Learn more: https://go.microsoft.com/fwlink/?linkid=870924
Comment:
    As a feedstock, only the soluble sugars from the crop is extracted for plastic production. The sugars from the bagasse is not included. </t>
      </text>
    </comment>
    <comment ref="B214" authorId="33" shapeId="0" xr:uid="{086A8894-BB68-A841-ACC5-A9DD5747EED4}">
      <text>
        <t>[Threaded comment]
Your version of Excel allows you to read this threaded comment; however, any edits to it will get removed if the file is opened in a newer version of Excel. Learn more: https://go.microsoft.com/fwlink/?linkid=870924
Comment:
    Tonnes of cane</t>
      </text>
    </comment>
    <comment ref="B215" authorId="34" shapeId="0" xr:uid="{0C87B495-38C1-5A4E-A8C1-2B65A27493B2}">
      <text>
        <t>[Threaded comment]
Your version of Excel allows you to read this threaded comment; however, any edits to it will get removed if the file is opened in a newer version of Excel. Learn more: https://go.microsoft.com/fwlink/?linkid=870924
Comment:
    Tonnes of grains</t>
      </text>
    </comment>
    <comment ref="B221" authorId="35" shapeId="0" xr:uid="{1519D2DF-F6D0-F646-9144-34405F42DCB4}">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23" authorId="36" shapeId="0" xr:uid="{27548431-A572-054C-A74F-81B21D509A57}">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25" authorId="37" shapeId="0" xr:uid="{940ECB59-9BCB-BC44-A0E5-C23D9CC77244}">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27" authorId="38" shapeId="0" xr:uid="{F74B765C-EA8E-0A48-8F9A-E6FCC9ABA537}">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29" authorId="39" shapeId="0" xr:uid="{726E54E9-DFA1-344E-95B3-B1BC951E8874}">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30" authorId="40" shapeId="0" xr:uid="{538137D5-5165-9E45-8886-D56229B19FE5}">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31" authorId="41" shapeId="0" xr:uid="{FFBD8407-190F-FA43-BD57-F7B4C3094FAD}">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32" authorId="42" shapeId="0" xr:uid="{29743237-A0D9-FE49-B27A-D7F1C64FBCDD}">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234" authorId="43" shapeId="0" xr:uid="{F6AEA096-D6A5-0346-9D92-9CC2E499A24C}">
      <text>
        <t>[Threaded comment]
Your version of Excel allows you to read this threaded comment; however, any edits to it will get removed if the file is opened in a newer version of Excel. Learn more: https://go.microsoft.com/fwlink/?linkid=870924
Comment:
    Is this a unit-less parameter?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tc={22294F3C-7B9F-4299-B9ED-8E0BBBB7B59C}</author>
    <author>tc={B3D7D49B-E752-420C-B16D-52296B6C8DFB}</author>
    <author>tc={43EB637D-F9BA-4100-B64F-A580FF4C2309}</author>
    <author>tc={A7EFFA27-C66C-4B9C-AC48-0DAF1153FC25}</author>
    <author>tc={C3C43262-61D5-440A-A56D-B7EA8A07CCD3}</author>
    <author>tc={F7EA2C79-979E-4F06-978A-0F38305391B7}</author>
    <author>tc={63606CFF-7A4F-4740-AE4F-34ED4873A1E8}</author>
    <author>tc={7FB12B62-4727-48DA-9D68-04FCA4D5684B}</author>
    <author>tc={E54857D3-1289-1E43-997E-52F10CA14A89}</author>
    <author>tc={985FB468-9AC3-914C-B7E0-82F5E52DEF21}</author>
    <author>tc={ADE74C66-A98E-794F-9156-38F5F6F3858E}</author>
    <author>tc={46A045C3-ECEA-FE4E-B968-2FCA06313D37}</author>
    <author>tc={D3C5C619-EC08-D240-BD18-38F7E57729A2}</author>
    <author>tc={9AE82D59-7620-4D9B-B88B-8BB991CA0AF6}</author>
    <author>tc={EA00F4DA-0EBA-4505-97C7-5557DEB02766}</author>
    <author>tc={15252CD0-50A2-4275-8736-8F0FA07853BC}</author>
    <author>tc={5C7975FD-F002-4BA2-9704-EB659B5EEFAD}</author>
    <author>tc={C56A4278-3844-4865-9AF2-225644824165}</author>
    <author>tc={6BA58B56-7DCF-49E0-84C0-076F1381B48E}</author>
    <author>tc={59567304-95AA-1344-AE71-63A0B139B62C}</author>
    <author>tc={F75F0C9C-489C-F441-BEA6-0F116C332721}</author>
    <author>tc={0B44C7BA-2C8E-5841-B8F7-D4464C1B07D7}</author>
    <author>tc={63DE5830-DF04-F249-8C73-10C255FC1207}</author>
    <author>tc={2DC81DC9-E036-2240-BE27-862030B5DEA8}</author>
    <author>tc={03CD1855-9D0F-6940-ACA0-0810F39A7912}</author>
    <author>tc={9898BDEE-2D89-674D-AD6A-D11B1A4894A4}</author>
    <author>tc={4860D8D4-CC47-6E49-ADFB-9E8D646E8F46}</author>
    <author>tc={379C0FA6-1CF5-304C-BE92-ACD63641158A}</author>
    <author>tc={B8A91686-5F0B-2D47-92EB-A50E5BF9278B}</author>
    <author>tc={FFEED9B1-84DB-6541-9CA9-5A6D584E8F3A}</author>
    <author>tc={09A27192-EEF0-4A20-A3F9-CBCC84464BD7}</author>
    <author>tc={8823EF59-6EB3-476A-BB5C-3EBF635549E8}</author>
    <author>tc={1A827964-24DC-48CA-8FD4-AB74D7655A80}</author>
    <author>tc={D4AD4202-8800-4A20-BDC3-B9912637722B}</author>
    <author>tc={D672B58D-9E35-439F-896C-4AA27CDDC6A5}</author>
    <author>tc={1DACBE04-6784-4A54-9379-E47B3E750386}</author>
    <author>tc={C5ADB6DB-380F-5F4F-BB92-5FFBBEB02976}</author>
  </authors>
  <commentList>
    <comment ref="B48" authorId="0" shapeId="0" xr:uid="{22294F3C-7B9F-4299-B9ED-8E0BBBB7B59C}">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49" authorId="1" shapeId="0" xr:uid="{B3D7D49B-E752-420C-B16D-52296B6C8DFB}">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0" authorId="2" shapeId="0" xr:uid="{43EB637D-F9BA-4100-B64F-A580FF4C2309}">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1" authorId="3" shapeId="0" xr:uid="{A7EFFA27-C66C-4B9C-AC48-0DAF1153FC25}">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2" authorId="4" shapeId="0" xr:uid="{C3C43262-61D5-440A-A56D-B7EA8A07CCD3}">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3" authorId="5" shapeId="0" xr:uid="{F7EA2C79-979E-4F06-978A-0F38305391B7}">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4" authorId="6" shapeId="0" xr:uid="{63606CFF-7A4F-4740-AE4F-34ED4873A1E8}">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5" authorId="7" shapeId="0" xr:uid="{7FB12B62-4727-48DA-9D68-04FCA4D5684B}">
      <text>
        <t>[Threaded comment]
Your version of Excel allows you to read this threaded comment; however, any edits to it will get removed if the file is opened in a newer version of Excel. Learn more: https://go.microsoft.com/fwlink/?linkid=870924
Comment:
    Is the unit for this t or tonne?
Reply:
    This is confirmed to be t or tonne.</t>
      </text>
    </comment>
    <comment ref="B57" authorId="8" shapeId="0" xr:uid="{E54857D3-1289-1E43-997E-52F10CA14A89}">
      <text>
        <t>[Threaded comment]
Your version of Excel allows you to read this threaded comment; however, any edits to it will get removed if the file is opened in a newer version of Excel. Learn more: https://go.microsoft.com/fwlink/?linkid=870924
Comment:
    This is unit-less as this is a fraction.</t>
      </text>
    </comment>
    <comment ref="B69" authorId="9" shapeId="0" xr:uid="{985FB468-9AC3-914C-B7E0-82F5E52DEF21}">
      <text>
        <t>[Threaded comment]
Your version of Excel allows you to read this threaded comment; however, any edits to it will get removed if the file is opened in a newer version of Excel. Learn more: https://go.microsoft.com/fwlink/?linkid=870924
Comment:
    This is unit-less as this is a fraction.</t>
      </text>
    </comment>
    <comment ref="B81" authorId="10" shapeId="0" xr:uid="{ADE74C66-A98E-794F-9156-38F5F6F3858E}">
      <text>
        <t>[Threaded comment]
Your version of Excel allows you to read this threaded comment; however, any edits to it will get removed if the file is opened in a newer version of Excel. Learn more: https://go.microsoft.com/fwlink/?linkid=870924
Comment:
    This is unit-less as this is a fraction.</t>
      </text>
    </comment>
    <comment ref="B82" authorId="11" shapeId="0" xr:uid="{46A045C3-ECEA-FE4E-B968-2FCA06313D37}">
      <text>
        <t>[Threaded comment]
Your version of Excel allows you to read this threaded comment; however, any edits to it will get removed if the file is opened in a newer version of Excel. Learn more: https://go.microsoft.com/fwlink/?linkid=870924
Comment:
    This is unit-less as this is a fraction.</t>
      </text>
    </comment>
    <comment ref="B83" authorId="12" shapeId="0" xr:uid="{D3C5C619-EC08-D240-BD18-38F7E57729A2}">
      <text>
        <t>[Threaded comment]
Your version of Excel allows you to read this threaded comment; however, any edits to it will get removed if the file is opened in a newer version of Excel. Learn more: https://go.microsoft.com/fwlink/?linkid=870924
Comment:
    This is unit-less as this is a fraction.</t>
      </text>
    </comment>
    <comment ref="B91" authorId="13" shapeId="0" xr:uid="{9AE82D59-7620-4D9B-B88B-8BB991CA0AF6}">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92" authorId="14" shapeId="0" xr:uid="{EA00F4DA-0EBA-4505-97C7-5557DEB02766}">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93" authorId="15" shapeId="0" xr:uid="{15252CD0-50A2-4275-8736-8F0FA07853BC}">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94" authorId="16" shapeId="0" xr:uid="{5C7975FD-F002-4BA2-9704-EB659B5EEFAD}">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95" authorId="17" shapeId="0" xr:uid="{C56A4278-3844-4865-9AF2-225644824165}">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B96" authorId="18" shapeId="0" xr:uid="{6BA58B56-7DCF-49E0-84C0-076F1381B48E}">
      <text>
        <t>[Threaded comment]
Your version of Excel allows you to read this threaded comment; however, any edits to it will get removed if the file is opened in a newer version of Excel. Learn more: https://go.microsoft.com/fwlink/?linkid=870924
Comment:
    Is this a unit-less parameter?
Reply:
    Yes, this parameter is unit-less.</t>
      </text>
    </comment>
    <comment ref="A315" authorId="19" shapeId="0" xr:uid="{59567304-95AA-1344-AE71-63A0B139B62C}">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the natural gas
- transport of the natural gas to the petrochemical supply chains</t>
      </text>
    </comment>
    <comment ref="A316" authorId="20" shapeId="0" xr:uid="{F75F0C9C-489C-F441-BEA6-0F116C332721}">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coal and/or its refininig
- transport of the natural gas to the petrochemical supply chains</t>
      </text>
    </comment>
    <comment ref="A317" authorId="21" shapeId="0" xr:uid="{0B44C7BA-2C8E-5841-B8F7-D4464C1B07D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A318" authorId="22" shapeId="0" xr:uid="{63DE5830-DF04-F249-8C73-10C255FC1207}">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naphtha
- transport of naphtha to the petrochemical supply chains</t>
      </text>
    </comment>
    <comment ref="A319" authorId="23" shapeId="0" xr:uid="{2DC81DC9-E036-2240-BE27-862030B5DEA8}">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ethane
- transport of ethane to the petrochemical supply chains</t>
      </text>
    </comment>
    <comment ref="A320" authorId="24" shapeId="0" xr:uid="{03CD1855-9D0F-6940-ACA0-0810F39A7912}">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propane
- transport of naphtha to the petrochemical supply chains</t>
      </text>
    </comment>
    <comment ref="A321" authorId="25" shapeId="0" xr:uid="{9898BDEE-2D89-674D-AD6A-D11B1A4894A4}">
      <text>
        <t>[Threaded comment]
Your version of Excel allows you to read this threaded comment; however, any edits to it will get removed if the file is opened in a newer version of Excel. Learn more: https://go.microsoft.com/fwlink/?linkid=870924
Comment:
    Up to the point of entering the supply chain, the emission factor should include the following:
- extraction of crude oil and/or its refining into butane
- transport of butane to the petrochemical supply chains</t>
      </text>
    </comment>
    <comment ref="A322" authorId="26" shapeId="0" xr:uid="{4860D8D4-CC47-6E49-ADFB-9E8D646E8F46}">
      <text>
        <t xml:space="preserve">[Threaded comment]
Your version of Excel allows you to read this threaded comment; however, any edits to it will get removed if the file is opened in a newer version of Excel. Learn more: https://go.microsoft.com/fwlink/?linkid=870924
Comment:
    As a feedstock, only the soluble sugars from the crop is extracted for plastic production. The sugars from the bagasse is not included. </t>
      </text>
    </comment>
    <comment ref="B322" authorId="27" shapeId="0" xr:uid="{379C0FA6-1CF5-304C-BE92-ACD63641158A}">
      <text>
        <t>[Threaded comment]
Your version of Excel allows you to read this threaded comment; however, any edits to it will get removed if the file is opened in a newer version of Excel. Learn more: https://go.microsoft.com/fwlink/?linkid=870924
Comment:
    Tonnes of cane</t>
      </text>
    </comment>
    <comment ref="B323" authorId="28" shapeId="0" xr:uid="{B8A91686-5F0B-2D47-92EB-A50E5BF9278B}">
      <text>
        <t>[Threaded comment]
Your version of Excel allows you to read this threaded comment; however, any edits to it will get removed if the file is opened in a newer version of Excel. Learn more: https://go.microsoft.com/fwlink/?linkid=870924
Comment:
    Tonnes of grains</t>
      </text>
    </comment>
    <comment ref="B329" authorId="29" shapeId="0" xr:uid="{FFEED9B1-84DB-6541-9CA9-5A6D584E8F3A}">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1" authorId="30" shapeId="0" xr:uid="{09A27192-EEF0-4A20-A3F9-CBCC84464BD7}">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3" authorId="31" shapeId="0" xr:uid="{8823EF59-6EB3-476A-BB5C-3EBF635549E8}">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5" authorId="32" shapeId="0" xr:uid="{1A827964-24DC-48CA-8FD4-AB74D7655A80}">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6" authorId="33" shapeId="0" xr:uid="{D4AD4202-8800-4A20-BDC3-B9912637722B}">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7" authorId="34" shapeId="0" xr:uid="{D672B58D-9E35-439F-896C-4AA27CDDC6A5}">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38" authorId="35" shapeId="0" xr:uid="{1DACBE04-6784-4A54-9379-E47B3E750386}">
      <text>
        <t>[Threaded comment]
Your version of Excel allows you to read this threaded comment; however, any edits to it will get removed if the file is opened in a newer version of Excel. Learn more: https://go.microsoft.com/fwlink/?linkid=870924
Comment:
    Is the unit for this t or tonne?
Reply:
    Yes, the unit is t or tonne.</t>
      </text>
    </comment>
    <comment ref="B340" authorId="36" shapeId="0" xr:uid="{C5ADB6DB-380F-5F4F-BB92-5FFBBEB02976}">
      <text>
        <t>[Threaded comment]
Your version of Excel allows you to read this threaded comment; however, any edits to it will get removed if the file is opened in a newer version of Excel. Learn more: https://go.microsoft.com/fwlink/?linkid=870924
Comment:
    Is this a unit-less parameter?
Reply:
    Yes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tc={3719A6AC-D8A0-4AB7-82E2-0B3CC2D2C01C}</author>
    <author>tc={F8B5847C-1017-45F1-8573-690C7CC42632}</author>
    <author>tc={93DDEC8E-D389-4DE8-8D08-50581678AC51}</author>
    <author>tc={71A830F8-57DE-4306-A4B6-C84F64F8E042}</author>
    <author>tc={121E6B37-148A-4D18-B1F8-18B5DE416B84}</author>
    <author>tc={929CB8A8-4877-4048-B8E7-8BEB39C93890}</author>
    <author>tc={957DACCC-BE24-4310-94B2-5E9461138E52}</author>
    <author>tc={EA780E49-BEE3-4A7B-B630-C34F3D080042}</author>
    <author>tc={CAA41135-BD90-45C4-9058-28A579B0F80D}</author>
    <author>tc={7DF3CDDA-41B8-48A6-9D76-BB912E725E57}</author>
    <author>tc={1B9A72AB-58CD-48B6-B197-895EDAFB7E2E}</author>
  </authors>
  <commentList>
    <comment ref="A10" authorId="0" shapeId="0" xr:uid="{3719A6AC-D8A0-4AB7-82E2-0B3CC2D2C01C}">
      <text>
        <t>[Threaded comment]
Your version of Excel allows you to read this threaded comment; however, any edits to it will get removed if the file is opened in a newer version of Excel. Learn more: https://go.microsoft.com/fwlink/?linkid=870924
Comment:
    Would it be better to call this lever as “recycling_rate”?
Reply:
    This lever was renamed as "recycling_rate".</t>
      </text>
    </comment>
    <comment ref="D12" authorId="1" shapeId="0" xr:uid="{F8B5847C-1017-45F1-8573-690C7CC42632}">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14" authorId="2" shapeId="0" xr:uid="{93DDEC8E-D389-4DE8-8D08-50581678AC51}">
      <text>
        <t>[Threaded comment]
Your version of Excel allows you to read this threaded comment; however, any edits to it will get removed if the file is opened in a newer version of Excel. Learn more: https://go.microsoft.com/fwlink/?linkid=870924
Comment:
    This description needs to be confirmed</t>
      </text>
    </comment>
    <comment ref="D16" authorId="3" shapeId="0" xr:uid="{71A830F8-57DE-4306-A4B6-C84F64F8E042}">
      <text>
        <t>[Threaded comment]
Your version of Excel allows you to read this threaded comment; however, any edits to it will get removed if the file is opened in a newer version of Excel. Learn more: https://go.microsoft.com/fwlink/?linkid=870924
Comment:
    This description needs to be confirmed</t>
      </text>
    </comment>
    <comment ref="D18" authorId="4" shapeId="0" xr:uid="{121E6B37-148A-4D18-B1F8-18B5DE416B84}">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22" authorId="5" shapeId="0" xr:uid="{929CB8A8-4877-4048-B8E7-8BEB39C93890}">
      <text>
        <t>[Threaded comment]
Your version of Excel allows you to read this threaded comment; however, any edits to it will get removed if the file is opened in a newer version of Excel. Learn more: https://go.microsoft.com/fwlink/?linkid=870924
Comment:
    This description was confirmed last 9 January 2024.</t>
      </text>
    </comment>
    <comment ref="D34" authorId="6" shapeId="0" xr:uid="{957DACCC-BE24-4310-94B2-5E9461138E52}">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36" authorId="7" shapeId="0" xr:uid="{EA780E49-BEE3-4A7B-B630-C34F3D080042}">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38" authorId="8" shapeId="0" xr:uid="{CAA41135-BD90-45C4-9058-28A579B0F80D}">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40" authorId="9" shapeId="0" xr:uid="{7DF3CDDA-41B8-48A6-9D76-BB912E725E57}">
      <text>
        <t>[Threaded comment]
Your version of Excel allows you to read this threaded comment; however, any edits to it will get removed if the file is opened in a newer version of Excel. Learn more: https://go.microsoft.com/fwlink/?linkid=870924
Comment:
    This description needs to be confirmed</t>
      </text>
    </comment>
    <comment ref="D42" authorId="10" shapeId="0" xr:uid="{1B9A72AB-58CD-48B6-B197-895EDAFB7E2E}">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tc={D0E253EC-0F1C-6844-A824-BA3135D61A70}</author>
    <author>tc={FDF55C81-9FEF-B141-84EA-410DAE9FFBFE}</author>
    <author>tc={A91C90E8-3368-E64D-9F51-BA36FBFDC3CD}</author>
    <author>tc={01186F86-9939-BB46-BECE-F9FC6619458A}</author>
    <author>tc={65DFA279-BB49-374F-94C5-8A0E99A375E7}</author>
    <author>tc={558FE8B9-A657-E44C-AE44-AD3BFBA6C78C}</author>
    <author>tc={417DE2BC-BDC1-7F44-8935-1E6483D849A9}</author>
    <author>tc={52DE4913-F358-F940-8989-FE9CFCD0F58D}</author>
    <author>tc={CFAA2D73-4908-AD41-B305-05B39FFBC6C9}</author>
    <author>tc={1A790D0D-3BFB-5E47-A4B2-E777158F7CDF}</author>
    <author>tc={C753BC25-53C9-2B42-93E2-F1EE8F09E2EA}</author>
    <author>tc={25C50558-C870-DC4F-92CB-81728FE4BC31}</author>
    <author>tc={B6E00E83-FF56-8A45-9967-2B43BC82F0D9}</author>
    <author>tc={E21D2093-19F4-E94F-B26A-F29C41CBFC18}</author>
    <author>tc={3E141016-DBA9-E447-A9D1-33C0B8250D10}</author>
    <author>tc={601D947F-13D9-F347-A1D2-AC25BDB9FE65}</author>
    <author>tc={F069AB59-D0AA-7441-B214-E1778FC88611}</author>
  </authors>
  <commentList>
    <comment ref="A10" authorId="0" shapeId="0" xr:uid="{D0E253EC-0F1C-6844-A824-BA3135D61A70}">
      <text>
        <t>[Threaded comment]
Your version of Excel allows you to read this threaded comment; however, any edits to it will get removed if the file is opened in a newer version of Excel. Learn more: https://go.microsoft.com/fwlink/?linkid=870924
Comment:
    Would it be better to call this lever as “recycling_rate”?
Reply:
    This lever was renamed as "recycling_rate".</t>
      </text>
    </comment>
    <comment ref="D12" authorId="1" shapeId="0" xr:uid="{FDF55C81-9FEF-B141-84EA-410DAE9FFBFE}">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14" authorId="2" shapeId="0" xr:uid="{A91C90E8-3368-E64D-9F51-BA36FBFDC3CD}">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E16" authorId="3" shapeId="0" xr:uid="{01186F86-9939-BB46-BECE-F9FC6619458A}">
      <text>
        <t>[Threaded comment]
Your version of Excel allows you to read this threaded comment; however, any edits to it will get removed if the file is opened in a newer version of Excel. Learn more: https://go.microsoft.com/fwlink/?linkid=870924
Comment:
    Entry here was “None”, which was replaced with “Baseline”.</t>
      </text>
    </comment>
    <comment ref="F16" authorId="4" shapeId="0" xr:uid="{65DFA279-BB49-374F-94C5-8A0E99A375E7}">
      <text>
        <t>[Threaded comment]
Your version of Excel allows you to read this threaded comment; however, any edits to it will get removed if the file is opened in a newer version of Excel. Learn more: https://go.microsoft.com/fwlink/?linkid=870924
Comment:
    Previous entry here was “All available biomass is used for other uses”, which was replaced with “Baseline bioethanol capacity”</t>
      </text>
    </comment>
    <comment ref="G16" authorId="5" shapeId="0" xr:uid="{558FE8B9-A657-E44C-AE44-AD3BFBA6C78C}">
      <text>
        <t>[Threaded comment]
Your version of Excel allows you to read this threaded comment; however, any edits to it will get removed if the file is opened in a newer version of Excel. Learn more: https://go.microsoft.com/fwlink/?linkid=870924
Comment:
    Previous entry here was “Some”, which was deleted.</t>
      </text>
    </comment>
    <comment ref="H16" authorId="6" shapeId="0" xr:uid="{417DE2BC-BDC1-7F44-8935-1E6483D849A9}">
      <text>
        <t>[Threaded comment]
Your version of Excel allows you to read this threaded comment; however, any edits to it will get removed if the file is opened in a newer version of Excel. Learn more: https://go.microsoft.com/fwlink/?linkid=870924
Comment:
    Previous entry here was “Some capacity”, which was deleted.</t>
      </text>
    </comment>
    <comment ref="I16" authorId="7" shapeId="0" xr:uid="{52DE4913-F358-F940-8989-FE9CFCD0F58D}">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J16" authorId="8" shapeId="0" xr:uid="{CFAA2D73-4908-AD41-B305-05B39FFBC6C9}">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K16" authorId="9" shapeId="0" xr:uid="{1A790D0D-3BFB-5E47-A4B2-E777158F7CDF}">
      <text>
        <t>[Threaded comment]
Your version of Excel allows you to read this threaded comment; however, any edits to it will get removed if the file is opened in a newer version of Excel. Learn more: https://go.microsoft.com/fwlink/?linkid=870924
Comment:
    Previous entry here was “Lots”, which was replaced with “Reference”.</t>
      </text>
    </comment>
    <comment ref="L16" authorId="10" shapeId="0" xr:uid="{C753BC25-53C9-2B42-93E2-F1EE8F09E2EA}">
      <text>
        <t>[Threaded comment]
Your version of Excel allows you to read this threaded comment; however, any edits to it will get removed if the file is opened in a newer version of Excel. Learn more: https://go.microsoft.com/fwlink/?linkid=870924
Comment:
    Previous entry here was “Lots of capacity”, which was replaced with “Reference projected data”.</t>
      </text>
    </comment>
    <comment ref="D18" authorId="11" shapeId="0" xr:uid="{25C50558-C870-DC4F-92CB-81728FE4BC31}">
      <text>
        <t>[Threaded comment]
Your version of Excel allows you to read this threaded comment; however, any edits to it will get removed if the file is opened in a newer version of Excel. Learn more: https://go.microsoft.com/fwlink/?linkid=870924
Comment:
    This description was confirmed last 9 January 2024.</t>
      </text>
    </comment>
    <comment ref="D30" authorId="12" shapeId="0" xr:uid="{B6E00E83-FF56-8A45-9967-2B43BC82F0D9}">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32" authorId="13" shapeId="0" xr:uid="{E21D2093-19F4-E94F-B26A-F29C41CBFC18}">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34" authorId="14" shapeId="0" xr:uid="{3E141016-DBA9-E447-A9D1-33C0B8250D10}">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36" authorId="15" shapeId="0" xr:uid="{601D947F-13D9-F347-A1D2-AC25BDB9FE65}">
      <text>
        <t>[Threaded comment]
Your version of Excel allows you to read this threaded comment; however, any edits to it will get removed if the file is opened in a newer version of Excel. Learn more: https://go.microsoft.com/fwlink/?linkid=870924
Comment:
    This description needs to be confirmed</t>
      </text>
    </comment>
    <comment ref="D38" authorId="16" shapeId="0" xr:uid="{F069AB59-D0AA-7441-B214-E1778FC88611}">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tc={3F98C643-2F3C-8648-A54F-F638A953439E}</author>
    <author>tc={389E73C6-775F-B441-A692-6F6FB5C663E7}</author>
    <author>tc={EE16D058-CF28-B24D-B82B-91EEF3E47306}</author>
    <author>tc={D2C5F5A5-E9B6-1649-8C9C-2B89382505FB}</author>
    <author>tc={37EDC008-453A-294E-95EC-239ADABCB34A}</author>
    <author>tc={5272A4E2-B29A-5D4C-A68E-56E2D441E9B8}</author>
    <author>tc={C141118F-5F22-F345-B926-BF756F8C5E53}</author>
    <author>tc={DB792F31-1260-2B4F-BB6A-A7A58BFE7EE8}</author>
    <author>tc={74BCD191-1F34-D143-8BD3-5FF98CC9780F}</author>
    <author>tc={697C0AA6-9BD2-A044-A240-5457580CB949}</author>
    <author>tc={F1E72675-4714-DD40-B26C-BCA746B15FF4}</author>
    <author>tc={4664FB77-591B-D940-B1C4-6AD3E1F5567C}</author>
    <author>tc={4BB0FD7D-6FA9-DB45-ACF5-84129407ED86}</author>
    <author>tc={A311FF9F-1CA4-B94A-A261-9E5810011853}</author>
    <author>tc={1E640462-244B-D745-A0D8-45CE8A42641B}</author>
    <author>tc={43C898EF-F682-9748-B692-7A07AABEB14F}</author>
    <author>tc={6A5747D0-BFDE-EE42-89FE-4BC79261C462}</author>
    <author>tc={48BBED0D-5467-6944-A592-4EF4B5C66C6A}</author>
    <author>tc={21DF49FB-B128-6F45-B96A-2AB899ADAFA3}</author>
    <author>tc={EA6A2925-073B-034F-9600-D11BAD724188}</author>
    <author>tc={B3B18F27-38CB-1F44-A59D-EFD2A2CD86B8}</author>
    <author>tc={A16E2D74-BE9A-ED42-8162-8A9CA30F14C3}</author>
    <author>tc={AD7FD92E-CA34-7541-B7D3-BFA7A1980BA6}</author>
    <author>tc={40EAB33F-37CE-7248-9B86-B2E82CC2FCC7}</author>
    <author>tc={87DEE760-658C-6B46-89ED-69262F563AF5}</author>
    <author>tc={295FB40D-2C0C-9845-9598-260D1E2744F7}</author>
    <author>tc={48595E82-16E7-4A4B-9C88-CDCD23B9334D}</author>
    <author>tc={3D73BBF3-26AA-4C39-B53C-15E9350A14B1}</author>
    <author>tc={39F58960-FD9D-224C-8E70-5638DC1B75FF}</author>
    <author>tc={10BA868B-7DE5-FC4D-A49C-536F61B10A09}</author>
    <author>tc={2CDB5F77-2D88-6941-8DE2-982267D193A3}</author>
  </authors>
  <commentList>
    <comment ref="D10" authorId="0" shapeId="0" xr:uid="{3F98C643-2F3C-8648-A54F-F638A953439E}">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16" authorId="1" shapeId="0" xr:uid="{389E73C6-775F-B441-A692-6F6FB5C663E7}">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I16" authorId="2" shapeId="0" xr:uid="{EE16D058-CF28-B24D-B82B-91EEF3E47306}">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J16" authorId="3" shapeId="0" xr:uid="{D2C5F5A5-E9B6-1649-8C9C-2B89382505FB}">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K16" authorId="4" shapeId="0" xr:uid="{37EDC008-453A-294E-95EC-239ADABCB34A}">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L16" authorId="5" shapeId="0" xr:uid="{5272A4E2-B29A-5D4C-A68E-56E2D441E9B8}">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D18" authorId="6" shapeId="0" xr:uid="{C141118F-5F22-F345-B926-BF756F8C5E53}">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I18" authorId="7" shapeId="0" xr:uid="{DB792F31-1260-2B4F-BB6A-A7A58BFE7EE8}">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J18" authorId="8" shapeId="0" xr:uid="{74BCD191-1F34-D143-8BD3-5FF98CC9780F}">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K18" authorId="9" shapeId="0" xr:uid="{697C0AA6-9BD2-A044-A240-5457580CB949}">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L18" authorId="10" shapeId="0" xr:uid="{F1E72675-4714-DD40-B26C-BCA746B15FF4}">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E20" authorId="11" shapeId="0" xr:uid="{4664FB77-591B-D940-B1C4-6AD3E1F5567C}">
      <text>
        <t>[Threaded comment]
Your version of Excel allows you to read this threaded comment; however, any edits to it will get removed if the file is opened in a newer version of Excel. Learn more: https://go.microsoft.com/fwlink/?linkid=870924
Comment:
    Entry here was “None”, which was replaced with “Baseline”.</t>
      </text>
    </comment>
    <comment ref="F20" authorId="12" shapeId="0" xr:uid="{4BB0FD7D-6FA9-DB45-ACF5-84129407ED86}">
      <text>
        <t>[Threaded comment]
Your version of Excel allows you to read this threaded comment; however, any edits to it will get removed if the file is opened in a newer version of Excel. Learn more: https://go.microsoft.com/fwlink/?linkid=870924
Comment:
    Previous entry here was “All available biomass is used for other uses”, which was replaced with “Baseline bioethanol capacity”</t>
      </text>
    </comment>
    <comment ref="G20" authorId="13" shapeId="0" xr:uid="{A311FF9F-1CA4-B94A-A261-9E5810011853}">
      <text>
        <t>[Threaded comment]
Your version of Excel allows you to read this threaded comment; however, any edits to it will get removed if the file is opened in a newer version of Excel. Learn more: https://go.microsoft.com/fwlink/?linkid=870924
Comment:
    Previous entry here was “Lots”, which was replaced with “Reference”.</t>
      </text>
    </comment>
    <comment ref="H20" authorId="14" shapeId="0" xr:uid="{1E640462-244B-D745-A0D8-45CE8A42641B}">
      <text>
        <t>[Threaded comment]
Your version of Excel allows you to read this threaded comment; however, any edits to it will get removed if the file is opened in a newer version of Excel. Learn more: https://go.microsoft.com/fwlink/?linkid=870924
Comment:
    Previous entry here was “Lots of capacity”, which was replaced with “Reference projected data”.</t>
      </text>
    </comment>
    <comment ref="I20" authorId="15" shapeId="0" xr:uid="{43C898EF-F682-9748-B692-7A07AABEB14F}">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J20" authorId="16" shapeId="0" xr:uid="{6A5747D0-BFDE-EE42-89FE-4BC79261C462}">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K20" authorId="17" shapeId="0" xr:uid="{48BBED0D-5467-6944-A592-4EF4B5C66C6A}">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L20" authorId="18" shapeId="0" xr:uid="{21DF49FB-B128-6F45-B96A-2AB899ADAFA3}">
      <text>
        <t>[Threaded comment]
Your version of Excel allows you to read this threaded comment; however, any edits to it will get removed if the file is opened in a newer version of Excel. Learn more: https://go.microsoft.com/fwlink/?linkid=870924
Comment:
    Previous entry here was “More component”, which was deleted.</t>
      </text>
    </comment>
    <comment ref="E22" authorId="19" shapeId="0" xr:uid="{EA6A2925-073B-034F-9600-D11BAD724188}">
      <text>
        <t>[Threaded comment]
Your version of Excel allows you to read this threaded comment; however, any edits to it will get removed if the file is opened in a newer version of Excel. Learn more: https://go.microsoft.com/fwlink/?linkid=870924
Comment:
    Entry here was “None”, which was replaced with “Baseline”.</t>
      </text>
    </comment>
    <comment ref="F22" authorId="20" shapeId="0" xr:uid="{B3B18F27-38CB-1F44-A59D-EFD2A2CD86B8}">
      <text>
        <t>[Threaded comment]
Your version of Excel allows you to read this threaded comment; however, any edits to it will get removed if the file is opened in a newer version of Excel. Learn more: https://go.microsoft.com/fwlink/?linkid=870924
Comment:
    Previous entry here was “All available biomass is used for other uses”, which was replaced with “Baseline bioethanol capacity”</t>
      </text>
    </comment>
    <comment ref="G22" authorId="21" shapeId="0" xr:uid="{A16E2D74-BE9A-ED42-8162-8A9CA30F14C3}">
      <text>
        <t>[Threaded comment]
Your version of Excel allows you to read this threaded comment; however, any edits to it will get removed if the file is opened in a newer version of Excel. Learn more: https://go.microsoft.com/fwlink/?linkid=870924
Comment:
    Previous entry here was “Some”, which was deleted.</t>
      </text>
    </comment>
    <comment ref="H22" authorId="22" shapeId="0" xr:uid="{AD7FD92E-CA34-7541-B7D3-BFA7A1980BA6}">
      <text>
        <t>[Threaded comment]
Your version of Excel allows you to read this threaded comment; however, any edits to it will get removed if the file is opened in a newer version of Excel. Learn more: https://go.microsoft.com/fwlink/?linkid=870924
Comment:
    Previous entry here was “Some capacity”, which was deleted.</t>
      </text>
    </comment>
    <comment ref="I22" authorId="23" shapeId="0" xr:uid="{40EAB33F-37CE-7248-9B86-B2E82CC2FCC7}">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J22" authorId="24" shapeId="0" xr:uid="{87DEE760-658C-6B46-89ED-69262F563AF5}">
      <text>
        <t>[Threaded comment]
Your version of Excel allows you to read this threaded comment; however, any edits to it will get removed if the file is opened in a newer version of Excel. Learn more: https://go.microsoft.com/fwlink/?linkid=870924
Comment:
    Previous entry here was “Some capacity”, which was deleted.</t>
      </text>
    </comment>
    <comment ref="K22" authorId="25" shapeId="0" xr:uid="{295FB40D-2C0C-9845-9598-260D1E2744F7}">
      <text>
        <t>[Threaded comment]
Your version of Excel allows you to read this threaded comment; however, any edits to it will get removed if the file is opened in a newer version of Excel. Learn more: https://go.microsoft.com/fwlink/?linkid=870924
Comment:
    Previous entry here was “More”, which was deleted.</t>
      </text>
    </comment>
    <comment ref="L22" authorId="26" shapeId="0" xr:uid="{48595E82-16E7-4A4B-9C88-CDCD23B9334D}">
      <text>
        <t>[Threaded comment]
Your version of Excel allows you to read this threaded comment; however, any edits to it will get removed if the file is opened in a newer version of Excel. Learn more: https://go.microsoft.com/fwlink/?linkid=870924
Comment:
    Previous entry here was “Some capacity”, which was deleted.</t>
      </text>
    </comment>
    <comment ref="D24" authorId="27" shapeId="0" xr:uid="{3D73BBF3-26AA-4C39-B53C-15E9350A14B1}">
      <text>
        <t>[Threaded comment]
Your version of Excel allows you to read this threaded comment; however, any edits to it will get removed if the file is opened in a newer version of Excel. Learn more: https://go.microsoft.com/fwlink/?linkid=870924
Comment:
    This description was confirmed last 9 January 2024.</t>
      </text>
    </comment>
    <comment ref="D28" authorId="28" shapeId="0" xr:uid="{39F58960-FD9D-224C-8E70-5638DC1B75FF}">
      <text>
        <t>[Threaded comment]
Your version of Excel allows you to read this threaded comment; however, any edits to it will get removed if the file is opened in a newer version of Excel. Learn more: https://go.microsoft.com/fwlink/?linkid=870924
Comment:
    Deleted the entry “[currently not shown to users to change -- constant utility requirements]”</t>
      </text>
    </comment>
    <comment ref="D40" authorId="29" shapeId="0" xr:uid="{10BA868B-7DE5-FC4D-A49C-536F61B10A09}">
      <text>
        <t>[Threaded comment]
Your version of Excel allows you to read this threaded comment; however, any edits to it will get removed if the file is opened in a newer version of Excel. Learn more: https://go.microsoft.com/fwlink/?linkid=870924
Comment:
    This description needs to be confirmed
Reply:
    This description was confirmed last 9 January 2024.</t>
      </text>
    </comment>
    <comment ref="D42" authorId="30" shapeId="0" xr:uid="{2CDB5F77-2D88-6941-8DE2-982267D193A3}">
      <text>
        <t>[Threaded comment]
Your version of Excel allows you to read this threaded comment; however, any edits to it will get removed if the file is opened in a newer version of Excel. Learn more: https://go.microsoft.com/fwlink/?linkid=870924
Comment:
    This description needs to be confirmed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tc={3CB377EF-1C85-4ECD-97B1-04CFBD680C40}</author>
    <author>tc={71C0787B-4A09-43DF-8B06-8DAB49A5BBC0}</author>
    <author>tc={F704D568-EB51-4A4A-85E9-0F1E4DD90524}</author>
    <author>tc={37060AA6-A4B1-4EE3-869B-278C9AC47BB3}</author>
  </authors>
  <commentList>
    <comment ref="M2" authorId="0" shapeId="0" xr:uid="{3CB377EF-1C85-4ECD-97B1-04CFBD680C40}">
      <text>
        <t xml:space="preserve">[Threaded comment]
Your version of Excel allows you to read this threaded comment; however, any edits to it will get removed if the file is opened in a newer version of Excel. Learn more: https://go.microsoft.com/fwlink/?linkid=870924
Comment:
    Confirm with Rick that numbers here also mean the following:
0 - Ammonia
1 - AmmoniumSulphate
2 - AmmoniumNitrate
3 - CalciumAmmoniumNitrate
4 - AmmoniumPhosphate
5 - NKCompound
6 - NPKCompound
7 - UreaAmmoniumNitrate
8 - OtherFertiliserN
9 - OtherFertiliserNP
10 - Urea
</t>
      </text>
    </comment>
    <comment ref="M13" authorId="1" shapeId="0" xr:uid="{71C0787B-4A09-43DF-8B06-8DAB49A5BBC0}">
      <text>
        <t xml:space="preserve">[Threaded comment]
Your version of Excel allows you to read this threaded comment; however, any edits to it will get removed if the file is opened in a newer version of Excel. Learn more: https://go.microsoft.com/fwlink/?linkid=870924
Comment:
    Confirm with Rick that numbers here also mean the following:
0 - Ammonia
1 - AmmoniumSulphate
2 - AmmoniumNitrate
3 - CalciumAmmoniumNitrate
4 - AmmoniumPhosphate
5 - NKCompound
6 - NPKCompound
7 - UreaAmmoniumNitrate
8 - OtherFertiliserN
9 - OtherFertiliserNP
10 - Urea
</t>
      </text>
    </comment>
    <comment ref="M24" authorId="2" shapeId="0" xr:uid="{F704D568-EB51-4A4A-85E9-0F1E4DD90524}">
      <text>
        <t xml:space="preserve">[Threaded comment]
Your version of Excel allows you to read this threaded comment; however, any edits to it will get removed if the file is opened in a newer version of Excel. Learn more: https://go.microsoft.com/fwlink/?linkid=870924
Comment:
    Confirm with Rick that numbers here also mean the following:
0 - Ammonia
1 - AmmoniumSulphate
2 - AmmoniumNitrate
3 - CalciumAmmoniumNitrate
4 - AmmoniumPhosphate
5 - NKCompound
6 - NPKCompound
7 - UreaAmmoniumNitrate
8 - OtherFertiliserN
9 - OtherFertiliserNP
10 - Urea
</t>
      </text>
    </comment>
    <comment ref="M35" authorId="3" shapeId="0" xr:uid="{37060AA6-A4B1-4EE3-869B-278C9AC47BB3}">
      <text>
        <t xml:space="preserve">[Threaded comment]
Your version of Excel allows you to read this threaded comment; however, any edits to it will get removed if the file is opened in a newer version of Excel. Learn more: https://go.microsoft.com/fwlink/?linkid=870924
Comment:
    Confirm with Rick that numbers here also mean the following:
0 - Ammonia
1 - AmmoniumSulphate
2 - AmmoniumNitrate
3 - CalciumAmmoniumNitrate
4 - AmmoniumPhosphate
5 - NKCompound
6 - NPKCompound
7 - UreaAmmoniumNitrate
8 - OtherFertiliserN
9 - OtherFertiliserNP
10 - Urea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tc={FE710934-5EEF-5443-8EBB-DE0F44DDBA24}</author>
  </authors>
  <commentList>
    <comment ref="M2" authorId="0" shapeId="0" xr:uid="{FE710934-5EEF-5443-8EBB-DE0F44DDBA24}">
      <text>
        <t>[Threaded comment]
Your version of Excel allows you to read this threaded comment; however, any edits to it will get removed if the file is opened in a newer version of Excel. Learn more: https://go.microsoft.com/fwlink/?linkid=870924
Comment:
    What does the number designates here?</t>
      </text>
    </comment>
  </commentList>
</comments>
</file>

<file path=xl/sharedStrings.xml><?xml version="1.0" encoding="utf-8"?>
<sst xmlns="http://schemas.openxmlformats.org/spreadsheetml/2006/main" count="3904" uniqueCount="813">
  <si>
    <t>param</t>
  </si>
  <si>
    <t>units</t>
  </si>
  <si>
    <t>RR[0]</t>
  </si>
  <si>
    <t>-</t>
  </si>
  <si>
    <t>RR[1]</t>
  </si>
  <si>
    <t>RR[2]</t>
  </si>
  <si>
    <t>RR[3]</t>
  </si>
  <si>
    <t>RR[4]</t>
  </si>
  <si>
    <t>RR[5]</t>
  </si>
  <si>
    <t>RR[6]</t>
  </si>
  <si>
    <t>RR[7]</t>
  </si>
  <si>
    <t>RR[8]</t>
  </si>
  <si>
    <t>RR[9]</t>
  </si>
  <si>
    <t>RR[10]</t>
  </si>
  <si>
    <t>Z_product[0]</t>
  </si>
  <si>
    <t>t</t>
  </si>
  <si>
    <t>Z_product[1]</t>
  </si>
  <si>
    <t>Z_product[2]</t>
  </si>
  <si>
    <t>Z_product[3]</t>
  </si>
  <si>
    <t>Z_product[4]</t>
  </si>
  <si>
    <t>Z_product[5]</t>
  </si>
  <si>
    <t>Z_product[6]</t>
  </si>
  <si>
    <t>Z_product[7]</t>
  </si>
  <si>
    <t>Z_product[8]</t>
  </si>
  <si>
    <t>Z_product[9]</t>
  </si>
  <si>
    <t>Z_product[10]</t>
  </si>
  <si>
    <t>a_PE_PP_mech_recyclable</t>
  </si>
  <si>
    <t>Z_fertiliser[0]</t>
  </si>
  <si>
    <t>kgN</t>
  </si>
  <si>
    <t xml:space="preserve">    "Ammonia",</t>
  </si>
  <si>
    <t>Z_fertiliser[1]</t>
  </si>
  <si>
    <t xml:space="preserve">    "AmmoniumSulphate",</t>
  </si>
  <si>
    <t>Z_fertiliser[2]</t>
  </si>
  <si>
    <t xml:space="preserve">    "AmmoniumNitrate",</t>
  </si>
  <si>
    <t>Z_fertiliser[3]</t>
  </si>
  <si>
    <t xml:space="preserve">    "CalciumAmmoniumNitrate",</t>
  </si>
  <si>
    <t>Z_fertiliser[4]</t>
  </si>
  <si>
    <t xml:space="preserve">    "AmmoniumPhosphate",</t>
  </si>
  <si>
    <t>Z_fertiliser[5]</t>
  </si>
  <si>
    <t xml:space="preserve">    "NKCompound",</t>
  </si>
  <si>
    <t>Z_fertiliser[6]</t>
  </si>
  <si>
    <t xml:space="preserve">    "NPKCompound",</t>
  </si>
  <si>
    <t>Z_fertiliser[7]</t>
  </si>
  <si>
    <t xml:space="preserve">    "UreaAmmoniumNitrate",</t>
  </si>
  <si>
    <t>Z_fertiliser[8]</t>
  </si>
  <si>
    <t xml:space="preserve">    "OtherFertiliserN",</t>
  </si>
  <si>
    <t>Z_fertiliser[9]</t>
  </si>
  <si>
    <t xml:space="preserve">    "OtherFertiliserNP",</t>
  </si>
  <si>
    <t>Z_fertiliser[10]</t>
  </si>
  <si>
    <t xml:space="preserve">    "Urea",</t>
  </si>
  <si>
    <t>C_ethyl_alcohol_from_biomass</t>
  </si>
  <si>
    <t>C_ethylene_from_methyl_alcohol</t>
  </si>
  <si>
    <t>k_biomass_feedstock_fraction[0]</t>
  </si>
  <si>
    <t>Which is which? Comment here</t>
  </si>
  <si>
    <t>k_biomass_feedstock_fraction[1]</t>
  </si>
  <si>
    <t>k_biomass_feedstock_fraction[2]</t>
  </si>
  <si>
    <t>k_biomass_feedstock_fraction[3]</t>
  </si>
  <si>
    <t>k_biomass_feedstock_fraction[4]</t>
  </si>
  <si>
    <t>k_biomass_feedstock_fraction[5]</t>
  </si>
  <si>
    <t>ElecReq_SteamCrackingOfNaphthaMaxEthylene</t>
  </si>
  <si>
    <t>kWh/t</t>
  </si>
  <si>
    <t>ETHYLENE FROM WIDE RANGE NAPHTHA, MAXIMUM ETHYLENE, FRONT END DEMETHANIZER</t>
  </si>
  <si>
    <t>ElecReq_SteamCrackingOfEthane</t>
  </si>
  <si>
    <t>ETHYLENE FROM ETHANE BY STEAM CRACKING</t>
  </si>
  <si>
    <t>ElecReq_MethylAlcoholToOlefins</t>
  </si>
  <si>
    <t>ETHYLENE FROM METHANOL</t>
  </si>
  <si>
    <t>ElecReq_DehydrationOfEthylAlcohol</t>
  </si>
  <si>
    <t>ETHYLENE FROM ETHANOL DEHYDRATION PROCESS BY BRASKEM</t>
  </si>
  <si>
    <t>ElecReq_SteamCrackingOfNaphthaMaxPropylene</t>
  </si>
  <si>
    <t>PROPYLENE FROM WIDE RANGE NAPHTHA, MAXIMUM PROPYLENE, FRONT END DEPROPANIZER WITH GAS TURBINE DRIVER</t>
  </si>
  <si>
    <t>ElecReq_DehydrogenationOfPropane</t>
  </si>
  <si>
    <t>PROPYLENE FROM PROPANE BY THE OLEFLEX PROCESS</t>
  </si>
  <si>
    <t>ElecReq_MethylAlcoholToPropylene</t>
  </si>
  <si>
    <t>METHANOL TO PROPYLENE BY THE LURGI MTP PROCESS UPDATED</t>
  </si>
  <si>
    <t>ElecReq_FischerTropschSynthesisOfOlefinsFromSyngas</t>
  </si>
  <si>
    <t>Fischer-Tropsch synthesis of olefins from syngas</t>
  </si>
  <si>
    <t>ElecReq_DistillationOfButylenesForButadiene</t>
  </si>
  <si>
    <t>BUTADIENE RECOVERY BY N-METHYL-2-PYRROLIDONE EXTRACTIVE DISTILLATION UPDATE</t>
  </si>
  <si>
    <t>ElecReq_DehydrogenationOfButaneForButadiene</t>
  </si>
  <si>
    <t>BUTADIENE VIA CATADIENE PROCESS</t>
  </si>
  <si>
    <t>ElecReq_DistillationOfPyrolysisGasolineForBTX</t>
  </si>
  <si>
    <t>BENZENE [MIXED XYLENES BY-PRODUCT] FROM PYROL GASOL HEART CUT BY SULFOLANE EXTR. AND DIST.</t>
  </si>
  <si>
    <t>ElecReq_MethylAlcoholSynthesis</t>
  </si>
  <si>
    <t>METHANOL (MEGA SCALE) FROM SYNGAS VIA HALDOR TOPSOE TECHNOLOGY</t>
  </si>
  <si>
    <t>ElecReq_EthylAlcoholSynthesisFromSugarcane</t>
  </si>
  <si>
    <t>ETHANOL FROM SUGARCANE</t>
  </si>
  <si>
    <t>ElecReq_EthylAlcoholSynthesisFromSugarcaneBagasse</t>
  </si>
  <si>
    <t>ETHANOL FROM BAGASSE</t>
  </si>
  <si>
    <t>ElecReq_EthylAlcoholSynthesisFromMaize</t>
  </si>
  <si>
    <t>ETHANOL FROM CORN DRY MILL</t>
  </si>
  <si>
    <t>ElecReq_EthylAlcoholSynthesisFromCornStover</t>
  </si>
  <si>
    <t>ETHANOL BY DUPONT CELLULOSIC PROCESS CASE II</t>
  </si>
  <si>
    <t>ElecReq_EthylAlcoholSynthesisFromWheatStraw</t>
  </si>
  <si>
    <t>ETHANOL FROM WHEAT STRAW</t>
  </si>
  <si>
    <t>ElecReq_EthylAlcoholSynthesisFromRiceStraw</t>
  </si>
  <si>
    <t>Ethanol from rice straw</t>
  </si>
  <si>
    <t>ElecReq_NaturalGasSteamMethaneReformingToSyngas</t>
  </si>
  <si>
    <t>Steam methane reforming of natural gas to syngas</t>
  </si>
  <si>
    <t>ElecReq_CoalGasificationToSyngas</t>
  </si>
  <si>
    <t>Coal gasification to syngas</t>
  </si>
  <si>
    <t>ElecReq_SugarCaneBagasseGasificationToSyngas</t>
  </si>
  <si>
    <t>Sugar cane bagasse gasifiction to syngas</t>
  </si>
  <si>
    <t>ElecReq_CornStoverGasficationToSyngas</t>
  </si>
  <si>
    <t>Corn stover bagasse gasifiction to syngas</t>
  </si>
  <si>
    <t>ElecReq_WheatStrawGasificationToSyngas</t>
  </si>
  <si>
    <t>Wheat straw bagasse gasifiction to syngas</t>
  </si>
  <si>
    <t>ElecReq_RiceStrawGasificationToSyngas</t>
  </si>
  <si>
    <t>Rice straw bagasse gasifiction to syngas</t>
  </si>
  <si>
    <t>ElecReq_SyngasToAmmoniaProduction</t>
  </si>
  <si>
    <t>Syngas to ammonia production</t>
  </si>
  <si>
    <t>NGReq_SteamCrackingOfNaphthaMaxEthylene</t>
  </si>
  <si>
    <t>MJ/t</t>
  </si>
  <si>
    <t>NGReq_SteamCrackingOfEthane</t>
  </si>
  <si>
    <t>NGReq_MethylAlcoholToOlefins</t>
  </si>
  <si>
    <t>NGReq_DehydrationOfEthylAlcohol</t>
  </si>
  <si>
    <t>NGReq_SteamCrackingOfNaphthaMaxPropylene</t>
  </si>
  <si>
    <t>NGReq_DehydrogenationOfPropane</t>
  </si>
  <si>
    <t>NGReq_MethylAlcoholToPropylene</t>
  </si>
  <si>
    <t>NGReq_FischerTropschSynthesisOfOlefinsFromSyngas</t>
  </si>
  <si>
    <t>NGReq_DistillationOfButylenesForButadiene</t>
  </si>
  <si>
    <t>NGReq_DehydrogenationOfButaneForButadiene</t>
  </si>
  <si>
    <t>NGReq_DistillationOfPyrolysisGasolineForBTX</t>
  </si>
  <si>
    <t>NGReq_MethylAlcoholSynthesis</t>
  </si>
  <si>
    <t>NGReq_EthylAlcoholSynthesisFromSugarcane</t>
  </si>
  <si>
    <t>NGReq_EthylAlcoholSynthesisFromSugarcaneBagasse</t>
  </si>
  <si>
    <t>NGReq_EthylAlcoholSynthesisFromMaize</t>
  </si>
  <si>
    <t>NGReq_EthylAlcoholSynthesisFromCornStover</t>
  </si>
  <si>
    <t>NGReq_EthylAlcoholSynthesisFromWheatStraw</t>
  </si>
  <si>
    <t>NGReq_EthylAlcoholSynthesisFromRiceStraw</t>
  </si>
  <si>
    <t>NGReq_NaturalGasSteamMethaneReformingToSyngas</t>
  </si>
  <si>
    <t>NGReq_CoalGasificationToSyngas</t>
  </si>
  <si>
    <t>NGReq_SugarCaneBagasseGasificationToSyngas</t>
  </si>
  <si>
    <t>NGReq_CornStoverGasficationToSyngas</t>
  </si>
  <si>
    <t>NGReq_WheatStrawGasificationToSyngas</t>
  </si>
  <si>
    <t>NGReq_RiceStrawGasificationToSyngas</t>
  </si>
  <si>
    <t>NGReq_SyngasToAmmoniaProduction</t>
  </si>
  <si>
    <t>ElecReq_EthyleneGlycolSynthesis</t>
  </si>
  <si>
    <t>ElecReq_StyreneSynthesis</t>
  </si>
  <si>
    <t>ElecReq_VinylChlorideSynthesis</t>
  </si>
  <si>
    <t>ElecReq_AdipicAcidSynthesis</t>
  </si>
  <si>
    <t>ElecReq_HexamethylenediamineSynthesisFromButadiene</t>
  </si>
  <si>
    <t>ElecReq_CyclohexaneSynthesis</t>
  </si>
  <si>
    <t>ElecReq_TerephthalicAcidSynthesis</t>
  </si>
  <si>
    <t>ElecReq_HydrogenCyanideSynthesis</t>
  </si>
  <si>
    <t>ElecReq_IsophthalicAcidSynthesis</t>
  </si>
  <si>
    <t>ElecReq_TolueneDiisocyanateSynthesis</t>
  </si>
  <si>
    <t>ElecReq_PolyolsSynthesis</t>
  </si>
  <si>
    <t>ElecReq_PropyleneOxideSynthesis</t>
  </si>
  <si>
    <t>ElecReq_EthyleneOxideSynthesis</t>
  </si>
  <si>
    <t>ElecReq_AceticAcidSynthesis</t>
  </si>
  <si>
    <t>ElecReq_OtherOrganicChemicalsSynthesis</t>
  </si>
  <si>
    <t>Check with Stephen that mnissing value means zero?</t>
  </si>
  <si>
    <t>ElecReq_PolymerisationOfLDPE</t>
  </si>
  <si>
    <t>ElecReq_PolymerisationOfHDPE</t>
  </si>
  <si>
    <t>ElecReq_PolymerisationOfLLDPE</t>
  </si>
  <si>
    <t>ElecReq_PolymerisationOfPP</t>
  </si>
  <si>
    <t>ElecReq_PolymerisationOfPolystyrene</t>
  </si>
  <si>
    <t>ElecReq_PolymerisationOfPVC</t>
  </si>
  <si>
    <t>ElecReq_PolymerisationOfPET</t>
  </si>
  <si>
    <t>ElecReq_PolymerisationOfPUR</t>
  </si>
  <si>
    <t>ElecReq_PolymerisationOfStyreneButadiene</t>
  </si>
  <si>
    <t>ElecReq_PolymerisationOfFibrePPA</t>
  </si>
  <si>
    <t>ElecReq_PolymerisationOfOtherPolymers</t>
  </si>
  <si>
    <t>NGReq_EthyleneGlycolSynthesis</t>
  </si>
  <si>
    <t>NGReq_StyreneSynthesis</t>
  </si>
  <si>
    <t>NGReq_VinylChlorideSynthesis</t>
  </si>
  <si>
    <t>NGReq_AdipicAcidSynthesis</t>
  </si>
  <si>
    <t>NGReq_HexamethylenediamineSynthesisFromButadiene</t>
  </si>
  <si>
    <t>NGReq_CyclohexaneSynthesis</t>
  </si>
  <si>
    <t>NGReq_TerephthalicAcidSynthesis</t>
  </si>
  <si>
    <t>NGReq_HydrogenCyanideSynthesis</t>
  </si>
  <si>
    <t>NGReq_IsophthalicAcidSynthesis</t>
  </si>
  <si>
    <t>NGReq_TolueneDiisocyanateSynthesis</t>
  </si>
  <si>
    <t>NGReq_PolyolsSynthesis</t>
  </si>
  <si>
    <t>NGReq_PropyleneOxideSynthesis</t>
  </si>
  <si>
    <t>NGReq_EthyleneOxideSynthesis</t>
  </si>
  <si>
    <t>NGReq_AceticAcidSynthesis</t>
  </si>
  <si>
    <t>NGReq_OtherOrganicChemicalsSynthesis</t>
  </si>
  <si>
    <t>NGReq_PolymerisationOfLDPE</t>
  </si>
  <si>
    <t>NGReq_PolymerisationOfHDPE</t>
  </si>
  <si>
    <t>NGReq_PolymerisationOfLLDPE</t>
  </si>
  <si>
    <t>NGReq_PolymerisationOfPP</t>
  </si>
  <si>
    <t>NGReq_PolymerisationOfPolystyrene</t>
  </si>
  <si>
    <t>NGReq_PolymerisationOfPVC</t>
  </si>
  <si>
    <t>NGReq_PolymerisationOfPET</t>
  </si>
  <si>
    <t>NGReq_PolymerisationOfPUR</t>
  </si>
  <si>
    <t>NGReq_PolymerisationOfStyreneButadiene</t>
  </si>
  <si>
    <t>NGReq_PolymerisationOfFibrePPA</t>
  </si>
  <si>
    <t>NGReq_PolymerisationOfOtherPolymers</t>
  </si>
  <si>
    <t>EF_Utility_Electricity</t>
  </si>
  <si>
    <t>kgCO2e/kWh</t>
  </si>
  <si>
    <t>Middle-of-the-range value used as a default -- should consider in levers</t>
  </si>
  <si>
    <t>EF_Utility_NaturalGas</t>
  </si>
  <si>
    <t>kgCO2e/MJ</t>
  </si>
  <si>
    <t>EF_Feedstock_NaturalGas</t>
  </si>
  <si>
    <t>kgCO2e/t</t>
  </si>
  <si>
    <t>EF_Feedstock_Coal</t>
  </si>
  <si>
    <t>EF_Feedstock_Naphtha</t>
  </si>
  <si>
    <t>EF_Feedstock_Ethane</t>
  </si>
  <si>
    <t>EF_Feedstock_Propane</t>
  </si>
  <si>
    <t>EF_Feedstock_Butane</t>
  </si>
  <si>
    <t>EF_Feedstock_SugarCane</t>
  </si>
  <si>
    <t>EF_Feedstock_Maize</t>
  </si>
  <si>
    <t>EF_Feedstock_CornStover</t>
  </si>
  <si>
    <t>EF_Feedstock_SugarCaneBagasse</t>
  </si>
  <si>
    <t>EF_Feedstock_WheatStraw</t>
  </si>
  <si>
    <t>EF_Feedstock_RiceStraw</t>
  </si>
  <si>
    <t>Comments</t>
  </si>
  <si>
    <t>ktN</t>
  </si>
  <si>
    <t>E_fertiliser_use[0]</t>
  </si>
  <si>
    <t>ktCO2e/ktN</t>
  </si>
  <si>
    <t>E_fertiliser_use[1]</t>
  </si>
  <si>
    <t>E_fertiliser_use[2]</t>
  </si>
  <si>
    <t>E_fertiliser_use[3]</t>
  </si>
  <si>
    <t>E_fertiliser_use[4]</t>
  </si>
  <si>
    <t>E_fertiliser_use[5]</t>
  </si>
  <si>
    <t>E_fertiliser_use[6]</t>
  </si>
  <si>
    <t>E_fertiliser_use[7]</t>
  </si>
  <si>
    <t>E_fertiliser_use[8]</t>
  </si>
  <si>
    <t>E_fertiliser_use[9]</t>
  </si>
  <si>
    <t>E_fertiliser_use[10]</t>
  </si>
  <si>
    <t>E_fertiliser_prod[0]</t>
  </si>
  <si>
    <t>E_fertiliser_prod[1]</t>
  </si>
  <si>
    <t>E_fertiliser_prod[2]</t>
  </si>
  <si>
    <t>E_fertiliser_prod[3]</t>
  </si>
  <si>
    <t>E_fertiliser_prod[4]</t>
  </si>
  <si>
    <t>E_fertiliser_prod[5]</t>
  </si>
  <si>
    <t>E_fertiliser_prod[6]</t>
  </si>
  <si>
    <t>E_fertiliser_prod[7]</t>
  </si>
  <si>
    <t>E_fertiliser_prod[8]</t>
  </si>
  <si>
    <t>E_fertiliser_prod[9]</t>
  </si>
  <si>
    <t>E_fertiliser_prod[10]</t>
  </si>
  <si>
    <t>Z_EOL[0]</t>
  </si>
  <si>
    <t>Z_EOL[1]</t>
  </si>
  <si>
    <t>Z_EOL[2]</t>
  </si>
  <si>
    <t>Z_EOL[3]</t>
  </si>
  <si>
    <t>Z_EOL[4]</t>
  </si>
  <si>
    <t>Z_EOL[5]</t>
  </si>
  <si>
    <t>Z_EOL[6]</t>
  </si>
  <si>
    <t>Z_EOL[7]</t>
  </si>
  <si>
    <t>C_ethylene_from_ethane</t>
  </si>
  <si>
    <t>C_ethylene_from_naphtha</t>
  </si>
  <si>
    <t>C_xylenes_from_methyl_alcohol</t>
  </si>
  <si>
    <t>C_xylenes_from_naphtha</t>
  </si>
  <si>
    <t>C_green_hydrogen</t>
  </si>
  <si>
    <t>C_blue_hydrogen</t>
  </si>
  <si>
    <t>Z_extra[0]</t>
  </si>
  <si>
    <t>Z_extra[1]</t>
  </si>
  <si>
    <t>Z_extra[2]</t>
  </si>
  <si>
    <t>Z_extra[3]</t>
  </si>
  <si>
    <t>id</t>
  </si>
  <si>
    <t>label</t>
  </si>
  <si>
    <t>description</t>
  </si>
  <si>
    <t>level_label_1</t>
  </si>
  <si>
    <t>level_description_1</t>
  </si>
  <si>
    <t>level_label_2</t>
  </si>
  <si>
    <t>level_description_2</t>
  </si>
  <si>
    <t>level_label_3</t>
  </si>
  <si>
    <t>level_description_3</t>
  </si>
  <si>
    <t>level_label_4</t>
  </si>
  <si>
    <t>level_description_4</t>
  </si>
  <si>
    <t>comment</t>
  </si>
  <si>
    <t>reference</t>
  </si>
  <si>
    <t>fertiliser_demand</t>
  </si>
  <si>
    <t>Fertiliser demand</t>
  </si>
  <si>
    <t>BAU</t>
  </si>
  <si>
    <t>Demand reduction</t>
  </si>
  <si>
    <t>Demand reduction and fertilizer substitution</t>
  </si>
  <si>
    <t>Based on Yunhu's fertiliser model</t>
  </si>
  <si>
    <t>TODO - Yunhu's paper</t>
  </si>
  <si>
    <t>fertiliser_use_phase</t>
  </si>
  <si>
    <t>Fertiliser use-phase changes</t>
  </si>
  <si>
    <t>Nitrogen inhibitors</t>
  </si>
  <si>
    <t>Based on Yunhu's fertiliser model. Since use-phase is directly proportional to consumption (no imports to worry about) and does not vary by region, we can use it directly.</t>
  </si>
  <si>
    <t>fertiliser_production</t>
  </si>
  <si>
    <t>Fertiliser production changes</t>
  </si>
  <si>
    <t>Water electrolysis</t>
  </si>
  <si>
    <t>Electrical heating</t>
  </si>
  <si>
    <t>CCS</t>
  </si>
  <si>
    <t>product_demand</t>
  </si>
  <si>
    <t>Product demand</t>
  </si>
  <si>
    <t>From sector/polymer/regional model</t>
  </si>
  <si>
    <t>50%</t>
  </si>
  <si>
    <t>Demand reduced to 50%</t>
  </si>
  <si>
    <t>30%</t>
  </si>
  <si>
    <t>Demand reduced to 30%</t>
  </si>
  <si>
    <t>10%</t>
  </si>
  <si>
    <t>Demand reduced to 10%</t>
  </si>
  <si>
    <t>TODO - Yunhu's stock paper</t>
  </si>
  <si>
    <t>recycling</t>
  </si>
  <si>
    <t>Recycling</t>
  </si>
  <si>
    <t>Determines recycling rates</t>
  </si>
  <si>
    <t>Very little</t>
  </si>
  <si>
    <t>Very pessimistic assumptions about recycling</t>
  </si>
  <si>
    <t>Some</t>
  </si>
  <si>
    <t>Some recycling</t>
  </si>
  <si>
    <t>More</t>
  </si>
  <si>
    <t>More recycling</t>
  </si>
  <si>
    <t>Lots</t>
  </si>
  <si>
    <t>Lots of recycling</t>
  </si>
  <si>
    <t>ethylene_ethane_capacity</t>
  </si>
  <si>
    <t>Ethylene from ethane</t>
  </si>
  <si>
    <t>None</t>
  </si>
  <si>
    <t>No capacity for this route</t>
  </si>
  <si>
    <t>Some capacity</t>
  </si>
  <si>
    <t>More capacity</t>
  </si>
  <si>
    <t>Lots of capacity</t>
  </si>
  <si>
    <t>Fake data -- replace!</t>
  </si>
  <si>
    <t>ethylene_naphtha_capacity</t>
  </si>
  <si>
    <t>Ethylene from naphtha</t>
  </si>
  <si>
    <t>ethylene_methanol_capacity</t>
  </si>
  <si>
    <t>Ethylene from methyl alcohol</t>
  </si>
  <si>
    <t>bioethanol_capacity</t>
  </si>
  <si>
    <t>Bio-ethyl-alcohol capacity</t>
  </si>
  <si>
    <t>Ethyl alcohol from bio-based feedstocks is considered a good option in the model, but capacity is limited. This lever determines how much capacity is available to the model.</t>
  </si>
  <si>
    <t>All available biomass is used for other uses</t>
  </si>
  <si>
    <t>associated_parameters</t>
  </si>
  <si>
    <t>Z_fertiliser[Number]</t>
  </si>
  <si>
    <t>Fertiliser demand changes</t>
  </si>
  <si>
    <t>Demand reduction and fertiliser substitution</t>
  </si>
  <si>
    <t>E_fertiliser_use[Number]</t>
  </si>
  <si>
    <t>E_fertiliser_prod[Number]</t>
  </si>
  <si>
    <t>Z_product[Number] Z_EOL[Number]</t>
  </si>
  <si>
    <t>RR[Number]</t>
  </si>
  <si>
    <t xml:space="preserve">frac_of_recyclable_PO </t>
  </si>
  <si>
    <t>Fraction of recyclable polyolefins</t>
  </si>
  <si>
    <t>Determines the amount of polyolefins recycled from the total end-of-life polyethylene and polypropylene products</t>
  </si>
  <si>
    <t>Sets the total capacity to produce ethylene from ethane</t>
  </si>
  <si>
    <t xml:space="preserve">C_ethylene_from_methyl_alcohol </t>
  </si>
  <si>
    <t>Sets the total capacity to produce ethylene from methyl alcohol</t>
  </si>
  <si>
    <t>Baseline</t>
  </si>
  <si>
    <t>Baseline capacity</t>
  </si>
  <si>
    <t>Reference</t>
  </si>
  <si>
    <t>Reference projected capacity</t>
  </si>
  <si>
    <t>Based on Methanol Institute (2023) and IHS process recipe</t>
  </si>
  <si>
    <t>Methanol Institute (2023) and IHS process recipe</t>
  </si>
  <si>
    <t>electricity_requirements</t>
  </si>
  <si>
    <t>[currently not shown to users to change -- constant utility requirements]</t>
  </si>
  <si>
    <t>Baseline/constant</t>
  </si>
  <si>
    <t>natural_gas _requirements</t>
  </si>
  <si>
    <t>electricity_emission_factor</t>
  </si>
  <si>
    <t>natural_gas_emission_factor</t>
  </si>
  <si>
    <t>feedstock_emission_factor</t>
  </si>
  <si>
    <t>level</t>
  </si>
  <si>
    <t>level_description</t>
  </si>
  <si>
    <t>comments</t>
  </si>
  <si>
    <t xml:space="preserve">    "Ammonia"</t>
  </si>
  <si>
    <t>vector of demands for each fertiliser type: from running "Whole_process_BAU_WE_EH_CCS_nitrificationinhibitor" and saving "sum(C{10}, 1)" and "sum(C{40}, 1)" respectively.</t>
  </si>
  <si>
    <t>vector of demands for each fertiliser type: from running "Whole_processWOUreaV2AN_SA_demand_reduction" and saving "sum(C{10}, 1)" and "sum(C{40}, 1)" respectively.</t>
  </si>
  <si>
    <t>vector of demands for each fertiliser type: from running "Whole_processWOUreaV2AN_SC_fertilizer_substitution" and saving "sum(C{10}, 1)" and "sum(C{40}, 1)" respectively.</t>
  </si>
  <si>
    <t>EF_use_time{10}</t>
  </si>
  <si>
    <t>EF_use_time{40}</t>
  </si>
  <si>
    <t>EFprod2010 = sum(GHG_productionV2{10}, 1) ./ sum(C{10}, 1)</t>
  </si>
  <si>
    <t>EFprod2050 = sum(GHG_productionV2{50}, 1) ./ sum(C{50}, 1)</t>
  </si>
  <si>
    <t>EFprod2010 = sum(GHG_productionV2_miti{10}, 1) ./ sum(C{10}, 1)</t>
  </si>
  <si>
    <t>EFprod2050 = sum(GHG_productionV2_miti{50}, 1) ./ sum(C{50}, 1)</t>
  </si>
  <si>
    <t>EFprod2010 = sum(GHG_productionV2_miti2{10}, 1) ./ sum(C{10}, 1)</t>
  </si>
  <si>
    <t>EFprod2050 = sum(GHG_productionV2_miti2{50}, 1) ./ sum(C{50}, 1)</t>
  </si>
  <si>
    <t>EFprod2010 = sum(GHG_productionV2_miti3{10}, 1) ./ sum(C{10}, 1)</t>
  </si>
  <si>
    <t>EFprod2050 = sum(GHG_productionV2_miti3{50}, 1) ./ sum(C{50}, 1)</t>
  </si>
  <si>
    <t>Copied from notebook "Convert product model.ipynb"</t>
  </si>
  <si>
    <t>comment on this parameter's data</t>
  </si>
  <si>
    <t>Last 2020, 31201.9722359321 kt of methanol was converted to olefins (Methanol Institute 2023). This was assumed as the capacity. It was multiplied by 1 t ethylene per 4.287370235 methanol (IHS process recipe)</t>
  </si>
  <si>
    <t>10% growth on the capacity per year was assumed based on the data from Methanol Institute (2023)</t>
  </si>
  <si>
    <t>Levels 1, 2, 3, and 4 were assumed that all production plants operate at average of 60%, 70%, 80%, and 90% of their capacity</t>
  </si>
  <si>
    <t>k_biomass_feedstock_fraction[Number]</t>
  </si>
  <si>
    <t>frac_of_biomass_feedstock</t>
  </si>
  <si>
    <t>xylenes_methyl_alcohol_capacity</t>
  </si>
  <si>
    <t>Xylenes from methyl alcohol</t>
  </si>
  <si>
    <t>Sets the total capacity to produce xylenes from methyl alcohol</t>
  </si>
  <si>
    <t>xylenes_naphtha_capacity</t>
  </si>
  <si>
    <t>Xylenes from naphtha</t>
  </si>
  <si>
    <t>Sets the total capacity to produce xylenes from naphtha</t>
  </si>
  <si>
    <t>green_hydrogen_capacity</t>
  </si>
  <si>
    <t>Hydrogen production via water electrolysis</t>
  </si>
  <si>
    <t>Fraction of biomass feedstock</t>
  </si>
  <si>
    <t>Electricity required and drawn from the grid</t>
  </si>
  <si>
    <t>blue_hydrogen_capacity</t>
  </si>
  <si>
    <t>Hydrogen production via natural gas steam methane reforming with CCS</t>
  </si>
  <si>
    <t>Z_extra[Number]</t>
  </si>
  <si>
    <t>extra_demand</t>
  </si>
  <si>
    <t>Sets the total capacity to produce green hydrogen</t>
  </si>
  <si>
    <t>Sets the total capacity to produce blue hydrogen</t>
  </si>
  <si>
    <t>Aromatics (BTX) and methyl alcohol have other demands downstream their supply chains which are not related to polymer or plastics production.</t>
  </si>
  <si>
    <t>Accounts for other demands of benzene, toluene, xylenes, and methyl alcohol, respectively, which are not related to polymer and/or plastics production.</t>
  </si>
  <si>
    <t>Emission factor of the feedstocks which must account during their extraction/production, refining, and/or transportation into the petrochemical supply chains</t>
  </si>
  <si>
    <t>ElecReq_ProcessName</t>
  </si>
  <si>
    <t>EF_FeedstockName</t>
  </si>
  <si>
    <t>Emission factor of the electricity required and drawn from the grid</t>
  </si>
  <si>
    <t>ElecReq_CatalyticReformingOfNaphthaForToluene</t>
  </si>
  <si>
    <t>ElecReq_CatalyticReformingOfNaphthaForXylenes</t>
  </si>
  <si>
    <t>ElecReq_DisproportionationOfTolueneForXylenes</t>
  </si>
  <si>
    <t>ElecReq_DealkylationOfTolueneForBenzene</t>
  </si>
  <si>
    <t>ElecReq_MethanolToAromatics</t>
  </si>
  <si>
    <t>NGReq_CatalyticReformingOfNaphthaForToluene</t>
  </si>
  <si>
    <t>NGReq_CatalyticReformingOfNaphthaForXylenes</t>
  </si>
  <si>
    <t>NGReq_DisproportionationOfTolueneForXylenes</t>
  </si>
  <si>
    <t>NGReq_DealkylationOfTolueneForBenzene</t>
  </si>
  <si>
    <t>NGReq_MethanolToAromatics</t>
  </si>
  <si>
    <t>ElecReq_CarbonDioxideHydrogenationToMethylAlcohol</t>
  </si>
  <si>
    <t>NGReq_CarbonDioxideHydrogenationToMethylAlcohol</t>
  </si>
  <si>
    <t>ElecReq_NaturalGasSteamMethaneReformingToHydrogen</t>
  </si>
  <si>
    <t>ElecReq_NaturalGasSteamMethaneReformingWithCCSToHydrogen</t>
  </si>
  <si>
    <t>ElecReq_WaterElectrolysisForHydrogen</t>
  </si>
  <si>
    <t>NGReq_NaturalGasSteamMethaneReformingToHydrogen</t>
  </si>
  <si>
    <t>NGReq_NaturalGasSteamMethaneReformingWithCCSToHydrogen</t>
  </si>
  <si>
    <t>NGReq_WaterElectrolysisForHydrogen</t>
  </si>
  <si>
    <t>NGReq_ProcessName</t>
  </si>
  <si>
    <t>Emission factor of natural gas when it is combusted on-site for power and/or steam generation</t>
  </si>
  <si>
    <t>Natural gas required and combusted on-site for power and/or steam generation</t>
  </si>
  <si>
    <t>Demand reduced to 50% of the current</t>
  </si>
  <si>
    <t>Demand reduced to 30% of the current</t>
  </si>
  <si>
    <t>Demand reduced to 10% of the current</t>
  </si>
  <si>
    <t>Determines the mix of biomass feedstock utilised</t>
  </si>
  <si>
    <t>k_olefins_from_paraffins_ethane_fraction</t>
  </si>
  <si>
    <t>olefins_paraffins_mix</t>
  </si>
  <si>
    <t>Determins the mix of paraffins (i.e., naptha, ethane) from which olefins are produced</t>
  </si>
  <si>
    <t>comments1</t>
  </si>
  <si>
    <t>"PackagingProducts"</t>
  </si>
  <si>
    <t>"TransportationProducts"</t>
  </si>
  <si>
    <t>"BuildingsAndConstructionProducts"</t>
  </si>
  <si>
    <t>"ElectricalAndElectronicProducts"</t>
  </si>
  <si>
    <t>"IndustrialMachinery"</t>
  </si>
  <si>
    <t>"TextileProducts"</t>
  </si>
  <si>
    <t>"OtherProducts"</t>
  </si>
  <si>
    <t>recycling_rate</t>
  </si>
  <si>
    <t>comments 1</t>
  </si>
  <si>
    <t>"LDPEPolyethylene"</t>
  </si>
  <si>
    <t>"HDPEPolyethylene"</t>
  </si>
  <si>
    <t>"PPPolypropylene"</t>
  </si>
  <si>
    <t>"PSPolystyrene"</t>
  </si>
  <si>
    <t>"PVCPolyvinylChloride"</t>
  </si>
  <si>
    <t>"PETPolyethyleneTerephthalatePolyesters"</t>
  </si>
  <si>
    <t>"Polyurethane"</t>
  </si>
  <si>
    <t>"SyntheticRubbers"</t>
  </si>
  <si>
    <t>"OtherPolymers"</t>
  </si>
  <si>
    <t>"LLDPE"</t>
  </si>
  <si>
    <t>"FibrePPA"</t>
  </si>
  <si>
    <t>"EthylAlcoholSynthesisFromSugarcane"</t>
  </si>
  <si>
    <t>"EthylAlcoholSynthesisFromSugarcaneBagasse"</t>
  </si>
  <si>
    <t>"EthylAlcoholSynthesisFromCornStover"</t>
  </si>
  <si>
    <t>"EthylAlcoholSynthesisFromMaize"</t>
  </si>
  <si>
    <t>"EthylAlcoholSynthesisFromWheatStraw"</t>
  </si>
  <si>
    <t>"EthylAlcoholSynthesisFromRiceStraw"</t>
  </si>
  <si>
    <t>"Benzene"</t>
  </si>
  <si>
    <t>"Toluene"</t>
  </si>
  <si>
    <t>"Xylenes"</t>
  </si>
  <si>
    <t>"MethylAlcohol"</t>
  </si>
  <si>
    <t>Determines the mix of paraffins (i.e., naptha, ethane) from which olefins are produced</t>
  </si>
  <si>
    <t>Most of the regions in the world produce olefins from naphtha while some produce olefins from ethane.</t>
  </si>
  <si>
    <t>Emission factor of the feedstocks which must account for during their extraction/production, refining, and/or transportation into the petrochemical supply chains</t>
  </si>
  <si>
    <t>frac_of_recyclable_PO</t>
  </si>
  <si>
    <t>natural_gas_requirements</t>
  </si>
  <si>
    <t>Reference projected capacity is based on the data from Methanol Institute (2023), see how the input data was derived in "in051223_ethylene_methanol_capa" tab of "2023-10-25-1535 Methanol - global sup&amp;dem, prod'n emis'ns, uses, input data to levers.xlsx" in our MS Teams folder</t>
  </si>
  <si>
    <t>Baseline fraction of ethane</t>
  </si>
  <si>
    <t>Reference projected fraction of ethane</t>
  </si>
  <si>
    <t>Baseline capacity is based on the data from Methanol Institute (2023), see how the input data was derived in "in051223_ethylene_methanol_capa" tab of "2023-10-25-1535 Methanol - global sup&amp;dem, prod'n emis'ns, uses, input data to levers.xlsx" in our MS Teams folder</t>
  </si>
  <si>
    <t>Reference projected extra demand of methyl alcohol is based from Methanol Institute (2023), see how the input data was derived in "in230124_extra_demand_3 " tab of "2023-10-25-1535 Methanol - global sup&amp;dem, prod'n emis'ns, uses, input data to levers.xlsx" in our MS Teams folder</t>
  </si>
  <si>
    <t>Baseline extra demand</t>
  </si>
  <si>
    <t>Reference projected extra demand</t>
  </si>
  <si>
    <t>Baseline capacity was based on the report of IEA (2023) while the reference projected capacity is from the report of the Hydrogen Council and McKinsey &amp; Company (2022).</t>
  </si>
  <si>
    <t>For BTX, a constant extra demand fraction was derived from the work of Levi and Cullen (2018) which was applied to the projected global demand based on the ICIS data. For methanol, the extra demand was determined from the trend of Methanol Institute (2023) data.</t>
  </si>
  <si>
    <t>Baseline capacity for green hydrogen is based from the report of IEA (2023), see how the input data was derived in "in240124_green_hydrogen_capacit" tab of "2024-01-25-1259 Hydrogen - global prod'n, demand, input to levers.xlsx" in our MS Teams folder</t>
  </si>
  <si>
    <t>Baseline MTO capacity</t>
  </si>
  <si>
    <t>Baseline green hydrogen capacity</t>
  </si>
  <si>
    <t>Reference projected MTO capacity</t>
  </si>
  <si>
    <t>Pales et al. (2018). The Future of Petrochemicals: Towards more sustainable plastics and fertilisers - Methodological Annex.https://iea.blob.core.windows.net/assets/bde8f9aa-d14e-412b-a8c2-fc90f6650eff/The_Future_of_Petrochemicals_Methodological_Annex.pdf</t>
  </si>
  <si>
    <t>Baseline capacity for blue hydrogen is based from the report of IEA (2023), see how the input data was derived in "in240124_blue_hydrogen_capacityt" tab of "2024-01-25-1259 Hydrogen - global prod'n, demand, input to levers.xlsx" in our MS Teams folder</t>
  </si>
  <si>
    <t>Baseline blue hydrogen capacity</t>
  </si>
  <si>
    <t>Reference projected green hydrogen capacity</t>
  </si>
  <si>
    <t>Reference projected blue hydrogen capacity</t>
  </si>
  <si>
    <t>Baseline bioethanol capacity</t>
  </si>
  <si>
    <t>Reference projected bioethanol capacity</t>
  </si>
  <si>
    <t>Baseline naphtha catalytic reforming capacity</t>
  </si>
  <si>
    <t>Reference project naphtha catalytic reforming capacity</t>
  </si>
  <si>
    <t>Baseline capacity for MTA was derived from the data of Pales et al. (2018) and Methanol Insittute (2023), see how the input data was derived in "in060224_ xylenes_methyl_alcoho" tab of "2023-10-25-1535 Methanol - global sup&amp;dem, prod'n emis'ns, uses, input data to levers.xlsx" in our MS Teams folder</t>
  </si>
  <si>
    <t>Reference capacity for MTA was derived from the data of Pales et al. (2018) and Methanol Insittute (2023), see how the input data was derived in "in060224_ xylenes_methyl_alcoho" tab of "2023-10-25-1535 Methanol - global sup&amp;dem, prod'n emis'ns, uses, input data to levers.xlsx" in our MS Teams folder</t>
  </si>
  <si>
    <t>Baseline MTA capacity</t>
  </si>
  <si>
    <t>Reference projected MTA capacity</t>
  </si>
  <si>
    <t>Baseline and reference projected capacities for MTA was deduced and derived from the data of Pales et al. (2018) and Methanol Institute (2023).</t>
  </si>
  <si>
    <t>Baseline and reference projected capacities for naphtha catalytic reforming were based on the data of OPEC (2020) and OPEC (2022), respectively.</t>
  </si>
  <si>
    <t>Based on the reference technology scenario of Pales et al. (2018).</t>
  </si>
  <si>
    <t>Based on data of Methanol Institute (2023) and IHS process recipe for the methyl alcohol-to-ethylene conversion factor.</t>
  </si>
  <si>
    <t>ICIS data; Levi and Cullen (2018). Mapping Global Flows of Chemicals: From Fossil Fuel Feedstocks to Chemical Products. doi: 10.1021/acs.est.7b04573; and Methanol Institute. (2023). MMSA Global Methanol Supply and Demand Balance 2018 - 2023E.  https://www.methanol.org/wp-content/uploads/2023/05/MMSA-World-Supply-and-Demand-Summary-for-Methanol-Institute-2.xlsx</t>
  </si>
  <si>
    <t>IEA (2023). Global Hydrogen Review 2023. https://iea.blob.core.windows.net/assets/ecdfc3bb-d212-4a4c-9ff7-6ce5b1e19cef/GlobalHydrogenReview2023.pdf; and Hydrogen Council and McKinsey &amp; Company (2022). Global Hydrogen Flows: Hydrogen trade as a key enabler for efficient decarbonization. https://hydrogencouncil.com/wp-content/uploads/2022/10/Global-Hydrogen-Flows.pdf</t>
  </si>
  <si>
    <t>OPEC (2020). 2020 World Oil Outlook 2045.  https://www.opec.org/opec_web/static_files_project/media/downloads/publications/OPEC_WOO2020.pdf; and
OPEC (2022). 2022 World Oil Outlook 2045. https://www.opec.org/opec_web/static_files_project/media/downloads/WOO_2022.pdf</t>
  </si>
  <si>
    <t>Methanol Institute. (2023). MMSA Global Methanol Supply and Demand Balance 2018 - 2023E.  https://www.methanol.org/wp-content/uploads/2023/05/MMSA-World-Supply-and-Demand-Summary-for-Methanol-Institute-2.xlsx; and IHS process recipe</t>
  </si>
  <si>
    <t>Methanol Institute. (2023). MMSA Global Methanol Supply and Demand Balance 2018 - 2023E.  https://www.methanol.org/wp-content/uploads/2023/05/MMSA-World-Supply-and-Demand-Summary-for-Methanol-Institute-2.xlsx; and Pales et al. (2018). The Future of Petrochemicals: Towards more sustainable plastics and fertilisers - Methodological Annex.https://iea.blob.core.windows.net/assets/bde8f9aa-d14e-412b-a8c2-fc90f6650eff/The_Future_of_Petrochemicals_Methodological_Annex.pdf</t>
  </si>
  <si>
    <t>Reference project capacity is based on the data from OPEC (2022) with equivalent growth for bioethanol to ethylene production, see how the input data was derived in "in090224_bioethanol capacity" tab of "2024-01-30-1827 Bioethanol - global prod'n, feedstocks, etc., input data to levers.xlsx"</t>
  </si>
  <si>
    <t>Baseline capacity is from US DOE (2022) with actual bioethanol diverted from fuel use to ethylene production (Mohsenzadeh et al. 2017), while the reference projected capacity is from OPEC (2022) with equivalent growth for bioethanol to ethylene production.</t>
  </si>
  <si>
    <t>Baseline biomass feedstock fraction</t>
  </si>
  <si>
    <t>Reference projected biomass feedstock fraction</t>
  </si>
  <si>
    <t>US DOE. (2022). Global Ethanol Production by Country or Region. https://afdc.energy.gov/data/10331; Mohsenzadeh et al. (2017). Bioethylene Production from Ethanol: A Review and Techno-economical Evaluation. ChemBioEng Reviews 4, 75 - 91. doi: 10.1002/cben.201600025; and OPEC (2022). 2022 World Oil Outlook 2045.  https://www.opec.org/opec_web/static_files_project/media/downloads/WOO_2022.pdf</t>
  </si>
  <si>
    <t>Baseline fraction was derived from the data FAO (2024) and Lash et al (2022); see how the input data was derived in "in270224_frac_of_biomass_feedst" tab of "2024-01-30-1827 Bioethanol - global prod'n, feedstocks, etc., input data</t>
  </si>
  <si>
    <t>Reference projected fraction was derived from the data FAO (2024) and Lash et al (2022); see how the input data was derived in "in270224_frac_of_biomass_feedst" tab of "2024-01-30-1827 Bioethanol - global prod'n, feedstocks, etc., input data</t>
  </si>
  <si>
    <t>Baseline and reference projected fractions were derived from global crop production data in FAO (2024) and data on the contribution per type of biomass feedstock to total fuel production by Lash et al. (2022). Fraction that can be converted to bioethanol from total maize (USDA 2023), sugar cane (Gro Intelligence 2019), and crop residues (Meng et al. 2023) produced were obtained. Yield of bioethanol from maize, sugar cane, and crop residues were also obtained from IHS process recipes.</t>
  </si>
  <si>
    <t>FAO. (2024). FAOSTAT: Crops and livestock products - World production quantity of maize (corn), rice, sugar cane, and wheat.  https://www.fao.org/faostat/en/#data/QCL; Lash et al. (2022). Charting the global energy landscape to2050: Sustainable fuels.  https://www.mckinsey.com/industries/oil-and-gas/our-insights/charting-the-global-energy-landscape-to-2050-sustainable-fuels#/; USDA (2023). Feed Grains Sector at a Glance. https://www.ers.usda.gov/topics/crops/corn-and-other-feed-grains/feed-grains-sector-at-a-glance/; Gro Intelligence (2019). How Big Ethanol Plans Will Rock Global Corn and Sugar Markets. https://www.gro-intelligence.com/insights/how-big-ethanol-plans-will-rock-global-corn-and-sugar-markets; Meng et al. (2023). Planet-compatible pathways for transitioning the chemical industry. doi: 10.1073/pnas.2218294120</t>
  </si>
  <si>
    <r>
      <t xml:space="preserve">This workbook defines the levers that are used in the C-THRU Global Petrochemicals model.
</t>
    </r>
    <r>
      <rPr>
        <strike/>
        <sz val="12"/>
        <color theme="1"/>
        <rFont val="Calibri"/>
        <family val="2"/>
        <scheme val="minor"/>
      </rPr>
      <t xml:space="preserve">The </t>
    </r>
    <r>
      <rPr>
        <b/>
        <strike/>
        <sz val="12"/>
        <color theme="1"/>
        <rFont val="Calibri"/>
        <family val="2"/>
        <scheme val="minor"/>
      </rPr>
      <t xml:space="preserve">DEFAULT_DATA </t>
    </r>
    <r>
      <rPr>
        <strike/>
        <sz val="12"/>
        <color theme="1"/>
        <rFont val="Calibri"/>
        <family val="2"/>
        <scheme val="minor"/>
      </rPr>
      <t>sheet defines the default values that each parameter should take at each time-step (year) of the model. These default values may be overridden by levers later, but if a parameter is not set by a lever, it will use the values in this sheet.</t>
    </r>
    <r>
      <rPr>
        <sz val="12"/>
        <color theme="1"/>
        <rFont val="Calibri"/>
        <family val="2"/>
        <scheme val="minor"/>
      </rPr>
      <t xml:space="preserve"> DEFAULT_DATA has been renamed into </t>
    </r>
    <r>
      <rPr>
        <b/>
        <sz val="12"/>
        <color theme="1"/>
        <rFont val="Calibri"/>
        <family val="2"/>
        <scheme val="minor"/>
      </rPr>
      <t xml:space="preserve">PARAM_UNITS </t>
    </r>
    <r>
      <rPr>
        <sz val="12"/>
        <color theme="1"/>
        <rFont val="Calibri"/>
        <family val="2"/>
        <scheme val="minor"/>
      </rPr>
      <t xml:space="preserve">which defines the units of each parameter. Any of the baseline data originally in DEFAULT_DATA has been updated and/or incoportated in to levers tabs of the corresponding parameter or set of parameters.
The </t>
    </r>
    <r>
      <rPr>
        <b/>
        <sz val="12"/>
        <color theme="1"/>
        <rFont val="Calibri"/>
        <family val="2"/>
        <scheme val="minor"/>
      </rPr>
      <t xml:space="preserve">LEVERS </t>
    </r>
    <r>
      <rPr>
        <sz val="12"/>
        <color theme="1"/>
        <rFont val="Calibri"/>
        <family val="2"/>
        <scheme val="minor"/>
      </rPr>
      <t xml:space="preserve">sheet describes the metadata for each lever: a label and description for the lever, and labels and descriptions for each of its levels.
The remaining sheets are named "&lt;leverID&gt;", and each describes the settings of specific parameters corresponding to the different levels of this lever.
</t>
    </r>
  </si>
  <si>
    <t>Names of tabs with "_old" are previous versions from either RIck and I. These are hidden:
DEFAULT_DATA_old
PARAM_UNITS_old
PARAM_UNITS_old1
LEVERS_old
LEVERS_old1
LEVERS_old2
recycling_rate_old
Chrt_recycling_old
frac_of_recyclable_PO_old
Chrt_frac_of_recyclable_PO_old
ethylene_ethane_capacity_old
Chrt_ethylene_ethane_capacity_o
ethylene_naphtha_capacity_old
Chrt_ethylene_naphtha_capacity_
ethylene_methanol_capacity_old
ethylene_methanol_capacity_old1</t>
  </si>
  <si>
    <t>"Incinerated"</t>
  </si>
  <si>
    <t>"Landfilled"</t>
  </si>
  <si>
    <t>"Mismanaged"</t>
  </si>
  <si>
    <t>FT[0]</t>
  </si>
  <si>
    <t>FT[1]</t>
  </si>
  <si>
    <t>FT[2]</t>
  </si>
  <si>
    <t>final_treatment</t>
  </si>
  <si>
    <t>FT[Number]</t>
  </si>
  <si>
    <t>Reference projected fraction of final treatment option</t>
  </si>
  <si>
    <t>RR_C[0]</t>
  </si>
  <si>
    <t>RR_C[1]</t>
  </si>
  <si>
    <t>RR_C[2]</t>
  </si>
  <si>
    <t>RR_C[3]</t>
  </si>
  <si>
    <t>RR_C[4]</t>
  </si>
  <si>
    <t>RR_C[5]</t>
  </si>
  <si>
    <t>RR_C[6]</t>
  </si>
  <si>
    <t>RR_C[7]</t>
  </si>
  <si>
    <t>RR_C[8]</t>
  </si>
  <si>
    <t>RR_C[9]</t>
  </si>
  <si>
    <t>RR_C[10]</t>
  </si>
  <si>
    <t>RR_M[0]</t>
  </si>
  <si>
    <t>RR_M[1]</t>
  </si>
  <si>
    <t>RR_M[2]</t>
  </si>
  <si>
    <t>RR_M[3]</t>
  </si>
  <si>
    <t>RR_M[4]</t>
  </si>
  <si>
    <t>RR_M[5]</t>
  </si>
  <si>
    <t>RR_M[6]</t>
  </si>
  <si>
    <t>RR_M[7]</t>
  </si>
  <si>
    <t>RR_M[8]</t>
  </si>
  <si>
    <t>RR_M[9]</t>
  </si>
  <si>
    <t>RR_M[10]</t>
  </si>
  <si>
    <t>Z_product[Number]
Z_EOL[Number]</t>
  </si>
  <si>
    <t>RR_C[Number]
RR_M[Number]</t>
  </si>
  <si>
    <t>Reference projected recycling fractions</t>
  </si>
  <si>
    <t>Basline recycling fractions (no chemical recycling)</t>
  </si>
  <si>
    <t>Baseline capacity is based on the data from OPEC (2022) with actual bioethanol diverted from fuel use to ethylene production (Mohsenzadeh et al. 2017), see how the input data was derived in "in090224_bioethanol capacity" tab of "2024-01-30-1827 Bioethanol - global prod'n, feedstocks, etc., input data to levers.xlsx"</t>
  </si>
  <si>
    <t>Baseline bioethanol capacity for ethylene production</t>
  </si>
  <si>
    <t>OPEC (2022). 2022 World Oil Outlook 2045.  https://www.opec.org/opec_web/static_files_project/media/downloads/WOO_2022.pdf; Mohsenzadeh et al. (2017). Bioethylene Production from Ethanol: A Review and Techno-economical Evaluation. ChemBioEng Reviews 4, 75 - 91. doi: 10.1002/cben.201600025;</t>
  </si>
  <si>
    <t>FAO. (2024). FAOSTAT: Crops and livestock products - World production quantity of maize (corn), rice, sugar cane, and wheat.  https://www.fao.org/faostat/en/#data/QCL; Lash et al. (2022). Charting the global energy landscape to2050: Sustainable fuels. https://www.mckinsey.com/industries/oil-and-gas/our-insights/charting-the-global-energy-landscape-to-2050-sustainable-fuels#/; USDA (2023). Feed Grains Sector at a Glance. https://www.ers.usda.gov/topics/crops/corn-and-other-feed-grains/feed-grains-sector-at-a-glance/; Gro Intelligence (2019). How Big Ethanol Plans Will Rock Global Corn and Sugar Markets. https://www.gro-intelligence.com/insights/how-big-ethanol-plans-will-rock-global-corn-and-sugar-markets; Meng et al. (2023). Planet-compatible pathways for transitioning the chemical industry. doi: 10.1073/pnas.2218294120</t>
  </si>
  <si>
    <t>Reference projected bioethanol capacity for ethylene production</t>
  </si>
  <si>
    <t>Baseline capacity is from OPEC (2022) with actual bioethanol diverted from fuel use to ethylene production (Mohsenzadeh et al. 2017), while the reference projected capacity is from OPEC (2022) with equivalent growth for bioethanol to ethylene production.</t>
  </si>
  <si>
    <t>ElecReq_MechanicalRecyclingOfLLDPEAtEOL</t>
  </si>
  <si>
    <t>ElecReq_MechanicalRecyclingOfFibrePPAAtEOL</t>
  </si>
  <si>
    <t>ElecReq_ChemicalRecyclingOfMixedPolymersAtEOL</t>
  </si>
  <si>
    <t>NGReq_MechanicalRecyclingOfLLDPEAtEOL</t>
  </si>
  <si>
    <t>NGReq_MechanicalRecyclingOfFibrePPAAtEOL</t>
  </si>
  <si>
    <t>NGReq_ChemicalRecyclingOfMixedPolymersAtEOL</t>
  </si>
  <si>
    <t>final_treatment_emission_factor</t>
  </si>
  <si>
    <t>Baseline fraction is based on the data from OECD (2022), see how the input data was derived in "in010324_final_treament" tab of "2024-02-06-1205 EOL - recycling, landfill, etc. input data to levers.xlsx" in our MS Teams folder</t>
  </si>
  <si>
    <t>Reference projected fraction is based on the data from OECD (2022), see how the input data was derived in "in010324_final_treament" tab of "2024-02-06-1205 EOL - recycling, landfill, etc. input data to levers.xlsx" in our MS Teams folder</t>
  </si>
  <si>
    <t>Both the baseline and reference projected fractions are based on the data of OECD (2022)</t>
  </si>
  <si>
    <t>OECD (2022). Global Plastics Outlook: Policy Scenarios to 2060. doi: 10.1787/aa1edf33-en.</t>
  </si>
  <si>
    <t>Methanol Institute (2023). MMSA Global Methanol Supply and Demand Balance 2018 - 2023E.  https://www.methanol.org/wp-content/uploads/2023/05/MMSA-World-Supply-and-Demand-Summary-for-Methanol-Institute-2.xlsx; and IHS process recipe</t>
  </si>
  <si>
    <t>DirProcEmis_CH4_SteamCrackingOfEthane</t>
  </si>
  <si>
    <t>DirProcEmis_CH4_MethylAlcoholSynthesis</t>
  </si>
  <si>
    <t>DirProcEmis_CH4_AdipicAcidSynthesis</t>
  </si>
  <si>
    <t>DirProcEmis_CH4_EthyleneOxideSynthesis</t>
  </si>
  <si>
    <t>DirProcEmis_CO2_SteamCrackingOfEthane</t>
  </si>
  <si>
    <t>DirProcEmis_CO2_MethylAlcoholSynthesis</t>
  </si>
  <si>
    <t>DirProcEmis_CO2_AdipicAcidSynthesis</t>
  </si>
  <si>
    <t>DirProcEmis_CO2_EthyleneOxideSynthesis</t>
  </si>
  <si>
    <t>DirProcEmis_N2O_SteamCrackingOfEthane</t>
  </si>
  <si>
    <t>DirProcEmis_N2O_MethylAlcoholSynthesis</t>
  </si>
  <si>
    <t>DirProcEmis_N2O_AdipicAcidSynthesis</t>
  </si>
  <si>
    <t>DirProcEmis_N2O_EthyleneOxideSynthesis</t>
  </si>
  <si>
    <t>direct_process_emissions</t>
  </si>
  <si>
    <r>
      <t>t CH</t>
    </r>
    <r>
      <rPr>
        <vertAlign val="subscript"/>
        <sz val="12"/>
        <color theme="1"/>
        <rFont val="Calibri (Body)"/>
      </rPr>
      <t>4</t>
    </r>
    <r>
      <rPr>
        <sz val="12"/>
        <color theme="1"/>
        <rFont val="Calibri"/>
        <family val="2"/>
        <scheme val="minor"/>
      </rPr>
      <t>/t ethylene</t>
    </r>
  </si>
  <si>
    <r>
      <t>t CO</t>
    </r>
    <r>
      <rPr>
        <vertAlign val="subscript"/>
        <sz val="12"/>
        <color theme="1"/>
        <rFont val="Calibri (Body)"/>
      </rPr>
      <t>2</t>
    </r>
    <r>
      <rPr>
        <sz val="12"/>
        <color theme="1"/>
        <rFont val="Calibri"/>
        <family val="2"/>
        <scheme val="minor"/>
      </rPr>
      <t>/t ethylene</t>
    </r>
  </si>
  <si>
    <r>
      <t>t N</t>
    </r>
    <r>
      <rPr>
        <vertAlign val="subscript"/>
        <sz val="12"/>
        <color theme="1"/>
        <rFont val="Calibri (Body)"/>
      </rPr>
      <t>2</t>
    </r>
    <r>
      <rPr>
        <sz val="12"/>
        <color theme="1"/>
        <rFont val="Calibri"/>
        <family val="2"/>
        <scheme val="minor"/>
      </rPr>
      <t>O/t ethylene</t>
    </r>
  </si>
  <si>
    <r>
      <t>t CH</t>
    </r>
    <r>
      <rPr>
        <vertAlign val="subscript"/>
        <sz val="12"/>
        <color theme="1"/>
        <rFont val="Calibri (Body)"/>
      </rPr>
      <t>4</t>
    </r>
    <r>
      <rPr>
        <sz val="12"/>
        <color theme="1"/>
        <rFont val="Calibri"/>
        <family val="2"/>
        <scheme val="minor"/>
      </rPr>
      <t>/t methyl alcohol</t>
    </r>
  </si>
  <si>
    <r>
      <t>t CO</t>
    </r>
    <r>
      <rPr>
        <vertAlign val="subscript"/>
        <sz val="12"/>
        <color theme="1"/>
        <rFont val="Calibri (Body)"/>
      </rPr>
      <t>2</t>
    </r>
    <r>
      <rPr>
        <sz val="12"/>
        <color theme="1"/>
        <rFont val="Calibri"/>
        <family val="2"/>
        <scheme val="minor"/>
      </rPr>
      <t>/t methyl alcohol</t>
    </r>
  </si>
  <si>
    <r>
      <t>t N</t>
    </r>
    <r>
      <rPr>
        <vertAlign val="subscript"/>
        <sz val="12"/>
        <color theme="1"/>
        <rFont val="Calibri (Body)"/>
      </rPr>
      <t>2</t>
    </r>
    <r>
      <rPr>
        <sz val="12"/>
        <color theme="1"/>
        <rFont val="Calibri"/>
        <family val="2"/>
        <scheme val="minor"/>
      </rPr>
      <t>O/t methyl alcohol</t>
    </r>
  </si>
  <si>
    <r>
      <t>t CH</t>
    </r>
    <r>
      <rPr>
        <vertAlign val="subscript"/>
        <sz val="12"/>
        <color theme="1"/>
        <rFont val="Calibri (Body)"/>
      </rPr>
      <t>4</t>
    </r>
    <r>
      <rPr>
        <sz val="12"/>
        <color theme="1"/>
        <rFont val="Calibri"/>
        <family val="2"/>
        <scheme val="minor"/>
      </rPr>
      <t>/t adipic acid</t>
    </r>
  </si>
  <si>
    <r>
      <t>t CO</t>
    </r>
    <r>
      <rPr>
        <vertAlign val="subscript"/>
        <sz val="12"/>
        <color theme="1"/>
        <rFont val="Calibri (Body)"/>
      </rPr>
      <t>2</t>
    </r>
    <r>
      <rPr>
        <sz val="12"/>
        <color theme="1"/>
        <rFont val="Calibri"/>
        <family val="2"/>
        <scheme val="minor"/>
      </rPr>
      <t>/t adipic acid</t>
    </r>
  </si>
  <si>
    <r>
      <t>t N</t>
    </r>
    <r>
      <rPr>
        <vertAlign val="subscript"/>
        <sz val="12"/>
        <color theme="1"/>
        <rFont val="Calibri (Body)"/>
      </rPr>
      <t>2</t>
    </r>
    <r>
      <rPr>
        <sz val="12"/>
        <color theme="1"/>
        <rFont val="Calibri"/>
        <family val="2"/>
        <scheme val="minor"/>
      </rPr>
      <t>O/t adipic acid</t>
    </r>
  </si>
  <si>
    <r>
      <t>t CH</t>
    </r>
    <r>
      <rPr>
        <vertAlign val="subscript"/>
        <sz val="12"/>
        <color theme="1"/>
        <rFont val="Calibri (Body)"/>
      </rPr>
      <t>4</t>
    </r>
    <r>
      <rPr>
        <sz val="12"/>
        <color theme="1"/>
        <rFont val="Calibri"/>
        <family val="2"/>
        <scheme val="minor"/>
      </rPr>
      <t>/t ethylene oxide</t>
    </r>
  </si>
  <si>
    <r>
      <t>t CO</t>
    </r>
    <r>
      <rPr>
        <vertAlign val="subscript"/>
        <sz val="12"/>
        <color theme="1"/>
        <rFont val="Calibri (Body)"/>
      </rPr>
      <t>2</t>
    </r>
    <r>
      <rPr>
        <sz val="12"/>
        <color theme="1"/>
        <rFont val="Calibri"/>
        <family val="2"/>
        <scheme val="minor"/>
      </rPr>
      <t>/t ethylene oxide</t>
    </r>
  </si>
  <si>
    <r>
      <t>t N</t>
    </r>
    <r>
      <rPr>
        <vertAlign val="subscript"/>
        <sz val="12"/>
        <color theme="1"/>
        <rFont val="Calibri (Body)"/>
      </rPr>
      <t>2</t>
    </r>
    <r>
      <rPr>
        <sz val="12"/>
        <color theme="1"/>
        <rFont val="Calibri"/>
        <family val="2"/>
        <scheme val="minor"/>
      </rPr>
      <t>O/t ethylene oxide</t>
    </r>
  </si>
  <si>
    <t>Direct process emissions of steam cracking, methyl alcohol synthesis, adipic acid acid synthesis, and ethylene oxide synthesis; these four need to be monitored due to their process emissions</t>
  </si>
  <si>
    <t>DirProcEmis_CH4_ProcessName
DirProcEmis_CO2_ProcessName
DirProcEmis_N2O_ProcessName</t>
  </si>
  <si>
    <t>Ambitious</t>
  </si>
  <si>
    <t>Ambitious projected recycling both chemical and mechanical</t>
  </si>
  <si>
    <t>Both the baseline, reference, and ambitious projected fractions are based on the data of OECD (2022)</t>
  </si>
  <si>
    <t>The is the mid-range value - see "Emission factors" tab of "2023-08-08-1119 Summary of energy req'ts of production routes" in our MS Teams folder</t>
  </si>
  <si>
    <t>Emission factor of the mixed polymers after they underwent the final treatment option</t>
  </si>
  <si>
    <t>This is based on the report of Harnisch et al. (2006) - see "Direct process emissions" of "2023-08-08-1119 Summary of energy req'ts of production routes.xlsx" in our MS Teams folder</t>
  </si>
  <si>
    <t>Basline/constant</t>
  </si>
  <si>
    <t>ElecReq_SodiumChlorideElectrolysisForChlorine</t>
  </si>
  <si>
    <t>NGReq_SodiumChlorideElectrolysisForChlorine</t>
  </si>
  <si>
    <t>ElecReq_AcrylonitrileSynthesis</t>
  </si>
  <si>
    <t>NGReq_AcrylonitrileSynthesis</t>
  </si>
  <si>
    <t>Baseline capacity for naphtha catalytic reforming for xylenes is based from the reports of OPEC (2020), see how the input data was derived in "in150424_xylenes_naphtha_capaci" tab of "2024-02-06-1152 Catalytic reforming capacity - input data to levers.xlsx" in our MS Teams folder</t>
  </si>
  <si>
    <t>Reference project capacity for naphtha catalytic reforming for xylenes is based from the reports of OPEC (2023), see how the input data was derived in "in150424_xylenes_naphtha_capaci" tab of "2024-02-06-1152 Catalytic reforming capacity - input data to levers.xlsx" in our MS Teams folder</t>
  </si>
  <si>
    <t>Polymer recycling</t>
  </si>
  <si>
    <t>Fully circular</t>
  </si>
  <si>
    <t>Nearly all waste which cannot be mechanically recycled is chemically recycled</t>
  </si>
  <si>
    <t>Current shares of final treatment options</t>
  </si>
  <si>
    <t>Incineration</t>
  </si>
  <si>
    <t>High incineration scenario</t>
  </si>
  <si>
    <t>Landfilling</t>
  </si>
  <si>
    <t>High landfilling scenario</t>
  </si>
  <si>
    <t>High inceration scenario, illustrative values</t>
  </si>
  <si>
    <t>High landfill scenarios, illustrative scenarios</t>
  </si>
  <si>
    <t>k_ethyl_alcohol_biomass_feedstock_fraction[0]</t>
  </si>
  <si>
    <t>k_ethyl_alcohol_biomass_feedstock_fraction[1]</t>
  </si>
  <si>
    <t>k_ethyl_alcohol_biomass_feedstock_fraction[2]</t>
  </si>
  <si>
    <t>k_ethyl_alcohol_biomass_feedstock_fraction[3]</t>
  </si>
  <si>
    <t>k_ethyl_alcohol_biomass_feedstock_fraction[4]</t>
  </si>
  <si>
    <t>k_ethyl_alcohol_biomass_feedstock_fraction[5]</t>
  </si>
  <si>
    <t>k_syngas_biomass_feedstock_fraction[0]</t>
  </si>
  <si>
    <t>k_syngas_biomass_feedstock_fraction[1]</t>
  </si>
  <si>
    <t>k_syngas_biomass_feedstock_fraction[2]</t>
  </si>
  <si>
    <t>k_syngas_biomass_feedstock_fraction[3]</t>
  </si>
  <si>
    <t>"CornStoverGasificationToSyngas"</t>
  </si>
  <si>
    <t>"SugarCaneBagasseGasificationToSyngas"</t>
  </si>
  <si>
    <t>"WheatStrawGasificationToSyngas"</t>
  </si>
  <si>
    <t>"RiceStrawGasificationToSyngas"</t>
  </si>
  <si>
    <t>Assumed equal shares as for ethyl alcohol</t>
  </si>
  <si>
    <t>Assumed equal to projected scenario, since current capacity is small</t>
  </si>
  <si>
    <t>C_syngas_from_biomass</t>
  </si>
  <si>
    <t>biosyngas_capacity</t>
  </si>
  <si>
    <t>Bio-syngas capacity</t>
  </si>
  <si>
    <t>2x greater growth</t>
  </si>
  <si>
    <t>2x greater growth in capacity than the reference projected capacity</t>
  </si>
  <si>
    <t>4x greater growth</t>
  </si>
  <si>
    <t>4x greater growth in capacity than the reference projected capacity</t>
  </si>
  <si>
    <t>Extrapolated</t>
  </si>
  <si>
    <t>3x greater growth</t>
  </si>
  <si>
    <t>3x greater growth in capacity than the reference projected capacity</t>
  </si>
  <si>
    <t>6x greater growth</t>
  </si>
  <si>
    <t>6x greater growth in capacity than the reference projected capacity</t>
  </si>
  <si>
    <t>10x greater growth</t>
  </si>
  <si>
    <t>10x greater growth in capacity than the reference projected capacity</t>
  </si>
  <si>
    <t>20x greater growth</t>
  </si>
  <si>
    <t>20x greater growth in capacity than the reference projected capacity</t>
  </si>
  <si>
    <t>Shift to naphtha</t>
  </si>
  <si>
    <t>Replace ethane use with naphtha</t>
  </si>
  <si>
    <t>Determines the mix of paraffins (i.e., naptha, ethane) from which olefins are produced. Most of the regions in the world produce olefins from naphtha while some produce olefins from ethane.</t>
  </si>
  <si>
    <t>Paraffins source</t>
  </si>
  <si>
    <t>Electricity decarbonisation</t>
  </si>
  <si>
    <t>No improvement from today</t>
  </si>
  <si>
    <t>500 gCO2/kWh</t>
  </si>
  <si>
    <t>300 gCO2/kWh</t>
  </si>
  <si>
    <t>Global grid intensity reaches current North American levels</t>
  </si>
  <si>
    <t>100 gCO2/kWh</t>
  </si>
  <si>
    <t>Level based on Paris Agreement NDCs</t>
  </si>
  <si>
    <t>https://www.statista.com/statistics/1257765/global-emission-intensity-electricity-generation-region/
https://www.iea.org/data-and-statistics/charts/carbon-intensity-of-electricity-generation-in-selected-countries-and-regions-2000-2020</t>
  </si>
  <si>
    <t>Approximate current level worldwide according to https://www.iea.org/data-and-statistics/charts/carbon-intensity-of-electricity-generation-in-selected-countries-and-regions-2000-2020</t>
  </si>
  <si>
    <t>Sceario chosen to give a spread of values, approximately current North American level for reference</t>
  </si>
  <si>
    <t>Further reductions, approx centre of NDC for 2050</t>
  </si>
  <si>
    <t>DirProcEmis_CH4_NaturalGasSteamMethaneReformingToSyngas</t>
  </si>
  <si>
    <t>DirProcEmis_CO2_NaturalGasSteamMethaneReformingToSyngas</t>
  </si>
  <si>
    <t>DirProcEmis_N2O_NaturalGasSteamMethaneReformingToSyngas</t>
  </si>
  <si>
    <t>DirProcEmis_CH4_CoalGasificationToSyngas</t>
  </si>
  <si>
    <t>DirProcEmis_CO2_CoalGasificationToSyngas</t>
  </si>
  <si>
    <t>DirProcEmis_N2O_CoalGasificationToSyngas</t>
  </si>
  <si>
    <t>DirProcEmis_CH4_AcrylonitrileSynthesis</t>
  </si>
  <si>
    <t>DirProcEmis_CO2_AcrylonitrileSynthesis</t>
  </si>
  <si>
    <t>DirProcEmis_N2O_AcrylonitrileSynthesis</t>
  </si>
  <si>
    <t>t CH4/t syngas</t>
  </si>
  <si>
    <t>t CO2/t syngas</t>
  </si>
  <si>
    <t>t N2O/t syngas</t>
  </si>
  <si>
    <t>t CH4/t acrylonitrile</t>
  </si>
  <si>
    <t>t CO2/t acrylonitrile</t>
  </si>
  <si>
    <t>t N2O/t acrylonitrile</t>
  </si>
  <si>
    <t>Baseline extra demand of benzene is derived from the reference projected in the demand model of Meng et al. (2023) multiplied by a fraction of extra demand that was determined after accounting for the benzene required by plastic production and post-toluene conversion, see how the input data was derived in "in010524_extra_demand_0" tab of "2023-11-10-1318 BTX - global prod'n, extra demand, input data to levers.xlsx" in our MS Teams</t>
  </si>
  <si>
    <t>Baseline extra demand of toluene is derived from the reference projected in the demand model of Meng et al. (2023) multiplied by a fraction of extra demand that was determined after accounting for the toluene required by plastic production and post-toluene conversion, see how the input data was derived in "in010524_extra_demand_1" tab of "2023-11-10-1318 BTX - global prod'n, extra demand, input data to levers.xlsx" in our MS Teams</t>
  </si>
  <si>
    <t>Baseline extra demand of xylenes is derived from the reference projected in the demand model of Meng et al. (2023) multiplied by a fraction of extra demand that was determined after accounting for the xylenes required by plastic production and post-toluene conversion, see how the input data was derived in "in010524_extra_demand_2" tab of "2023-11-10-1318 BTX - global prod'n, extra demand, input data to levers.xlsx" in our MS Teams</t>
  </si>
  <si>
    <t>For BTX, a constant extra demand fraction was derived from the demand model of Meng et al (2023) and the BTX required for plastic production using the model. For methanol, the extra demand was determined from the trend of Methanol Institute (2023) data.</t>
  </si>
  <si>
    <t>Meng et al. (2023). Planet-compatible pathways for transitioning the chemical industry doi: 10.1073/pnas.2218294120; and Methanol Institute. (2023). MMSA Global Methanol Supply and Demand Balance 2018 - 2023E.  https://www.methanol.org/wp-content/uploads/2023/05/MMSA-World-Supply-and-Demand-Summary-for-Methanol-Institute-2.xlsx</t>
  </si>
  <si>
    <t>ElecReq_CornStoverGasificationToSyngas</t>
  </si>
  <si>
    <t>ElecReq_MethylAlcoholToAromatics</t>
  </si>
  <si>
    <t>NGReq_CornStoverGasificationToSyngas</t>
  </si>
  <si>
    <t>NGReq_MethylAlcoholToAromatics</t>
  </si>
  <si>
    <t>NGReq_MechanicalRecyclingOfPVCPolyvinylChlorideAtEOL</t>
  </si>
  <si>
    <t>ElecReq_MechanicalRecyclingOfPVCPolyvinylChlorideAtEOL</t>
  </si>
  <si>
    <t>ElecReq_MechanicalRecyclingOfPETPolyethyleneTerephthalatePolyestersAtEOL</t>
  </si>
  <si>
    <t>NGReq_MechanicalRecyclingOfPETPolyethyleneTerephthalatePolyestersAtEOL</t>
  </si>
  <si>
    <t>NGReq_MechanicalRecyclingOfPSPolystyreneAtEOL</t>
  </si>
  <si>
    <t>ElecReq_MechanicalRecyclingOfPSPolystyreneAtEOL</t>
  </si>
  <si>
    <t>ElecReq_MechanicalRecyclingOfPPPolypropyleneAtEOL</t>
  </si>
  <si>
    <t>NGReq_MechanicalRecyclingOfPPPolypropyleneAtEOL</t>
  </si>
  <si>
    <t>NGReq_MechanicalRecyclingOfHDPEPolyethyleneAtEOL</t>
  </si>
  <si>
    <t>NGReq_MechanicalRecyclingOfLDPEPolyethyleneAtEOL</t>
  </si>
  <si>
    <t>ElecReq_MechanicalRecyclingOfHDPEPolyethyleneAtEOL</t>
  </si>
  <si>
    <t>ElecReq_MechanicalRecyclingOfLDPEPolyethyleneAtEOL</t>
  </si>
  <si>
    <t>DirProcEmis_CO2_Incineration</t>
  </si>
  <si>
    <t>DirProcEmis_CO2_Landfilling</t>
  </si>
  <si>
    <t>DirProcEmis_CO2_Mismanagement</t>
  </si>
  <si>
    <t>DirProcEmis_CH4_Incineration</t>
  </si>
  <si>
    <t>DirProcEmis_N2O_Incineration</t>
  </si>
  <si>
    <t>DirProcEmis_CH4_Landfilling</t>
  </si>
  <si>
    <t>DirProcEmis_N2O_Landfilling</t>
  </si>
  <si>
    <t>DirProcEmis_CH4_Mismanagement</t>
  </si>
  <si>
    <t>DirProcEmis_N2O_Mismanagement</t>
  </si>
  <si>
    <t>The CO2 value is actually a CO2e here (but mostly CO2)</t>
  </si>
  <si>
    <t>t CH4/t plastic</t>
  </si>
  <si>
    <t>t CO2/t plastic</t>
  </si>
  <si>
    <t>t N2O/t plastic</t>
  </si>
  <si>
    <t>a_ccs_process_emissions</t>
  </si>
  <si>
    <t>No abatement</t>
  </si>
  <si>
    <t>a_ccs_incineration</t>
  </si>
  <si>
    <t>CCS (incineration)</t>
  </si>
  <si>
    <t>Level of emissions abatement on incineration emissions</t>
  </si>
  <si>
    <t>25% abatement</t>
  </si>
  <si>
    <t>50% abatement</t>
  </si>
  <si>
    <t>75% abatement</t>
  </si>
  <si>
    <t>Values chosen to represent a spread of scenarios</t>
  </si>
  <si>
    <t>ccs_incineration</t>
  </si>
  <si>
    <t>ccs_process_emissions</t>
  </si>
  <si>
    <t>CCS (process emissions)</t>
  </si>
  <si>
    <t>Level of emissions abatement on process emissions (excluding incineration)</t>
  </si>
  <si>
    <t>ccs_utility_combustion</t>
  </si>
  <si>
    <t>CCS (utility combustion)</t>
  </si>
  <si>
    <t>Level of emissions abatement on combustion of natural gas utility</t>
  </si>
  <si>
    <t>Strictly this should include the scope 3 emissions as a residual constant value, but here we just approximate that within the abatement fraction</t>
  </si>
  <si>
    <t>a_ccs_utility_combustion</t>
  </si>
  <si>
    <t>DirProcEmis_CH4_SteamCrackingOfNaphtha</t>
  </si>
  <si>
    <t>DirProcEmis_CO2_SteamCrackingOfNaphtha</t>
  </si>
  <si>
    <t>DirProcEmis_N2O_SteamCrackingOfNaphtha</t>
  </si>
  <si>
    <t>ElecReq_SteamCrackingOfNaphtha</t>
  </si>
  <si>
    <t>ElecReq_FluidCatalyticCrackingOfGasOil</t>
  </si>
  <si>
    <t>NGReq_SteamCrackingOfNaphtha</t>
  </si>
  <si>
    <t>NGReq_FluidCatalyticCrackingOfGasOil</t>
  </si>
  <si>
    <t>EF_Feedstock_GasOil</t>
  </si>
  <si>
    <t>Baseline capacity is derived from the data of GSTC Global Syngas Database (Barton 2021), see the full details of the derivation in "in060524_biosyngas_capacity" tab of "2024-01-30-1827 Bioethanol - global prod'n, feedstocks, etc., input data to levers.xlsx" of our MS Teams folder</t>
  </si>
  <si>
    <t>Assume half of projected growth in biomass -&gt; bioethanol is sent to biosyngas</t>
  </si>
  <si>
    <t>Assume all of projected growth in biomass -&gt; bioethanol is sent to biosyngas</t>
  </si>
  <si>
    <t>Assume double the projected growth in biomass -&gt; bioethanol is sent to biosyngas</t>
  </si>
  <si>
    <t>50% of biomass growth</t>
  </si>
  <si>
    <t>100% of biomass growth</t>
  </si>
  <si>
    <t>200% of biomass growth</t>
  </si>
  <si>
    <t>50% of projected growth in biomass for bioethanol used for syngas</t>
  </si>
  <si>
    <t>100% of projected growth in biomass for bioethanol used for syngas</t>
  </si>
  <si>
    <t>200% of projected growth in biomass for bioethanol used for syngas</t>
  </si>
  <si>
    <t>Baseline capacity from Barton (2021)</t>
  </si>
  <si>
    <t>Going to 7 gCO2e/kWh (low value for wind)</t>
  </si>
  <si>
    <t>Based on carbon content of syngas produced</t>
  </si>
  <si>
    <t>Based on carbon content of ethyl alcohol produced</t>
  </si>
  <si>
    <t>DirProcEmis_CO2_SugarCaneBagasseGasificationToSyngas</t>
  </si>
  <si>
    <t>DirProcEmis_CH4_SugarCaneBagasseGasificationToSyngas</t>
  </si>
  <si>
    <t>DirProcEmis_N2O_SugarCaneBagasseGasificationToSyngas</t>
  </si>
  <si>
    <t>DirProcEmis_CO2_CornStoverGasificationToSyngas</t>
  </si>
  <si>
    <t>DirProcEmis_CH4_CornStoverGasificationToSyngas</t>
  </si>
  <si>
    <t>DirProcEmis_N2O_CornStoverGasificationToSyngas</t>
  </si>
  <si>
    <t>DirProcEmis_CO2_WheatStrawGasificationToSyngas</t>
  </si>
  <si>
    <t>DirProcEmis_CH4_WheatStrawGasificationToSyngas</t>
  </si>
  <si>
    <t>DirProcEmis_N2O_WheatStrawGasificationToSyngas</t>
  </si>
  <si>
    <t>DirProcEmis_CO2_RiceStrawGasificationToSyngas</t>
  </si>
  <si>
    <t>DirProcEmis_CH4_RiceStrawGasificationToSyngas</t>
  </si>
  <si>
    <t>DirProcEmis_N2O_RiceStrawGasificationToSyngas</t>
  </si>
  <si>
    <t>DirProcEmis_CO2_EthylAlcoholSynthesisFromSugarcane</t>
  </si>
  <si>
    <t>DirProcEmis_CH4_EthylAlcoholSynthesisFromSugarcane</t>
  </si>
  <si>
    <t>DirProcEmis_N2O_EthylAlcoholSynthesisFromSugarcane</t>
  </si>
  <si>
    <t>DirProcEmis_CO2_EthylAlcoholSynthesisFromSugarcaneBagasse</t>
  </si>
  <si>
    <t>DirProcEmis_CH4_EthylAlcoholSynthesisFromSugarcaneBagasse</t>
  </si>
  <si>
    <t>DirProcEmis_N2O_EthylAlcoholSynthesisFromSugarcaneBagasse</t>
  </si>
  <si>
    <t>DirProcEmis_CO2_EthylAlcoholSynthesisFromMaize</t>
  </si>
  <si>
    <t>DirProcEmis_CH4_EthylAlcoholSynthesisFromMaize</t>
  </si>
  <si>
    <t>DirProcEmis_N2O_EthylAlcoholSynthesisFromMaize</t>
  </si>
  <si>
    <t>DirProcEmis_CO2_EthylAlcoholSynthesisFromCornStover</t>
  </si>
  <si>
    <t>DirProcEmis_CH4_EthylAlcoholSynthesisFromCornStover</t>
  </si>
  <si>
    <t>DirProcEmis_N2O_EthylAlcoholSynthesisFromCornStover</t>
  </si>
  <si>
    <t>DirProcEmis_CO2_EthylAlcoholSynthesisFromWheatStraw</t>
  </si>
  <si>
    <t>DirProcEmis_CH4_EthylAlcoholSynthesisFromWheatStraw</t>
  </si>
  <si>
    <t>DirProcEmis_N2O_EthylAlcoholSynthesisFromWheatStraw</t>
  </si>
  <si>
    <t>DirProcEmis_CO2_EthylAlcoholSynthesisFromRiceStraw</t>
  </si>
  <si>
    <t>DirProcEmis_CH4_EthylAlcoholSynthesisFromRiceStraw</t>
  </si>
  <si>
    <t>DirProcEmis_N2O_EthylAlcoholSynthesisFromRiceStraw</t>
  </si>
  <si>
    <t>t CO2/t ethyl alcohol</t>
  </si>
  <si>
    <t>t CH4/t ethyl alcohol</t>
  </si>
  <si>
    <t>t N2O/t ethyl alcohol</t>
  </si>
  <si>
    <t>Baseline fraction of ethane estimated with reference to ICIS data, see how the input data was derived in "in251324_olefins_paraffins_mix" tab of "2024-01-17-2327 Paraffin-based feedstock mix.xlsx" in our MS Teams folder</t>
  </si>
  <si>
    <t>Originally based on the reference technology scenario of Pales et al. (2018), but that seems to have too high a reliance on naphtha, so adjusted with reference to ICIS cracker feedstock data.</t>
  </si>
  <si>
    <t>Product demand reduction</t>
  </si>
  <si>
    <t>Increase the fraction of end-of-life materials chemically or mechanically recycled</t>
  </si>
  <si>
    <t>Divert the end-of-life materials which are NOT recycled to landfill or incineration</t>
  </si>
  <si>
    <t>Waste treatment</t>
  </si>
  <si>
    <t>MTO (methanol-to-olefins)</t>
  </si>
  <si>
    <t>Increase capacity for producing ethyl alcohol from bio-based feedstocks.</t>
  </si>
  <si>
    <t>Bio-ethanol capacity</t>
  </si>
  <si>
    <t xml:space="preserve">Increase capacity for producing syngas from biomass gasification. </t>
  </si>
  <si>
    <t xml:space="preserve">Shift biomass feedstocks from food crops to crop residues </t>
  </si>
  <si>
    <t>Direct process emissions (constant)</t>
  </si>
  <si>
    <t>Electricity required and drawn from the grid (constant)</t>
  </si>
  <si>
    <t>Natural gas required and combusted on-site for power and/or steam generation (constant)</t>
  </si>
  <si>
    <t>Reduce emissions of electricity drawn from the grid</t>
  </si>
  <si>
    <t>7 gCO2/kWh</t>
  </si>
  <si>
    <t>Near decarbonisation of electricity</t>
  </si>
  <si>
    <t>Natural gas emissions factor (constant)</t>
  </si>
  <si>
    <t>Feedstock emissions factor (constant)</t>
  </si>
  <si>
    <t>DirProcEmis_*_Incineration
DirProcEmis_*_Landfilling
DirProcEmis_*_Mismanagement</t>
  </si>
  <si>
    <t>Final treatment emissions factor (constant)</t>
  </si>
  <si>
    <t>MTA (methanol-to-aromatics)</t>
  </si>
  <si>
    <t>Increase capacity to produce ethylene and propylene from methyl alcohol</t>
  </si>
  <si>
    <t>Increase capacity to produce BTX from methyl alcohol</t>
  </si>
  <si>
    <t>"Green" hydrogen capacity</t>
  </si>
  <si>
    <t>Sets the total capacity to produce "blue" hydrogen via natural gas steam methane reforming with CCS</t>
  </si>
  <si>
    <t>"Blue" hydrogen capacity</t>
  </si>
  <si>
    <t>Sets the total capacity to produce "green" hydrogen via water electrolysis using low-carbon electricity</t>
  </si>
  <si>
    <t>Other primary chemical demand reduction</t>
  </si>
  <si>
    <t>Reduce the quantity of polymer-containing goods required to drive reduced demand for new polymers (and also reduced end-of-life waste)</t>
  </si>
  <si>
    <t>Reduce other demands of benzene, toluene, xylenes, and methyl alcohol, not related to polymer production.</t>
  </si>
  <si>
    <t>"Fading momentum"</t>
  </si>
  <si>
    <t>Growth in capacity according to McKinsey "Fading momentum" scenario</t>
  </si>
  <si>
    <t>IEA (2023). Global Hydrogen Review 2023. https://iea.blob.core.windows.net/assets/ecdfc3bb-d212-4a4c-9ff7-6ce5b1e19cef/GlobalHydrogenReview2023.pdf; and Hydrogen Council and McKinsey &amp; Company (2022). Global Hydrogen Flows: Hydrogen trade as a key enabler for efficient decarbonization. https://hydrogencouncil.com/wp-content/uploads/2022/10/Global-Hydrogen-Flows.pdf
https://www.mckinsey.com/industries/oil-and-gas/our-insights/global-energy-perspective-2023-hydrogen-outlook</t>
  </si>
  <si>
    <t>"Achieved commitments"</t>
  </si>
  <si>
    <t>Growth in capacity according to McKinsey "Achieved commitments" scenario</t>
  </si>
  <si>
    <t>Full hydrogen-isation</t>
  </si>
  <si>
    <t>Hypothetical further doubling in green hydrogen capacity for chemicals, to allow all hydrogen demand to be supplied by this route</t>
  </si>
  <si>
    <t>Nitrification inhibitor</t>
  </si>
  <si>
    <t>Stock per capita to 50% of the current North American level</t>
  </si>
  <si>
    <t>Stock per capita to 30% of the current North American level</t>
  </si>
  <si>
    <t>Stock per capita to 10% of the current North American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</si>
</sst>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0000"/>
    <numFmt numFmtId="165" formatCode="0.0000000"/>
    <numFmt numFmtId="166" formatCode="0.000000"/>
    <numFmt numFmtId="167" formatCode="0.0000"/>
    <numFmt numFmtId="168" formatCode="0.00000"/>
    <numFmt numFmtId="169" formatCode="0.000"/>
    <numFmt numFmtId="170" formatCode="_(* #,##0_);_(* \(#,##0\);_(* &quot;-&quot;??_);_(@_)"/>
  </numFmts>
  <fonts count="10" x14ac:knownFonts="1">
    <font>
      <sz val="12"/>
      <color theme="1"/>
      <name val="Calibri"/>
      <family val="2"/>
      <scheme val="minor"/>
    </font>
    <font>
      <b/>
      <sz val="12"/>
      <color theme="1"/>
      <name val="Calibri"/>
      <family val="2"/>
      <scheme val="minor"/>
    </font>
    <font>
      <sz val="12"/>
      <color theme="1"/>
      <name val="Calibri"/>
      <family val="2"/>
      <scheme val="minor"/>
    </font>
    <font>
      <strike/>
      <sz val="12"/>
      <color theme="1"/>
      <name val="Calibri"/>
      <family val="2"/>
      <scheme val="minor"/>
    </font>
    <font>
      <b/>
      <strike/>
      <sz val="12"/>
      <color theme="1"/>
      <name val="Calibri"/>
      <family val="2"/>
      <scheme val="minor"/>
    </font>
    <font>
      <sz val="12"/>
      <color rgb="FF000000"/>
      <name val="Calibri"/>
      <family val="2"/>
      <scheme val="minor"/>
    </font>
    <font>
      <b/>
      <sz val="9"/>
      <color rgb="FF000000"/>
      <name val="Tahoma"/>
      <family val="2"/>
    </font>
    <font>
      <sz val="9"/>
      <color rgb="FF000000"/>
      <name val="Tahoma"/>
      <family val="2"/>
    </font>
    <font>
      <vertAlign val="subscript"/>
      <sz val="12"/>
      <color theme="1"/>
      <name val="Calibri (Body)"/>
    </font>
    <font>
      <sz val="11"/>
      <color rgb="FF00000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D6DCE4"/>
        <bgColor rgb="FF000000"/>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63">
    <xf numFmtId="0" fontId="0" fillId="0" borderId="0" xfId="0"/>
    <xf numFmtId="0" fontId="0" fillId="2" borderId="0" xfId="0" applyFill="1"/>
    <xf numFmtId="2" fontId="0" fillId="2" borderId="0" xfId="0" applyNumberFormat="1" applyFill="1"/>
    <xf numFmtId="0" fontId="0" fillId="3" borderId="0" xfId="0" applyFill="1"/>
    <xf numFmtId="2" fontId="0" fillId="3" borderId="0" xfId="0" applyNumberFormat="1" applyFill="1"/>
    <xf numFmtId="0" fontId="0" fillId="4" borderId="0" xfId="0" applyFill="1"/>
    <xf numFmtId="2" fontId="0" fillId="4" borderId="0" xfId="0" applyNumberFormat="1" applyFill="1"/>
    <xf numFmtId="0" fontId="0" fillId="5" borderId="0" xfId="0" applyFill="1"/>
    <xf numFmtId="2" fontId="0" fillId="5" borderId="0" xfId="0" applyNumberFormat="1" applyFill="1"/>
    <xf numFmtId="0" fontId="0" fillId="0" borderId="0" xfId="0" applyAlignment="1">
      <alignment vertical="top" wrapText="1"/>
    </xf>
    <xf numFmtId="0" fontId="0" fillId="0" borderId="0" xfId="0" applyAlignment="1">
      <alignment wrapText="1"/>
    </xf>
    <xf numFmtId="0" fontId="1" fillId="0" borderId="0" xfId="0" applyFont="1"/>
    <xf numFmtId="0" fontId="0" fillId="6" borderId="0" xfId="0" applyFill="1"/>
    <xf numFmtId="9" fontId="0" fillId="0" borderId="0" xfId="0" quotePrefix="1"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64" fontId="0" fillId="7" borderId="0" xfId="0" applyNumberFormat="1" applyFill="1"/>
    <xf numFmtId="166" fontId="0" fillId="7" borderId="0" xfId="0" applyNumberFormat="1" applyFill="1"/>
    <xf numFmtId="167" fontId="0" fillId="0" borderId="0" xfId="0" applyNumberFormat="1" applyAlignment="1">
      <alignment horizontal="center"/>
    </xf>
    <xf numFmtId="43" fontId="0" fillId="5" borderId="0" xfId="1" applyFont="1" applyFill="1"/>
    <xf numFmtId="167" fontId="0" fillId="0" borderId="0" xfId="0" applyNumberFormat="1"/>
    <xf numFmtId="167" fontId="0" fillId="2" borderId="0" xfId="0" applyNumberFormat="1" applyFill="1"/>
    <xf numFmtId="0" fontId="5" fillId="0" borderId="0" xfId="0" applyFont="1" applyAlignment="1">
      <alignment wrapText="1"/>
    </xf>
    <xf numFmtId="43" fontId="0" fillId="2" borderId="0" xfId="1" applyFont="1" applyFill="1"/>
    <xf numFmtId="43" fontId="0" fillId="3" borderId="0" xfId="1" applyFont="1" applyFill="1"/>
    <xf numFmtId="43" fontId="0" fillId="4" borderId="0" xfId="1" applyFont="1" applyFill="1"/>
    <xf numFmtId="167" fontId="0" fillId="5" borderId="0" xfId="0" applyNumberFormat="1" applyFill="1"/>
    <xf numFmtId="167" fontId="0" fillId="4" borderId="0" xfId="0" applyNumberFormat="1" applyFill="1"/>
    <xf numFmtId="43" fontId="0" fillId="0" borderId="0" xfId="0" applyNumberFormat="1"/>
    <xf numFmtId="2" fontId="0" fillId="3" borderId="0" xfId="1" applyNumberFormat="1" applyFont="1" applyFill="1"/>
    <xf numFmtId="2" fontId="0" fillId="4" borderId="0" xfId="1" applyNumberFormat="1" applyFont="1" applyFill="1"/>
    <xf numFmtId="2" fontId="0" fillId="5" borderId="0" xfId="1" applyNumberFormat="1" applyFont="1" applyFill="1"/>
    <xf numFmtId="166" fontId="0" fillId="2" borderId="0" xfId="1" applyNumberFormat="1" applyFont="1" applyFill="1"/>
    <xf numFmtId="166" fontId="0" fillId="3" borderId="0" xfId="1" applyNumberFormat="1" applyFont="1" applyFill="1"/>
    <xf numFmtId="166" fontId="0" fillId="4" borderId="0" xfId="1" applyNumberFormat="1" applyFont="1" applyFill="1"/>
    <xf numFmtId="166" fontId="0" fillId="5" borderId="0" xfId="1" applyNumberFormat="1" applyFont="1" applyFill="1"/>
    <xf numFmtId="168" fontId="0" fillId="2" borderId="0" xfId="0" applyNumberFormat="1" applyFill="1"/>
    <xf numFmtId="43" fontId="0" fillId="0" borderId="0" xfId="1" applyFont="1"/>
    <xf numFmtId="0" fontId="0" fillId="8" borderId="0" xfId="0" applyFill="1"/>
    <xf numFmtId="43" fontId="0" fillId="3" borderId="0" xfId="0" applyNumberFormat="1" applyFill="1"/>
    <xf numFmtId="43" fontId="0" fillId="4" borderId="0" xfId="0" applyNumberFormat="1" applyFill="1"/>
    <xf numFmtId="0" fontId="5" fillId="9" borderId="0" xfId="0" applyFont="1" applyFill="1"/>
    <xf numFmtId="0" fontId="5" fillId="0" borderId="0" xfId="0" applyFont="1"/>
    <xf numFmtId="2" fontId="0" fillId="6" borderId="0" xfId="0" applyNumberFormat="1" applyFill="1"/>
    <xf numFmtId="0" fontId="9" fillId="0" borderId="0" xfId="0" applyFont="1"/>
    <xf numFmtId="169" fontId="0" fillId="2" borderId="0" xfId="0" applyNumberFormat="1" applyFill="1"/>
    <xf numFmtId="169" fontId="0" fillId="3" borderId="0" xfId="0" applyNumberFormat="1" applyFill="1"/>
    <xf numFmtId="169" fontId="0" fillId="4" borderId="0" xfId="0" applyNumberFormat="1" applyFill="1"/>
    <xf numFmtId="169" fontId="0" fillId="5" borderId="0" xfId="0" applyNumberFormat="1" applyFill="1"/>
    <xf numFmtId="169" fontId="0" fillId="2" borderId="0" xfId="1" applyNumberFormat="1" applyFont="1" applyFill="1"/>
    <xf numFmtId="170" fontId="0" fillId="2" borderId="0" xfId="1" applyNumberFormat="1" applyFont="1" applyFill="1"/>
    <xf numFmtId="170" fontId="0" fillId="3" borderId="0" xfId="1" applyNumberFormat="1" applyFont="1" applyFill="1"/>
    <xf numFmtId="170" fontId="0" fillId="4" borderId="0" xfId="1" applyNumberFormat="1" applyFont="1" applyFill="1"/>
    <xf numFmtId="170" fontId="0" fillId="5" borderId="0" xfId="1" applyNumberFormat="1" applyFont="1" applyFill="1"/>
    <xf numFmtId="170" fontId="0" fillId="3" borderId="0" xfId="0" applyNumberFormat="1" applyFill="1"/>
    <xf numFmtId="170" fontId="0" fillId="4" borderId="0" xfId="0" applyNumberFormat="1" applyFill="1"/>
    <xf numFmtId="1" fontId="0" fillId="0" borderId="0" xfId="0" applyNumberFormat="1"/>
    <xf numFmtId="1" fontId="0" fillId="2" borderId="0" xfId="0" applyNumberFormat="1" applyFill="1"/>
    <xf numFmtId="1" fontId="0" fillId="3" borderId="0" xfId="0" applyNumberFormat="1" applyFill="1"/>
    <xf numFmtId="1" fontId="0" fillId="4" borderId="0" xfId="0" applyNumberFormat="1" applyFill="1"/>
    <xf numFmtId="1" fontId="0" fillId="5"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1 (</a:t>
            </a:r>
            <a:r>
              <a:rPr lang="en-GB" b="1"/>
              <a:t>Ammonium</a:t>
            </a:r>
            <a:r>
              <a:rPr lang="en-GB" b="1" baseline="0"/>
              <a:t>Sulfate)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fertiliser_demand!$D$3:$J$3</c:f>
              <c:numCache>
                <c:formatCode>0.00</c:formatCode>
                <c:ptCount val="7"/>
                <c:pt idx="0">
                  <c:v>6476.8415690458896</c:v>
                </c:pt>
                <c:pt idx="1">
                  <c:v>6557.9255008287819</c:v>
                </c:pt>
                <c:pt idx="2">
                  <c:v>6639.0094326116732</c:v>
                </c:pt>
                <c:pt idx="3">
                  <c:v>6720.0933643945646</c:v>
                </c:pt>
                <c:pt idx="4">
                  <c:v>6801.1772961774568</c:v>
                </c:pt>
                <c:pt idx="5">
                  <c:v>6882.2612279603491</c:v>
                </c:pt>
                <c:pt idx="6">
                  <c:v>6963.3451597432404</c:v>
                </c:pt>
              </c:numCache>
            </c:numRef>
          </c:yVal>
          <c:smooth val="0"/>
          <c:extLst>
            <c:ext xmlns:c16="http://schemas.microsoft.com/office/drawing/2014/chart" uri="{C3380CC4-5D6E-409C-BE32-E72D297353CC}">
              <c16:uniqueId val="{00000000-3C91-704C-B8B1-993AF1102A7C}"/>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fertiliser_demand!$D$14:$J$14</c:f>
              <c:numCache>
                <c:formatCode>0.00</c:formatCode>
                <c:ptCount val="7"/>
                <c:pt idx="0">
                  <c:v>6476.8415690458896</c:v>
                </c:pt>
                <c:pt idx="1">
                  <c:v>6682.6658337660683</c:v>
                </c:pt>
                <c:pt idx="2">
                  <c:v>6888.4900984862461</c:v>
                </c:pt>
                <c:pt idx="3">
                  <c:v>7094.3143632064248</c:v>
                </c:pt>
                <c:pt idx="4">
                  <c:v>7300.1386279266035</c:v>
                </c:pt>
                <c:pt idx="5">
                  <c:v>7505.9628926467813</c:v>
                </c:pt>
                <c:pt idx="6">
                  <c:v>7711.7871573669599</c:v>
                </c:pt>
              </c:numCache>
            </c:numRef>
          </c:yVal>
          <c:smooth val="0"/>
          <c:extLst>
            <c:ext xmlns:c16="http://schemas.microsoft.com/office/drawing/2014/chart" uri="{C3380CC4-5D6E-409C-BE32-E72D297353CC}">
              <c16:uniqueId val="{00000001-3C91-704C-B8B1-993AF1102A7C}"/>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fertiliser_demand!$D$25:$J$25</c:f>
              <c:numCache>
                <c:formatCode>0.00</c:formatCode>
                <c:ptCount val="7"/>
                <c:pt idx="0">
                  <c:v>6476.8415690458896</c:v>
                </c:pt>
                <c:pt idx="1">
                  <c:v>13119.435022521589</c:v>
                </c:pt>
                <c:pt idx="2">
                  <c:v>19762.028475997293</c:v>
                </c:pt>
                <c:pt idx="3">
                  <c:v>26404.621929472993</c:v>
                </c:pt>
                <c:pt idx="4">
                  <c:v>33047.215382948692</c:v>
                </c:pt>
                <c:pt idx="5">
                  <c:v>39689.808836424403</c:v>
                </c:pt>
                <c:pt idx="6">
                  <c:v>46332.402289900099</c:v>
                </c:pt>
              </c:numCache>
            </c:numRef>
          </c:yVal>
          <c:smooth val="0"/>
          <c:extLst>
            <c:ext xmlns:c16="http://schemas.microsoft.com/office/drawing/2014/chart" uri="{C3380CC4-5D6E-409C-BE32-E72D297353CC}">
              <c16:uniqueId val="{00000002-3C91-704C-B8B1-993AF1102A7C}"/>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 of</a:t>
            </a:r>
            <a:r>
              <a:rPr lang="en-GB" b="1" baseline="0"/>
              <a:t> 9 (</a:t>
            </a:r>
            <a:r>
              <a:rPr lang="en-GB" b="1"/>
              <a:t>OtherFertiliserNP)</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fertiliser_demand!$D$11:$J$11</c:f>
              <c:numCache>
                <c:formatCode>0.00</c:formatCode>
                <c:ptCount val="7"/>
                <c:pt idx="0">
                  <c:v>2749.4595705421402</c:v>
                </c:pt>
                <c:pt idx="1">
                  <c:v>2894.6281348633283</c:v>
                </c:pt>
                <c:pt idx="2">
                  <c:v>3039.7966991845169</c:v>
                </c:pt>
                <c:pt idx="3">
                  <c:v>3184.965263505705</c:v>
                </c:pt>
                <c:pt idx="4">
                  <c:v>3330.1338278268931</c:v>
                </c:pt>
                <c:pt idx="5">
                  <c:v>3475.3023921480817</c:v>
                </c:pt>
                <c:pt idx="6">
                  <c:v>3620.4709564692698</c:v>
                </c:pt>
              </c:numCache>
            </c:numRef>
          </c:yVal>
          <c:smooth val="0"/>
          <c:extLst>
            <c:ext xmlns:c16="http://schemas.microsoft.com/office/drawing/2014/chart" uri="{C3380CC4-5D6E-409C-BE32-E72D297353CC}">
              <c16:uniqueId val="{00000000-6CE2-2844-8CDF-8B60906CCAD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fertiliser_demand!$D$22:$J$22</c:f>
              <c:numCache>
                <c:formatCode>0.00</c:formatCode>
                <c:ptCount val="7"/>
                <c:pt idx="0">
                  <c:v>2749.4595705421402</c:v>
                </c:pt>
                <c:pt idx="1">
                  <c:v>2618.989684660507</c:v>
                </c:pt>
                <c:pt idx="2">
                  <c:v>2488.5197987788733</c:v>
                </c:pt>
                <c:pt idx="3">
                  <c:v>2358.0499128972401</c:v>
                </c:pt>
                <c:pt idx="4">
                  <c:v>2227.5800270156069</c:v>
                </c:pt>
                <c:pt idx="5">
                  <c:v>2097.1101411339732</c:v>
                </c:pt>
                <c:pt idx="6">
                  <c:v>1966.64025525234</c:v>
                </c:pt>
              </c:numCache>
            </c:numRef>
          </c:yVal>
          <c:smooth val="0"/>
          <c:extLst>
            <c:ext xmlns:c16="http://schemas.microsoft.com/office/drawing/2014/chart" uri="{C3380CC4-5D6E-409C-BE32-E72D297353CC}">
              <c16:uniqueId val="{00000001-6CE2-2844-8CDF-8B60906CCAD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fertiliser_demand!$D$33:$J$33</c:f>
              <c:numCache>
                <c:formatCode>0.00</c:formatCode>
                <c:ptCount val="7"/>
                <c:pt idx="0">
                  <c:v>2749.4595705421402</c:v>
                </c:pt>
                <c:pt idx="1">
                  <c:v>2618.989684660507</c:v>
                </c:pt>
                <c:pt idx="2">
                  <c:v>2488.5197987788733</c:v>
                </c:pt>
                <c:pt idx="3">
                  <c:v>2358.0499128972401</c:v>
                </c:pt>
                <c:pt idx="4">
                  <c:v>2227.5800270156069</c:v>
                </c:pt>
                <c:pt idx="5">
                  <c:v>2097.1101411339732</c:v>
                </c:pt>
                <c:pt idx="6">
                  <c:v>1966.64025525234</c:v>
                </c:pt>
              </c:numCache>
            </c:numRef>
          </c:yVal>
          <c:smooth val="0"/>
          <c:extLst>
            <c:ext xmlns:c16="http://schemas.microsoft.com/office/drawing/2014/chart" uri="{C3380CC4-5D6E-409C-BE32-E72D297353CC}">
              <c16:uniqueId val="{00000002-6CE2-2844-8CDF-8B60906CCAD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frac_of_biomass_feedstock 3 (EthylAlcoholSynthesisFromSugarcaneBagasse)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frac_of_biomass_feedstock!$D$5:$J$5</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EB3C-7845-AF2B-B9A143A2A44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EB3C-7845-AF2B-B9A143A2A442}"/>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EB3C-7845-AF2B-B9A143A2A442}"/>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frac_of_biomass_feedstock!$D$15:$J$15</c:f>
              <c:numCache>
                <c:formatCode>0.0000</c:formatCode>
                <c:ptCount val="7"/>
                <c:pt idx="0">
                  <c:v>0</c:v>
                </c:pt>
                <c:pt idx="1">
                  <c:v>5.4383428690644086E-3</c:v>
                </c:pt>
                <c:pt idx="2">
                  <c:v>4.2450960148948315E-2</c:v>
                </c:pt>
                <c:pt idx="3">
                  <c:v>0.10632294751699387</c:v>
                </c:pt>
                <c:pt idx="4">
                  <c:v>0.15669625559311823</c:v>
                </c:pt>
                <c:pt idx="5">
                  <c:v>0.19021446944100723</c:v>
                </c:pt>
                <c:pt idx="6">
                  <c:v>0.2114566593265601</c:v>
                </c:pt>
              </c:numCache>
            </c:numRef>
          </c:yVal>
          <c:smooth val="0"/>
          <c:extLst>
            <c:ext xmlns:c16="http://schemas.microsoft.com/office/drawing/2014/chart" uri="{C3380CC4-5D6E-409C-BE32-E72D297353CC}">
              <c16:uniqueId val="{00000003-EB3C-7845-AF2B-B9A143A2A44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DirProcEmis_CH4_SteamCrackingOfNaphthaMaxEthylene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direct_process_emissions!$D$2:$J$2</c:f>
              <c:numCache>
                <c:formatCode>0.0000</c:formatCode>
                <c:ptCount val="7"/>
                <c:pt idx="0">
                  <c:v>3.0000000000000001E-3</c:v>
                </c:pt>
                <c:pt idx="1">
                  <c:v>3.0000000000000001E-3</c:v>
                </c:pt>
                <c:pt idx="2">
                  <c:v>3.0000000000000001E-3</c:v>
                </c:pt>
                <c:pt idx="3">
                  <c:v>3.0000000000000001E-3</c:v>
                </c:pt>
                <c:pt idx="4">
                  <c:v>3.0000000000000001E-3</c:v>
                </c:pt>
                <c:pt idx="5">
                  <c:v>3.0000000000000001E-3</c:v>
                </c:pt>
                <c:pt idx="6">
                  <c:v>3.0000000000000001E-3</c:v>
                </c:pt>
              </c:numCache>
            </c:numRef>
          </c:yVal>
          <c:smooth val="0"/>
          <c:extLst>
            <c:ext xmlns:c16="http://schemas.microsoft.com/office/drawing/2014/chart" uri="{C3380CC4-5D6E-409C-BE32-E72D297353CC}">
              <c16:uniqueId val="{00000000-B0D2-444D-A95E-8BAD5283F93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direct_process_emissions!$D$26:$J$26</c:f>
              <c:numCache>
                <c:formatCode>0.0000</c:formatCode>
                <c:ptCount val="7"/>
                <c:pt idx="0">
                  <c:v>-1.0957463390172764</c:v>
                </c:pt>
                <c:pt idx="1">
                  <c:v>-1.0957463390172764</c:v>
                </c:pt>
                <c:pt idx="2">
                  <c:v>-1.0957463390172764</c:v>
                </c:pt>
                <c:pt idx="3">
                  <c:v>-1.0957463390172764</c:v>
                </c:pt>
                <c:pt idx="4">
                  <c:v>-1.0957463390172764</c:v>
                </c:pt>
                <c:pt idx="5">
                  <c:v>-1.0957463390172764</c:v>
                </c:pt>
                <c:pt idx="6">
                  <c:v>-1.0957463390172764</c:v>
                </c:pt>
              </c:numCache>
            </c:numRef>
          </c:yVal>
          <c:smooth val="0"/>
          <c:extLst>
            <c:ext xmlns:c16="http://schemas.microsoft.com/office/drawing/2014/chart" uri="{C3380CC4-5D6E-409C-BE32-E72D297353CC}">
              <c16:uniqueId val="{00000001-B0D2-444D-A95E-8BAD5283F93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direct_process_emissions!$D$53:$J$53</c:f>
              <c:numCache>
                <c:formatCode>0.0000</c:formatCode>
                <c:ptCount val="7"/>
                <c:pt idx="0">
                  <c:v>-1.9119292076378185</c:v>
                </c:pt>
                <c:pt idx="1">
                  <c:v>-1.9119292076378185</c:v>
                </c:pt>
                <c:pt idx="2">
                  <c:v>-1.9119292076378185</c:v>
                </c:pt>
                <c:pt idx="3">
                  <c:v>-1.9119292076378185</c:v>
                </c:pt>
                <c:pt idx="4">
                  <c:v>-1.9119292076378185</c:v>
                </c:pt>
                <c:pt idx="5">
                  <c:v>-1.9119292076378185</c:v>
                </c:pt>
                <c:pt idx="6">
                  <c:v>-1.9119292076378185</c:v>
                </c:pt>
              </c:numCache>
            </c:numRef>
          </c:yVal>
          <c:smooth val="0"/>
          <c:extLst>
            <c:ext xmlns:c16="http://schemas.microsoft.com/office/drawing/2014/chart" uri="{C3380CC4-5D6E-409C-BE32-E72D297353CC}">
              <c16:uniqueId val="{00000002-B0D2-444D-A95E-8BAD5283F93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direct_process_emissions!#REF!</c:f>
              <c:numCache>
                <c:formatCode>General</c:formatCode>
                <c:ptCount val="1"/>
                <c:pt idx="0">
                  <c:v>1</c:v>
                </c:pt>
              </c:numCache>
            </c:numRef>
          </c:yVal>
          <c:smooth val="0"/>
          <c:extLst>
            <c:ext xmlns:c16="http://schemas.microsoft.com/office/drawing/2014/chart" uri="{C3380CC4-5D6E-409C-BE32-E72D297353CC}">
              <c16:uniqueId val="{00000003-B0D2-444D-A95E-8BAD5283F93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Direct process methane emissions</a:t>
                </a:r>
                <a:r>
                  <a:rPr lang="en-GB" baseline="0"/>
                  <a:t> (t CH</a:t>
                </a:r>
                <a:r>
                  <a:rPr lang="en-GB" baseline="-25000"/>
                  <a:t>4</a:t>
                </a:r>
                <a:r>
                  <a:rPr lang="en-GB" baseline="0"/>
                  <a:t>/t ehtylene)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DirProcEmis_CO2_SteamCrackingOfNaphthaMaxEthylene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direct_process_emissions!$D$3:$J$3</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7A34-6244-B95A-FC53DB3D5C5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direct_process_emissions!$D$27:$J$27</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7A34-6244-B95A-FC53DB3D5C5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direct_process_emissions!$D$54:$J$54</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7A34-6244-B95A-FC53DB3D5C5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direct_process_emissions!#REF!</c:f>
              <c:numCache>
                <c:formatCode>General</c:formatCode>
                <c:ptCount val="1"/>
                <c:pt idx="0">
                  <c:v>1</c:v>
                </c:pt>
              </c:numCache>
            </c:numRef>
          </c:yVal>
          <c:smooth val="0"/>
          <c:extLst>
            <c:ext xmlns:c16="http://schemas.microsoft.com/office/drawing/2014/chart" uri="{C3380CC4-5D6E-409C-BE32-E72D297353CC}">
              <c16:uniqueId val="{00000003-7A34-6244-B95A-FC53DB3D5C5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Direct process carbon dioxide emissions</a:t>
                </a:r>
                <a:r>
                  <a:rPr lang="en-GB" baseline="0"/>
                  <a:t> (t CO</a:t>
                </a:r>
                <a:r>
                  <a:rPr lang="en-GB" baseline="-25000"/>
                  <a:t>2</a:t>
                </a:r>
                <a:r>
                  <a:rPr lang="en-GB" baseline="0"/>
                  <a:t>/t ethylene)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DirProcEmis_N2O_SteamCrackingOfNaphthaMaxEthylene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direct_process_emissions!$D$4:$J$4</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BA51-D543-8BA0-A316C445F54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direct_process_emissions!$D$28:$J$28</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BA51-D543-8BA0-A316C445F54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direct_process_emissions!$E$55:$J$55</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BA51-D543-8BA0-A316C445F54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direct_process_emissions!$D$1:$J$1</c:f>
              <c:numCache>
                <c:formatCode>General</c:formatCode>
                <c:ptCount val="7"/>
                <c:pt idx="0">
                  <c:v>2020</c:v>
                </c:pt>
                <c:pt idx="1">
                  <c:v>2025</c:v>
                </c:pt>
                <c:pt idx="2">
                  <c:v>2030</c:v>
                </c:pt>
                <c:pt idx="3">
                  <c:v>2035</c:v>
                </c:pt>
                <c:pt idx="4">
                  <c:v>2040</c:v>
                </c:pt>
                <c:pt idx="5">
                  <c:v>2045</c:v>
                </c:pt>
                <c:pt idx="6">
                  <c:v>2050</c:v>
                </c:pt>
              </c:numCache>
            </c:numRef>
          </c:xVal>
          <c:yVal>
            <c:numRef>
              <c:f>direct_process_emissions!#REF!</c:f>
              <c:numCache>
                <c:formatCode>General</c:formatCode>
                <c:ptCount val="1"/>
                <c:pt idx="0">
                  <c:v>1</c:v>
                </c:pt>
              </c:numCache>
            </c:numRef>
          </c:yVal>
          <c:smooth val="0"/>
          <c:extLst>
            <c:ext xmlns:c16="http://schemas.microsoft.com/office/drawing/2014/chart" uri="{C3380CC4-5D6E-409C-BE32-E72D297353CC}">
              <c16:uniqueId val="{00000003-BA51-D543-8BA0-A316C445F54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Direct process</a:t>
                </a:r>
                <a:r>
                  <a:rPr lang="en-GB" baseline="0"/>
                  <a:t> nitrous oxide emissions (t N</a:t>
                </a:r>
                <a:r>
                  <a:rPr lang="en-GB" baseline="-25000"/>
                  <a:t>2</a:t>
                </a:r>
                <a:r>
                  <a:rPr lang="en-GB" baseline="0"/>
                  <a:t>O/t ethylene)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ElecReq_SteamCrackingOfNaphthaMaxPropylene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electricity_requirements!$D$6:$J$6</c:f>
              <c:numCache>
                <c:formatCode>0</c:formatCode>
                <c:ptCount val="7"/>
                <c:pt idx="0">
                  <c:v>1000</c:v>
                </c:pt>
                <c:pt idx="1">
                  <c:v>1000</c:v>
                </c:pt>
                <c:pt idx="2">
                  <c:v>1000</c:v>
                </c:pt>
                <c:pt idx="3">
                  <c:v>1000</c:v>
                </c:pt>
                <c:pt idx="4">
                  <c:v>1000</c:v>
                </c:pt>
                <c:pt idx="5">
                  <c:v>1000</c:v>
                </c:pt>
                <c:pt idx="6">
                  <c:v>1000</c:v>
                </c:pt>
              </c:numCache>
            </c:numRef>
          </c:yVal>
          <c:smooth val="0"/>
          <c:extLst>
            <c:ext xmlns:c16="http://schemas.microsoft.com/office/drawing/2014/chart" uri="{C3380CC4-5D6E-409C-BE32-E72D297353CC}">
              <c16:uniqueId val="{00000000-1301-3048-9EE4-DD2A80C099AB}"/>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electricity_requirements!$D$77:$J$77</c:f>
              <c:numCache>
                <c:formatCode>0</c:formatCode>
                <c:ptCount val="7"/>
              </c:numCache>
            </c:numRef>
          </c:yVal>
          <c:smooth val="0"/>
          <c:extLst>
            <c:ext xmlns:c16="http://schemas.microsoft.com/office/drawing/2014/chart" uri="{C3380CC4-5D6E-409C-BE32-E72D297353CC}">
              <c16:uniqueId val="{00000001-1301-3048-9EE4-DD2A80C099AB}"/>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electricity_requirements!$D$148:$J$148</c:f>
              <c:numCache>
                <c:formatCode>0</c:formatCode>
                <c:ptCount val="7"/>
              </c:numCache>
            </c:numRef>
          </c:yVal>
          <c:smooth val="0"/>
          <c:extLst>
            <c:ext xmlns:c16="http://schemas.microsoft.com/office/drawing/2014/chart" uri="{C3380CC4-5D6E-409C-BE32-E72D297353CC}">
              <c16:uniqueId val="{00000002-1301-3048-9EE4-DD2A80C099AB}"/>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electricity_requirements!$D$220:$J$220</c:f>
              <c:numCache>
                <c:formatCode>0</c:formatCode>
                <c:ptCount val="7"/>
              </c:numCache>
            </c:numRef>
          </c:yVal>
          <c:smooth val="0"/>
          <c:extLst>
            <c:ext xmlns:c16="http://schemas.microsoft.com/office/drawing/2014/chart" uri="{C3380CC4-5D6E-409C-BE32-E72D297353CC}">
              <c16:uniqueId val="{00000003-1301-3048-9EE4-DD2A80C099A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ElecReq_SteamCrackingOfNaphthaMaxEthylene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electricity_requirements!$D$2:$J$2</c:f>
              <c:numCache>
                <c:formatCode>0</c:formatCode>
                <c:ptCount val="7"/>
                <c:pt idx="0">
                  <c:v>60</c:v>
                </c:pt>
                <c:pt idx="1">
                  <c:v>60</c:v>
                </c:pt>
                <c:pt idx="2">
                  <c:v>60</c:v>
                </c:pt>
                <c:pt idx="3">
                  <c:v>60</c:v>
                </c:pt>
                <c:pt idx="4">
                  <c:v>60</c:v>
                </c:pt>
                <c:pt idx="5">
                  <c:v>60</c:v>
                </c:pt>
                <c:pt idx="6">
                  <c:v>60</c:v>
                </c:pt>
              </c:numCache>
            </c:numRef>
          </c:yVal>
          <c:smooth val="0"/>
          <c:extLst>
            <c:ext xmlns:c16="http://schemas.microsoft.com/office/drawing/2014/chart" uri="{C3380CC4-5D6E-409C-BE32-E72D297353CC}">
              <c16:uniqueId val="{00000000-4D04-4804-ADD5-EB78B52D326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electricity_requirements!$D$73:$J$73</c:f>
              <c:numCache>
                <c:formatCode>0</c:formatCode>
                <c:ptCount val="7"/>
              </c:numCache>
            </c:numRef>
          </c:yVal>
          <c:smooth val="0"/>
          <c:extLst>
            <c:ext xmlns:c16="http://schemas.microsoft.com/office/drawing/2014/chart" uri="{C3380CC4-5D6E-409C-BE32-E72D297353CC}">
              <c16:uniqueId val="{00000001-4D04-4804-ADD5-EB78B52D326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electricity_requirements!$D$144:$J$144</c:f>
              <c:numCache>
                <c:formatCode>0</c:formatCode>
                <c:ptCount val="7"/>
              </c:numCache>
            </c:numRef>
          </c:yVal>
          <c:smooth val="0"/>
          <c:extLst>
            <c:ext xmlns:c16="http://schemas.microsoft.com/office/drawing/2014/chart" uri="{C3380CC4-5D6E-409C-BE32-E72D297353CC}">
              <c16:uniqueId val="{00000002-4D04-4804-ADD5-EB78B52D326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electricity_requirements!$D$216:$J$216</c:f>
              <c:numCache>
                <c:formatCode>0</c:formatCode>
                <c:ptCount val="7"/>
              </c:numCache>
            </c:numRef>
          </c:yVal>
          <c:smooth val="0"/>
          <c:extLst>
            <c:ext xmlns:c16="http://schemas.microsoft.com/office/drawing/2014/chart" uri="{C3380CC4-5D6E-409C-BE32-E72D297353CC}">
              <c16:uniqueId val="{00000003-4D04-4804-ADD5-EB78B52D326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ElecReq_SteamCrackingOfEthane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electricity_requirements!$D$3:$J$3</c:f>
              <c:numCache>
                <c:formatCode>0</c:formatCode>
                <c:ptCount val="7"/>
                <c:pt idx="0">
                  <c:v>13</c:v>
                </c:pt>
                <c:pt idx="1">
                  <c:v>13</c:v>
                </c:pt>
                <c:pt idx="2">
                  <c:v>13</c:v>
                </c:pt>
                <c:pt idx="3">
                  <c:v>13</c:v>
                </c:pt>
                <c:pt idx="4">
                  <c:v>13</c:v>
                </c:pt>
                <c:pt idx="5">
                  <c:v>13</c:v>
                </c:pt>
                <c:pt idx="6">
                  <c:v>13</c:v>
                </c:pt>
              </c:numCache>
            </c:numRef>
          </c:yVal>
          <c:smooth val="0"/>
          <c:extLst>
            <c:ext xmlns:c16="http://schemas.microsoft.com/office/drawing/2014/chart" uri="{C3380CC4-5D6E-409C-BE32-E72D297353CC}">
              <c16:uniqueId val="{00000000-D3C3-407A-973C-A4D81CD73BA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electricity_requirements!$D$74:$J$74</c:f>
              <c:numCache>
                <c:formatCode>0</c:formatCode>
                <c:ptCount val="7"/>
              </c:numCache>
            </c:numRef>
          </c:yVal>
          <c:smooth val="0"/>
          <c:extLst>
            <c:ext xmlns:c16="http://schemas.microsoft.com/office/drawing/2014/chart" uri="{C3380CC4-5D6E-409C-BE32-E72D297353CC}">
              <c16:uniqueId val="{00000001-D3C3-407A-973C-A4D81CD73BA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electricity_requirements!$D$145:$J$145</c:f>
              <c:numCache>
                <c:formatCode>0</c:formatCode>
                <c:ptCount val="7"/>
              </c:numCache>
            </c:numRef>
          </c:yVal>
          <c:smooth val="0"/>
          <c:extLst>
            <c:ext xmlns:c16="http://schemas.microsoft.com/office/drawing/2014/chart" uri="{C3380CC4-5D6E-409C-BE32-E72D297353CC}">
              <c16:uniqueId val="{00000002-D3C3-407A-973C-A4D81CD73BA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electricity_requirements!$D$217:$J$217</c:f>
              <c:numCache>
                <c:formatCode>0</c:formatCode>
                <c:ptCount val="7"/>
              </c:numCache>
            </c:numRef>
          </c:yVal>
          <c:smooth val="0"/>
          <c:extLst>
            <c:ext xmlns:c16="http://schemas.microsoft.com/office/drawing/2014/chart" uri="{C3380CC4-5D6E-409C-BE32-E72D297353CC}">
              <c16:uniqueId val="{00000003-D3C3-407A-973C-A4D81CD73BA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ElecReq_MethylAlcoholToOlefins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electricity_requirements!$D$4:$J$4</c:f>
              <c:numCache>
                <c:formatCode>0</c:formatCode>
                <c:ptCount val="7"/>
                <c:pt idx="0">
                  <c:v>35</c:v>
                </c:pt>
                <c:pt idx="1">
                  <c:v>35</c:v>
                </c:pt>
                <c:pt idx="2">
                  <c:v>35</c:v>
                </c:pt>
                <c:pt idx="3">
                  <c:v>35</c:v>
                </c:pt>
                <c:pt idx="4">
                  <c:v>35</c:v>
                </c:pt>
                <c:pt idx="5">
                  <c:v>35</c:v>
                </c:pt>
                <c:pt idx="6">
                  <c:v>35</c:v>
                </c:pt>
              </c:numCache>
            </c:numRef>
          </c:yVal>
          <c:smooth val="0"/>
          <c:extLst>
            <c:ext xmlns:c16="http://schemas.microsoft.com/office/drawing/2014/chart" uri="{C3380CC4-5D6E-409C-BE32-E72D297353CC}">
              <c16:uniqueId val="{00000000-40AA-48C2-9F78-2944E8B80B4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electricity_requirements!$D$75:$J$75</c:f>
              <c:numCache>
                <c:formatCode>0</c:formatCode>
                <c:ptCount val="7"/>
              </c:numCache>
            </c:numRef>
          </c:yVal>
          <c:smooth val="0"/>
          <c:extLst>
            <c:ext xmlns:c16="http://schemas.microsoft.com/office/drawing/2014/chart" uri="{C3380CC4-5D6E-409C-BE32-E72D297353CC}">
              <c16:uniqueId val="{00000001-40AA-48C2-9F78-2944E8B80B4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electricity_requirements!$D$146:$J$146</c:f>
              <c:numCache>
                <c:formatCode>0</c:formatCode>
                <c:ptCount val="7"/>
              </c:numCache>
            </c:numRef>
          </c:yVal>
          <c:smooth val="0"/>
          <c:extLst>
            <c:ext xmlns:c16="http://schemas.microsoft.com/office/drawing/2014/chart" uri="{C3380CC4-5D6E-409C-BE32-E72D297353CC}">
              <c16:uniqueId val="{00000002-40AA-48C2-9F78-2944E8B80B4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electricity_requirements!$D$218:$J$218</c:f>
              <c:numCache>
                <c:formatCode>0</c:formatCode>
                <c:ptCount val="7"/>
              </c:numCache>
            </c:numRef>
          </c:yVal>
          <c:smooth val="0"/>
          <c:extLst>
            <c:ext xmlns:c16="http://schemas.microsoft.com/office/drawing/2014/chart" uri="{C3380CC4-5D6E-409C-BE32-E72D297353CC}">
              <c16:uniqueId val="{00000003-40AA-48C2-9F78-2944E8B80B4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ElecReq_DehydrationOfEthylAlcohol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electricity_requirements!$D$5:$J$5</c:f>
              <c:numCache>
                <c:formatCode>0</c:formatCode>
                <c:ptCount val="7"/>
                <c:pt idx="0">
                  <c:v>400</c:v>
                </c:pt>
                <c:pt idx="1">
                  <c:v>400</c:v>
                </c:pt>
                <c:pt idx="2">
                  <c:v>400</c:v>
                </c:pt>
                <c:pt idx="3">
                  <c:v>400</c:v>
                </c:pt>
                <c:pt idx="4">
                  <c:v>400</c:v>
                </c:pt>
                <c:pt idx="5">
                  <c:v>400</c:v>
                </c:pt>
                <c:pt idx="6">
                  <c:v>400</c:v>
                </c:pt>
              </c:numCache>
            </c:numRef>
          </c:yVal>
          <c:smooth val="0"/>
          <c:extLst>
            <c:ext xmlns:c16="http://schemas.microsoft.com/office/drawing/2014/chart" uri="{C3380CC4-5D6E-409C-BE32-E72D297353CC}">
              <c16:uniqueId val="{00000000-D198-4233-B42F-874D483F6F8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electricity_requirements!$D$76:$J$76</c:f>
              <c:numCache>
                <c:formatCode>0</c:formatCode>
                <c:ptCount val="7"/>
              </c:numCache>
            </c:numRef>
          </c:yVal>
          <c:smooth val="0"/>
          <c:extLst>
            <c:ext xmlns:c16="http://schemas.microsoft.com/office/drawing/2014/chart" uri="{C3380CC4-5D6E-409C-BE32-E72D297353CC}">
              <c16:uniqueId val="{00000001-D198-4233-B42F-874D483F6F8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electricity_requirements!$D$147:$J$147</c:f>
              <c:numCache>
                <c:formatCode>0</c:formatCode>
                <c:ptCount val="7"/>
              </c:numCache>
            </c:numRef>
          </c:yVal>
          <c:smooth val="0"/>
          <c:extLst>
            <c:ext xmlns:c16="http://schemas.microsoft.com/office/drawing/2014/chart" uri="{C3380CC4-5D6E-409C-BE32-E72D297353CC}">
              <c16:uniqueId val="{00000002-D198-4233-B42F-874D483F6F8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electricity_requirements!$D$219:$J$219</c:f>
              <c:numCache>
                <c:formatCode>0</c:formatCode>
                <c:ptCount val="7"/>
              </c:numCache>
            </c:numRef>
          </c:yVal>
          <c:smooth val="0"/>
          <c:extLst>
            <c:ext xmlns:c16="http://schemas.microsoft.com/office/drawing/2014/chart" uri="{C3380CC4-5D6E-409C-BE32-E72D297353CC}">
              <c16:uniqueId val="{00000003-D198-4233-B42F-874D483F6F8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ElecReq_SteamCrackingOfNaphthaMaxPropylene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electricity_requirements!$D$6:$J$6</c:f>
              <c:numCache>
                <c:formatCode>0</c:formatCode>
                <c:ptCount val="7"/>
                <c:pt idx="0">
                  <c:v>1000</c:v>
                </c:pt>
                <c:pt idx="1">
                  <c:v>1000</c:v>
                </c:pt>
                <c:pt idx="2">
                  <c:v>1000</c:v>
                </c:pt>
                <c:pt idx="3">
                  <c:v>1000</c:v>
                </c:pt>
                <c:pt idx="4">
                  <c:v>1000</c:v>
                </c:pt>
                <c:pt idx="5">
                  <c:v>1000</c:v>
                </c:pt>
                <c:pt idx="6">
                  <c:v>1000</c:v>
                </c:pt>
              </c:numCache>
            </c:numRef>
          </c:yVal>
          <c:smooth val="0"/>
          <c:extLst>
            <c:ext xmlns:c16="http://schemas.microsoft.com/office/drawing/2014/chart" uri="{C3380CC4-5D6E-409C-BE32-E72D297353CC}">
              <c16:uniqueId val="{00000000-698E-4870-9878-A45FCB55FFD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electricity_requirements!$D$77:$J$77</c:f>
              <c:numCache>
                <c:formatCode>0</c:formatCode>
                <c:ptCount val="7"/>
              </c:numCache>
            </c:numRef>
          </c:yVal>
          <c:smooth val="0"/>
          <c:extLst>
            <c:ext xmlns:c16="http://schemas.microsoft.com/office/drawing/2014/chart" uri="{C3380CC4-5D6E-409C-BE32-E72D297353CC}">
              <c16:uniqueId val="{00000001-698E-4870-9878-A45FCB55FFD8}"/>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electricity_requirements!$D$148:$J$148</c:f>
              <c:numCache>
                <c:formatCode>0</c:formatCode>
                <c:ptCount val="7"/>
              </c:numCache>
            </c:numRef>
          </c:yVal>
          <c:smooth val="0"/>
          <c:extLst>
            <c:ext xmlns:c16="http://schemas.microsoft.com/office/drawing/2014/chart" uri="{C3380CC4-5D6E-409C-BE32-E72D297353CC}">
              <c16:uniqueId val="{00000002-698E-4870-9878-A45FCB55FFD8}"/>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electricity_requirements!$D$1:$J$1</c:f>
              <c:numCache>
                <c:formatCode>0</c:formatCode>
                <c:ptCount val="7"/>
                <c:pt idx="0">
                  <c:v>2020</c:v>
                </c:pt>
                <c:pt idx="1">
                  <c:v>2025</c:v>
                </c:pt>
                <c:pt idx="2">
                  <c:v>2030</c:v>
                </c:pt>
                <c:pt idx="3">
                  <c:v>2035</c:v>
                </c:pt>
                <c:pt idx="4">
                  <c:v>2040</c:v>
                </c:pt>
                <c:pt idx="5">
                  <c:v>2045</c:v>
                </c:pt>
                <c:pt idx="6">
                  <c:v>2050</c:v>
                </c:pt>
              </c:numCache>
            </c:numRef>
          </c:xVal>
          <c:yVal>
            <c:numRef>
              <c:f>electricity_requirements!$D$220:$J$220</c:f>
              <c:numCache>
                <c:formatCode>0</c:formatCode>
                <c:ptCount val="7"/>
              </c:numCache>
            </c:numRef>
          </c:yVal>
          <c:smooth val="0"/>
          <c:extLst>
            <c:ext xmlns:c16="http://schemas.microsoft.com/office/drawing/2014/chart" uri="{C3380CC4-5D6E-409C-BE32-E72D297353CC}">
              <c16:uniqueId val="{00000003-698E-4870-9878-A45FCB55FFD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Electricity requirement</a:t>
                </a:r>
                <a:r>
                  <a:rPr lang="en-GB" baseline="0"/>
                  <a:t> (kWh/t)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10 (</a:t>
            </a:r>
            <a:r>
              <a:rPr lang="en-GB" b="1"/>
              <a:t>Urea)</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fertiliser_demand!$D$12:$J$12</c:f>
              <c:numCache>
                <c:formatCode>0.00</c:formatCode>
                <c:ptCount val="7"/>
                <c:pt idx="0">
                  <c:v>53328.882210570802</c:v>
                </c:pt>
                <c:pt idx="1">
                  <c:v>56413.574280018365</c:v>
                </c:pt>
                <c:pt idx="2">
                  <c:v>59498.266349465935</c:v>
                </c:pt>
                <c:pt idx="3">
                  <c:v>62582.958418913506</c:v>
                </c:pt>
                <c:pt idx="4">
                  <c:v>65667.650488361076</c:v>
                </c:pt>
                <c:pt idx="5">
                  <c:v>68752.342557808632</c:v>
                </c:pt>
                <c:pt idx="6">
                  <c:v>71837.034627256202</c:v>
                </c:pt>
              </c:numCache>
            </c:numRef>
          </c:yVal>
          <c:smooth val="0"/>
          <c:extLst>
            <c:ext xmlns:c16="http://schemas.microsoft.com/office/drawing/2014/chart" uri="{C3380CC4-5D6E-409C-BE32-E72D297353CC}">
              <c16:uniqueId val="{00000000-C286-2144-A5E8-E88AB4E7560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fertiliser_demand!$D$23:$J$23</c:f>
              <c:numCache>
                <c:formatCode>0.00</c:formatCode>
                <c:ptCount val="7"/>
                <c:pt idx="0">
                  <c:v>53328.882210570802</c:v>
                </c:pt>
                <c:pt idx="1">
                  <c:v>49993.473348306601</c:v>
                </c:pt>
                <c:pt idx="2">
                  <c:v>46658.0644860424</c:v>
                </c:pt>
                <c:pt idx="3">
                  <c:v>43322.655623778206</c:v>
                </c:pt>
                <c:pt idx="4">
                  <c:v>39987.246761514005</c:v>
                </c:pt>
                <c:pt idx="5">
                  <c:v>36651.837899249804</c:v>
                </c:pt>
                <c:pt idx="6">
                  <c:v>33316.429036985603</c:v>
                </c:pt>
              </c:numCache>
            </c:numRef>
          </c:yVal>
          <c:smooth val="0"/>
          <c:extLst>
            <c:ext xmlns:c16="http://schemas.microsoft.com/office/drawing/2014/chart" uri="{C3380CC4-5D6E-409C-BE32-E72D297353CC}">
              <c16:uniqueId val="{00000001-C286-2144-A5E8-E88AB4E7560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fertiliser_demand!$D$34:$J$34</c:f>
              <c:numCache>
                <c:formatCode>0.00</c:formatCode>
                <c:ptCount val="7"/>
                <c:pt idx="0">
                  <c:v>53328.882210570802</c:v>
                </c:pt>
                <c:pt idx="1">
                  <c:v>44440.735175475667</c:v>
                </c:pt>
                <c:pt idx="2">
                  <c:v>35552.58814038054</c:v>
                </c:pt>
                <c:pt idx="3">
                  <c:v>26664.441105285401</c:v>
                </c:pt>
                <c:pt idx="4">
                  <c:v>17776.29407019027</c:v>
                </c:pt>
                <c:pt idx="5">
                  <c:v>8888.1470350951349</c:v>
                </c:pt>
                <c:pt idx="6">
                  <c:v>0</c:v>
                </c:pt>
              </c:numCache>
            </c:numRef>
          </c:yVal>
          <c:smooth val="0"/>
          <c:extLst>
            <c:ext xmlns:c16="http://schemas.microsoft.com/office/drawing/2014/chart" uri="{C3380CC4-5D6E-409C-BE32-E72D297353CC}">
              <c16:uniqueId val="{00000002-C286-2144-A5E8-E88AB4E7560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NGReq_SteamCrackingOfNaphthaMaxEthylene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natural_gas_requirements!$D$2:$J$2</c:f>
              <c:numCache>
                <c:formatCode>0</c:formatCode>
                <c:ptCount val="7"/>
                <c:pt idx="0">
                  <c:v>21000</c:v>
                </c:pt>
                <c:pt idx="1">
                  <c:v>21000</c:v>
                </c:pt>
                <c:pt idx="2">
                  <c:v>21000</c:v>
                </c:pt>
                <c:pt idx="3">
                  <c:v>21000</c:v>
                </c:pt>
                <c:pt idx="4">
                  <c:v>21000</c:v>
                </c:pt>
                <c:pt idx="5">
                  <c:v>21000</c:v>
                </c:pt>
                <c:pt idx="6">
                  <c:v>21000</c:v>
                </c:pt>
              </c:numCache>
            </c:numRef>
          </c:yVal>
          <c:smooth val="0"/>
          <c:extLst>
            <c:ext xmlns:c16="http://schemas.microsoft.com/office/drawing/2014/chart" uri="{C3380CC4-5D6E-409C-BE32-E72D297353CC}">
              <c16:uniqueId val="{00000000-5D5B-4DB5-8854-C6D6FC85374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natural_gas_requirements!$D$73:$J$73</c:f>
              <c:numCache>
                <c:formatCode>0</c:formatCode>
                <c:ptCount val="7"/>
              </c:numCache>
            </c:numRef>
          </c:yVal>
          <c:smooth val="0"/>
          <c:extLst>
            <c:ext xmlns:c16="http://schemas.microsoft.com/office/drawing/2014/chart" uri="{C3380CC4-5D6E-409C-BE32-E72D297353CC}">
              <c16:uniqueId val="{00000001-5D5B-4DB5-8854-C6D6FC85374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natural_gas_requirements!$D$144:$J$144</c:f>
              <c:numCache>
                <c:formatCode>0</c:formatCode>
                <c:ptCount val="7"/>
              </c:numCache>
            </c:numRef>
          </c:yVal>
          <c:smooth val="0"/>
          <c:extLst>
            <c:ext xmlns:c16="http://schemas.microsoft.com/office/drawing/2014/chart" uri="{C3380CC4-5D6E-409C-BE32-E72D297353CC}">
              <c16:uniqueId val="{00000002-5D5B-4DB5-8854-C6D6FC85374A}"/>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natural_gas_requirements!$D$215:$J$215</c:f>
              <c:numCache>
                <c:formatCode>0</c:formatCode>
                <c:ptCount val="7"/>
              </c:numCache>
            </c:numRef>
          </c:yVal>
          <c:smooth val="0"/>
          <c:extLst>
            <c:ext xmlns:c16="http://schemas.microsoft.com/office/drawing/2014/chart" uri="{C3380CC4-5D6E-409C-BE32-E72D297353CC}">
              <c16:uniqueId val="{00000003-5D5B-4DB5-8854-C6D6FC85374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Natural</a:t>
                </a:r>
                <a:r>
                  <a:rPr lang="en-GB" baseline="0"/>
                  <a:t> gas</a:t>
                </a:r>
                <a:r>
                  <a:rPr lang="en-GB"/>
                  <a:t> requirement</a:t>
                </a:r>
                <a:r>
                  <a:rPr lang="en-GB" baseline="0"/>
                  <a:t> (MJ/t)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NGReq_SteamCrackingOfEthane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natural_gas_requirements!$D$3:$J$3</c:f>
              <c:numCache>
                <c:formatCode>0</c:formatCode>
                <c:ptCount val="7"/>
                <c:pt idx="0">
                  <c:v>14000</c:v>
                </c:pt>
                <c:pt idx="1">
                  <c:v>14000</c:v>
                </c:pt>
                <c:pt idx="2">
                  <c:v>14000</c:v>
                </c:pt>
                <c:pt idx="3">
                  <c:v>14000</c:v>
                </c:pt>
                <c:pt idx="4">
                  <c:v>14000</c:v>
                </c:pt>
                <c:pt idx="5">
                  <c:v>14000</c:v>
                </c:pt>
                <c:pt idx="6">
                  <c:v>14000</c:v>
                </c:pt>
              </c:numCache>
            </c:numRef>
          </c:yVal>
          <c:smooth val="0"/>
          <c:extLst>
            <c:ext xmlns:c16="http://schemas.microsoft.com/office/drawing/2014/chart" uri="{C3380CC4-5D6E-409C-BE32-E72D297353CC}">
              <c16:uniqueId val="{00000000-0FB8-4FB2-B53B-E5A5F54C24B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natural_gas_requirements!$D$74:$J$74</c:f>
              <c:numCache>
                <c:formatCode>0</c:formatCode>
                <c:ptCount val="7"/>
              </c:numCache>
            </c:numRef>
          </c:yVal>
          <c:smooth val="0"/>
          <c:extLst>
            <c:ext xmlns:c16="http://schemas.microsoft.com/office/drawing/2014/chart" uri="{C3380CC4-5D6E-409C-BE32-E72D297353CC}">
              <c16:uniqueId val="{00000001-0FB8-4FB2-B53B-E5A5F54C24B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natural_gas_requirements!$D$145:$J$145</c:f>
              <c:numCache>
                <c:formatCode>0</c:formatCode>
                <c:ptCount val="7"/>
              </c:numCache>
            </c:numRef>
          </c:yVal>
          <c:smooth val="0"/>
          <c:extLst>
            <c:ext xmlns:c16="http://schemas.microsoft.com/office/drawing/2014/chart" uri="{C3380CC4-5D6E-409C-BE32-E72D297353CC}">
              <c16:uniqueId val="{00000002-0FB8-4FB2-B53B-E5A5F54C24B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natural_gas_requirements!$D$216:$J$216</c:f>
              <c:numCache>
                <c:formatCode>0</c:formatCode>
                <c:ptCount val="7"/>
              </c:numCache>
            </c:numRef>
          </c:yVal>
          <c:smooth val="0"/>
          <c:extLst>
            <c:ext xmlns:c16="http://schemas.microsoft.com/office/drawing/2014/chart" uri="{C3380CC4-5D6E-409C-BE32-E72D297353CC}">
              <c16:uniqueId val="{00000003-0FB8-4FB2-B53B-E5A5F54C24B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Natural</a:t>
                </a:r>
                <a:r>
                  <a:rPr lang="en-GB" baseline="0"/>
                  <a:t> gas</a:t>
                </a:r>
                <a:r>
                  <a:rPr lang="en-GB"/>
                  <a:t> requirement</a:t>
                </a:r>
                <a:r>
                  <a:rPr lang="en-GB" baseline="0"/>
                  <a:t> (MJ/t)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NGReq_MethylAlcoholToOlefins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natural_gas_requirements!$D$4:$J$4</c:f>
              <c:numCache>
                <c:formatCode>0</c:formatCode>
                <c:ptCount val="7"/>
                <c:pt idx="0">
                  <c:v>8900</c:v>
                </c:pt>
                <c:pt idx="1">
                  <c:v>8900</c:v>
                </c:pt>
                <c:pt idx="2">
                  <c:v>8900</c:v>
                </c:pt>
                <c:pt idx="3">
                  <c:v>8900</c:v>
                </c:pt>
                <c:pt idx="4">
                  <c:v>8900</c:v>
                </c:pt>
                <c:pt idx="5">
                  <c:v>8900</c:v>
                </c:pt>
                <c:pt idx="6">
                  <c:v>8900</c:v>
                </c:pt>
              </c:numCache>
            </c:numRef>
          </c:yVal>
          <c:smooth val="0"/>
          <c:extLst>
            <c:ext xmlns:c16="http://schemas.microsoft.com/office/drawing/2014/chart" uri="{C3380CC4-5D6E-409C-BE32-E72D297353CC}">
              <c16:uniqueId val="{00000000-43D4-44D3-AC02-BDC04CC7284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natural_gas_requirements!$D$75:$J$75</c:f>
              <c:numCache>
                <c:formatCode>0</c:formatCode>
                <c:ptCount val="7"/>
              </c:numCache>
            </c:numRef>
          </c:yVal>
          <c:smooth val="0"/>
          <c:extLst>
            <c:ext xmlns:c16="http://schemas.microsoft.com/office/drawing/2014/chart" uri="{C3380CC4-5D6E-409C-BE32-E72D297353CC}">
              <c16:uniqueId val="{00000001-43D4-44D3-AC02-BDC04CC7284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natural_gas_requirements!$D$146:$J$146</c:f>
              <c:numCache>
                <c:formatCode>0</c:formatCode>
                <c:ptCount val="7"/>
              </c:numCache>
            </c:numRef>
          </c:yVal>
          <c:smooth val="0"/>
          <c:extLst>
            <c:ext xmlns:c16="http://schemas.microsoft.com/office/drawing/2014/chart" uri="{C3380CC4-5D6E-409C-BE32-E72D297353CC}">
              <c16:uniqueId val="{00000002-43D4-44D3-AC02-BDC04CC7284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natural_gas_requirements!$D$217:$J$217</c:f>
              <c:numCache>
                <c:formatCode>0</c:formatCode>
                <c:ptCount val="7"/>
              </c:numCache>
            </c:numRef>
          </c:yVal>
          <c:smooth val="0"/>
          <c:extLst>
            <c:ext xmlns:c16="http://schemas.microsoft.com/office/drawing/2014/chart" uri="{C3380CC4-5D6E-409C-BE32-E72D297353CC}">
              <c16:uniqueId val="{00000003-43D4-44D3-AC02-BDC04CC7284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Natural</a:t>
                </a:r>
                <a:r>
                  <a:rPr lang="en-GB" baseline="0"/>
                  <a:t> gas</a:t>
                </a:r>
                <a:r>
                  <a:rPr lang="en-GB"/>
                  <a:t> requirement</a:t>
                </a:r>
                <a:r>
                  <a:rPr lang="en-GB" baseline="0"/>
                  <a:t> (MJ/t)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NGReq_DehydrationOfEthylAlcohol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natural_gas_requirements!$D$5:$J$5</c:f>
              <c:numCache>
                <c:formatCode>0</c:formatCode>
                <c:ptCount val="7"/>
                <c:pt idx="0">
                  <c:v>8500</c:v>
                </c:pt>
                <c:pt idx="1">
                  <c:v>8500</c:v>
                </c:pt>
                <c:pt idx="2">
                  <c:v>8500</c:v>
                </c:pt>
                <c:pt idx="3">
                  <c:v>8500</c:v>
                </c:pt>
                <c:pt idx="4">
                  <c:v>8500</c:v>
                </c:pt>
                <c:pt idx="5">
                  <c:v>8500</c:v>
                </c:pt>
                <c:pt idx="6">
                  <c:v>8500</c:v>
                </c:pt>
              </c:numCache>
            </c:numRef>
          </c:yVal>
          <c:smooth val="0"/>
          <c:extLst>
            <c:ext xmlns:c16="http://schemas.microsoft.com/office/drawing/2014/chart" uri="{C3380CC4-5D6E-409C-BE32-E72D297353CC}">
              <c16:uniqueId val="{00000000-0647-4486-8D6A-F3397708680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natural_gas_requirements!$D$76:$J$76</c:f>
              <c:numCache>
                <c:formatCode>0</c:formatCode>
                <c:ptCount val="7"/>
              </c:numCache>
            </c:numRef>
          </c:yVal>
          <c:smooth val="0"/>
          <c:extLst>
            <c:ext xmlns:c16="http://schemas.microsoft.com/office/drawing/2014/chart" uri="{C3380CC4-5D6E-409C-BE32-E72D297353CC}">
              <c16:uniqueId val="{00000001-0647-4486-8D6A-F33977086806}"/>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natural_gas_requirements!$D$147:$J$147</c:f>
              <c:numCache>
                <c:formatCode>0</c:formatCode>
                <c:ptCount val="7"/>
              </c:numCache>
            </c:numRef>
          </c:yVal>
          <c:smooth val="0"/>
          <c:extLst>
            <c:ext xmlns:c16="http://schemas.microsoft.com/office/drawing/2014/chart" uri="{C3380CC4-5D6E-409C-BE32-E72D297353CC}">
              <c16:uniqueId val="{00000002-0647-4486-8D6A-F3397708680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natural_gas_requirements!$D$218:$J$218</c:f>
              <c:numCache>
                <c:formatCode>0</c:formatCode>
                <c:ptCount val="7"/>
              </c:numCache>
            </c:numRef>
          </c:yVal>
          <c:smooth val="0"/>
          <c:extLst>
            <c:ext xmlns:c16="http://schemas.microsoft.com/office/drawing/2014/chart" uri="{C3380CC4-5D6E-409C-BE32-E72D297353CC}">
              <c16:uniqueId val="{00000003-0647-4486-8D6A-F3397708680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Natural gas requirement</a:t>
                </a:r>
                <a:r>
                  <a:rPr lang="en-GB" baseline="0"/>
                  <a:t> (MJ/t)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NGReq_SteamCrackingOfNaphthaMaxPropylene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natural_gas_requirements!$D$6:$J$6</c:f>
              <c:numCache>
                <c:formatCode>0</c:formatCode>
                <c:ptCount val="7"/>
                <c:pt idx="0">
                  <c:v>4300</c:v>
                </c:pt>
                <c:pt idx="1">
                  <c:v>4300</c:v>
                </c:pt>
                <c:pt idx="2">
                  <c:v>4300</c:v>
                </c:pt>
                <c:pt idx="3">
                  <c:v>4300</c:v>
                </c:pt>
                <c:pt idx="4">
                  <c:v>4300</c:v>
                </c:pt>
                <c:pt idx="5">
                  <c:v>4300</c:v>
                </c:pt>
                <c:pt idx="6">
                  <c:v>4300</c:v>
                </c:pt>
              </c:numCache>
            </c:numRef>
          </c:yVal>
          <c:smooth val="0"/>
          <c:extLst>
            <c:ext xmlns:c16="http://schemas.microsoft.com/office/drawing/2014/chart" uri="{C3380CC4-5D6E-409C-BE32-E72D297353CC}">
              <c16:uniqueId val="{00000000-5222-4CFF-9D8D-CCDBC07413E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natural_gas_requirements!$D$77:$J$77</c:f>
              <c:numCache>
                <c:formatCode>0</c:formatCode>
                <c:ptCount val="7"/>
              </c:numCache>
            </c:numRef>
          </c:yVal>
          <c:smooth val="0"/>
          <c:extLst>
            <c:ext xmlns:c16="http://schemas.microsoft.com/office/drawing/2014/chart" uri="{C3380CC4-5D6E-409C-BE32-E72D297353CC}">
              <c16:uniqueId val="{00000001-5222-4CFF-9D8D-CCDBC07413E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natural_gas_requirements!$D$148:$J$148</c:f>
              <c:numCache>
                <c:formatCode>0</c:formatCode>
                <c:ptCount val="7"/>
              </c:numCache>
            </c:numRef>
          </c:yVal>
          <c:smooth val="0"/>
          <c:extLst>
            <c:ext xmlns:c16="http://schemas.microsoft.com/office/drawing/2014/chart" uri="{C3380CC4-5D6E-409C-BE32-E72D297353CC}">
              <c16:uniqueId val="{00000002-5222-4CFF-9D8D-CCDBC07413E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natural_gas_requirements!$D$1:$J$1</c:f>
              <c:numCache>
                <c:formatCode>0</c:formatCode>
                <c:ptCount val="7"/>
                <c:pt idx="0">
                  <c:v>2020</c:v>
                </c:pt>
                <c:pt idx="1">
                  <c:v>2025</c:v>
                </c:pt>
                <c:pt idx="2">
                  <c:v>2030</c:v>
                </c:pt>
                <c:pt idx="3">
                  <c:v>2035</c:v>
                </c:pt>
                <c:pt idx="4">
                  <c:v>2040</c:v>
                </c:pt>
                <c:pt idx="5">
                  <c:v>2045</c:v>
                </c:pt>
                <c:pt idx="6">
                  <c:v>2050</c:v>
                </c:pt>
              </c:numCache>
            </c:numRef>
          </c:xVal>
          <c:yVal>
            <c:numRef>
              <c:f>natural_gas_requirements!$D$219:$J$219</c:f>
              <c:numCache>
                <c:formatCode>0</c:formatCode>
                <c:ptCount val="7"/>
              </c:numCache>
            </c:numRef>
          </c:yVal>
          <c:smooth val="0"/>
          <c:extLst>
            <c:ext xmlns:c16="http://schemas.microsoft.com/office/drawing/2014/chart" uri="{C3380CC4-5D6E-409C-BE32-E72D297353CC}">
              <c16:uniqueId val="{00000003-5222-4CFF-9D8D-CCDBC07413E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Natural</a:t>
                </a:r>
                <a:r>
                  <a:rPr lang="en-GB" baseline="0"/>
                  <a:t> gas</a:t>
                </a:r>
                <a:r>
                  <a:rPr lang="en-GB"/>
                  <a:t> requirement</a:t>
                </a:r>
                <a:r>
                  <a:rPr lang="en-GB" baseline="0"/>
                  <a:t> (MJ/t)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electricity_emission_factor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electricity_emission_factor!$D$1:$J$1</c:f>
              <c:numCache>
                <c:formatCode>General</c:formatCode>
                <c:ptCount val="7"/>
                <c:pt idx="0">
                  <c:v>2020</c:v>
                </c:pt>
                <c:pt idx="1">
                  <c:v>2025</c:v>
                </c:pt>
                <c:pt idx="2">
                  <c:v>2030</c:v>
                </c:pt>
                <c:pt idx="3">
                  <c:v>2035</c:v>
                </c:pt>
                <c:pt idx="4">
                  <c:v>2040</c:v>
                </c:pt>
                <c:pt idx="5">
                  <c:v>2045</c:v>
                </c:pt>
                <c:pt idx="6">
                  <c:v>2050</c:v>
                </c:pt>
              </c:numCache>
            </c:numRef>
          </c:xVal>
          <c:yVal>
            <c:numRef>
              <c:f>electricity_emission_factor!$D$2:$J$2</c:f>
              <c:numCache>
                <c:formatCode>0.000</c:formatCode>
                <c:ptCount val="7"/>
                <c:pt idx="0">
                  <c:v>0.55220000000000002</c:v>
                </c:pt>
                <c:pt idx="1">
                  <c:v>0.55220000000000002</c:v>
                </c:pt>
                <c:pt idx="2">
                  <c:v>0.55220000000000002</c:v>
                </c:pt>
                <c:pt idx="3">
                  <c:v>0.55220000000000002</c:v>
                </c:pt>
                <c:pt idx="4">
                  <c:v>0.55220000000000002</c:v>
                </c:pt>
                <c:pt idx="5">
                  <c:v>0.55220000000000002</c:v>
                </c:pt>
                <c:pt idx="6">
                  <c:v>0.55220000000000002</c:v>
                </c:pt>
              </c:numCache>
            </c:numRef>
          </c:yVal>
          <c:smooth val="0"/>
          <c:extLst>
            <c:ext xmlns:c16="http://schemas.microsoft.com/office/drawing/2014/chart" uri="{C3380CC4-5D6E-409C-BE32-E72D297353CC}">
              <c16:uniqueId val="{00000000-A855-E246-949D-62AD17EAFC1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electricity_emission_factor!$D$1:$J$1</c:f>
              <c:numCache>
                <c:formatCode>General</c:formatCode>
                <c:ptCount val="7"/>
                <c:pt idx="0">
                  <c:v>2020</c:v>
                </c:pt>
                <c:pt idx="1">
                  <c:v>2025</c:v>
                </c:pt>
                <c:pt idx="2">
                  <c:v>2030</c:v>
                </c:pt>
                <c:pt idx="3">
                  <c:v>2035</c:v>
                </c:pt>
                <c:pt idx="4">
                  <c:v>2040</c:v>
                </c:pt>
                <c:pt idx="5">
                  <c:v>2045</c:v>
                </c:pt>
                <c:pt idx="6">
                  <c:v>2050</c:v>
                </c:pt>
              </c:numCache>
            </c:numRef>
          </c:xVal>
          <c:yVal>
            <c:numRef>
              <c:f>electricity_emission_factor!$D$3:$J$3</c:f>
              <c:numCache>
                <c:formatCode>0.000</c:formatCode>
                <c:ptCount val="7"/>
                <c:pt idx="0">
                  <c:v>0.55220000000000002</c:v>
                </c:pt>
                <c:pt idx="1">
                  <c:v>0.51016666666666666</c:v>
                </c:pt>
                <c:pt idx="2">
                  <c:v>0.46813333333333335</c:v>
                </c:pt>
                <c:pt idx="3">
                  <c:v>0.42610000000000003</c:v>
                </c:pt>
                <c:pt idx="4">
                  <c:v>0.38406666666666667</c:v>
                </c:pt>
                <c:pt idx="5">
                  <c:v>0.3420333333333333</c:v>
                </c:pt>
                <c:pt idx="6">
                  <c:v>0.3</c:v>
                </c:pt>
              </c:numCache>
            </c:numRef>
          </c:yVal>
          <c:smooth val="0"/>
          <c:extLst>
            <c:ext xmlns:c16="http://schemas.microsoft.com/office/drawing/2014/chart" uri="{C3380CC4-5D6E-409C-BE32-E72D297353CC}">
              <c16:uniqueId val="{00000001-A855-E246-949D-62AD17EAFC1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electricity_emission_factor!$D$1:$J$1</c:f>
              <c:numCache>
                <c:formatCode>General</c:formatCode>
                <c:ptCount val="7"/>
                <c:pt idx="0">
                  <c:v>2020</c:v>
                </c:pt>
                <c:pt idx="1">
                  <c:v>2025</c:v>
                </c:pt>
                <c:pt idx="2">
                  <c:v>2030</c:v>
                </c:pt>
                <c:pt idx="3">
                  <c:v>2035</c:v>
                </c:pt>
                <c:pt idx="4">
                  <c:v>2040</c:v>
                </c:pt>
                <c:pt idx="5">
                  <c:v>2045</c:v>
                </c:pt>
                <c:pt idx="6">
                  <c:v>2050</c:v>
                </c:pt>
              </c:numCache>
            </c:numRef>
          </c:xVal>
          <c:yVal>
            <c:numRef>
              <c:f>electricity_emission_factor!$D$4:$J$4</c:f>
              <c:numCache>
                <c:formatCode>0.000</c:formatCode>
                <c:ptCount val="7"/>
                <c:pt idx="0">
                  <c:v>0.55220000000000002</c:v>
                </c:pt>
                <c:pt idx="1">
                  <c:v>0.47683333333333333</c:v>
                </c:pt>
                <c:pt idx="2">
                  <c:v>0.40146666666666669</c:v>
                </c:pt>
                <c:pt idx="3">
                  <c:v>0.3261</c:v>
                </c:pt>
                <c:pt idx="4">
                  <c:v>0.25073333333333336</c:v>
                </c:pt>
                <c:pt idx="5">
                  <c:v>0.17536666666666662</c:v>
                </c:pt>
                <c:pt idx="6">
                  <c:v>0.1</c:v>
                </c:pt>
              </c:numCache>
            </c:numRef>
          </c:yVal>
          <c:smooth val="0"/>
          <c:extLst>
            <c:ext xmlns:c16="http://schemas.microsoft.com/office/drawing/2014/chart" uri="{C3380CC4-5D6E-409C-BE32-E72D297353CC}">
              <c16:uniqueId val="{00000002-A855-E246-949D-62AD17EAFC1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electricity_emission_factor!$D$1:$J$1</c:f>
              <c:numCache>
                <c:formatCode>General</c:formatCode>
                <c:ptCount val="7"/>
                <c:pt idx="0">
                  <c:v>2020</c:v>
                </c:pt>
                <c:pt idx="1">
                  <c:v>2025</c:v>
                </c:pt>
                <c:pt idx="2">
                  <c:v>2030</c:v>
                </c:pt>
                <c:pt idx="3">
                  <c:v>2035</c:v>
                </c:pt>
                <c:pt idx="4">
                  <c:v>2040</c:v>
                </c:pt>
                <c:pt idx="5">
                  <c:v>2045</c:v>
                </c:pt>
                <c:pt idx="6">
                  <c:v>2050</c:v>
                </c:pt>
              </c:numCache>
            </c:numRef>
          </c:xVal>
          <c:yVal>
            <c:numRef>
              <c:f>electricity_emission_factor!$D$5:$J$5</c:f>
              <c:numCache>
                <c:formatCode>0.000</c:formatCode>
                <c:ptCount val="7"/>
                <c:pt idx="0">
                  <c:v>0.55220000000000002</c:v>
                </c:pt>
                <c:pt idx="1">
                  <c:v>0.46133333333333337</c:v>
                </c:pt>
                <c:pt idx="2">
                  <c:v>0.37046666666666672</c:v>
                </c:pt>
                <c:pt idx="3">
                  <c:v>0.27960000000000002</c:v>
                </c:pt>
                <c:pt idx="4">
                  <c:v>0.18873333333333336</c:v>
                </c:pt>
                <c:pt idx="5">
                  <c:v>9.7866666666666657E-2</c:v>
                </c:pt>
                <c:pt idx="6">
                  <c:v>7.0000000000000001E-3</c:v>
                </c:pt>
              </c:numCache>
            </c:numRef>
          </c:yVal>
          <c:smooth val="0"/>
          <c:extLst>
            <c:ext xmlns:c16="http://schemas.microsoft.com/office/drawing/2014/chart" uri="{C3380CC4-5D6E-409C-BE32-E72D297353CC}">
              <c16:uniqueId val="{00000003-A855-E246-949D-62AD17EAFC1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Emission factor</a:t>
                </a:r>
                <a:r>
                  <a:rPr lang="en-GB" baseline="0"/>
                  <a:t> (kgCO</a:t>
                </a:r>
                <a:r>
                  <a:rPr lang="en-GB" baseline="-25000"/>
                  <a:t>2</a:t>
                </a:r>
                <a:r>
                  <a:rPr lang="en-GB" baseline="0"/>
                  <a:t>e/kWh)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natural_gas_emission_factor (as a utility)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natural_gas_emission_factor!$D$1:$J$1</c:f>
              <c:numCache>
                <c:formatCode>General</c:formatCode>
                <c:ptCount val="7"/>
                <c:pt idx="0">
                  <c:v>2020</c:v>
                </c:pt>
                <c:pt idx="1">
                  <c:v>2025</c:v>
                </c:pt>
                <c:pt idx="2">
                  <c:v>2030</c:v>
                </c:pt>
                <c:pt idx="3">
                  <c:v>2035</c:v>
                </c:pt>
                <c:pt idx="4">
                  <c:v>2040</c:v>
                </c:pt>
                <c:pt idx="5">
                  <c:v>2045</c:v>
                </c:pt>
                <c:pt idx="6">
                  <c:v>2050</c:v>
                </c:pt>
              </c:numCache>
            </c:numRef>
          </c:xVal>
          <c:yVal>
            <c:numRef>
              <c:f>natural_gas_emission_factor!$D$2:$J$2</c:f>
              <c:numCache>
                <c:formatCode>0.0000</c:formatCode>
                <c:ptCount val="7"/>
                <c:pt idx="0">
                  <c:v>4.9099999999999998E-2</c:v>
                </c:pt>
                <c:pt idx="1">
                  <c:v>4.9099999999999998E-2</c:v>
                </c:pt>
                <c:pt idx="2">
                  <c:v>4.9099999999999998E-2</c:v>
                </c:pt>
                <c:pt idx="3">
                  <c:v>4.9099999999999998E-2</c:v>
                </c:pt>
                <c:pt idx="4">
                  <c:v>4.9099999999999998E-2</c:v>
                </c:pt>
                <c:pt idx="5">
                  <c:v>4.9099999999999998E-2</c:v>
                </c:pt>
                <c:pt idx="6">
                  <c:v>4.9099999999999998E-2</c:v>
                </c:pt>
              </c:numCache>
            </c:numRef>
          </c:yVal>
          <c:smooth val="0"/>
          <c:extLst>
            <c:ext xmlns:c16="http://schemas.microsoft.com/office/drawing/2014/chart" uri="{C3380CC4-5D6E-409C-BE32-E72D297353CC}">
              <c16:uniqueId val="{00000000-5643-734B-9A54-B651891ACB1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natural_gas_emission_factor!$D$1:$J$1</c:f>
              <c:numCache>
                <c:formatCode>General</c:formatCode>
                <c:ptCount val="7"/>
                <c:pt idx="0">
                  <c:v>2020</c:v>
                </c:pt>
                <c:pt idx="1">
                  <c:v>2025</c:v>
                </c:pt>
                <c:pt idx="2">
                  <c:v>2030</c:v>
                </c:pt>
                <c:pt idx="3">
                  <c:v>2035</c:v>
                </c:pt>
                <c:pt idx="4">
                  <c:v>2040</c:v>
                </c:pt>
                <c:pt idx="5">
                  <c:v>2045</c:v>
                </c:pt>
                <c:pt idx="6">
                  <c:v>2050</c:v>
                </c:pt>
              </c:numCache>
            </c:numRef>
          </c:xVal>
          <c:yVal>
            <c:numRef>
              <c:f>natural_gas_emission_factor!$D$3:$J$3</c:f>
              <c:numCache>
                <c:formatCode>0.00</c:formatCode>
                <c:ptCount val="7"/>
              </c:numCache>
            </c:numRef>
          </c:yVal>
          <c:smooth val="0"/>
          <c:extLst>
            <c:ext xmlns:c16="http://schemas.microsoft.com/office/drawing/2014/chart" uri="{C3380CC4-5D6E-409C-BE32-E72D297353CC}">
              <c16:uniqueId val="{00000001-5643-734B-9A54-B651891ACB1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natural_gas_emission_factor!$D$1:$J$1</c:f>
              <c:numCache>
                <c:formatCode>General</c:formatCode>
                <c:ptCount val="7"/>
                <c:pt idx="0">
                  <c:v>2020</c:v>
                </c:pt>
                <c:pt idx="1">
                  <c:v>2025</c:v>
                </c:pt>
                <c:pt idx="2">
                  <c:v>2030</c:v>
                </c:pt>
                <c:pt idx="3">
                  <c:v>2035</c:v>
                </c:pt>
                <c:pt idx="4">
                  <c:v>2040</c:v>
                </c:pt>
                <c:pt idx="5">
                  <c:v>2045</c:v>
                </c:pt>
                <c:pt idx="6">
                  <c:v>2050</c:v>
                </c:pt>
              </c:numCache>
            </c:numRef>
          </c:xVal>
          <c:yVal>
            <c:numRef>
              <c:f>natural_gas_emission_factor!$D$4:$J$4</c:f>
              <c:numCache>
                <c:formatCode>0.00</c:formatCode>
                <c:ptCount val="7"/>
              </c:numCache>
            </c:numRef>
          </c:yVal>
          <c:smooth val="0"/>
          <c:extLst>
            <c:ext xmlns:c16="http://schemas.microsoft.com/office/drawing/2014/chart" uri="{C3380CC4-5D6E-409C-BE32-E72D297353CC}">
              <c16:uniqueId val="{00000002-5643-734B-9A54-B651891ACB1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natural_gas_emission_factor!$D$1:$J$1</c:f>
              <c:numCache>
                <c:formatCode>General</c:formatCode>
                <c:ptCount val="7"/>
                <c:pt idx="0">
                  <c:v>2020</c:v>
                </c:pt>
                <c:pt idx="1">
                  <c:v>2025</c:v>
                </c:pt>
                <c:pt idx="2">
                  <c:v>2030</c:v>
                </c:pt>
                <c:pt idx="3">
                  <c:v>2035</c:v>
                </c:pt>
                <c:pt idx="4">
                  <c:v>2040</c:v>
                </c:pt>
                <c:pt idx="5">
                  <c:v>2045</c:v>
                </c:pt>
                <c:pt idx="6">
                  <c:v>2050</c:v>
                </c:pt>
              </c:numCache>
            </c:numRef>
          </c:xVal>
          <c:yVal>
            <c:numRef>
              <c:f>natural_gas_emission_factor!$D$5:$J$5</c:f>
              <c:numCache>
                <c:formatCode>0.00</c:formatCode>
                <c:ptCount val="7"/>
              </c:numCache>
            </c:numRef>
          </c:yVal>
          <c:smooth val="0"/>
          <c:extLst>
            <c:ext xmlns:c16="http://schemas.microsoft.com/office/drawing/2014/chart" uri="{C3380CC4-5D6E-409C-BE32-E72D297353CC}">
              <c16:uniqueId val="{00000003-5643-734B-9A54-B651891ACB1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Emission factor</a:t>
                </a:r>
                <a:r>
                  <a:rPr lang="en-GB" baseline="0"/>
                  <a:t> (kgCO</a:t>
                </a:r>
                <a:r>
                  <a:rPr lang="en-GB" baseline="-25000"/>
                  <a:t>2</a:t>
                </a:r>
                <a:r>
                  <a:rPr lang="en-GB" baseline="0"/>
                  <a:t>e/MJ)</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NaturalGas (as a feedstock)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feedstock_emission_factor!$D$2:$J$2</c:f>
              <c:numCache>
                <c:formatCode>0.00000</c:formatCode>
                <c:ptCount val="7"/>
                <c:pt idx="0">
                  <c:v>423.16368</c:v>
                </c:pt>
                <c:pt idx="1">
                  <c:v>423.16368</c:v>
                </c:pt>
                <c:pt idx="2">
                  <c:v>423.16368</c:v>
                </c:pt>
                <c:pt idx="3">
                  <c:v>423.16368</c:v>
                </c:pt>
                <c:pt idx="4">
                  <c:v>423.16368</c:v>
                </c:pt>
                <c:pt idx="5">
                  <c:v>423.16368</c:v>
                </c:pt>
                <c:pt idx="6">
                  <c:v>423.16368</c:v>
                </c:pt>
              </c:numCache>
            </c:numRef>
          </c:yVal>
          <c:smooth val="0"/>
          <c:extLst>
            <c:ext xmlns:c16="http://schemas.microsoft.com/office/drawing/2014/chart" uri="{C3380CC4-5D6E-409C-BE32-E72D297353CC}">
              <c16:uniqueId val="{00000000-EFBA-6C45-A354-48F9D9413A2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feedstock_emission_factor!$D$14:$J$14</c:f>
              <c:numCache>
                <c:formatCode>0.00000</c:formatCode>
                <c:ptCount val="7"/>
                <c:pt idx="0">
                  <c:v>743.83524</c:v>
                </c:pt>
                <c:pt idx="1">
                  <c:v>743.83524</c:v>
                </c:pt>
                <c:pt idx="2">
                  <c:v>743.83524</c:v>
                </c:pt>
                <c:pt idx="3">
                  <c:v>743.83524</c:v>
                </c:pt>
                <c:pt idx="4">
                  <c:v>743.83524</c:v>
                </c:pt>
                <c:pt idx="5">
                  <c:v>743.83524</c:v>
                </c:pt>
                <c:pt idx="6">
                  <c:v>743.83524</c:v>
                </c:pt>
              </c:numCache>
            </c:numRef>
          </c:yVal>
          <c:smooth val="0"/>
          <c:extLst>
            <c:ext xmlns:c16="http://schemas.microsoft.com/office/drawing/2014/chart" uri="{C3380CC4-5D6E-409C-BE32-E72D297353CC}">
              <c16:uniqueId val="{00000001-EFBA-6C45-A354-48F9D9413A2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feedstock_emission_factor!$D$26:$J$26</c:f>
              <c:numCache>
                <c:formatCode>0.00</c:formatCode>
                <c:ptCount val="7"/>
              </c:numCache>
            </c:numRef>
          </c:yVal>
          <c:smooth val="0"/>
          <c:extLst>
            <c:ext xmlns:c16="http://schemas.microsoft.com/office/drawing/2014/chart" uri="{C3380CC4-5D6E-409C-BE32-E72D297353CC}">
              <c16:uniqueId val="{00000002-EFBA-6C45-A354-48F9D9413A2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feedstock_emission_factor!$D$38:$J$38</c:f>
              <c:numCache>
                <c:formatCode>0.00</c:formatCode>
                <c:ptCount val="7"/>
              </c:numCache>
            </c:numRef>
          </c:yVal>
          <c:smooth val="0"/>
          <c:extLst>
            <c:ext xmlns:c16="http://schemas.microsoft.com/office/drawing/2014/chart" uri="{C3380CC4-5D6E-409C-BE32-E72D297353CC}">
              <c16:uniqueId val="{00000003-EFBA-6C45-A354-48F9D9413A2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Coal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feedstock_emission_factor!$D$3:$J$3</c:f>
              <c:numCache>
                <c:formatCode>0.00000</c:formatCode>
                <c:ptCount val="7"/>
                <c:pt idx="0">
                  <c:v>418.14963999999998</c:v>
                </c:pt>
                <c:pt idx="1">
                  <c:v>418.14963999999998</c:v>
                </c:pt>
                <c:pt idx="2">
                  <c:v>418.14963999999998</c:v>
                </c:pt>
                <c:pt idx="3">
                  <c:v>418.14963999999998</c:v>
                </c:pt>
                <c:pt idx="4">
                  <c:v>418.14963999999998</c:v>
                </c:pt>
                <c:pt idx="5">
                  <c:v>418.14963999999998</c:v>
                </c:pt>
                <c:pt idx="6">
                  <c:v>418.14963999999998</c:v>
                </c:pt>
              </c:numCache>
            </c:numRef>
          </c:yVal>
          <c:smooth val="0"/>
          <c:extLst>
            <c:ext xmlns:c16="http://schemas.microsoft.com/office/drawing/2014/chart" uri="{C3380CC4-5D6E-409C-BE32-E72D297353CC}">
              <c16:uniqueId val="{00000000-E525-BB49-9E72-85040FA1FA3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feedstock_emission_factor!$D$15:$J$15</c:f>
              <c:numCache>
                <c:formatCode>0.00</c:formatCode>
                <c:ptCount val="7"/>
              </c:numCache>
            </c:numRef>
          </c:yVal>
          <c:smooth val="0"/>
          <c:extLst>
            <c:ext xmlns:c16="http://schemas.microsoft.com/office/drawing/2014/chart" uri="{C3380CC4-5D6E-409C-BE32-E72D297353CC}">
              <c16:uniqueId val="{00000001-E525-BB49-9E72-85040FA1FA3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feedstock_emission_factor!$D$27:$J$27</c:f>
              <c:numCache>
                <c:formatCode>0.00</c:formatCode>
                <c:ptCount val="7"/>
              </c:numCache>
            </c:numRef>
          </c:yVal>
          <c:smooth val="0"/>
          <c:extLst>
            <c:ext xmlns:c16="http://schemas.microsoft.com/office/drawing/2014/chart" uri="{C3380CC4-5D6E-409C-BE32-E72D297353CC}">
              <c16:uniqueId val="{00000002-E525-BB49-9E72-85040FA1FA3A}"/>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feedstock_emission_factor!$D$39:$J$39</c:f>
              <c:numCache>
                <c:formatCode>0.00</c:formatCode>
                <c:ptCount val="7"/>
              </c:numCache>
            </c:numRef>
          </c:yVal>
          <c:smooth val="0"/>
          <c:extLst>
            <c:ext xmlns:c16="http://schemas.microsoft.com/office/drawing/2014/chart" uri="{C3380CC4-5D6E-409C-BE32-E72D297353CC}">
              <c16:uniqueId val="{00000003-E525-BB49-9E72-85040FA1FA3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Naphtha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feedstock_emission_factor!$D$4:$J$4</c:f>
              <c:numCache>
                <c:formatCode>0.00000</c:formatCode>
                <c:ptCount val="7"/>
                <c:pt idx="0">
                  <c:v>501.47128544947952</c:v>
                </c:pt>
                <c:pt idx="1">
                  <c:v>501.47128544947952</c:v>
                </c:pt>
                <c:pt idx="2">
                  <c:v>501.47128544947952</c:v>
                </c:pt>
                <c:pt idx="3">
                  <c:v>501.47128544947952</c:v>
                </c:pt>
                <c:pt idx="4">
                  <c:v>501.47128544947952</c:v>
                </c:pt>
                <c:pt idx="5">
                  <c:v>501.47128544947952</c:v>
                </c:pt>
                <c:pt idx="6">
                  <c:v>501.47128544947952</c:v>
                </c:pt>
              </c:numCache>
            </c:numRef>
          </c:yVal>
          <c:smooth val="0"/>
          <c:extLst>
            <c:ext xmlns:c16="http://schemas.microsoft.com/office/drawing/2014/chart" uri="{C3380CC4-5D6E-409C-BE32-E72D297353CC}">
              <c16:uniqueId val="{00000000-1638-43EE-A326-B0D7D46266E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feedstock_emission_factor!$D$16:$J$16</c:f>
              <c:numCache>
                <c:formatCode>0.00</c:formatCode>
                <c:ptCount val="7"/>
              </c:numCache>
            </c:numRef>
          </c:yVal>
          <c:smooth val="0"/>
          <c:extLst>
            <c:ext xmlns:c16="http://schemas.microsoft.com/office/drawing/2014/chart" uri="{C3380CC4-5D6E-409C-BE32-E72D297353CC}">
              <c16:uniqueId val="{00000001-1638-43EE-A326-B0D7D46266E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feedstock_emission_factor!$D$28:$J$28</c:f>
              <c:numCache>
                <c:formatCode>0.00</c:formatCode>
                <c:ptCount val="7"/>
              </c:numCache>
            </c:numRef>
          </c:yVal>
          <c:smooth val="0"/>
          <c:extLst>
            <c:ext xmlns:c16="http://schemas.microsoft.com/office/drawing/2014/chart" uri="{C3380CC4-5D6E-409C-BE32-E72D297353CC}">
              <c16:uniqueId val="{00000002-1638-43EE-A326-B0D7D46266EE}"/>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feedstock_emission_factor!$D$40:$J$40</c:f>
              <c:numCache>
                <c:formatCode>0.00</c:formatCode>
                <c:ptCount val="7"/>
              </c:numCache>
            </c:numRef>
          </c:yVal>
          <c:smooth val="0"/>
          <c:extLst>
            <c:ext xmlns:c16="http://schemas.microsoft.com/office/drawing/2014/chart" uri="{C3380CC4-5D6E-409C-BE32-E72D297353CC}">
              <c16:uniqueId val="{00000003-1638-43EE-A326-B0D7D46266E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a:t>
            </a:r>
            <a:r>
              <a:rPr lang="en-GB" sz="1400" b="1" i="0" u="none" strike="noStrike" baseline="0">
                <a:effectLst/>
              </a:rPr>
              <a:t>use_phase</a:t>
            </a:r>
            <a:r>
              <a:rPr lang="en-GB" b="1" baseline="0"/>
              <a:t> </a:t>
            </a:r>
            <a:r>
              <a:rPr lang="en-GB" b="1"/>
              <a:t>of 1 (AmmoniumSulphate)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fertiliser_use_phase!$D$3:$J$3</c:f>
              <c:numCache>
                <c:formatCode>0.00</c:formatCode>
                <c:ptCount val="7"/>
                <c:pt idx="0">
                  <c:v>5.5710600000000001</c:v>
                </c:pt>
                <c:pt idx="1">
                  <c:v>5.5710600000000001</c:v>
                </c:pt>
                <c:pt idx="2">
                  <c:v>5.5710600000000001</c:v>
                </c:pt>
                <c:pt idx="3">
                  <c:v>5.5710600000000001</c:v>
                </c:pt>
                <c:pt idx="4">
                  <c:v>5.5710600000000001</c:v>
                </c:pt>
                <c:pt idx="5">
                  <c:v>5.5710600000000001</c:v>
                </c:pt>
                <c:pt idx="6">
                  <c:v>5.5710600000000001</c:v>
                </c:pt>
              </c:numCache>
            </c:numRef>
          </c:yVal>
          <c:smooth val="0"/>
          <c:extLst>
            <c:ext xmlns:c16="http://schemas.microsoft.com/office/drawing/2014/chart" uri="{C3380CC4-5D6E-409C-BE32-E72D297353CC}">
              <c16:uniqueId val="{00000000-A364-4E6E-8AC3-5D60C94C702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fertiliser_use_phase!$D$14:$J$14</c:f>
              <c:numCache>
                <c:formatCode>0.00</c:formatCode>
                <c:ptCount val="7"/>
                <c:pt idx="0">
                  <c:v>5.5710600000000001</c:v>
                </c:pt>
                <c:pt idx="1">
                  <c:v>5.0896675499999997</c:v>
                </c:pt>
                <c:pt idx="2">
                  <c:v>4.6082751000000002</c:v>
                </c:pt>
                <c:pt idx="3">
                  <c:v>4.1268826499999998</c:v>
                </c:pt>
                <c:pt idx="4">
                  <c:v>3.6454902000000002</c:v>
                </c:pt>
                <c:pt idx="5">
                  <c:v>3.1640977499999998</c:v>
                </c:pt>
                <c:pt idx="6">
                  <c:v>2.6827052999999998</c:v>
                </c:pt>
              </c:numCache>
            </c:numRef>
          </c:yVal>
          <c:smooth val="0"/>
          <c:extLst>
            <c:ext xmlns:c16="http://schemas.microsoft.com/office/drawing/2014/chart" uri="{C3380CC4-5D6E-409C-BE32-E72D297353CC}">
              <c16:uniqueId val="{00000001-A364-4E6E-8AC3-5D60C94C702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Ethane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feedstock_emission_factor!$D$5:$J$5</c:f>
              <c:numCache>
                <c:formatCode>0.00000</c:formatCode>
                <c:ptCount val="7"/>
                <c:pt idx="0">
                  <c:v>991.91919409323975</c:v>
                </c:pt>
                <c:pt idx="1">
                  <c:v>991.91919409323975</c:v>
                </c:pt>
                <c:pt idx="2">
                  <c:v>991.91919409323975</c:v>
                </c:pt>
                <c:pt idx="3">
                  <c:v>991.91919409323975</c:v>
                </c:pt>
                <c:pt idx="4">
                  <c:v>991.91919409323975</c:v>
                </c:pt>
                <c:pt idx="5">
                  <c:v>991.91919409323975</c:v>
                </c:pt>
                <c:pt idx="6">
                  <c:v>991.91919409323975</c:v>
                </c:pt>
              </c:numCache>
            </c:numRef>
          </c:yVal>
          <c:smooth val="0"/>
          <c:extLst>
            <c:ext xmlns:c16="http://schemas.microsoft.com/office/drawing/2014/chart" uri="{C3380CC4-5D6E-409C-BE32-E72D297353CC}">
              <c16:uniqueId val="{00000000-2744-4277-83E7-AE06668E5DE5}"/>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feedstock_emission_factor!$D$17:$J$17</c:f>
              <c:numCache>
                <c:formatCode>0.00</c:formatCode>
                <c:ptCount val="7"/>
              </c:numCache>
            </c:numRef>
          </c:yVal>
          <c:smooth val="0"/>
          <c:extLst>
            <c:ext xmlns:c16="http://schemas.microsoft.com/office/drawing/2014/chart" uri="{C3380CC4-5D6E-409C-BE32-E72D297353CC}">
              <c16:uniqueId val="{00000001-2744-4277-83E7-AE06668E5DE5}"/>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feedstock_emission_factor!$D$29:$J$29</c:f>
              <c:numCache>
                <c:formatCode>0.00</c:formatCode>
                <c:ptCount val="7"/>
              </c:numCache>
            </c:numRef>
          </c:yVal>
          <c:smooth val="0"/>
          <c:extLst>
            <c:ext xmlns:c16="http://schemas.microsoft.com/office/drawing/2014/chart" uri="{C3380CC4-5D6E-409C-BE32-E72D297353CC}">
              <c16:uniqueId val="{00000002-2744-4277-83E7-AE06668E5DE5}"/>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feedstock_emission_factor!$D$41:$J$41</c:f>
              <c:numCache>
                <c:formatCode>0.00</c:formatCode>
                <c:ptCount val="7"/>
              </c:numCache>
            </c:numRef>
          </c:yVal>
          <c:smooth val="0"/>
          <c:extLst>
            <c:ext xmlns:c16="http://schemas.microsoft.com/office/drawing/2014/chart" uri="{C3380CC4-5D6E-409C-BE32-E72D297353CC}">
              <c16:uniqueId val="{00000003-2744-4277-83E7-AE06668E5DE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Propane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feedstock_emission_factor!$D$6:$J$6</c:f>
              <c:numCache>
                <c:formatCode>0.00000</c:formatCode>
                <c:ptCount val="7"/>
                <c:pt idx="0">
                  <c:v>352.67018000000002</c:v>
                </c:pt>
                <c:pt idx="1">
                  <c:v>352.67018000000002</c:v>
                </c:pt>
                <c:pt idx="2">
                  <c:v>352.67018000000002</c:v>
                </c:pt>
                <c:pt idx="3">
                  <c:v>352.67018000000002</c:v>
                </c:pt>
                <c:pt idx="4">
                  <c:v>352.67018000000002</c:v>
                </c:pt>
                <c:pt idx="5">
                  <c:v>352.67018000000002</c:v>
                </c:pt>
                <c:pt idx="6">
                  <c:v>352.67018000000002</c:v>
                </c:pt>
              </c:numCache>
            </c:numRef>
          </c:yVal>
          <c:smooth val="0"/>
          <c:extLst>
            <c:ext xmlns:c16="http://schemas.microsoft.com/office/drawing/2014/chart" uri="{C3380CC4-5D6E-409C-BE32-E72D297353CC}">
              <c16:uniqueId val="{00000000-946B-435F-9683-8ECC1DEDF7E5}"/>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feedstock_emission_factor!$D$18:$J$18</c:f>
              <c:numCache>
                <c:formatCode>0.00</c:formatCode>
                <c:ptCount val="7"/>
              </c:numCache>
            </c:numRef>
          </c:yVal>
          <c:smooth val="0"/>
          <c:extLst>
            <c:ext xmlns:c16="http://schemas.microsoft.com/office/drawing/2014/chart" uri="{C3380CC4-5D6E-409C-BE32-E72D297353CC}">
              <c16:uniqueId val="{00000001-946B-435F-9683-8ECC1DEDF7E5}"/>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feedstock_emission_factor!$D$30:$J$30</c:f>
              <c:numCache>
                <c:formatCode>0.00</c:formatCode>
                <c:ptCount val="7"/>
              </c:numCache>
            </c:numRef>
          </c:yVal>
          <c:smooth val="0"/>
          <c:extLst>
            <c:ext xmlns:c16="http://schemas.microsoft.com/office/drawing/2014/chart" uri="{C3380CC4-5D6E-409C-BE32-E72D297353CC}">
              <c16:uniqueId val="{00000002-946B-435F-9683-8ECC1DEDF7E5}"/>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feedstock_emission_factor!$D$42:$J$42</c:f>
              <c:numCache>
                <c:formatCode>0.00</c:formatCode>
                <c:ptCount val="7"/>
              </c:numCache>
            </c:numRef>
          </c:yVal>
          <c:smooth val="0"/>
          <c:extLst>
            <c:ext xmlns:c16="http://schemas.microsoft.com/office/drawing/2014/chart" uri="{C3380CC4-5D6E-409C-BE32-E72D297353CC}">
              <c16:uniqueId val="{00000003-946B-435F-9683-8ECC1DEDF7E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Butane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feedstock_emission_factor!$D$7:$J$7</c:f>
              <c:numCache>
                <c:formatCode>0.00000</c:formatCode>
                <c:ptCount val="7"/>
                <c:pt idx="0">
                  <c:v>344.30946999999998</c:v>
                </c:pt>
                <c:pt idx="1">
                  <c:v>344.30946999999998</c:v>
                </c:pt>
                <c:pt idx="2">
                  <c:v>344.30946999999998</c:v>
                </c:pt>
                <c:pt idx="3">
                  <c:v>344.30946999999998</c:v>
                </c:pt>
                <c:pt idx="4">
                  <c:v>344.30946999999998</c:v>
                </c:pt>
                <c:pt idx="5">
                  <c:v>344.30946999999998</c:v>
                </c:pt>
                <c:pt idx="6">
                  <c:v>344.30946999999998</c:v>
                </c:pt>
              </c:numCache>
            </c:numRef>
          </c:yVal>
          <c:smooth val="0"/>
          <c:extLst>
            <c:ext xmlns:c16="http://schemas.microsoft.com/office/drawing/2014/chart" uri="{C3380CC4-5D6E-409C-BE32-E72D297353CC}">
              <c16:uniqueId val="{00000000-4A81-4257-8915-60E41545B7A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feedstock_emission_factor!$D$19:$J$19</c:f>
              <c:numCache>
                <c:formatCode>0.00</c:formatCode>
                <c:ptCount val="7"/>
              </c:numCache>
            </c:numRef>
          </c:yVal>
          <c:smooth val="0"/>
          <c:extLst>
            <c:ext xmlns:c16="http://schemas.microsoft.com/office/drawing/2014/chart" uri="{C3380CC4-5D6E-409C-BE32-E72D297353CC}">
              <c16:uniqueId val="{00000001-4A81-4257-8915-60E41545B7A3}"/>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feedstock_emission_factor!$D$31:$J$31</c:f>
              <c:numCache>
                <c:formatCode>0.00</c:formatCode>
                <c:ptCount val="7"/>
              </c:numCache>
            </c:numRef>
          </c:yVal>
          <c:smooth val="0"/>
          <c:extLst>
            <c:ext xmlns:c16="http://schemas.microsoft.com/office/drawing/2014/chart" uri="{C3380CC4-5D6E-409C-BE32-E72D297353CC}">
              <c16:uniqueId val="{00000002-4A81-4257-8915-60E41545B7A3}"/>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feedstock_emission_factor!$D$43:$J$43</c:f>
              <c:numCache>
                <c:formatCode>0.00</c:formatCode>
                <c:ptCount val="7"/>
              </c:numCache>
            </c:numRef>
          </c:yVal>
          <c:smooth val="0"/>
          <c:extLst>
            <c:ext xmlns:c16="http://schemas.microsoft.com/office/drawing/2014/chart" uri="{C3380CC4-5D6E-409C-BE32-E72D297353CC}">
              <c16:uniqueId val="{00000003-4A81-4257-8915-60E41545B7A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SugarCane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feedstock_emission_factor!$D$8:$J$8</c:f>
              <c:numCache>
                <c:formatCode>0.00000</c:formatCode>
                <c:ptCount val="7"/>
                <c:pt idx="0">
                  <c:v>45.47</c:v>
                </c:pt>
                <c:pt idx="1">
                  <c:v>45.47</c:v>
                </c:pt>
                <c:pt idx="2">
                  <c:v>45.47</c:v>
                </c:pt>
                <c:pt idx="3">
                  <c:v>45.47</c:v>
                </c:pt>
                <c:pt idx="4">
                  <c:v>45.47</c:v>
                </c:pt>
                <c:pt idx="5">
                  <c:v>45.47</c:v>
                </c:pt>
                <c:pt idx="6">
                  <c:v>45.47</c:v>
                </c:pt>
              </c:numCache>
            </c:numRef>
          </c:yVal>
          <c:smooth val="0"/>
          <c:extLst>
            <c:ext xmlns:c16="http://schemas.microsoft.com/office/drawing/2014/chart" uri="{C3380CC4-5D6E-409C-BE32-E72D297353CC}">
              <c16:uniqueId val="{00000000-924C-47A8-A211-E3AB95EA39B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feedstock_emission_factor!$D$20:$J$20</c:f>
              <c:numCache>
                <c:formatCode>0.00</c:formatCode>
                <c:ptCount val="7"/>
              </c:numCache>
            </c:numRef>
          </c:yVal>
          <c:smooth val="0"/>
          <c:extLst>
            <c:ext xmlns:c16="http://schemas.microsoft.com/office/drawing/2014/chart" uri="{C3380CC4-5D6E-409C-BE32-E72D297353CC}">
              <c16:uniqueId val="{00000001-924C-47A8-A211-E3AB95EA39B4}"/>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feedstock_emission_factor!$D$32:$J$32</c:f>
              <c:numCache>
                <c:formatCode>0.00</c:formatCode>
                <c:ptCount val="7"/>
              </c:numCache>
            </c:numRef>
          </c:yVal>
          <c:smooth val="0"/>
          <c:extLst>
            <c:ext xmlns:c16="http://schemas.microsoft.com/office/drawing/2014/chart" uri="{C3380CC4-5D6E-409C-BE32-E72D297353CC}">
              <c16:uniqueId val="{00000002-924C-47A8-A211-E3AB95EA39B4}"/>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feedstock_emission_factor!$D$44:$J$44</c:f>
              <c:numCache>
                <c:formatCode>0.00</c:formatCode>
                <c:ptCount val="7"/>
              </c:numCache>
            </c:numRef>
          </c:yVal>
          <c:smooth val="0"/>
          <c:extLst>
            <c:ext xmlns:c16="http://schemas.microsoft.com/office/drawing/2014/chart" uri="{C3380CC4-5D6E-409C-BE32-E72D297353CC}">
              <c16:uniqueId val="{00000003-924C-47A8-A211-E3AB95EA39B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Maize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feedstock_emission_factor!$D$9:$J$9</c:f>
              <c:numCache>
                <c:formatCode>0.00000</c:formatCode>
                <c:ptCount val="7"/>
                <c:pt idx="0">
                  <c:v>307</c:v>
                </c:pt>
                <c:pt idx="1">
                  <c:v>307</c:v>
                </c:pt>
                <c:pt idx="2">
                  <c:v>307</c:v>
                </c:pt>
                <c:pt idx="3">
                  <c:v>307</c:v>
                </c:pt>
                <c:pt idx="4">
                  <c:v>307</c:v>
                </c:pt>
                <c:pt idx="5">
                  <c:v>307</c:v>
                </c:pt>
                <c:pt idx="6">
                  <c:v>307</c:v>
                </c:pt>
              </c:numCache>
            </c:numRef>
          </c:yVal>
          <c:smooth val="0"/>
          <c:extLst>
            <c:ext xmlns:c16="http://schemas.microsoft.com/office/drawing/2014/chart" uri="{C3380CC4-5D6E-409C-BE32-E72D297353CC}">
              <c16:uniqueId val="{00000000-3A94-4108-8303-2B2D1F77AB7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feedstock_emission_factor!$D$21:$J$21</c:f>
              <c:numCache>
                <c:formatCode>0.00</c:formatCode>
                <c:ptCount val="7"/>
              </c:numCache>
            </c:numRef>
          </c:yVal>
          <c:smooth val="0"/>
          <c:extLst>
            <c:ext xmlns:c16="http://schemas.microsoft.com/office/drawing/2014/chart" uri="{C3380CC4-5D6E-409C-BE32-E72D297353CC}">
              <c16:uniqueId val="{00000001-3A94-4108-8303-2B2D1F77AB77}"/>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feedstock_emission_factor!$D$33:$J$33</c:f>
              <c:numCache>
                <c:formatCode>0.00</c:formatCode>
                <c:ptCount val="7"/>
              </c:numCache>
            </c:numRef>
          </c:yVal>
          <c:smooth val="0"/>
          <c:extLst>
            <c:ext xmlns:c16="http://schemas.microsoft.com/office/drawing/2014/chart" uri="{C3380CC4-5D6E-409C-BE32-E72D297353CC}">
              <c16:uniqueId val="{00000002-3A94-4108-8303-2B2D1F77AB77}"/>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feedstock_emission_factor!$D$45:$J$45</c:f>
              <c:numCache>
                <c:formatCode>0.00</c:formatCode>
                <c:ptCount val="7"/>
              </c:numCache>
            </c:numRef>
          </c:yVal>
          <c:smooth val="0"/>
          <c:extLst>
            <c:ext xmlns:c16="http://schemas.microsoft.com/office/drawing/2014/chart" uri="{C3380CC4-5D6E-409C-BE32-E72D297353CC}">
              <c16:uniqueId val="{00000003-3A94-4108-8303-2B2D1F77AB7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CornStover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feedstock_emission_factor!$D$10:$J$10</c:f>
              <c:numCache>
                <c:formatCode>0.00000</c:formatCode>
                <c:ptCount val="7"/>
                <c:pt idx="0">
                  <c:v>68.650000000000006</c:v>
                </c:pt>
                <c:pt idx="1">
                  <c:v>68.650000000000006</c:v>
                </c:pt>
                <c:pt idx="2">
                  <c:v>68.650000000000006</c:v>
                </c:pt>
                <c:pt idx="3">
                  <c:v>68.650000000000006</c:v>
                </c:pt>
                <c:pt idx="4">
                  <c:v>68.650000000000006</c:v>
                </c:pt>
                <c:pt idx="5">
                  <c:v>68.650000000000006</c:v>
                </c:pt>
                <c:pt idx="6">
                  <c:v>68.650000000000006</c:v>
                </c:pt>
              </c:numCache>
            </c:numRef>
          </c:yVal>
          <c:smooth val="0"/>
          <c:extLst>
            <c:ext xmlns:c16="http://schemas.microsoft.com/office/drawing/2014/chart" uri="{C3380CC4-5D6E-409C-BE32-E72D297353CC}">
              <c16:uniqueId val="{00000000-7289-48AB-A9F6-E9F058BCC17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feedstock_emission_factor!$D$22:$J$22</c:f>
              <c:numCache>
                <c:formatCode>0.00</c:formatCode>
                <c:ptCount val="7"/>
              </c:numCache>
            </c:numRef>
          </c:yVal>
          <c:smooth val="0"/>
          <c:extLst>
            <c:ext xmlns:c16="http://schemas.microsoft.com/office/drawing/2014/chart" uri="{C3380CC4-5D6E-409C-BE32-E72D297353CC}">
              <c16:uniqueId val="{00000001-7289-48AB-A9F6-E9F058BCC174}"/>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feedstock_emission_factor!$D$34:$J$34</c:f>
              <c:numCache>
                <c:formatCode>0.00</c:formatCode>
                <c:ptCount val="7"/>
              </c:numCache>
            </c:numRef>
          </c:yVal>
          <c:smooth val="0"/>
          <c:extLst>
            <c:ext xmlns:c16="http://schemas.microsoft.com/office/drawing/2014/chart" uri="{C3380CC4-5D6E-409C-BE32-E72D297353CC}">
              <c16:uniqueId val="{00000002-7289-48AB-A9F6-E9F058BCC174}"/>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feedstock_emission_factor!$D$46:$J$46</c:f>
              <c:numCache>
                <c:formatCode>0.00</c:formatCode>
                <c:ptCount val="7"/>
              </c:numCache>
            </c:numRef>
          </c:yVal>
          <c:smooth val="0"/>
          <c:extLst>
            <c:ext xmlns:c16="http://schemas.microsoft.com/office/drawing/2014/chart" uri="{C3380CC4-5D6E-409C-BE32-E72D297353CC}">
              <c16:uniqueId val="{00000003-7289-48AB-A9F6-E9F058BCC17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SugarCaneBagasse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feedstock_emission_factor!$D$11:$J$11</c:f>
              <c:numCache>
                <c:formatCode>0.00000</c:formatCode>
                <c:ptCount val="7"/>
                <c:pt idx="0">
                  <c:v>68.650000000000006</c:v>
                </c:pt>
                <c:pt idx="1">
                  <c:v>68.650000000000006</c:v>
                </c:pt>
                <c:pt idx="2">
                  <c:v>68.650000000000006</c:v>
                </c:pt>
                <c:pt idx="3">
                  <c:v>68.650000000000006</c:v>
                </c:pt>
                <c:pt idx="4">
                  <c:v>68.650000000000006</c:v>
                </c:pt>
                <c:pt idx="5">
                  <c:v>68.650000000000006</c:v>
                </c:pt>
                <c:pt idx="6">
                  <c:v>68.650000000000006</c:v>
                </c:pt>
              </c:numCache>
            </c:numRef>
          </c:yVal>
          <c:smooth val="0"/>
          <c:extLst>
            <c:ext xmlns:c16="http://schemas.microsoft.com/office/drawing/2014/chart" uri="{C3380CC4-5D6E-409C-BE32-E72D297353CC}">
              <c16:uniqueId val="{00000000-AA79-4BDF-B00F-79B10558CD6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feedstock_emission_factor!$D$23:$J$23</c:f>
              <c:numCache>
                <c:formatCode>0.00</c:formatCode>
                <c:ptCount val="7"/>
              </c:numCache>
            </c:numRef>
          </c:yVal>
          <c:smooth val="0"/>
          <c:extLst>
            <c:ext xmlns:c16="http://schemas.microsoft.com/office/drawing/2014/chart" uri="{C3380CC4-5D6E-409C-BE32-E72D297353CC}">
              <c16:uniqueId val="{00000001-AA79-4BDF-B00F-79B10558CD6D}"/>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feedstock_emission_factor!$D$35:$J$35</c:f>
              <c:numCache>
                <c:formatCode>0.00</c:formatCode>
                <c:ptCount val="7"/>
              </c:numCache>
            </c:numRef>
          </c:yVal>
          <c:smooth val="0"/>
          <c:extLst>
            <c:ext xmlns:c16="http://schemas.microsoft.com/office/drawing/2014/chart" uri="{C3380CC4-5D6E-409C-BE32-E72D297353CC}">
              <c16:uniqueId val="{00000002-AA79-4BDF-B00F-79B10558CD6D}"/>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feedstock_emission_factor!$D$47:$J$47</c:f>
              <c:numCache>
                <c:formatCode>0.00</c:formatCode>
                <c:ptCount val="7"/>
              </c:numCache>
            </c:numRef>
          </c:yVal>
          <c:smooth val="0"/>
          <c:extLst>
            <c:ext xmlns:c16="http://schemas.microsoft.com/office/drawing/2014/chart" uri="{C3380CC4-5D6E-409C-BE32-E72D297353CC}">
              <c16:uniqueId val="{00000003-AA79-4BDF-B00F-79B10558CD6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WheatStraw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feedstock_emission_factor!$D$12:$J$12</c:f>
              <c:numCache>
                <c:formatCode>0.00000</c:formatCode>
                <c:ptCount val="7"/>
                <c:pt idx="0">
                  <c:v>68.650000000000006</c:v>
                </c:pt>
                <c:pt idx="1">
                  <c:v>68.650000000000006</c:v>
                </c:pt>
                <c:pt idx="2">
                  <c:v>68.650000000000006</c:v>
                </c:pt>
                <c:pt idx="3">
                  <c:v>68.650000000000006</c:v>
                </c:pt>
                <c:pt idx="4">
                  <c:v>68.650000000000006</c:v>
                </c:pt>
                <c:pt idx="5">
                  <c:v>68.650000000000006</c:v>
                </c:pt>
                <c:pt idx="6">
                  <c:v>68.650000000000006</c:v>
                </c:pt>
              </c:numCache>
            </c:numRef>
          </c:yVal>
          <c:smooth val="0"/>
          <c:extLst>
            <c:ext xmlns:c16="http://schemas.microsoft.com/office/drawing/2014/chart" uri="{C3380CC4-5D6E-409C-BE32-E72D297353CC}">
              <c16:uniqueId val="{00000000-AA79-4BDF-B00F-79B10558CD6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feedstock_emission_factor!$D$24:$J$24</c:f>
              <c:numCache>
                <c:formatCode>0.00</c:formatCode>
                <c:ptCount val="7"/>
              </c:numCache>
            </c:numRef>
          </c:yVal>
          <c:smooth val="0"/>
          <c:extLst>
            <c:ext xmlns:c16="http://schemas.microsoft.com/office/drawing/2014/chart" uri="{C3380CC4-5D6E-409C-BE32-E72D297353CC}">
              <c16:uniqueId val="{00000001-AA79-4BDF-B00F-79B10558CD6D}"/>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feedstock_emission_factor!$D$36:$J$36</c:f>
              <c:numCache>
                <c:formatCode>0.00</c:formatCode>
                <c:ptCount val="7"/>
              </c:numCache>
            </c:numRef>
          </c:yVal>
          <c:smooth val="0"/>
          <c:extLst>
            <c:ext xmlns:c16="http://schemas.microsoft.com/office/drawing/2014/chart" uri="{C3380CC4-5D6E-409C-BE32-E72D297353CC}">
              <c16:uniqueId val="{00000002-AA79-4BDF-B00F-79B10558CD6D}"/>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feedstock_emission_factor!$D$48:$J$48</c:f>
              <c:numCache>
                <c:formatCode>0.00</c:formatCode>
                <c:ptCount val="7"/>
              </c:numCache>
            </c:numRef>
          </c:yVal>
          <c:smooth val="0"/>
          <c:extLst>
            <c:ext xmlns:c16="http://schemas.microsoft.com/office/drawing/2014/chart" uri="{C3380CC4-5D6E-409C-BE32-E72D297353CC}">
              <c16:uniqueId val="{00000003-AA79-4BDF-B00F-79B10558CD6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feedstock_emission_factor of</a:t>
            </a:r>
            <a:r>
              <a:rPr lang="en-GB" b="1" baseline="0"/>
              <a:t> RiceStraw </a:t>
            </a:r>
            <a:r>
              <a:rPr lang="en-GB" b="1"/>
              <a:t>through</a:t>
            </a:r>
            <a:r>
              <a:rPr lang="en-GB" b="1" baseline="0"/>
              <a:t> time at various levels</a:t>
            </a:r>
            <a:endParaRPr lang="en-GB" b="1"/>
          </a:p>
        </c:rich>
      </c:tx>
      <c:layout>
        <c:manualLayout>
          <c:xMode val="edge"/>
          <c:yMode val="edge"/>
          <c:x val="0.17684671069342139"/>
          <c:y val="1.421800947867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feedstock_emission_factor!$D$13:$J$13</c:f>
              <c:numCache>
                <c:formatCode>0.00000</c:formatCode>
                <c:ptCount val="7"/>
                <c:pt idx="0">
                  <c:v>68.650000000000006</c:v>
                </c:pt>
                <c:pt idx="1">
                  <c:v>68.650000000000006</c:v>
                </c:pt>
                <c:pt idx="2">
                  <c:v>68.650000000000006</c:v>
                </c:pt>
                <c:pt idx="3">
                  <c:v>68.650000000000006</c:v>
                </c:pt>
                <c:pt idx="4">
                  <c:v>68.650000000000006</c:v>
                </c:pt>
                <c:pt idx="5">
                  <c:v>68.650000000000006</c:v>
                </c:pt>
                <c:pt idx="6">
                  <c:v>68.650000000000006</c:v>
                </c:pt>
              </c:numCache>
            </c:numRef>
          </c:yVal>
          <c:smooth val="0"/>
          <c:extLst>
            <c:ext xmlns:c16="http://schemas.microsoft.com/office/drawing/2014/chart" uri="{C3380CC4-5D6E-409C-BE32-E72D297353CC}">
              <c16:uniqueId val="{00000000-6BFA-42BC-A7AE-4A27E727C24B}"/>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feedstock_emission_factor!$D$25:$J$25</c:f>
              <c:numCache>
                <c:formatCode>0.00</c:formatCode>
                <c:ptCount val="7"/>
              </c:numCache>
            </c:numRef>
          </c:yVal>
          <c:smooth val="0"/>
          <c:extLst>
            <c:ext xmlns:c16="http://schemas.microsoft.com/office/drawing/2014/chart" uri="{C3380CC4-5D6E-409C-BE32-E72D297353CC}">
              <c16:uniqueId val="{00000001-6BFA-42BC-A7AE-4A27E727C24B}"/>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feedstock_emission_factor!$D$37:$J$37</c:f>
              <c:numCache>
                <c:formatCode>0.00</c:formatCode>
                <c:ptCount val="7"/>
              </c:numCache>
            </c:numRef>
          </c:yVal>
          <c:smooth val="0"/>
          <c:extLst>
            <c:ext xmlns:c16="http://schemas.microsoft.com/office/drawing/2014/chart" uri="{C3380CC4-5D6E-409C-BE32-E72D297353CC}">
              <c16:uniqueId val="{00000002-6BFA-42BC-A7AE-4A27E727C24B}"/>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feedstock_emission_factor!$D$1:$J$1</c:f>
              <c:numCache>
                <c:formatCode>General</c:formatCode>
                <c:ptCount val="7"/>
                <c:pt idx="0">
                  <c:v>2020</c:v>
                </c:pt>
                <c:pt idx="1">
                  <c:v>2025</c:v>
                </c:pt>
                <c:pt idx="2">
                  <c:v>2030</c:v>
                </c:pt>
                <c:pt idx="3">
                  <c:v>2035</c:v>
                </c:pt>
                <c:pt idx="4">
                  <c:v>2040</c:v>
                </c:pt>
                <c:pt idx="5">
                  <c:v>2045</c:v>
                </c:pt>
                <c:pt idx="6">
                  <c:v>2050</c:v>
                </c:pt>
              </c:numCache>
            </c:numRef>
          </c:xVal>
          <c:yVal>
            <c:numRef>
              <c:f>feedstock_emission_factor!$D$49:$J$49</c:f>
              <c:numCache>
                <c:formatCode>0.00</c:formatCode>
                <c:ptCount val="7"/>
              </c:numCache>
            </c:numRef>
          </c:yVal>
          <c:smooth val="0"/>
          <c:extLst>
            <c:ext xmlns:c16="http://schemas.microsoft.com/office/drawing/2014/chart" uri="{C3380CC4-5D6E-409C-BE32-E72D297353CC}">
              <c16:uniqueId val="{00000003-6BFA-42BC-A7AE-4A27E727C24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b="0" i="0" u="none" strike="noStrike" kern="1200" baseline="0">
                    <a:solidFill>
                      <a:sysClr val="windowText" lastClr="000000">
                        <a:lumMod val="65000"/>
                        <a:lumOff val="35000"/>
                      </a:sysClr>
                    </a:solidFill>
                  </a:rPr>
                  <a:t>Emission factor (kgCO</a:t>
                </a:r>
                <a:r>
                  <a:rPr lang="en-GB" sz="800" b="0" i="0" u="none" strike="noStrike" kern="1200" baseline="-25000">
                    <a:solidFill>
                      <a:sysClr val="windowText" lastClr="000000">
                        <a:lumMod val="65000"/>
                        <a:lumOff val="35000"/>
                      </a:sysClr>
                    </a:solidFill>
                  </a:rPr>
                  <a:t>2</a:t>
                </a:r>
                <a:r>
                  <a:rPr lang="en-GB" sz="800" b="0" i="0" u="none" strike="noStrike" kern="1200" baseline="0">
                    <a:solidFill>
                      <a:sysClr val="windowText" lastClr="000000">
                        <a:lumMod val="65000"/>
                        <a:lumOff val="35000"/>
                      </a:sysClr>
                    </a:solidFill>
                  </a:rPr>
                  <a:t>e/t)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EF_EOL_MixedPolymers_Landfilling</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final_treatment_emission_factor!$D$5:$J$5</c:f>
              <c:numCache>
                <c:formatCode>0.000</c:formatCode>
                <c:ptCount val="7"/>
                <c:pt idx="0">
                  <c:v>7.6001842468908343E-2</c:v>
                </c:pt>
                <c:pt idx="1">
                  <c:v>7.6001842468908343E-2</c:v>
                </c:pt>
                <c:pt idx="2">
                  <c:v>7.6001842468908343E-2</c:v>
                </c:pt>
                <c:pt idx="3">
                  <c:v>7.6001842468908343E-2</c:v>
                </c:pt>
                <c:pt idx="4">
                  <c:v>7.6001842468908343E-2</c:v>
                </c:pt>
                <c:pt idx="5">
                  <c:v>7.6001842468908343E-2</c:v>
                </c:pt>
                <c:pt idx="6">
                  <c:v>7.6001842468908343E-2</c:v>
                </c:pt>
              </c:numCache>
            </c:numRef>
          </c:yVal>
          <c:smooth val="0"/>
          <c:extLst>
            <c:ext xmlns:c16="http://schemas.microsoft.com/office/drawing/2014/chart" uri="{C3380CC4-5D6E-409C-BE32-E72D297353CC}">
              <c16:uniqueId val="{00000000-B23F-3146-8374-85957C8E5D3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final_treatment_emission_factor!$D$12:$J$12</c:f>
              <c:numCache>
                <c:formatCode>0.00</c:formatCode>
                <c:ptCount val="7"/>
              </c:numCache>
            </c:numRef>
          </c:yVal>
          <c:smooth val="0"/>
          <c:extLst>
            <c:ext xmlns:c16="http://schemas.microsoft.com/office/drawing/2014/chart" uri="{C3380CC4-5D6E-409C-BE32-E72D297353CC}">
              <c16:uniqueId val="{00000001-B23F-3146-8374-85957C8E5D3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final_treatment_emission_factor!$D$15:$J$15</c:f>
              <c:numCache>
                <c:formatCode>0.00</c:formatCode>
                <c:ptCount val="7"/>
              </c:numCache>
            </c:numRef>
          </c:yVal>
          <c:smooth val="0"/>
          <c:extLst>
            <c:ext xmlns:c16="http://schemas.microsoft.com/office/drawing/2014/chart" uri="{C3380CC4-5D6E-409C-BE32-E72D297353CC}">
              <c16:uniqueId val="{00000002-B23F-3146-8374-85957C8E5D3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final_treatment_emission_factor!$D$18:$J$18</c:f>
              <c:numCache>
                <c:formatCode>0.00</c:formatCode>
                <c:ptCount val="7"/>
              </c:numCache>
            </c:numRef>
          </c:yVal>
          <c:smooth val="0"/>
          <c:extLst>
            <c:ext xmlns:c16="http://schemas.microsoft.com/office/drawing/2014/chart" uri="{C3380CC4-5D6E-409C-BE32-E72D297353CC}">
              <c16:uniqueId val="{00000003-B23F-3146-8374-85957C8E5D3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Emission factor (kgCO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e/t)</a:t>
                </a:r>
                <a:endParaRPr lang="en-GB" sz="11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fertiliser_use_</a:t>
            </a:r>
            <a:r>
              <a:rPr lang="en-GB" sz="1400" b="1" i="0" u="none" strike="noStrike" baseline="0">
                <a:effectLst/>
              </a:rPr>
              <a:t>phase 0</a:t>
            </a:r>
            <a:r>
              <a:rPr lang="en-GB" b="1" baseline="0"/>
              <a:t> (Ammonia)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fertiliser_use_phase!$D$2:$J$2</c:f>
              <c:numCache>
                <c:formatCode>0.00</c:formatCode>
                <c:ptCount val="7"/>
                <c:pt idx="0">
                  <c:v>5.8713600000000001</c:v>
                </c:pt>
                <c:pt idx="1">
                  <c:v>5.8713600000000001</c:v>
                </c:pt>
                <c:pt idx="2">
                  <c:v>5.8713600000000001</c:v>
                </c:pt>
                <c:pt idx="3">
                  <c:v>5.8713600000000001</c:v>
                </c:pt>
                <c:pt idx="4">
                  <c:v>5.8713600000000001</c:v>
                </c:pt>
                <c:pt idx="5">
                  <c:v>5.8713600000000001</c:v>
                </c:pt>
                <c:pt idx="6">
                  <c:v>5.8713600000000001</c:v>
                </c:pt>
              </c:numCache>
            </c:numRef>
          </c:yVal>
          <c:smooth val="0"/>
          <c:extLst>
            <c:ext xmlns:c16="http://schemas.microsoft.com/office/drawing/2014/chart" uri="{C3380CC4-5D6E-409C-BE32-E72D297353CC}">
              <c16:uniqueId val="{00000000-22D0-4C21-8859-1913BFEED98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fertiliser_use_phase!$D$13:$J$13</c:f>
              <c:numCache>
                <c:formatCode>0.00</c:formatCode>
                <c:ptCount val="7"/>
                <c:pt idx="0">
                  <c:v>5.8713600000000001</c:v>
                </c:pt>
                <c:pt idx="1">
                  <c:v>5.3737728000000002</c:v>
                </c:pt>
                <c:pt idx="2">
                  <c:v>4.8761856000000003</c:v>
                </c:pt>
                <c:pt idx="3">
                  <c:v>4.3785983999999996</c:v>
                </c:pt>
                <c:pt idx="4">
                  <c:v>3.8810112000000001</c:v>
                </c:pt>
                <c:pt idx="5">
                  <c:v>3.3834239999999998</c:v>
                </c:pt>
                <c:pt idx="6">
                  <c:v>2.8858367999999999</c:v>
                </c:pt>
              </c:numCache>
            </c:numRef>
          </c:yVal>
          <c:smooth val="0"/>
          <c:extLst>
            <c:ext xmlns:c16="http://schemas.microsoft.com/office/drawing/2014/chart" uri="{C3380CC4-5D6E-409C-BE32-E72D297353CC}">
              <c16:uniqueId val="{00000001-22D0-4C21-8859-1913BFEED98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 phase</a:t>
                </a:r>
                <a:r>
                  <a:rPr lang="en-GB" baseline="0"/>
                  <a:t> (</a:t>
                </a:r>
                <a:r>
                  <a:rPr lang="en-GB"/>
                  <a:t>kCO</a:t>
                </a:r>
                <a:r>
                  <a:rPr lang="en-GB" baseline="-25000"/>
                  <a:t>2</a:t>
                </a:r>
                <a:r>
                  <a:rPr lang="en-GB"/>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baseline="0"/>
              <a:t>EF_EOL_MixedPolymers_Incineration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final_treatment_emission_factor!$D$2:$J$2</c:f>
              <c:numCache>
                <c:formatCode>0.000</c:formatCode>
                <c:ptCount val="7"/>
                <c:pt idx="0">
                  <c:v>2.593</c:v>
                </c:pt>
                <c:pt idx="1">
                  <c:v>2.593</c:v>
                </c:pt>
                <c:pt idx="2">
                  <c:v>2.593</c:v>
                </c:pt>
                <c:pt idx="3">
                  <c:v>2.593</c:v>
                </c:pt>
                <c:pt idx="4">
                  <c:v>2.593</c:v>
                </c:pt>
                <c:pt idx="5">
                  <c:v>2.593</c:v>
                </c:pt>
                <c:pt idx="6">
                  <c:v>2.593</c:v>
                </c:pt>
              </c:numCache>
            </c:numRef>
          </c:yVal>
          <c:smooth val="0"/>
          <c:extLst>
            <c:ext xmlns:c16="http://schemas.microsoft.com/office/drawing/2014/chart" uri="{C3380CC4-5D6E-409C-BE32-E72D297353CC}">
              <c16:uniqueId val="{00000000-BAD6-C74A-961A-B1717F552AA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final_treatment_emission_factor!$D$11:$J$11</c:f>
              <c:numCache>
                <c:formatCode>0.00</c:formatCode>
                <c:ptCount val="7"/>
              </c:numCache>
            </c:numRef>
          </c:yVal>
          <c:smooth val="0"/>
          <c:extLst>
            <c:ext xmlns:c16="http://schemas.microsoft.com/office/drawing/2014/chart" uri="{C3380CC4-5D6E-409C-BE32-E72D297353CC}">
              <c16:uniqueId val="{00000001-BAD6-C74A-961A-B1717F552AA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final_treatment_emission_factor!$D$14:$J$14</c:f>
              <c:numCache>
                <c:formatCode>0.00</c:formatCode>
                <c:ptCount val="7"/>
              </c:numCache>
            </c:numRef>
          </c:yVal>
          <c:smooth val="0"/>
          <c:extLst>
            <c:ext xmlns:c16="http://schemas.microsoft.com/office/drawing/2014/chart" uri="{C3380CC4-5D6E-409C-BE32-E72D297353CC}">
              <c16:uniqueId val="{00000002-BAD6-C74A-961A-B1717F552AA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final_treatment_emission_factor!$D$17:$J$17</c:f>
              <c:numCache>
                <c:formatCode>0.00</c:formatCode>
                <c:ptCount val="7"/>
              </c:numCache>
            </c:numRef>
          </c:yVal>
          <c:smooth val="0"/>
          <c:extLst>
            <c:ext xmlns:c16="http://schemas.microsoft.com/office/drawing/2014/chart" uri="{C3380CC4-5D6E-409C-BE32-E72D297353CC}">
              <c16:uniqueId val="{00000003-BAD6-C74A-961A-B1717F552AA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Emission factor (kgCO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e/t)</a:t>
                </a:r>
                <a:endParaRPr lang="en-GB" sz="11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EF_EOL_MixedPolymers_Mismanagement</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final_treatment_emission_factor!$D$8:$J$8</c:f>
              <c:numCache>
                <c:formatCode>0.000</c:formatCode>
                <c:ptCount val="7"/>
                <c:pt idx="0">
                  <c:v>1.3345009212344541</c:v>
                </c:pt>
                <c:pt idx="1">
                  <c:v>1.3345009212344541</c:v>
                </c:pt>
                <c:pt idx="2">
                  <c:v>1.3345009212344541</c:v>
                </c:pt>
                <c:pt idx="3">
                  <c:v>1.3345009212344541</c:v>
                </c:pt>
                <c:pt idx="4">
                  <c:v>1.3345009212344541</c:v>
                </c:pt>
                <c:pt idx="5">
                  <c:v>1.3345009212344541</c:v>
                </c:pt>
                <c:pt idx="6">
                  <c:v>1.3345009212344541</c:v>
                </c:pt>
              </c:numCache>
            </c:numRef>
          </c:yVal>
          <c:smooth val="0"/>
          <c:extLst>
            <c:ext xmlns:c16="http://schemas.microsoft.com/office/drawing/2014/chart" uri="{C3380CC4-5D6E-409C-BE32-E72D297353CC}">
              <c16:uniqueId val="{00000000-E1BB-2F41-8FC9-93B3DFE6697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final_treatment_emission_factor!$D$13:$J$13</c:f>
              <c:numCache>
                <c:formatCode>0.00</c:formatCode>
                <c:ptCount val="7"/>
              </c:numCache>
            </c:numRef>
          </c:yVal>
          <c:smooth val="0"/>
          <c:extLst>
            <c:ext xmlns:c16="http://schemas.microsoft.com/office/drawing/2014/chart" uri="{C3380CC4-5D6E-409C-BE32-E72D297353CC}">
              <c16:uniqueId val="{00000001-E1BB-2F41-8FC9-93B3DFE66972}"/>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final_treatment_emission_factor!$D$16:$J$16</c:f>
              <c:numCache>
                <c:formatCode>0.00</c:formatCode>
                <c:ptCount val="7"/>
              </c:numCache>
            </c:numRef>
          </c:yVal>
          <c:smooth val="0"/>
          <c:extLst>
            <c:ext xmlns:c16="http://schemas.microsoft.com/office/drawing/2014/chart" uri="{C3380CC4-5D6E-409C-BE32-E72D297353CC}">
              <c16:uniqueId val="{00000002-E1BB-2F41-8FC9-93B3DFE66972}"/>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final_treatment_emission_factor!$D$1:$J$1</c:f>
              <c:numCache>
                <c:formatCode>General</c:formatCode>
                <c:ptCount val="7"/>
                <c:pt idx="0">
                  <c:v>2020</c:v>
                </c:pt>
                <c:pt idx="1">
                  <c:v>2025</c:v>
                </c:pt>
                <c:pt idx="2">
                  <c:v>2030</c:v>
                </c:pt>
                <c:pt idx="3">
                  <c:v>2035</c:v>
                </c:pt>
                <c:pt idx="4">
                  <c:v>2040</c:v>
                </c:pt>
                <c:pt idx="5">
                  <c:v>2045</c:v>
                </c:pt>
                <c:pt idx="6">
                  <c:v>2050</c:v>
                </c:pt>
              </c:numCache>
            </c:numRef>
          </c:xVal>
          <c:yVal>
            <c:numRef>
              <c:f>final_treatment_emission_factor!$D$19:$J$19</c:f>
              <c:numCache>
                <c:formatCode>0.00</c:formatCode>
                <c:ptCount val="7"/>
              </c:numCache>
            </c:numRef>
          </c:yVal>
          <c:smooth val="0"/>
          <c:extLst>
            <c:ext xmlns:c16="http://schemas.microsoft.com/office/drawing/2014/chart" uri="{C3380CC4-5D6E-409C-BE32-E72D297353CC}">
              <c16:uniqueId val="{00000003-E1BB-2F41-8FC9-93B3DFE6697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Emission factor (kgCO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e/t)</a:t>
                </a:r>
                <a:endParaRPr lang="en-GB" sz="11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xylenes_methyl_alcohol_capacity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xylenes_methyl_alcohol_capacity!$D$1:$J$1</c:f>
              <c:numCache>
                <c:formatCode>General</c:formatCode>
                <c:ptCount val="7"/>
                <c:pt idx="0">
                  <c:v>2020</c:v>
                </c:pt>
                <c:pt idx="1">
                  <c:v>2025</c:v>
                </c:pt>
                <c:pt idx="2">
                  <c:v>2030</c:v>
                </c:pt>
                <c:pt idx="3">
                  <c:v>2035</c:v>
                </c:pt>
                <c:pt idx="4">
                  <c:v>2040</c:v>
                </c:pt>
                <c:pt idx="5">
                  <c:v>2045</c:v>
                </c:pt>
                <c:pt idx="6">
                  <c:v>2050</c:v>
                </c:pt>
              </c:numCache>
            </c:numRef>
          </c:xVal>
          <c:yVal>
            <c:numRef>
              <c:f>xylenes_methyl_alcohol_capacity!$D$2:$J$2</c:f>
              <c:numCache>
                <c:formatCode>_(* #,##0.00_);_(* \(#,##0.00\);_(* "-"??_);_(@_)</c:formatCode>
                <c:ptCount val="7"/>
                <c:pt idx="0">
                  <c:v>1345460.9722251557</c:v>
                </c:pt>
                <c:pt idx="1">
                  <c:v>1345460.9722251557</c:v>
                </c:pt>
                <c:pt idx="2">
                  <c:v>1345460.9722251557</c:v>
                </c:pt>
                <c:pt idx="3">
                  <c:v>1345460.9722251557</c:v>
                </c:pt>
                <c:pt idx="4">
                  <c:v>1345460.9722251557</c:v>
                </c:pt>
                <c:pt idx="5">
                  <c:v>1345460.9722251557</c:v>
                </c:pt>
                <c:pt idx="6">
                  <c:v>1345460.9722251557</c:v>
                </c:pt>
              </c:numCache>
            </c:numRef>
          </c:yVal>
          <c:smooth val="0"/>
          <c:extLst>
            <c:ext xmlns:c16="http://schemas.microsoft.com/office/drawing/2014/chart" uri="{C3380CC4-5D6E-409C-BE32-E72D297353CC}">
              <c16:uniqueId val="{00000000-51A3-8346-B4FD-6EE0841D14A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xylenes_methyl_alcohol_capacity!$D$1:$J$1</c:f>
              <c:numCache>
                <c:formatCode>General</c:formatCode>
                <c:ptCount val="7"/>
                <c:pt idx="0">
                  <c:v>2020</c:v>
                </c:pt>
                <c:pt idx="1">
                  <c:v>2025</c:v>
                </c:pt>
                <c:pt idx="2">
                  <c:v>2030</c:v>
                </c:pt>
                <c:pt idx="3">
                  <c:v>2035</c:v>
                </c:pt>
                <c:pt idx="4">
                  <c:v>2040</c:v>
                </c:pt>
                <c:pt idx="5">
                  <c:v>2045</c:v>
                </c:pt>
                <c:pt idx="6">
                  <c:v>2050</c:v>
                </c:pt>
              </c:numCache>
            </c:numRef>
          </c:xVal>
          <c:yVal>
            <c:numRef>
              <c:f>xylenes_methyl_alcohol_capacity!$D$3:$J$3</c:f>
              <c:numCache>
                <c:formatCode>_(* #,##0.00_);_(* \(#,##0.00\);_(* "-"??_);_(@_)</c:formatCode>
                <c:ptCount val="7"/>
                <c:pt idx="0">
                  <c:v>1345460.9722251557</c:v>
                </c:pt>
                <c:pt idx="1">
                  <c:v>1419373.8189905006</c:v>
                </c:pt>
                <c:pt idx="2">
                  <c:v>1493286.6657553948</c:v>
                </c:pt>
                <c:pt idx="3">
                  <c:v>1567199.5125207398</c:v>
                </c:pt>
                <c:pt idx="4">
                  <c:v>1641112.3592858613</c:v>
                </c:pt>
                <c:pt idx="5">
                  <c:v>1715025.2060509808</c:v>
                </c:pt>
                <c:pt idx="6">
                  <c:v>1788938.0528161004</c:v>
                </c:pt>
              </c:numCache>
            </c:numRef>
          </c:yVal>
          <c:smooth val="0"/>
          <c:extLst>
            <c:ext xmlns:c16="http://schemas.microsoft.com/office/drawing/2014/chart" uri="{C3380CC4-5D6E-409C-BE32-E72D297353CC}">
              <c16:uniqueId val="{00000001-51A3-8346-B4FD-6EE0841D14A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xylenes_methyl_alcohol_capacity!$D$1:$J$1</c:f>
              <c:numCache>
                <c:formatCode>General</c:formatCode>
                <c:ptCount val="7"/>
                <c:pt idx="0">
                  <c:v>2020</c:v>
                </c:pt>
                <c:pt idx="1">
                  <c:v>2025</c:v>
                </c:pt>
                <c:pt idx="2">
                  <c:v>2030</c:v>
                </c:pt>
                <c:pt idx="3">
                  <c:v>2035</c:v>
                </c:pt>
                <c:pt idx="4">
                  <c:v>2040</c:v>
                </c:pt>
                <c:pt idx="5">
                  <c:v>2045</c:v>
                </c:pt>
                <c:pt idx="6">
                  <c:v>2050</c:v>
                </c:pt>
              </c:numCache>
            </c:numRef>
          </c:xVal>
          <c:yVal>
            <c:numRef>
              <c:f>xylenes_methyl_alcohol_capacity!$D$4:$J$4</c:f>
              <c:numCache>
                <c:formatCode>_(* #,##0.00_);_(* \(#,##0.00\);_(* "-"??_);_(@_)</c:formatCode>
                <c:ptCount val="7"/>
                <c:pt idx="0">
                  <c:v>1345460.9722251557</c:v>
                </c:pt>
                <c:pt idx="1">
                  <c:v>2084589.4398786053</c:v>
                </c:pt>
                <c:pt idx="2">
                  <c:v>2823717.9075275473</c:v>
                </c:pt>
                <c:pt idx="3">
                  <c:v>3562846.375180997</c:v>
                </c:pt>
                <c:pt idx="4">
                  <c:v>4301974.8428322114</c:v>
                </c:pt>
                <c:pt idx="5">
                  <c:v>5041103.3104834072</c:v>
                </c:pt>
                <c:pt idx="6">
                  <c:v>5780231.7781346031</c:v>
                </c:pt>
              </c:numCache>
            </c:numRef>
          </c:yVal>
          <c:smooth val="0"/>
          <c:extLst>
            <c:ext xmlns:c16="http://schemas.microsoft.com/office/drawing/2014/chart" uri="{C3380CC4-5D6E-409C-BE32-E72D297353CC}">
              <c16:uniqueId val="{00000002-51A3-8346-B4FD-6EE0841D14AE}"/>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xylenes_methyl_alcohol_capacity!$D$1:$J$1</c:f>
              <c:numCache>
                <c:formatCode>General</c:formatCode>
                <c:ptCount val="7"/>
                <c:pt idx="0">
                  <c:v>2020</c:v>
                </c:pt>
                <c:pt idx="1">
                  <c:v>2025</c:v>
                </c:pt>
                <c:pt idx="2">
                  <c:v>2030</c:v>
                </c:pt>
                <c:pt idx="3">
                  <c:v>2035</c:v>
                </c:pt>
                <c:pt idx="4">
                  <c:v>2040</c:v>
                </c:pt>
                <c:pt idx="5">
                  <c:v>2045</c:v>
                </c:pt>
                <c:pt idx="6">
                  <c:v>2050</c:v>
                </c:pt>
              </c:numCache>
            </c:numRef>
          </c:xVal>
          <c:yVal>
            <c:numRef>
              <c:f>xylenes_methyl_alcohol_capacity!$D$5:$J$5</c:f>
              <c:numCache>
                <c:formatCode>_(* #,##0.00_);_(* \(#,##0.00\);_(* "-"??_);_(@_)</c:formatCode>
                <c:ptCount val="7"/>
                <c:pt idx="0">
                  <c:v>1345460.9722251557</c:v>
                </c:pt>
                <c:pt idx="1">
                  <c:v>2823717.9075320549</c:v>
                </c:pt>
                <c:pt idx="2">
                  <c:v>4301974.842829939</c:v>
                </c:pt>
                <c:pt idx="3">
                  <c:v>5780231.7781368382</c:v>
                </c:pt>
                <c:pt idx="4">
                  <c:v>7258488.7134392671</c:v>
                </c:pt>
                <c:pt idx="5">
                  <c:v>8736745.6487416588</c:v>
                </c:pt>
                <c:pt idx="6">
                  <c:v>10215002.58404405</c:v>
                </c:pt>
              </c:numCache>
            </c:numRef>
          </c:yVal>
          <c:smooth val="0"/>
          <c:extLst>
            <c:ext xmlns:c16="http://schemas.microsoft.com/office/drawing/2014/chart" uri="{C3380CC4-5D6E-409C-BE32-E72D297353CC}">
              <c16:uniqueId val="{00000003-51A3-8346-B4FD-6EE0841D14A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a:t>
                </a:r>
                <a:r>
                  <a:rPr lang="en-GB" baseline="0"/>
                  <a:t> (t)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xylenes_naphtha_capacity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xylenes_naphtha_capacity!$D$1:$J$1</c:f>
              <c:numCache>
                <c:formatCode>General</c:formatCode>
                <c:ptCount val="7"/>
                <c:pt idx="0">
                  <c:v>2020</c:v>
                </c:pt>
                <c:pt idx="1">
                  <c:v>2025</c:v>
                </c:pt>
                <c:pt idx="2">
                  <c:v>2030</c:v>
                </c:pt>
                <c:pt idx="3">
                  <c:v>2035</c:v>
                </c:pt>
                <c:pt idx="4">
                  <c:v>2040</c:v>
                </c:pt>
                <c:pt idx="5">
                  <c:v>2045</c:v>
                </c:pt>
                <c:pt idx="6">
                  <c:v>2050</c:v>
                </c:pt>
              </c:numCache>
            </c:numRef>
          </c:xVal>
          <c:yVal>
            <c:numRef>
              <c:f>xylenes_naphtha_capacity!$D$2:$J$2</c:f>
              <c:numCache>
                <c:formatCode>_(* #,##0.00_);_(* \(#,##0.00\);_(* "-"??_);_(@_)</c:formatCode>
                <c:ptCount val="7"/>
                <c:pt idx="0">
                  <c:v>159747587.99999997</c:v>
                </c:pt>
                <c:pt idx="1">
                  <c:v>159747587.99999997</c:v>
                </c:pt>
                <c:pt idx="2">
                  <c:v>159747587.99999997</c:v>
                </c:pt>
                <c:pt idx="3">
                  <c:v>159747587.99999997</c:v>
                </c:pt>
                <c:pt idx="4">
                  <c:v>159747587.99999997</c:v>
                </c:pt>
                <c:pt idx="5">
                  <c:v>159747587.99999997</c:v>
                </c:pt>
                <c:pt idx="6">
                  <c:v>159747587.99999997</c:v>
                </c:pt>
              </c:numCache>
            </c:numRef>
          </c:yVal>
          <c:smooth val="0"/>
          <c:extLst>
            <c:ext xmlns:c16="http://schemas.microsoft.com/office/drawing/2014/chart" uri="{C3380CC4-5D6E-409C-BE32-E72D297353CC}">
              <c16:uniqueId val="{00000000-9EDE-CB42-B34F-C656A649C00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xylenes_naphtha_capacity!$D$1:$J$1</c:f>
              <c:numCache>
                <c:formatCode>General</c:formatCode>
                <c:ptCount val="7"/>
                <c:pt idx="0">
                  <c:v>2020</c:v>
                </c:pt>
                <c:pt idx="1">
                  <c:v>2025</c:v>
                </c:pt>
                <c:pt idx="2">
                  <c:v>2030</c:v>
                </c:pt>
                <c:pt idx="3">
                  <c:v>2035</c:v>
                </c:pt>
                <c:pt idx="4">
                  <c:v>2040</c:v>
                </c:pt>
                <c:pt idx="5">
                  <c:v>2045</c:v>
                </c:pt>
                <c:pt idx="6">
                  <c:v>2050</c:v>
                </c:pt>
              </c:numCache>
            </c:numRef>
          </c:xVal>
          <c:yVal>
            <c:numRef>
              <c:f>xylenes_naphtha_capacity!$D$3:$J$3</c:f>
              <c:numCache>
                <c:formatCode>0.00</c:formatCode>
                <c:ptCount val="7"/>
                <c:pt idx="0" formatCode="_(* #,##0.00_);_(* \(#,##0.00\);_(* &quot;-&quot;??_);_(@_)">
                  <c:v>159747587.99999997</c:v>
                </c:pt>
              </c:numCache>
            </c:numRef>
          </c:yVal>
          <c:smooth val="0"/>
          <c:extLst>
            <c:ext xmlns:c16="http://schemas.microsoft.com/office/drawing/2014/chart" uri="{C3380CC4-5D6E-409C-BE32-E72D297353CC}">
              <c16:uniqueId val="{00000001-9EDE-CB42-B34F-C656A649C00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xylenes_naphtha_capacity!$D$1:$J$1</c:f>
              <c:numCache>
                <c:formatCode>General</c:formatCode>
                <c:ptCount val="7"/>
                <c:pt idx="0">
                  <c:v>2020</c:v>
                </c:pt>
                <c:pt idx="1">
                  <c:v>2025</c:v>
                </c:pt>
                <c:pt idx="2">
                  <c:v>2030</c:v>
                </c:pt>
                <c:pt idx="3">
                  <c:v>2035</c:v>
                </c:pt>
                <c:pt idx="4">
                  <c:v>2040</c:v>
                </c:pt>
                <c:pt idx="5">
                  <c:v>2045</c:v>
                </c:pt>
                <c:pt idx="6">
                  <c:v>2050</c:v>
                </c:pt>
              </c:numCache>
            </c:numRef>
          </c:xVal>
          <c:yVal>
            <c:numRef>
              <c:f>xylenes_naphtha_capacity!$D$4:$J$4</c:f>
              <c:numCache>
                <c:formatCode>0.00</c:formatCode>
                <c:ptCount val="7"/>
                <c:pt idx="0" formatCode="_(* #,##0.00_);_(* \(#,##0.00\);_(* &quot;-&quot;??_);_(@_)">
                  <c:v>159747587.99999997</c:v>
                </c:pt>
              </c:numCache>
            </c:numRef>
          </c:yVal>
          <c:smooth val="0"/>
          <c:extLst>
            <c:ext xmlns:c16="http://schemas.microsoft.com/office/drawing/2014/chart" uri="{C3380CC4-5D6E-409C-BE32-E72D297353CC}">
              <c16:uniqueId val="{00000002-9EDE-CB42-B34F-C656A649C00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xylenes_naphtha_capacity!$D$1:$J$1</c:f>
              <c:numCache>
                <c:formatCode>General</c:formatCode>
                <c:ptCount val="7"/>
                <c:pt idx="0">
                  <c:v>2020</c:v>
                </c:pt>
                <c:pt idx="1">
                  <c:v>2025</c:v>
                </c:pt>
                <c:pt idx="2">
                  <c:v>2030</c:v>
                </c:pt>
                <c:pt idx="3">
                  <c:v>2035</c:v>
                </c:pt>
                <c:pt idx="4">
                  <c:v>2040</c:v>
                </c:pt>
                <c:pt idx="5">
                  <c:v>2045</c:v>
                </c:pt>
                <c:pt idx="6">
                  <c:v>2050</c:v>
                </c:pt>
              </c:numCache>
            </c:numRef>
          </c:xVal>
          <c:yVal>
            <c:numRef>
              <c:f>xylenes_naphtha_capacity!$D$5:$J$5</c:f>
              <c:numCache>
                <c:formatCode>_(* #,##0.00_);_(* \(#,##0.00\);_(* "-"??_);_(@_)</c:formatCode>
                <c:ptCount val="7"/>
                <c:pt idx="0">
                  <c:v>159747587.99999997</c:v>
                </c:pt>
                <c:pt idx="1">
                  <c:v>171008117.28</c:v>
                </c:pt>
                <c:pt idx="2">
                  <c:v>184627357.20000002</c:v>
                </c:pt>
                <c:pt idx="3">
                  <c:v>197394397.19999999</c:v>
                </c:pt>
                <c:pt idx="4">
                  <c:v>202421419.19999999</c:v>
                </c:pt>
                <c:pt idx="5">
                  <c:v>207448441.19999999</c:v>
                </c:pt>
                <c:pt idx="6">
                  <c:v>212475463.19999999</c:v>
                </c:pt>
              </c:numCache>
            </c:numRef>
          </c:yVal>
          <c:smooth val="0"/>
          <c:extLst>
            <c:ext xmlns:c16="http://schemas.microsoft.com/office/drawing/2014/chart" uri="{C3380CC4-5D6E-409C-BE32-E72D297353CC}">
              <c16:uniqueId val="{00000003-9EDE-CB42-B34F-C656A649C00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a:t>
                </a:r>
                <a:r>
                  <a:rPr lang="en-GB" sz="800" b="0" i="0" u="none" strike="noStrike" kern="1200" baseline="0">
                    <a:solidFill>
                      <a:sysClr val="windowText" lastClr="000000">
                        <a:lumMod val="65000"/>
                        <a:lumOff val="35000"/>
                      </a:sysClr>
                    </a:solidFill>
                  </a:rPr>
                  <a:t> (t)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green_hydrogen_capacity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green_hydrogen_capacity!$D$1:$J$1</c:f>
              <c:numCache>
                <c:formatCode>General</c:formatCode>
                <c:ptCount val="7"/>
                <c:pt idx="0">
                  <c:v>2020</c:v>
                </c:pt>
                <c:pt idx="1">
                  <c:v>2025</c:v>
                </c:pt>
                <c:pt idx="2">
                  <c:v>2030</c:v>
                </c:pt>
                <c:pt idx="3">
                  <c:v>2035</c:v>
                </c:pt>
                <c:pt idx="4">
                  <c:v>2040</c:v>
                </c:pt>
                <c:pt idx="5">
                  <c:v>2045</c:v>
                </c:pt>
                <c:pt idx="6">
                  <c:v>2050</c:v>
                </c:pt>
              </c:numCache>
            </c:numRef>
          </c:xVal>
          <c:yVal>
            <c:numRef>
              <c:f>green_hydrogen_capacity!$D$2:$J$2</c:f>
              <c:numCache>
                <c:formatCode>_(* #,##0_);_(* \(#,##0\);_(* "-"??_);_(@_)</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57FC-1544-B4C1-9F631EE0F97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green_hydrogen_capacity!$D$1:$J$1</c:f>
              <c:numCache>
                <c:formatCode>General</c:formatCode>
                <c:ptCount val="7"/>
                <c:pt idx="0">
                  <c:v>2020</c:v>
                </c:pt>
                <c:pt idx="1">
                  <c:v>2025</c:v>
                </c:pt>
                <c:pt idx="2">
                  <c:v>2030</c:v>
                </c:pt>
                <c:pt idx="3">
                  <c:v>2035</c:v>
                </c:pt>
                <c:pt idx="4">
                  <c:v>2040</c:v>
                </c:pt>
                <c:pt idx="5">
                  <c:v>2045</c:v>
                </c:pt>
                <c:pt idx="6">
                  <c:v>2050</c:v>
                </c:pt>
              </c:numCache>
            </c:numRef>
          </c:xVal>
          <c:yVal>
            <c:numRef>
              <c:f>green_hydrogen_capacity!$D$3:$J$3</c:f>
              <c:numCache>
                <c:formatCode>_(* #,##0_);_(* \(#,##0\);_(* "-"??_);_(@_)</c:formatCode>
                <c:ptCount val="7"/>
                <c:pt idx="0">
                  <c:v>0</c:v>
                </c:pt>
                <c:pt idx="1">
                  <c:v>800000</c:v>
                </c:pt>
                <c:pt idx="2">
                  <c:v>8000000</c:v>
                </c:pt>
                <c:pt idx="3">
                  <c:v>16000000</c:v>
                </c:pt>
                <c:pt idx="4">
                  <c:v>22150000.000000004</c:v>
                </c:pt>
                <c:pt idx="5">
                  <c:v>30449999.999999996</c:v>
                </c:pt>
                <c:pt idx="6">
                  <c:v>36900000</c:v>
                </c:pt>
              </c:numCache>
            </c:numRef>
          </c:yVal>
          <c:smooth val="0"/>
          <c:extLst>
            <c:ext xmlns:c16="http://schemas.microsoft.com/office/drawing/2014/chart" uri="{C3380CC4-5D6E-409C-BE32-E72D297353CC}">
              <c16:uniqueId val="{00000001-57FC-1544-B4C1-9F631EE0F97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green_hydrogen_capacity!$D$1:$J$1</c:f>
              <c:numCache>
                <c:formatCode>General</c:formatCode>
                <c:ptCount val="7"/>
                <c:pt idx="0">
                  <c:v>2020</c:v>
                </c:pt>
                <c:pt idx="1">
                  <c:v>2025</c:v>
                </c:pt>
                <c:pt idx="2">
                  <c:v>2030</c:v>
                </c:pt>
                <c:pt idx="3">
                  <c:v>2035</c:v>
                </c:pt>
                <c:pt idx="4">
                  <c:v>2040</c:v>
                </c:pt>
                <c:pt idx="5">
                  <c:v>2045</c:v>
                </c:pt>
                <c:pt idx="6">
                  <c:v>2050</c:v>
                </c:pt>
              </c:numCache>
            </c:numRef>
          </c:xVal>
          <c:yVal>
            <c:numRef>
              <c:f>green_hydrogen_capacity!$D$4:$J$4</c:f>
              <c:numCache>
                <c:formatCode>_(* #,##0_);_(* \(#,##0\);_(* "-"??_);_(@_)</c:formatCode>
                <c:ptCount val="7"/>
                <c:pt idx="0">
                  <c:v>0</c:v>
                </c:pt>
                <c:pt idx="1">
                  <c:v>2053333.3333333337</c:v>
                </c:pt>
                <c:pt idx="2">
                  <c:v>12833333.333333336</c:v>
                </c:pt>
                <c:pt idx="3">
                  <c:v>30800000</c:v>
                </c:pt>
                <c:pt idx="4">
                  <c:v>44358039.215686277</c:v>
                </c:pt>
                <c:pt idx="5">
                  <c:v>53053071.89542485</c:v>
                </c:pt>
                <c:pt idx="6">
                  <c:v>54158823.529411763</c:v>
                </c:pt>
              </c:numCache>
            </c:numRef>
          </c:yVal>
          <c:smooth val="0"/>
          <c:extLst>
            <c:ext xmlns:c16="http://schemas.microsoft.com/office/drawing/2014/chart" uri="{C3380CC4-5D6E-409C-BE32-E72D297353CC}">
              <c16:uniqueId val="{00000002-57FC-1544-B4C1-9F631EE0F97A}"/>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green_hydrogen_capacity!$D$1:$J$1</c:f>
              <c:numCache>
                <c:formatCode>General</c:formatCode>
                <c:ptCount val="7"/>
                <c:pt idx="0">
                  <c:v>2020</c:v>
                </c:pt>
                <c:pt idx="1">
                  <c:v>2025</c:v>
                </c:pt>
                <c:pt idx="2">
                  <c:v>2030</c:v>
                </c:pt>
                <c:pt idx="3">
                  <c:v>2035</c:v>
                </c:pt>
                <c:pt idx="4">
                  <c:v>2040</c:v>
                </c:pt>
                <c:pt idx="5">
                  <c:v>2045</c:v>
                </c:pt>
                <c:pt idx="6">
                  <c:v>2050</c:v>
                </c:pt>
              </c:numCache>
            </c:numRef>
          </c:xVal>
          <c:yVal>
            <c:numRef>
              <c:f>green_hydrogen_capacity!$D$5:$J$5</c:f>
              <c:numCache>
                <c:formatCode>_(* #,##0_);_(* \(#,##0\);_(* "-"??_);_(@_)</c:formatCode>
                <c:ptCount val="7"/>
                <c:pt idx="0">
                  <c:v>0</c:v>
                </c:pt>
                <c:pt idx="1">
                  <c:v>4106666.6666666674</c:v>
                </c:pt>
                <c:pt idx="2">
                  <c:v>25666666.666666672</c:v>
                </c:pt>
                <c:pt idx="3">
                  <c:v>61600000</c:v>
                </c:pt>
                <c:pt idx="4">
                  <c:v>88716078.431372553</c:v>
                </c:pt>
                <c:pt idx="5">
                  <c:v>106106143.7908497</c:v>
                </c:pt>
                <c:pt idx="6">
                  <c:v>108317647.05882353</c:v>
                </c:pt>
              </c:numCache>
            </c:numRef>
          </c:yVal>
          <c:smooth val="0"/>
          <c:extLst>
            <c:ext xmlns:c16="http://schemas.microsoft.com/office/drawing/2014/chart" uri="{C3380CC4-5D6E-409C-BE32-E72D297353CC}">
              <c16:uniqueId val="{00000003-57FC-1544-B4C1-9F631EE0F97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a:t>
                </a:r>
                <a:r>
                  <a:rPr lang="en-GB" sz="800" b="0" i="0" u="none" strike="noStrike" kern="1200" baseline="0">
                    <a:solidFill>
                      <a:sysClr val="windowText" lastClr="000000">
                        <a:lumMod val="65000"/>
                        <a:lumOff val="35000"/>
                      </a:sysClr>
                    </a:solidFill>
                  </a:rPr>
                  <a:t> (t)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green_hydrogen_capacity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blue_hydrogen_capacity!$D$1:$J$1</c:f>
              <c:numCache>
                <c:formatCode>General</c:formatCode>
                <c:ptCount val="7"/>
                <c:pt idx="0">
                  <c:v>2020</c:v>
                </c:pt>
                <c:pt idx="1">
                  <c:v>2025</c:v>
                </c:pt>
                <c:pt idx="2">
                  <c:v>2030</c:v>
                </c:pt>
                <c:pt idx="3">
                  <c:v>2035</c:v>
                </c:pt>
                <c:pt idx="4">
                  <c:v>2040</c:v>
                </c:pt>
                <c:pt idx="5">
                  <c:v>2045</c:v>
                </c:pt>
                <c:pt idx="6">
                  <c:v>2050</c:v>
                </c:pt>
              </c:numCache>
            </c:numRef>
          </c:xVal>
          <c:yVal>
            <c:numRef>
              <c:f>blue_hydrogen_capacity!$D$2:$J$2</c:f>
              <c:numCache>
                <c:formatCode>_(* #,##0_);_(* \(#,##0\);_(* "-"??_);_(@_)</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9325-6742-BEA8-915DB1900F7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blue_hydrogen_capacity!$D$1:$J$1</c:f>
              <c:numCache>
                <c:formatCode>General</c:formatCode>
                <c:ptCount val="7"/>
                <c:pt idx="0">
                  <c:v>2020</c:v>
                </c:pt>
                <c:pt idx="1">
                  <c:v>2025</c:v>
                </c:pt>
                <c:pt idx="2">
                  <c:v>2030</c:v>
                </c:pt>
                <c:pt idx="3">
                  <c:v>2035</c:v>
                </c:pt>
                <c:pt idx="4">
                  <c:v>2040</c:v>
                </c:pt>
                <c:pt idx="5">
                  <c:v>2045</c:v>
                </c:pt>
                <c:pt idx="6">
                  <c:v>2050</c:v>
                </c:pt>
              </c:numCache>
            </c:numRef>
          </c:xVal>
          <c:yVal>
            <c:numRef>
              <c:f>blue_hydrogen_capacity!$D$3:$J$3</c:f>
              <c:numCache>
                <c:formatCode>_(* #,##0_);_(* \(#,##0\);_(* "-"??_);_(@_)</c:formatCode>
                <c:ptCount val="7"/>
                <c:pt idx="0">
                  <c:v>0</c:v>
                </c:pt>
                <c:pt idx="1">
                  <c:v>266666.66666666669</c:v>
                </c:pt>
                <c:pt idx="2">
                  <c:v>2666666.6666666665</c:v>
                </c:pt>
                <c:pt idx="3">
                  <c:v>5333333.333333333</c:v>
                </c:pt>
                <c:pt idx="4">
                  <c:v>7383333.333333334</c:v>
                </c:pt>
                <c:pt idx="5">
                  <c:v>10149999.999999998</c:v>
                </c:pt>
                <c:pt idx="6">
                  <c:v>12299999.999999998</c:v>
                </c:pt>
              </c:numCache>
            </c:numRef>
          </c:yVal>
          <c:smooth val="0"/>
          <c:extLst>
            <c:ext xmlns:c16="http://schemas.microsoft.com/office/drawing/2014/chart" uri="{C3380CC4-5D6E-409C-BE32-E72D297353CC}">
              <c16:uniqueId val="{00000001-9325-6742-BEA8-915DB1900F7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blue_hydrogen_capacity!$D$1:$J$1</c:f>
              <c:numCache>
                <c:formatCode>General</c:formatCode>
                <c:ptCount val="7"/>
                <c:pt idx="0">
                  <c:v>2020</c:v>
                </c:pt>
                <c:pt idx="1">
                  <c:v>2025</c:v>
                </c:pt>
                <c:pt idx="2">
                  <c:v>2030</c:v>
                </c:pt>
                <c:pt idx="3">
                  <c:v>2035</c:v>
                </c:pt>
                <c:pt idx="4">
                  <c:v>2040</c:v>
                </c:pt>
                <c:pt idx="5">
                  <c:v>2045</c:v>
                </c:pt>
                <c:pt idx="6">
                  <c:v>2050</c:v>
                </c:pt>
              </c:numCache>
            </c:numRef>
          </c:xVal>
          <c:yVal>
            <c:numRef>
              <c:f>blue_hydrogen_capacity!$D$4:$J$4</c:f>
              <c:numCache>
                <c:formatCode>_(* #,##0_);_(* \(#,##0\);_(* "-"??_);_(@_)</c:formatCode>
                <c:ptCount val="7"/>
                <c:pt idx="0">
                  <c:v>0</c:v>
                </c:pt>
                <c:pt idx="1">
                  <c:v>1057777.7777777778</c:v>
                </c:pt>
                <c:pt idx="2">
                  <c:v>6611111.1111111119</c:v>
                </c:pt>
                <c:pt idx="3">
                  <c:v>15866666.666666664</c:v>
                </c:pt>
                <c:pt idx="4">
                  <c:v>22851111.111111108</c:v>
                </c:pt>
                <c:pt idx="5">
                  <c:v>27330370.370370373</c:v>
                </c:pt>
                <c:pt idx="6">
                  <c:v>27899999.999999996</c:v>
                </c:pt>
              </c:numCache>
            </c:numRef>
          </c:yVal>
          <c:smooth val="0"/>
          <c:extLst>
            <c:ext xmlns:c16="http://schemas.microsoft.com/office/drawing/2014/chart" uri="{C3380CC4-5D6E-409C-BE32-E72D297353CC}">
              <c16:uniqueId val="{00000002-9325-6742-BEA8-915DB1900F7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blue_hydrogen_capacity!$D$1:$J$1</c:f>
              <c:numCache>
                <c:formatCode>General</c:formatCode>
                <c:ptCount val="7"/>
                <c:pt idx="0">
                  <c:v>2020</c:v>
                </c:pt>
                <c:pt idx="1">
                  <c:v>2025</c:v>
                </c:pt>
                <c:pt idx="2">
                  <c:v>2030</c:v>
                </c:pt>
                <c:pt idx="3">
                  <c:v>2035</c:v>
                </c:pt>
                <c:pt idx="4">
                  <c:v>2040</c:v>
                </c:pt>
                <c:pt idx="5">
                  <c:v>2045</c:v>
                </c:pt>
                <c:pt idx="6">
                  <c:v>2050</c:v>
                </c:pt>
              </c:numCache>
            </c:numRef>
          </c:xVal>
          <c:yVal>
            <c:numRef>
              <c:f>blue_hydrogen_capacity!#REF!</c:f>
              <c:numCache>
                <c:formatCode>General</c:formatCode>
                <c:ptCount val="1"/>
                <c:pt idx="0">
                  <c:v>1</c:v>
                </c:pt>
              </c:numCache>
            </c:numRef>
          </c:yVal>
          <c:smooth val="0"/>
          <c:extLst>
            <c:ext xmlns:c16="http://schemas.microsoft.com/office/drawing/2014/chart" uri="{C3380CC4-5D6E-409C-BE32-E72D297353CC}">
              <c16:uniqueId val="{00000003-9325-6742-BEA8-915DB1900F7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a:t>
                </a:r>
                <a:r>
                  <a:rPr lang="en-GB" sz="800" b="0" i="0" u="none" strike="noStrike" kern="1200" baseline="0">
                    <a:solidFill>
                      <a:sysClr val="windowText" lastClr="000000">
                        <a:lumMod val="65000"/>
                        <a:lumOff val="35000"/>
                      </a:sysClr>
                    </a:solidFill>
                  </a:rPr>
                  <a:t> (t)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extra_demand of</a:t>
            </a:r>
            <a:r>
              <a:rPr lang="en-GB" sz="1400" b="1"/>
              <a:t> 1 (Toluene)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extra_demand!$D$3:$J$3</c:f>
              <c:numCache>
                <c:formatCode>_(* #,##0.00_);_(* \(#,##0.00\);_(* "-"??_);_(@_)</c:formatCode>
                <c:ptCount val="7"/>
                <c:pt idx="0">
                  <c:v>12315260.831000695</c:v>
                </c:pt>
                <c:pt idx="1">
                  <c:v>13894672.889775703</c:v>
                </c:pt>
                <c:pt idx="2">
                  <c:v>15061401.147695778</c:v>
                </c:pt>
                <c:pt idx="3">
                  <c:v>15803864.584554007</c:v>
                </c:pt>
                <c:pt idx="4">
                  <c:v>16546328.021412238</c:v>
                </c:pt>
                <c:pt idx="5">
                  <c:v>16864526.637208622</c:v>
                </c:pt>
                <c:pt idx="6">
                  <c:v>17076659.047739632</c:v>
                </c:pt>
              </c:numCache>
            </c:numRef>
          </c:yVal>
          <c:smooth val="0"/>
          <c:extLst>
            <c:ext xmlns:c16="http://schemas.microsoft.com/office/drawing/2014/chart" uri="{C3380CC4-5D6E-409C-BE32-E72D297353CC}">
              <c16:uniqueId val="{00000000-DB96-8C40-83B8-3E1AC38677A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extra_demand!$D$7:$J$7</c:f>
              <c:numCache>
                <c:formatCode>_(* #,##0.00_);_(* \(#,##0.00\);_(* "-"??_);_(@_)</c:formatCode>
                <c:ptCount val="7"/>
                <c:pt idx="0">
                  <c:v>12315260.831000695</c:v>
                </c:pt>
                <c:pt idx="1">
                  <c:v>11685772.279812215</c:v>
                </c:pt>
                <c:pt idx="2">
                  <c:v>11056283.728623735</c:v>
                </c:pt>
                <c:pt idx="3">
                  <c:v>10426795.177435257</c:v>
                </c:pt>
                <c:pt idx="4">
                  <c:v>9797306.6262467764</c:v>
                </c:pt>
                <c:pt idx="5">
                  <c:v>9167818.0750582963</c:v>
                </c:pt>
                <c:pt idx="6">
                  <c:v>8538329.5238698162</c:v>
                </c:pt>
              </c:numCache>
            </c:numRef>
          </c:yVal>
          <c:smooth val="0"/>
          <c:extLst>
            <c:ext xmlns:c16="http://schemas.microsoft.com/office/drawing/2014/chart" uri="{C3380CC4-5D6E-409C-BE32-E72D297353CC}">
              <c16:uniqueId val="{00000001-DB96-8C40-83B8-3E1AC38677A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extra_demand!$D$11:$J$11</c:f>
              <c:numCache>
                <c:formatCode>_(* #,##0.00_);_(* \(#,##0.00\);_(* "-"??_);_(@_)</c:formatCode>
                <c:ptCount val="7"/>
                <c:pt idx="0">
                  <c:v>12315260.831000695</c:v>
                </c:pt>
                <c:pt idx="1">
                  <c:v>11116550.311554227</c:v>
                </c:pt>
                <c:pt idx="2">
                  <c:v>9917839.7921077609</c:v>
                </c:pt>
                <c:pt idx="3">
                  <c:v>8719129.2726612929</c:v>
                </c:pt>
                <c:pt idx="4">
                  <c:v>7520418.7532148249</c:v>
                </c:pt>
                <c:pt idx="5">
                  <c:v>6321708.233768357</c:v>
                </c:pt>
                <c:pt idx="6">
                  <c:v>5122997.7143218899</c:v>
                </c:pt>
              </c:numCache>
            </c:numRef>
          </c:yVal>
          <c:smooth val="0"/>
          <c:extLst>
            <c:ext xmlns:c16="http://schemas.microsoft.com/office/drawing/2014/chart" uri="{C3380CC4-5D6E-409C-BE32-E72D297353CC}">
              <c16:uniqueId val="{00000002-DB96-8C40-83B8-3E1AC38677A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extra_demand!$D$15:$J$15</c:f>
              <c:numCache>
                <c:formatCode>_(* #,##0.00_);_(* \(#,##0.00\);_(* "-"??_);_(@_)</c:formatCode>
                <c:ptCount val="7"/>
                <c:pt idx="0">
                  <c:v>12315260.831000695</c:v>
                </c:pt>
                <c:pt idx="1">
                  <c:v>10547328.343296239</c:v>
                </c:pt>
                <c:pt idx="2">
                  <c:v>8779395.8555917852</c:v>
                </c:pt>
                <c:pt idx="3">
                  <c:v>7011463.3678873293</c:v>
                </c:pt>
                <c:pt idx="4">
                  <c:v>5243530.8801828744</c:v>
                </c:pt>
                <c:pt idx="5">
                  <c:v>3475598.3924784176</c:v>
                </c:pt>
                <c:pt idx="6">
                  <c:v>1707665.9047739634</c:v>
                </c:pt>
              </c:numCache>
            </c:numRef>
          </c:yVal>
          <c:smooth val="0"/>
          <c:extLst>
            <c:ext xmlns:c16="http://schemas.microsoft.com/office/drawing/2014/chart" uri="{C3380CC4-5D6E-409C-BE32-E72D297353CC}">
              <c16:uniqueId val="{00000003-DB96-8C40-83B8-3E1AC38677A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Demand (t)</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baseline="0"/>
              <a:t>extra_demand of 0 (Benzene)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extra_demand!$D$2:$J$2</c:f>
              <c:numCache>
                <c:formatCode>_(* #,##0.00_);_(* \(#,##0.00\);_(* "-"??_);_(@_)</c:formatCode>
                <c:ptCount val="7"/>
                <c:pt idx="0">
                  <c:v>20332300.831890378</c:v>
                </c:pt>
                <c:pt idx="1">
                  <c:v>22939885.158134781</c:v>
                </c:pt>
                <c:pt idx="2">
                  <c:v>24866135.056909461</c:v>
                </c:pt>
                <c:pt idx="3">
                  <c:v>26091930.4470388</c:v>
                </c:pt>
                <c:pt idx="4">
                  <c:v>27317725.837168172</c:v>
                </c:pt>
                <c:pt idx="5">
                  <c:v>27843066.718652166</c:v>
                </c:pt>
                <c:pt idx="6">
                  <c:v>28193293.972974822</c:v>
                </c:pt>
              </c:numCache>
            </c:numRef>
          </c:yVal>
          <c:smooth val="0"/>
          <c:extLst>
            <c:ext xmlns:c16="http://schemas.microsoft.com/office/drawing/2014/chart" uri="{C3380CC4-5D6E-409C-BE32-E72D297353CC}">
              <c16:uniqueId val="{00000000-D5EC-264B-9145-81E949915B0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extra_demand!$D$6:$J$6</c:f>
              <c:numCache>
                <c:formatCode>_(* #,##0.00_);_(* \(#,##0.00\);_(* "-"??_);_(@_)</c:formatCode>
                <c:ptCount val="7"/>
                <c:pt idx="0">
                  <c:v>20332300.831890378</c:v>
                </c:pt>
                <c:pt idx="1">
                  <c:v>19293025.190989882</c:v>
                </c:pt>
                <c:pt idx="2">
                  <c:v>18253749.550089389</c:v>
                </c:pt>
                <c:pt idx="3">
                  <c:v>17214473.909188896</c:v>
                </c:pt>
                <c:pt idx="4">
                  <c:v>16175198.2682884</c:v>
                </c:pt>
                <c:pt idx="5">
                  <c:v>15135922.627387905</c:v>
                </c:pt>
                <c:pt idx="6">
                  <c:v>14096646.986487411</c:v>
                </c:pt>
              </c:numCache>
            </c:numRef>
          </c:yVal>
          <c:smooth val="0"/>
          <c:extLst>
            <c:ext xmlns:c16="http://schemas.microsoft.com/office/drawing/2014/chart" uri="{C3380CC4-5D6E-409C-BE32-E72D297353CC}">
              <c16:uniqueId val="{00000001-D5EC-264B-9145-81E949915B0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extra_demand!$D$10:$J$10</c:f>
              <c:numCache>
                <c:formatCode>_(* #,##0.00_);_(* \(#,##0.00\);_(* "-"??_);_(@_)</c:formatCode>
                <c:ptCount val="7"/>
                <c:pt idx="0">
                  <c:v>20332300.831890378</c:v>
                </c:pt>
                <c:pt idx="1">
                  <c:v>18353248.725224055</c:v>
                </c:pt>
                <c:pt idx="2">
                  <c:v>16374196.618557734</c:v>
                </c:pt>
                <c:pt idx="3">
                  <c:v>14395144.511891413</c:v>
                </c:pt>
                <c:pt idx="4">
                  <c:v>12416092.405225091</c:v>
                </c:pt>
                <c:pt idx="5">
                  <c:v>10437040.298558768</c:v>
                </c:pt>
                <c:pt idx="6">
                  <c:v>8457988.191892447</c:v>
                </c:pt>
              </c:numCache>
            </c:numRef>
          </c:yVal>
          <c:smooth val="0"/>
          <c:extLst>
            <c:ext xmlns:c16="http://schemas.microsoft.com/office/drawing/2014/chart" uri="{C3380CC4-5D6E-409C-BE32-E72D297353CC}">
              <c16:uniqueId val="{00000002-D5EC-264B-9145-81E949915B0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extra_demand!$D$14:$J$14</c:f>
              <c:numCache>
                <c:formatCode>_(* #,##0.00_);_(* \(#,##0.00\);_(* "-"??_);_(@_)</c:formatCode>
                <c:ptCount val="7"/>
                <c:pt idx="0">
                  <c:v>20332300.831890378</c:v>
                </c:pt>
                <c:pt idx="1">
                  <c:v>17413472.259458229</c:v>
                </c:pt>
                <c:pt idx="2">
                  <c:v>14494643.68702608</c:v>
                </c:pt>
                <c:pt idx="3">
                  <c:v>11575815.114593931</c:v>
                </c:pt>
                <c:pt idx="4">
                  <c:v>8656986.5421617813</c:v>
                </c:pt>
                <c:pt idx="5">
                  <c:v>5738157.9697296321</c:v>
                </c:pt>
                <c:pt idx="6">
                  <c:v>2819329.3972974825</c:v>
                </c:pt>
              </c:numCache>
            </c:numRef>
          </c:yVal>
          <c:smooth val="0"/>
          <c:extLst>
            <c:ext xmlns:c16="http://schemas.microsoft.com/office/drawing/2014/chart" uri="{C3380CC4-5D6E-409C-BE32-E72D297353CC}">
              <c16:uniqueId val="{00000003-D5EC-264B-9145-81E949915B0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Demand (t)</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extra_demand of 2 (Xylenes)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extra_demand!$D$4:$J$4</c:f>
              <c:numCache>
                <c:formatCode>_(* #,##0.00_);_(* \(#,##0.00\);_(* "-"??_);_(@_)</c:formatCode>
                <c:ptCount val="7"/>
                <c:pt idx="0">
                  <c:v>9161625.0491058081</c:v>
                </c:pt>
                <c:pt idx="1">
                  <c:v>10336588.47692932</c:v>
                </c:pt>
                <c:pt idx="2">
                  <c:v>11204546.287969189</c:v>
                </c:pt>
                <c:pt idx="3">
                  <c:v>11756883.076812727</c:v>
                </c:pt>
                <c:pt idx="4">
                  <c:v>12309219.865656283</c:v>
                </c:pt>
                <c:pt idx="5">
                  <c:v>12545935.632303523</c:v>
                </c:pt>
                <c:pt idx="6">
                  <c:v>12703746.143401671</c:v>
                </c:pt>
              </c:numCache>
            </c:numRef>
          </c:yVal>
          <c:smooth val="0"/>
          <c:extLst>
            <c:ext xmlns:c16="http://schemas.microsoft.com/office/drawing/2014/chart" uri="{C3380CC4-5D6E-409C-BE32-E72D297353CC}">
              <c16:uniqueId val="{00000000-4641-C74D-A9D9-DF7758A6C0D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extra_demand!$D$8:$J$8</c:f>
              <c:numCache>
                <c:formatCode>_(* #,##0.00_);_(* \(#,##0.00\);_(* "-"??_);_(@_)</c:formatCode>
                <c:ptCount val="7"/>
                <c:pt idx="0">
                  <c:v>9161625.0491058081</c:v>
                </c:pt>
                <c:pt idx="1">
                  <c:v>8693333.0528716464</c:v>
                </c:pt>
                <c:pt idx="2">
                  <c:v>8225041.0566374836</c:v>
                </c:pt>
                <c:pt idx="3">
                  <c:v>7756749.0604033219</c:v>
                </c:pt>
                <c:pt idx="4">
                  <c:v>7288457.0641691601</c:v>
                </c:pt>
                <c:pt idx="5">
                  <c:v>6820165.0679349974</c:v>
                </c:pt>
                <c:pt idx="6">
                  <c:v>6351873.0717008356</c:v>
                </c:pt>
              </c:numCache>
            </c:numRef>
          </c:yVal>
          <c:smooth val="0"/>
          <c:extLst>
            <c:ext xmlns:c16="http://schemas.microsoft.com/office/drawing/2014/chart" uri="{C3380CC4-5D6E-409C-BE32-E72D297353CC}">
              <c16:uniqueId val="{00000001-4641-C74D-A9D9-DF7758A6C0D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extra_demand!$D$12:$J$12</c:f>
              <c:numCache>
                <c:formatCode>_(* #,##0.00_);_(* \(#,##0.00\);_(* "-"??_);_(@_)</c:formatCode>
                <c:ptCount val="7"/>
                <c:pt idx="0">
                  <c:v>9161625.0491058081</c:v>
                </c:pt>
                <c:pt idx="1">
                  <c:v>8269874.8480915902</c:v>
                </c:pt>
                <c:pt idx="2">
                  <c:v>7378124.6470773723</c:v>
                </c:pt>
                <c:pt idx="3">
                  <c:v>6486374.4460631544</c:v>
                </c:pt>
                <c:pt idx="4">
                  <c:v>5594624.2450489365</c:v>
                </c:pt>
                <c:pt idx="5">
                  <c:v>4702874.0440347185</c:v>
                </c:pt>
                <c:pt idx="6">
                  <c:v>3811123.8430205011</c:v>
                </c:pt>
              </c:numCache>
            </c:numRef>
          </c:yVal>
          <c:smooth val="0"/>
          <c:extLst>
            <c:ext xmlns:c16="http://schemas.microsoft.com/office/drawing/2014/chart" uri="{C3380CC4-5D6E-409C-BE32-E72D297353CC}">
              <c16:uniqueId val="{00000002-4641-C74D-A9D9-DF7758A6C0D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extra_demand!$D$16:$J$16</c:f>
              <c:numCache>
                <c:formatCode>_(* #,##0.00_);_(* \(#,##0.00\);_(* "-"??_);_(@_)</c:formatCode>
                <c:ptCount val="7"/>
                <c:pt idx="0">
                  <c:v>9161625.0491058081</c:v>
                </c:pt>
                <c:pt idx="1">
                  <c:v>7846416.643311535</c:v>
                </c:pt>
                <c:pt idx="2">
                  <c:v>6531208.2375172619</c:v>
                </c:pt>
                <c:pt idx="3">
                  <c:v>5215999.8317229878</c:v>
                </c:pt>
                <c:pt idx="4">
                  <c:v>3900791.4259287147</c:v>
                </c:pt>
                <c:pt idx="5">
                  <c:v>2585583.0201344406</c:v>
                </c:pt>
                <c:pt idx="6">
                  <c:v>1270374.6143401673</c:v>
                </c:pt>
              </c:numCache>
            </c:numRef>
          </c:yVal>
          <c:smooth val="0"/>
          <c:extLst>
            <c:ext xmlns:c16="http://schemas.microsoft.com/office/drawing/2014/chart" uri="{C3380CC4-5D6E-409C-BE32-E72D297353CC}">
              <c16:uniqueId val="{00000003-4641-C74D-A9D9-DF7758A6C0D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Demand (t)</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extra_demand of 3 (MethylAlcohol)</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extra_demand!$D$5:$J$5</c:f>
              <c:numCache>
                <c:formatCode>_(* #,##0.00_);_(* \(#,##0.00\);_(* "-"??_);_(@_)</c:formatCode>
                <c:ptCount val="7"/>
                <c:pt idx="0">
                  <c:v>64956357.906200051</c:v>
                </c:pt>
                <c:pt idx="1">
                  <c:v>67397871.81370008</c:v>
                </c:pt>
                <c:pt idx="2">
                  <c:v>69839385.721199989</c:v>
                </c:pt>
                <c:pt idx="3">
                  <c:v>72280899.628700018</c:v>
                </c:pt>
                <c:pt idx="4">
                  <c:v>74722413.536200047</c:v>
                </c:pt>
                <c:pt idx="5">
                  <c:v>77163927.443700075</c:v>
                </c:pt>
                <c:pt idx="6">
                  <c:v>79605441.351199985</c:v>
                </c:pt>
              </c:numCache>
            </c:numRef>
          </c:yVal>
          <c:smooth val="0"/>
          <c:extLst>
            <c:ext xmlns:c16="http://schemas.microsoft.com/office/drawing/2014/chart" uri="{C3380CC4-5D6E-409C-BE32-E72D297353CC}">
              <c16:uniqueId val="{00000000-BEE3-1C44-B8D8-5346EF800F6C}"/>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extra_demand!$D$9:$J$9</c:f>
              <c:numCache>
                <c:formatCode>_(* #,##0.00_);_(* \(#,##0.00\);_(* "-"??_);_(@_)</c:formatCode>
                <c:ptCount val="7"/>
                <c:pt idx="0">
                  <c:v>64956357.906200051</c:v>
                </c:pt>
                <c:pt idx="1">
                  <c:v>60764085.034433372</c:v>
                </c:pt>
                <c:pt idx="2">
                  <c:v>56571812.162666701</c:v>
                </c:pt>
                <c:pt idx="3">
                  <c:v>52379539.290900022</c:v>
                </c:pt>
                <c:pt idx="4">
                  <c:v>48187266.41913335</c:v>
                </c:pt>
                <c:pt idx="5">
                  <c:v>43994993.547366664</c:v>
                </c:pt>
                <c:pt idx="6">
                  <c:v>39802720.675599992</c:v>
                </c:pt>
              </c:numCache>
            </c:numRef>
          </c:yVal>
          <c:smooth val="0"/>
          <c:extLst>
            <c:ext xmlns:c16="http://schemas.microsoft.com/office/drawing/2014/chart" uri="{C3380CC4-5D6E-409C-BE32-E72D297353CC}">
              <c16:uniqueId val="{00000001-BEE3-1C44-B8D8-5346EF800F6C}"/>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extra_demand!$D$13:$J$13</c:f>
              <c:numCache>
                <c:formatCode>_(* #,##0.00_);_(* \(#,##0.00\);_(* "-"??_);_(@_)</c:formatCode>
                <c:ptCount val="7"/>
                <c:pt idx="0">
                  <c:v>64956357.906200051</c:v>
                </c:pt>
                <c:pt idx="1">
                  <c:v>58110570.322726712</c:v>
                </c:pt>
                <c:pt idx="2">
                  <c:v>51264782.739253372</c:v>
                </c:pt>
                <c:pt idx="3">
                  <c:v>44418995.155780025</c:v>
                </c:pt>
                <c:pt idx="4">
                  <c:v>37573207.572306685</c:v>
                </c:pt>
                <c:pt idx="5">
                  <c:v>30727419.988833338</c:v>
                </c:pt>
                <c:pt idx="6">
                  <c:v>23881632.405359995</c:v>
                </c:pt>
              </c:numCache>
            </c:numRef>
          </c:yVal>
          <c:smooth val="0"/>
          <c:extLst>
            <c:ext xmlns:c16="http://schemas.microsoft.com/office/drawing/2014/chart" uri="{C3380CC4-5D6E-409C-BE32-E72D297353CC}">
              <c16:uniqueId val="{00000002-BEE3-1C44-B8D8-5346EF800F6C}"/>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extra_demand!$D$1:$J$1</c:f>
              <c:numCache>
                <c:formatCode>General</c:formatCode>
                <c:ptCount val="7"/>
                <c:pt idx="0">
                  <c:v>2020</c:v>
                </c:pt>
                <c:pt idx="1">
                  <c:v>2025</c:v>
                </c:pt>
                <c:pt idx="2">
                  <c:v>2030</c:v>
                </c:pt>
                <c:pt idx="3">
                  <c:v>2035</c:v>
                </c:pt>
                <c:pt idx="4">
                  <c:v>2040</c:v>
                </c:pt>
                <c:pt idx="5">
                  <c:v>2045</c:v>
                </c:pt>
                <c:pt idx="6">
                  <c:v>2050</c:v>
                </c:pt>
              </c:numCache>
            </c:numRef>
          </c:xVal>
          <c:yVal>
            <c:numRef>
              <c:f>extra_demand!$D$17:$J$17</c:f>
              <c:numCache>
                <c:formatCode>_(* #,##0.00_);_(* \(#,##0.00\);_(* "-"??_);_(@_)</c:formatCode>
                <c:ptCount val="7"/>
                <c:pt idx="0">
                  <c:v>64956357.906200051</c:v>
                </c:pt>
                <c:pt idx="1">
                  <c:v>55457055.611020043</c:v>
                </c:pt>
                <c:pt idx="2">
                  <c:v>45957753.315840036</c:v>
                </c:pt>
                <c:pt idx="3">
                  <c:v>36458451.020660028</c:v>
                </c:pt>
                <c:pt idx="4">
                  <c:v>26959148.72548002</c:v>
                </c:pt>
                <c:pt idx="5">
                  <c:v>17459846.430300005</c:v>
                </c:pt>
                <c:pt idx="6">
                  <c:v>7960544.1351199988</c:v>
                </c:pt>
              </c:numCache>
            </c:numRef>
          </c:yVal>
          <c:smooth val="0"/>
          <c:extLst>
            <c:ext xmlns:c16="http://schemas.microsoft.com/office/drawing/2014/chart" uri="{C3380CC4-5D6E-409C-BE32-E72D297353CC}">
              <c16:uniqueId val="{00000003-BEE3-1C44-B8D8-5346EF800F6C}"/>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Demand (t)</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2 (AmmoniumNitrate)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fertiliser_use_phase!$D$4:$J$4</c:f>
              <c:numCache>
                <c:formatCode>0.00</c:formatCode>
                <c:ptCount val="7"/>
                <c:pt idx="0">
                  <c:v>7.6093599999999997</c:v>
                </c:pt>
                <c:pt idx="1">
                  <c:v>7.6093599999999997</c:v>
                </c:pt>
                <c:pt idx="2">
                  <c:v>7.6093599999999997</c:v>
                </c:pt>
                <c:pt idx="3">
                  <c:v>7.6093599999999997</c:v>
                </c:pt>
                <c:pt idx="4">
                  <c:v>7.6093599999999997</c:v>
                </c:pt>
                <c:pt idx="5">
                  <c:v>7.6093599999999997</c:v>
                </c:pt>
                <c:pt idx="6">
                  <c:v>7.6093599999999997</c:v>
                </c:pt>
              </c:numCache>
            </c:numRef>
          </c:yVal>
          <c:smooth val="0"/>
          <c:extLst>
            <c:ext xmlns:c16="http://schemas.microsoft.com/office/drawing/2014/chart" uri="{C3380CC4-5D6E-409C-BE32-E72D297353CC}">
              <c16:uniqueId val="{00000000-2A12-46B8-ADCF-F283F98BE6B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fertiliser_use_phase!$D$15:$J$15</c:f>
              <c:numCache>
                <c:formatCode>0.00</c:formatCode>
                <c:ptCount val="7"/>
                <c:pt idx="0">
                  <c:v>7.6093599999999997</c:v>
                </c:pt>
                <c:pt idx="1">
                  <c:v>6.9176183999999994</c:v>
                </c:pt>
                <c:pt idx="2">
                  <c:v>6.2258768</c:v>
                </c:pt>
                <c:pt idx="3">
                  <c:v>5.5341351999999997</c:v>
                </c:pt>
                <c:pt idx="4">
                  <c:v>4.8423935999999994</c:v>
                </c:pt>
                <c:pt idx="5">
                  <c:v>4.1506519999999991</c:v>
                </c:pt>
                <c:pt idx="6">
                  <c:v>3.4589104000000002</c:v>
                </c:pt>
              </c:numCache>
            </c:numRef>
          </c:yVal>
          <c:smooth val="0"/>
          <c:extLst>
            <c:ext xmlns:c16="http://schemas.microsoft.com/office/drawing/2014/chart" uri="{C3380CC4-5D6E-409C-BE32-E72D297353CC}">
              <c16:uniqueId val="{00000001-2A12-46B8-ADCF-F283F98BE6B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frac_of_recyclable_PO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olefins_paraffins_mix!$D$1:$J$1</c:f>
              <c:numCache>
                <c:formatCode>General</c:formatCode>
                <c:ptCount val="7"/>
                <c:pt idx="0">
                  <c:v>2020</c:v>
                </c:pt>
                <c:pt idx="1">
                  <c:v>2025</c:v>
                </c:pt>
                <c:pt idx="2">
                  <c:v>2030</c:v>
                </c:pt>
                <c:pt idx="3">
                  <c:v>2035</c:v>
                </c:pt>
                <c:pt idx="4">
                  <c:v>2040</c:v>
                </c:pt>
                <c:pt idx="5">
                  <c:v>2045</c:v>
                </c:pt>
                <c:pt idx="6">
                  <c:v>2050</c:v>
                </c:pt>
              </c:numCache>
            </c:numRef>
          </c:xVal>
          <c:yVal>
            <c:numRef>
              <c:f>olefins_paraffins_mix!$D$2:$J$2</c:f>
              <c:numCache>
                <c:formatCode>0.0000</c:formatCode>
                <c:ptCount val="7"/>
                <c:pt idx="0">
                  <c:v>0.46456924889575141</c:v>
                </c:pt>
                <c:pt idx="1">
                  <c:v>0.46456924889575141</c:v>
                </c:pt>
                <c:pt idx="2">
                  <c:v>0.46456924889575141</c:v>
                </c:pt>
                <c:pt idx="3">
                  <c:v>0.46456924889575141</c:v>
                </c:pt>
                <c:pt idx="4">
                  <c:v>0.46456924889575141</c:v>
                </c:pt>
                <c:pt idx="5">
                  <c:v>0.46456924889575141</c:v>
                </c:pt>
                <c:pt idx="6">
                  <c:v>0.46456924889575141</c:v>
                </c:pt>
              </c:numCache>
            </c:numRef>
          </c:yVal>
          <c:smooth val="0"/>
          <c:extLst>
            <c:ext xmlns:c16="http://schemas.microsoft.com/office/drawing/2014/chart" uri="{C3380CC4-5D6E-409C-BE32-E72D297353CC}">
              <c16:uniqueId val="{00000000-814D-4145-A153-E8F2B1A502C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olefins_paraffins_mix!$D$1:$J$1</c:f>
              <c:numCache>
                <c:formatCode>General</c:formatCode>
                <c:ptCount val="7"/>
                <c:pt idx="0">
                  <c:v>2020</c:v>
                </c:pt>
                <c:pt idx="1">
                  <c:v>2025</c:v>
                </c:pt>
                <c:pt idx="2">
                  <c:v>2030</c:v>
                </c:pt>
                <c:pt idx="3">
                  <c:v>2035</c:v>
                </c:pt>
                <c:pt idx="4">
                  <c:v>2040</c:v>
                </c:pt>
                <c:pt idx="5">
                  <c:v>2045</c:v>
                </c:pt>
                <c:pt idx="6">
                  <c:v>2050</c:v>
                </c:pt>
              </c:numCache>
            </c:numRef>
          </c:xVal>
          <c:yVal>
            <c:numRef>
              <c:f>olefins_paraffins_mix!#REF!</c:f>
              <c:numCache>
                <c:formatCode>0.0000</c:formatCode>
                <c:ptCount val="7"/>
                <c:pt idx="0">
                  <c:v>0.23770659928740076</c:v>
                </c:pt>
                <c:pt idx="1">
                  <c:v>0.25146560385641209</c:v>
                </c:pt>
                <c:pt idx="2">
                  <c:v>0.26252652302406893</c:v>
                </c:pt>
                <c:pt idx="3">
                  <c:v>0.24847488562706391</c:v>
                </c:pt>
                <c:pt idx="4">
                  <c:v>0.2358794055999581</c:v>
                </c:pt>
                <c:pt idx="5">
                  <c:v>0.2246367533463754</c:v>
                </c:pt>
                <c:pt idx="6">
                  <c:v>0.21454008465138841</c:v>
                </c:pt>
              </c:numCache>
            </c:numRef>
          </c:yVal>
          <c:smooth val="0"/>
          <c:extLst>
            <c:ext xmlns:c16="http://schemas.microsoft.com/office/drawing/2014/chart" uri="{C3380CC4-5D6E-409C-BE32-E72D297353CC}">
              <c16:uniqueId val="{00000001-814D-4145-A153-E8F2B1A502C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olefins_paraffins_mix!$D$1:$J$1</c:f>
              <c:numCache>
                <c:formatCode>General</c:formatCode>
                <c:ptCount val="7"/>
                <c:pt idx="0">
                  <c:v>2020</c:v>
                </c:pt>
                <c:pt idx="1">
                  <c:v>2025</c:v>
                </c:pt>
                <c:pt idx="2">
                  <c:v>2030</c:v>
                </c:pt>
                <c:pt idx="3">
                  <c:v>2035</c:v>
                </c:pt>
                <c:pt idx="4">
                  <c:v>2040</c:v>
                </c:pt>
                <c:pt idx="5">
                  <c:v>2045</c:v>
                </c:pt>
                <c:pt idx="6">
                  <c:v>2050</c:v>
                </c:pt>
              </c:numCache>
            </c:numRef>
          </c:xVal>
          <c:yVal>
            <c:numRef>
              <c:f>olefins_paraffins_mix!$D$3:$J$3</c:f>
              <c:numCache>
                <c:formatCode>0.0000</c:formatCode>
                <c:ptCount val="7"/>
                <c:pt idx="0">
                  <c:v>0.46456924889575141</c:v>
                </c:pt>
                <c:pt idx="1">
                  <c:v>0.3871410407464595</c:v>
                </c:pt>
                <c:pt idx="2">
                  <c:v>0.30971283259716759</c:v>
                </c:pt>
                <c:pt idx="3">
                  <c:v>0.2322846244478757</c:v>
                </c:pt>
                <c:pt idx="4">
                  <c:v>0.15485641629858379</c:v>
                </c:pt>
                <c:pt idx="5">
                  <c:v>7.7428208149291897E-2</c:v>
                </c:pt>
                <c:pt idx="6">
                  <c:v>0</c:v>
                </c:pt>
              </c:numCache>
            </c:numRef>
          </c:yVal>
          <c:smooth val="0"/>
          <c:extLst>
            <c:ext xmlns:c16="http://schemas.microsoft.com/office/drawing/2014/chart" uri="{C3380CC4-5D6E-409C-BE32-E72D297353CC}">
              <c16:uniqueId val="{00000002-814D-4145-A153-E8F2B1A502C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olefins_paraffins_mix!$D$1:$J$1</c:f>
              <c:numCache>
                <c:formatCode>General</c:formatCode>
                <c:ptCount val="7"/>
                <c:pt idx="0">
                  <c:v>2020</c:v>
                </c:pt>
                <c:pt idx="1">
                  <c:v>2025</c:v>
                </c:pt>
                <c:pt idx="2">
                  <c:v>2030</c:v>
                </c:pt>
                <c:pt idx="3">
                  <c:v>2035</c:v>
                </c:pt>
                <c:pt idx="4">
                  <c:v>2040</c:v>
                </c:pt>
                <c:pt idx="5">
                  <c:v>2045</c:v>
                </c:pt>
                <c:pt idx="6">
                  <c:v>2050</c:v>
                </c:pt>
              </c:numCache>
            </c:numRef>
          </c:xVal>
          <c:yVal>
            <c:numRef>
              <c:f>olefins_paraffins_mix!#REF!</c:f>
              <c:numCache>
                <c:formatCode>General</c:formatCode>
                <c:ptCount val="1"/>
                <c:pt idx="0">
                  <c:v>1</c:v>
                </c:pt>
              </c:numCache>
            </c:numRef>
          </c:yVal>
          <c:smooth val="0"/>
          <c:extLst>
            <c:ext xmlns:c16="http://schemas.microsoft.com/office/drawing/2014/chart" uri="{C3380CC4-5D6E-409C-BE32-E72D297353CC}">
              <c16:uniqueId val="{00000003-814D-4145-A153-E8F2B1A502C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3 (CalciumAmmoniumNitrate)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fertiliser_use_phase!$D$5:$J$5</c:f>
              <c:numCache>
                <c:formatCode>0.00</c:formatCode>
                <c:ptCount val="7"/>
                <c:pt idx="0">
                  <c:v>8.1417599999999997</c:v>
                </c:pt>
                <c:pt idx="1">
                  <c:v>8.1417599999999997</c:v>
                </c:pt>
                <c:pt idx="2">
                  <c:v>8.1417599999999997</c:v>
                </c:pt>
                <c:pt idx="3">
                  <c:v>8.1417599999999997</c:v>
                </c:pt>
                <c:pt idx="4">
                  <c:v>8.1417599999999997</c:v>
                </c:pt>
                <c:pt idx="5">
                  <c:v>8.1417599999999997</c:v>
                </c:pt>
                <c:pt idx="6">
                  <c:v>8.1417599999999997</c:v>
                </c:pt>
              </c:numCache>
            </c:numRef>
          </c:yVal>
          <c:smooth val="0"/>
          <c:extLst>
            <c:ext xmlns:c16="http://schemas.microsoft.com/office/drawing/2014/chart" uri="{C3380CC4-5D6E-409C-BE32-E72D297353CC}">
              <c16:uniqueId val="{00000000-62B8-447C-B53A-93FF5106AA0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fertiliser_use_phase!$D$16:$J$16</c:f>
              <c:numCache>
                <c:formatCode>0.00</c:formatCode>
                <c:ptCount val="7"/>
                <c:pt idx="0">
                  <c:v>8.1417599999999997</c:v>
                </c:pt>
                <c:pt idx="1">
                  <c:v>7.4028944000000001</c:v>
                </c:pt>
                <c:pt idx="2">
                  <c:v>6.6640288000000005</c:v>
                </c:pt>
                <c:pt idx="3">
                  <c:v>5.9251632000000001</c:v>
                </c:pt>
                <c:pt idx="4">
                  <c:v>5.1862976000000005</c:v>
                </c:pt>
                <c:pt idx="5">
                  <c:v>4.4474320000000001</c:v>
                </c:pt>
                <c:pt idx="6">
                  <c:v>3.7085664</c:v>
                </c:pt>
              </c:numCache>
            </c:numRef>
          </c:yVal>
          <c:smooth val="0"/>
          <c:extLst>
            <c:ext xmlns:c16="http://schemas.microsoft.com/office/drawing/2014/chart" uri="{C3380CC4-5D6E-409C-BE32-E72D297353CC}">
              <c16:uniqueId val="{00000001-62B8-447C-B53A-93FF5106AA0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4 (AmmoniumPhosphate)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fertiliser_use_phase!$D$6:$J$6</c:f>
              <c:numCache>
                <c:formatCode>0.00</c:formatCode>
                <c:ptCount val="7"/>
                <c:pt idx="0">
                  <c:v>4.7284600000000001</c:v>
                </c:pt>
                <c:pt idx="1">
                  <c:v>4.7284600000000001</c:v>
                </c:pt>
                <c:pt idx="2">
                  <c:v>4.7284600000000001</c:v>
                </c:pt>
                <c:pt idx="3">
                  <c:v>4.7284600000000001</c:v>
                </c:pt>
                <c:pt idx="4">
                  <c:v>4.7284600000000001</c:v>
                </c:pt>
                <c:pt idx="5">
                  <c:v>4.7284600000000001</c:v>
                </c:pt>
                <c:pt idx="6">
                  <c:v>4.7284600000000001</c:v>
                </c:pt>
              </c:numCache>
            </c:numRef>
          </c:yVal>
          <c:smooth val="0"/>
          <c:extLst>
            <c:ext xmlns:c16="http://schemas.microsoft.com/office/drawing/2014/chart" uri="{C3380CC4-5D6E-409C-BE32-E72D297353CC}">
              <c16:uniqueId val="{00000000-DF14-45EA-B6CD-A7AE9B250A5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fertiliser_use_phase!$D$17:$J$17</c:f>
              <c:numCache>
                <c:formatCode>0.00</c:formatCode>
                <c:ptCount val="7"/>
                <c:pt idx="0">
                  <c:v>4.7284600000000001</c:v>
                </c:pt>
                <c:pt idx="1">
                  <c:v>4.3283135499999998</c:v>
                </c:pt>
                <c:pt idx="2">
                  <c:v>3.9281671</c:v>
                </c:pt>
                <c:pt idx="3">
                  <c:v>3.5280206500000002</c:v>
                </c:pt>
                <c:pt idx="4">
                  <c:v>3.1278741999999999</c:v>
                </c:pt>
                <c:pt idx="5">
                  <c:v>2.7277277499999997</c:v>
                </c:pt>
                <c:pt idx="6">
                  <c:v>2.3275812999999999</c:v>
                </c:pt>
              </c:numCache>
            </c:numRef>
          </c:yVal>
          <c:smooth val="0"/>
          <c:extLst>
            <c:ext xmlns:c16="http://schemas.microsoft.com/office/drawing/2014/chart" uri="{C3380CC4-5D6E-409C-BE32-E72D297353CC}">
              <c16:uniqueId val="{00000001-DF14-45EA-B6CD-A7AE9B250A5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5 (NKCompound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fertiliser_use_phase!$D$7:$J$7</c:f>
              <c:numCache>
                <c:formatCode>0.00</c:formatCode>
                <c:ptCount val="7"/>
                <c:pt idx="0">
                  <c:v>6.0000600000000004</c:v>
                </c:pt>
                <c:pt idx="1">
                  <c:v>6.0000600000000004</c:v>
                </c:pt>
                <c:pt idx="2">
                  <c:v>6.0000600000000004</c:v>
                </c:pt>
                <c:pt idx="3">
                  <c:v>6.0000600000000004</c:v>
                </c:pt>
                <c:pt idx="4">
                  <c:v>6.0000600000000004</c:v>
                </c:pt>
                <c:pt idx="5">
                  <c:v>6.0000600000000004</c:v>
                </c:pt>
                <c:pt idx="6">
                  <c:v>6.0000600000000004</c:v>
                </c:pt>
              </c:numCache>
            </c:numRef>
          </c:yVal>
          <c:smooth val="0"/>
          <c:extLst>
            <c:ext xmlns:c16="http://schemas.microsoft.com/office/drawing/2014/chart" uri="{C3380CC4-5D6E-409C-BE32-E72D297353CC}">
              <c16:uniqueId val="{00000000-0B3D-4410-A7D5-326198905797}"/>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fertiliser_use_phase!$D$18:$J$18</c:f>
              <c:numCache>
                <c:formatCode>0.00</c:formatCode>
                <c:ptCount val="7"/>
                <c:pt idx="0">
                  <c:v>6.0000600000000004</c:v>
                </c:pt>
                <c:pt idx="1">
                  <c:v>5.4829175500000007</c:v>
                </c:pt>
                <c:pt idx="2">
                  <c:v>4.9657751000000001</c:v>
                </c:pt>
                <c:pt idx="3">
                  <c:v>4.4486326500000004</c:v>
                </c:pt>
                <c:pt idx="4">
                  <c:v>3.9314902000000003</c:v>
                </c:pt>
                <c:pt idx="5">
                  <c:v>3.4143477500000001</c:v>
                </c:pt>
                <c:pt idx="6">
                  <c:v>2.8972053</c:v>
                </c:pt>
              </c:numCache>
            </c:numRef>
          </c:yVal>
          <c:smooth val="0"/>
          <c:extLst>
            <c:ext xmlns:c16="http://schemas.microsoft.com/office/drawing/2014/chart" uri="{C3380CC4-5D6E-409C-BE32-E72D297353CC}">
              <c16:uniqueId val="{00000001-0B3D-4410-A7D5-32619890579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6 (NPKCompound)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fertiliser_use_phase!$D$8:$J$8</c:f>
              <c:numCache>
                <c:formatCode>0.00</c:formatCode>
                <c:ptCount val="7"/>
                <c:pt idx="0">
                  <c:v>5.5710600000000001</c:v>
                </c:pt>
                <c:pt idx="1">
                  <c:v>5.5710600000000001</c:v>
                </c:pt>
                <c:pt idx="2">
                  <c:v>5.5710600000000001</c:v>
                </c:pt>
                <c:pt idx="3">
                  <c:v>5.5710600000000001</c:v>
                </c:pt>
                <c:pt idx="4">
                  <c:v>5.5710600000000001</c:v>
                </c:pt>
                <c:pt idx="5">
                  <c:v>5.5710600000000001</c:v>
                </c:pt>
                <c:pt idx="6">
                  <c:v>5.5710600000000001</c:v>
                </c:pt>
              </c:numCache>
            </c:numRef>
          </c:yVal>
          <c:smooth val="0"/>
          <c:extLst>
            <c:ext xmlns:c16="http://schemas.microsoft.com/office/drawing/2014/chart" uri="{C3380CC4-5D6E-409C-BE32-E72D297353CC}">
              <c16:uniqueId val="{00000000-6A03-43CE-BFE1-EBA2252ACF3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fertiliser_use_phase!$D$19:$J$19</c:f>
              <c:numCache>
                <c:formatCode>0.00</c:formatCode>
                <c:ptCount val="7"/>
                <c:pt idx="0">
                  <c:v>5.5710600000000001</c:v>
                </c:pt>
                <c:pt idx="1">
                  <c:v>5.0896675499999997</c:v>
                </c:pt>
                <c:pt idx="2">
                  <c:v>4.6082751000000002</c:v>
                </c:pt>
                <c:pt idx="3">
                  <c:v>4.1268826499999998</c:v>
                </c:pt>
                <c:pt idx="4">
                  <c:v>3.6454902000000002</c:v>
                </c:pt>
                <c:pt idx="5">
                  <c:v>3.1640977499999998</c:v>
                </c:pt>
                <c:pt idx="6">
                  <c:v>2.6827052999999998</c:v>
                </c:pt>
              </c:numCache>
            </c:numRef>
          </c:yVal>
          <c:smooth val="0"/>
          <c:extLst>
            <c:ext xmlns:c16="http://schemas.microsoft.com/office/drawing/2014/chart" uri="{C3380CC4-5D6E-409C-BE32-E72D297353CC}">
              <c16:uniqueId val="{00000001-6A03-43CE-BFE1-EBA2252ACF3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7 (UreaAmmoniumNitrate)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fertiliser_use_phase!$D$9:$J$9</c:f>
              <c:numCache>
                <c:formatCode>0.00</c:formatCode>
                <c:ptCount val="7"/>
                <c:pt idx="0">
                  <c:v>7.4835614492753599</c:v>
                </c:pt>
                <c:pt idx="1">
                  <c:v>7.4835614492753599</c:v>
                </c:pt>
                <c:pt idx="2">
                  <c:v>7.4835614492753599</c:v>
                </c:pt>
                <c:pt idx="3">
                  <c:v>7.4835614492753599</c:v>
                </c:pt>
                <c:pt idx="4">
                  <c:v>7.4835614492753599</c:v>
                </c:pt>
                <c:pt idx="5">
                  <c:v>7.4835614492753599</c:v>
                </c:pt>
                <c:pt idx="6">
                  <c:v>7.4835614492753599</c:v>
                </c:pt>
              </c:numCache>
            </c:numRef>
          </c:yVal>
          <c:smooth val="0"/>
          <c:extLst>
            <c:ext xmlns:c16="http://schemas.microsoft.com/office/drawing/2014/chart" uri="{C3380CC4-5D6E-409C-BE32-E72D297353CC}">
              <c16:uniqueId val="{00000000-F8DC-4E80-9043-9455777F273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fertiliser_use_phase!$D$20:$J$20</c:f>
              <c:numCache>
                <c:formatCode>0.00</c:formatCode>
                <c:ptCount val="7"/>
                <c:pt idx="0">
                  <c:v>7.4835614492753599</c:v>
                </c:pt>
                <c:pt idx="1">
                  <c:v>6.9072026992753601</c:v>
                </c:pt>
                <c:pt idx="2">
                  <c:v>6.3308439492753603</c:v>
                </c:pt>
                <c:pt idx="3">
                  <c:v>5.7544851992753596</c:v>
                </c:pt>
                <c:pt idx="4">
                  <c:v>5.1781264492753607</c:v>
                </c:pt>
                <c:pt idx="5">
                  <c:v>4.60176769927536</c:v>
                </c:pt>
                <c:pt idx="6">
                  <c:v>4.0254089492753602</c:v>
                </c:pt>
              </c:numCache>
            </c:numRef>
          </c:yVal>
          <c:smooth val="0"/>
          <c:extLst>
            <c:ext xmlns:c16="http://schemas.microsoft.com/office/drawing/2014/chart" uri="{C3380CC4-5D6E-409C-BE32-E72D297353CC}">
              <c16:uniqueId val="{00000001-F8DC-4E80-9043-9455777F273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0 (</a:t>
            </a:r>
            <a:r>
              <a:rPr lang="en-GB" b="1"/>
              <a:t>Ammonia)</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fertiliser_demand!$D$2:$J$2</c:f>
              <c:numCache>
                <c:formatCode>0.00</c:formatCode>
                <c:ptCount val="7"/>
                <c:pt idx="0">
                  <c:v>3565.1232367348698</c:v>
                </c:pt>
                <c:pt idx="1">
                  <c:v>3542.1541703592866</c:v>
                </c:pt>
                <c:pt idx="2">
                  <c:v>3519.1851039837034</c:v>
                </c:pt>
                <c:pt idx="3">
                  <c:v>3496.2160376081201</c:v>
                </c:pt>
                <c:pt idx="4">
                  <c:v>3473.2469712325365</c:v>
                </c:pt>
                <c:pt idx="5">
                  <c:v>3450.2779048569532</c:v>
                </c:pt>
                <c:pt idx="6">
                  <c:v>3427.30883848137</c:v>
                </c:pt>
              </c:numCache>
            </c:numRef>
          </c:yVal>
          <c:smooth val="0"/>
          <c:extLst>
            <c:ext xmlns:c16="http://schemas.microsoft.com/office/drawing/2014/chart" uri="{C3380CC4-5D6E-409C-BE32-E72D297353CC}">
              <c16:uniqueId val="{00000000-6EBA-C74F-9322-BADA64B56CA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fertiliser_demand!$D$13:$J$13</c:f>
              <c:numCache>
                <c:formatCode>0.00</c:formatCode>
                <c:ptCount val="7"/>
                <c:pt idx="0">
                  <c:v>3565.1232367348698</c:v>
                </c:pt>
                <c:pt idx="1">
                  <c:v>3220.1258289807147</c:v>
                </c:pt>
                <c:pt idx="2">
                  <c:v>2875.12842122656</c:v>
                </c:pt>
                <c:pt idx="3">
                  <c:v>2530.1310134724049</c:v>
                </c:pt>
                <c:pt idx="4">
                  <c:v>2185.1336057182498</c:v>
                </c:pt>
                <c:pt idx="5">
                  <c:v>1840.1361979640949</c:v>
                </c:pt>
                <c:pt idx="6">
                  <c:v>1495.13879020994</c:v>
                </c:pt>
              </c:numCache>
            </c:numRef>
          </c:yVal>
          <c:smooth val="0"/>
          <c:extLst>
            <c:ext xmlns:c16="http://schemas.microsoft.com/office/drawing/2014/chart" uri="{C3380CC4-5D6E-409C-BE32-E72D297353CC}">
              <c16:uniqueId val="{00000001-6EBA-C74F-9322-BADA64B56CA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fertiliser_demand!$D$24:$J$24</c:f>
              <c:numCache>
                <c:formatCode>0.00</c:formatCode>
                <c:ptCount val="7"/>
                <c:pt idx="0">
                  <c:v>3565.1232367348698</c:v>
                </c:pt>
                <c:pt idx="1">
                  <c:v>3220.1258289807147</c:v>
                </c:pt>
                <c:pt idx="2">
                  <c:v>2875.12842122656</c:v>
                </c:pt>
                <c:pt idx="3">
                  <c:v>2530.1310134724049</c:v>
                </c:pt>
                <c:pt idx="4">
                  <c:v>2185.1336057182498</c:v>
                </c:pt>
                <c:pt idx="5">
                  <c:v>1840.1361979640949</c:v>
                </c:pt>
                <c:pt idx="6">
                  <c:v>1495.13879020994</c:v>
                </c:pt>
              </c:numCache>
            </c:numRef>
          </c:yVal>
          <c:smooth val="0"/>
          <c:extLst>
            <c:ext xmlns:c16="http://schemas.microsoft.com/office/drawing/2014/chart" uri="{C3380CC4-5D6E-409C-BE32-E72D297353CC}">
              <c16:uniqueId val="{00000002-6EBA-C74F-9322-BADA64B56CA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8 (OtherFertiliserN)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fertiliser_use_phase!$D$10:$J$10</c:f>
              <c:numCache>
                <c:formatCode>0.00</c:formatCode>
                <c:ptCount val="7"/>
                <c:pt idx="0">
                  <c:v>10.8627381054614</c:v>
                </c:pt>
                <c:pt idx="1">
                  <c:v>10.8627381054614</c:v>
                </c:pt>
                <c:pt idx="2">
                  <c:v>10.8627381054614</c:v>
                </c:pt>
                <c:pt idx="3">
                  <c:v>10.8627381054614</c:v>
                </c:pt>
                <c:pt idx="4">
                  <c:v>10.8627381054614</c:v>
                </c:pt>
                <c:pt idx="5">
                  <c:v>10.8627381054614</c:v>
                </c:pt>
                <c:pt idx="6">
                  <c:v>10.8627381054614</c:v>
                </c:pt>
              </c:numCache>
            </c:numRef>
          </c:yVal>
          <c:smooth val="0"/>
          <c:extLst>
            <c:ext xmlns:c16="http://schemas.microsoft.com/office/drawing/2014/chart" uri="{C3380CC4-5D6E-409C-BE32-E72D297353CC}">
              <c16:uniqueId val="{00000000-62E7-4DA3-BC72-B5B2C81E3FB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fertiliser_use_phase!$D$21:$J$21</c:f>
              <c:numCache>
                <c:formatCode>0.00</c:formatCode>
                <c:ptCount val="7"/>
                <c:pt idx="0">
                  <c:v>10.8627381054614</c:v>
                </c:pt>
                <c:pt idx="1">
                  <c:v>10.199235155461398</c:v>
                </c:pt>
                <c:pt idx="2">
                  <c:v>9.5357322054613967</c:v>
                </c:pt>
                <c:pt idx="3">
                  <c:v>8.8722292554613951</c:v>
                </c:pt>
                <c:pt idx="4">
                  <c:v>8.2087263054613935</c:v>
                </c:pt>
                <c:pt idx="5">
                  <c:v>7.5452233554613919</c:v>
                </c:pt>
                <c:pt idx="6">
                  <c:v>6.8817204054613903</c:v>
                </c:pt>
              </c:numCache>
            </c:numRef>
          </c:yVal>
          <c:smooth val="0"/>
          <c:extLst>
            <c:ext xmlns:c16="http://schemas.microsoft.com/office/drawing/2014/chart" uri="{C3380CC4-5D6E-409C-BE32-E72D297353CC}">
              <c16:uniqueId val="{00000001-62E7-4DA3-BC72-B5B2C81E3FB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9 (OtherFertiliserNP)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fertiliser_use_phase!$D$11:$J$11</c:f>
              <c:numCache>
                <c:formatCode>0.00</c:formatCode>
                <c:ptCount val="7"/>
                <c:pt idx="0">
                  <c:v>7.6093599999999997</c:v>
                </c:pt>
                <c:pt idx="1">
                  <c:v>7.6093599999999997</c:v>
                </c:pt>
                <c:pt idx="2">
                  <c:v>7.6093599999999997</c:v>
                </c:pt>
                <c:pt idx="3">
                  <c:v>7.6093599999999997</c:v>
                </c:pt>
                <c:pt idx="4">
                  <c:v>7.6093599999999997</c:v>
                </c:pt>
                <c:pt idx="5">
                  <c:v>7.6093599999999997</c:v>
                </c:pt>
                <c:pt idx="6">
                  <c:v>7.6093599999999997</c:v>
                </c:pt>
              </c:numCache>
            </c:numRef>
          </c:yVal>
          <c:smooth val="0"/>
          <c:extLst>
            <c:ext xmlns:c16="http://schemas.microsoft.com/office/drawing/2014/chart" uri="{C3380CC4-5D6E-409C-BE32-E72D297353CC}">
              <c16:uniqueId val="{00000000-D29F-410B-B0AC-06D28AB0BE2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fertiliser_use_phase!$D$22:$J$22</c:f>
              <c:numCache>
                <c:formatCode>0.00</c:formatCode>
                <c:ptCount val="7"/>
                <c:pt idx="0">
                  <c:v>7.6093599999999997</c:v>
                </c:pt>
                <c:pt idx="1">
                  <c:v>6.9176183999999994</c:v>
                </c:pt>
                <c:pt idx="2">
                  <c:v>6.2258768</c:v>
                </c:pt>
                <c:pt idx="3">
                  <c:v>5.5341351999999997</c:v>
                </c:pt>
                <c:pt idx="4">
                  <c:v>4.8423935999999994</c:v>
                </c:pt>
                <c:pt idx="5">
                  <c:v>4.1506519999999991</c:v>
                </c:pt>
                <c:pt idx="6">
                  <c:v>3.4589104000000002</c:v>
                </c:pt>
              </c:numCache>
            </c:numRef>
          </c:yVal>
          <c:smooth val="0"/>
          <c:extLst>
            <c:ext xmlns:c16="http://schemas.microsoft.com/office/drawing/2014/chart" uri="{C3380CC4-5D6E-409C-BE32-E72D297353CC}">
              <c16:uniqueId val="{00000001-D29F-410B-B0AC-06D28AB0BE2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use_phase</a:t>
            </a:r>
            <a:r>
              <a:rPr lang="en-GB" sz="1400" b="1" i="0" u="none" strike="noStrike" kern="1200" spc="0" baseline="0">
                <a:solidFill>
                  <a:sysClr val="windowText" lastClr="000000">
                    <a:lumMod val="65000"/>
                    <a:lumOff val="35000"/>
                  </a:sysClr>
                </a:solidFill>
              </a:rPr>
              <a:t> of 10 (Urea)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fertiliser_use_phase!$D$12:$J$12</c:f>
              <c:numCache>
                <c:formatCode>0.00</c:formatCode>
                <c:ptCount val="7"/>
                <c:pt idx="0">
                  <c:v>8.8812628985507303</c:v>
                </c:pt>
                <c:pt idx="1">
                  <c:v>8.8812628985507303</c:v>
                </c:pt>
                <c:pt idx="2">
                  <c:v>8.8812628985507303</c:v>
                </c:pt>
                <c:pt idx="3">
                  <c:v>8.8812628985507303</c:v>
                </c:pt>
                <c:pt idx="4">
                  <c:v>8.8812628985507303</c:v>
                </c:pt>
                <c:pt idx="5">
                  <c:v>8.8812628985507303</c:v>
                </c:pt>
                <c:pt idx="6">
                  <c:v>8.8812628985507303</c:v>
                </c:pt>
              </c:numCache>
            </c:numRef>
          </c:yVal>
          <c:smooth val="0"/>
          <c:extLst>
            <c:ext xmlns:c16="http://schemas.microsoft.com/office/drawing/2014/chart" uri="{C3380CC4-5D6E-409C-BE32-E72D297353CC}">
              <c16:uniqueId val="{00000000-E241-45E2-B4E3-E3F19342806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fertiliser_use_phase!$D$1:$J$1</c:f>
              <c:numCache>
                <c:formatCode>General</c:formatCode>
                <c:ptCount val="7"/>
                <c:pt idx="0">
                  <c:v>2020</c:v>
                </c:pt>
                <c:pt idx="1">
                  <c:v>2025</c:v>
                </c:pt>
                <c:pt idx="2">
                  <c:v>2030</c:v>
                </c:pt>
                <c:pt idx="3">
                  <c:v>2035</c:v>
                </c:pt>
                <c:pt idx="4">
                  <c:v>2040</c:v>
                </c:pt>
                <c:pt idx="5">
                  <c:v>2045</c:v>
                </c:pt>
                <c:pt idx="6">
                  <c:v>2050</c:v>
                </c:pt>
              </c:numCache>
            </c:numRef>
          </c:xVal>
          <c:yVal>
            <c:numRef>
              <c:f>fertiliser_use_phase!$D$23:$J$23</c:f>
              <c:numCache>
                <c:formatCode>0.00</c:formatCode>
                <c:ptCount val="7"/>
                <c:pt idx="0">
                  <c:v>8.8812628985507303</c:v>
                </c:pt>
                <c:pt idx="1">
                  <c:v>8.2492571285507292</c:v>
                </c:pt>
                <c:pt idx="2">
                  <c:v>7.6172513585507264</c:v>
                </c:pt>
                <c:pt idx="3">
                  <c:v>6.9852455885507254</c:v>
                </c:pt>
                <c:pt idx="4">
                  <c:v>6.3532398185507235</c:v>
                </c:pt>
                <c:pt idx="5">
                  <c:v>5.7212340485507216</c:v>
                </c:pt>
                <c:pt idx="6">
                  <c:v>5.0892282785507197</c:v>
                </c:pt>
              </c:numCache>
            </c:numRef>
          </c:yVal>
          <c:smooth val="0"/>
          <c:extLst>
            <c:ext xmlns:c16="http://schemas.microsoft.com/office/drawing/2014/chart" uri="{C3380CC4-5D6E-409C-BE32-E72D297353CC}">
              <c16:uniqueId val="{00000001-E241-45E2-B4E3-E3F19342806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Use phase</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a:t>
            </a:r>
            <a:r>
              <a:rPr lang="en-GB" sz="1400" b="1" i="0" u="none" strike="noStrike" baseline="0">
                <a:effectLst/>
              </a:rPr>
              <a:t>production</a:t>
            </a:r>
            <a:r>
              <a:rPr lang="en-GB" b="1" baseline="0"/>
              <a:t> </a:t>
            </a:r>
            <a:r>
              <a:rPr lang="en-GB" b="1"/>
              <a:t>of 1 (AmmoniumSulphate)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fertiliser_production!$D$3:$J$3</c:f>
              <c:numCache>
                <c:formatCode>0.00</c:formatCode>
                <c:ptCount val="7"/>
                <c:pt idx="0">
                  <c:v>5.6170254448219099</c:v>
                </c:pt>
                <c:pt idx="1">
                  <c:v>5.6384240563172616</c:v>
                </c:pt>
                <c:pt idx="2">
                  <c:v>5.6598226678126133</c:v>
                </c:pt>
                <c:pt idx="3">
                  <c:v>5.6812212793079651</c:v>
                </c:pt>
                <c:pt idx="4">
                  <c:v>5.7026198908033168</c:v>
                </c:pt>
                <c:pt idx="5">
                  <c:v>5.7240185022986685</c:v>
                </c:pt>
                <c:pt idx="6">
                  <c:v>5.7454171137940202</c:v>
                </c:pt>
              </c:numCache>
            </c:numRef>
          </c:yVal>
          <c:smooth val="0"/>
          <c:extLst>
            <c:ext xmlns:c16="http://schemas.microsoft.com/office/drawing/2014/chart" uri="{C3380CC4-5D6E-409C-BE32-E72D297353CC}">
              <c16:uniqueId val="{00000000-0428-5F4A-B5A3-E2A5E2CDA87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fertiliser_production!$D$14:$J$14</c:f>
              <c:numCache>
                <c:formatCode>0.00</c:formatCode>
                <c:ptCount val="7"/>
                <c:pt idx="0">
                  <c:v>5.6170254448219099</c:v>
                </c:pt>
                <c:pt idx="1">
                  <c:v>4.7659236121939905</c:v>
                </c:pt>
                <c:pt idx="2">
                  <c:v>3.914821779566072</c:v>
                </c:pt>
                <c:pt idx="3">
                  <c:v>3.0637199469381531</c:v>
                </c:pt>
                <c:pt idx="4">
                  <c:v>2.2126181143102341</c:v>
                </c:pt>
                <c:pt idx="5">
                  <c:v>1.3615162816823148</c:v>
                </c:pt>
                <c:pt idx="6">
                  <c:v>0.51041444905439604</c:v>
                </c:pt>
              </c:numCache>
            </c:numRef>
          </c:yVal>
          <c:smooth val="0"/>
          <c:extLst>
            <c:ext xmlns:c16="http://schemas.microsoft.com/office/drawing/2014/chart" uri="{C3380CC4-5D6E-409C-BE32-E72D297353CC}">
              <c16:uniqueId val="{00000001-0428-5F4A-B5A3-E2A5E2CDA87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fertiliser_production!$D$25:$J$25</c:f>
              <c:numCache>
                <c:formatCode>0.00</c:formatCode>
                <c:ptCount val="7"/>
                <c:pt idx="0">
                  <c:v>5.6170254448219099</c:v>
                </c:pt>
                <c:pt idx="1">
                  <c:v>4.9665425350218104</c:v>
                </c:pt>
                <c:pt idx="2">
                  <c:v>4.31605962522171</c:v>
                </c:pt>
                <c:pt idx="3">
                  <c:v>3.6655767154216097</c:v>
                </c:pt>
                <c:pt idx="4">
                  <c:v>3.0150938056215102</c:v>
                </c:pt>
                <c:pt idx="5">
                  <c:v>2.3646108958214098</c:v>
                </c:pt>
                <c:pt idx="6">
                  <c:v>1.7141279860213099</c:v>
                </c:pt>
              </c:numCache>
            </c:numRef>
          </c:yVal>
          <c:smooth val="0"/>
          <c:extLst>
            <c:ext xmlns:c16="http://schemas.microsoft.com/office/drawing/2014/chart" uri="{C3380CC4-5D6E-409C-BE32-E72D297353CC}">
              <c16:uniqueId val="{00000000-9C1D-45BF-A107-CD181DA072D7}"/>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fertiliser_production!$D$36:$J$36</c:f>
              <c:numCache>
                <c:formatCode>0.00</c:formatCode>
                <c:ptCount val="7"/>
                <c:pt idx="0">
                  <c:v>5.6170254448219099</c:v>
                </c:pt>
                <c:pt idx="1">
                  <c:v>4.7816298765040095</c:v>
                </c:pt>
                <c:pt idx="2">
                  <c:v>3.94623430818611</c:v>
                </c:pt>
                <c:pt idx="3">
                  <c:v>3.1108387398682096</c:v>
                </c:pt>
                <c:pt idx="4">
                  <c:v>2.2754431715503096</c:v>
                </c:pt>
                <c:pt idx="5">
                  <c:v>1.4400476032324088</c:v>
                </c:pt>
                <c:pt idx="6">
                  <c:v>0.60465203491450903</c:v>
                </c:pt>
              </c:numCache>
            </c:numRef>
          </c:yVal>
          <c:smooth val="0"/>
          <c:extLst>
            <c:ext xmlns:c16="http://schemas.microsoft.com/office/drawing/2014/chart" uri="{C3380CC4-5D6E-409C-BE32-E72D297353CC}">
              <c16:uniqueId val="{00000001-9C1D-45BF-A107-CD181DA072D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phase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fertiliser_use_</a:t>
            </a:r>
            <a:r>
              <a:rPr lang="en-GB" sz="1400" b="1" i="0" u="none" strike="noStrike" baseline="0">
                <a:effectLst/>
              </a:rPr>
              <a:t>production</a:t>
            </a:r>
            <a:r>
              <a:rPr lang="en-GB" b="1" baseline="0"/>
              <a:t> 0 (Ammonia)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fertiliser_production!$D$2:$J$2</c:f>
              <c:numCache>
                <c:formatCode>0.00</c:formatCode>
                <c:ptCount val="7"/>
                <c:pt idx="0">
                  <c:v>3.03372890509868</c:v>
                </c:pt>
                <c:pt idx="1">
                  <c:v>3.0345332776131251</c:v>
                </c:pt>
                <c:pt idx="2">
                  <c:v>3.0353376501275702</c:v>
                </c:pt>
                <c:pt idx="3">
                  <c:v>3.0361420226420153</c:v>
                </c:pt>
                <c:pt idx="4">
                  <c:v>3.0369463951564599</c:v>
                </c:pt>
                <c:pt idx="5">
                  <c:v>3.037750767670905</c:v>
                </c:pt>
                <c:pt idx="6">
                  <c:v>3.0385551401853501</c:v>
                </c:pt>
              </c:numCache>
            </c:numRef>
          </c:yVal>
          <c:smooth val="0"/>
          <c:extLst>
            <c:ext xmlns:c16="http://schemas.microsoft.com/office/drawing/2014/chart" uri="{C3380CC4-5D6E-409C-BE32-E72D297353CC}">
              <c16:uniqueId val="{00000000-4653-DF44-A87A-82FAB645173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fertiliser_production!$D$13:$J$13</c:f>
              <c:numCache>
                <c:formatCode>0.00</c:formatCode>
                <c:ptCount val="7"/>
                <c:pt idx="0">
                  <c:v>3.03372890509868</c:v>
                </c:pt>
                <c:pt idx="1">
                  <c:v>2.5498574209155667</c:v>
                </c:pt>
                <c:pt idx="2">
                  <c:v>2.0659859367324533</c:v>
                </c:pt>
                <c:pt idx="3">
                  <c:v>1.58211445254934</c:v>
                </c:pt>
                <c:pt idx="4">
                  <c:v>1.0982429683662267</c:v>
                </c:pt>
                <c:pt idx="5">
                  <c:v>0.61437148418311338</c:v>
                </c:pt>
                <c:pt idx="6">
                  <c:v>0.1305</c:v>
                </c:pt>
              </c:numCache>
            </c:numRef>
          </c:yVal>
          <c:smooth val="0"/>
          <c:extLst>
            <c:ext xmlns:c16="http://schemas.microsoft.com/office/drawing/2014/chart" uri="{C3380CC4-5D6E-409C-BE32-E72D297353CC}">
              <c16:uniqueId val="{00000001-4653-DF44-A87A-82FAB645173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fertiliser_production!$D$24:$J$24</c:f>
              <c:numCache>
                <c:formatCode>0.00</c:formatCode>
                <c:ptCount val="7"/>
                <c:pt idx="0">
                  <c:v>3.03372890509868</c:v>
                </c:pt>
                <c:pt idx="1">
                  <c:v>2.7567942915152432</c:v>
                </c:pt>
                <c:pt idx="2">
                  <c:v>2.4798596779318069</c:v>
                </c:pt>
                <c:pt idx="3">
                  <c:v>2.2029250643483698</c:v>
                </c:pt>
                <c:pt idx="4">
                  <c:v>1.9259904507649335</c:v>
                </c:pt>
                <c:pt idx="5">
                  <c:v>1.6490558371814965</c:v>
                </c:pt>
                <c:pt idx="6">
                  <c:v>1.37212122359806</c:v>
                </c:pt>
              </c:numCache>
            </c:numRef>
          </c:yVal>
          <c:smooth val="0"/>
          <c:extLst>
            <c:ext xmlns:c16="http://schemas.microsoft.com/office/drawing/2014/chart" uri="{C3380CC4-5D6E-409C-BE32-E72D297353CC}">
              <c16:uniqueId val="{00000000-BFB9-4510-9C95-B7327F86EA9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fertiliser_production!$D$35:$J$35</c:f>
              <c:numCache>
                <c:formatCode>0.00</c:formatCode>
                <c:ptCount val="7"/>
                <c:pt idx="0">
                  <c:v>3.03372890509868</c:v>
                </c:pt>
                <c:pt idx="1">
                  <c:v>2.5726366635034488</c:v>
                </c:pt>
                <c:pt idx="2">
                  <c:v>2.111544421908218</c:v>
                </c:pt>
                <c:pt idx="3">
                  <c:v>1.6504521803129866</c:v>
                </c:pt>
                <c:pt idx="4">
                  <c:v>1.1893599387177556</c:v>
                </c:pt>
                <c:pt idx="5">
                  <c:v>0.72826769712252437</c:v>
                </c:pt>
                <c:pt idx="6">
                  <c:v>0.26717545552729299</c:v>
                </c:pt>
              </c:numCache>
            </c:numRef>
          </c:yVal>
          <c:smooth val="0"/>
          <c:extLst>
            <c:ext xmlns:c16="http://schemas.microsoft.com/office/drawing/2014/chart" uri="{C3380CC4-5D6E-409C-BE32-E72D297353CC}">
              <c16:uniqueId val="{00000001-BFB9-4510-9C95-B7327F86EA9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a:t>
                </a:r>
                <a:r>
                  <a:rPr lang="en-GB"/>
                  <a:t>kCO</a:t>
                </a:r>
                <a:r>
                  <a:rPr lang="en-GB" baseline="-25000"/>
                  <a:t>2</a:t>
                </a:r>
                <a:r>
                  <a:rPr lang="en-GB"/>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2 (AmmoniumNitrate)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fertiliser_production!$D$4:$J$4</c:f>
              <c:numCache>
                <c:formatCode>0.00</c:formatCode>
                <c:ptCount val="7"/>
                <c:pt idx="0">
                  <c:v>4.8914680478964199</c:v>
                </c:pt>
                <c:pt idx="1">
                  <c:v>4.8954899785522299</c:v>
                </c:pt>
                <c:pt idx="2">
                  <c:v>4.8995119092080399</c:v>
                </c:pt>
                <c:pt idx="3">
                  <c:v>4.9035338398638499</c:v>
                </c:pt>
                <c:pt idx="4">
                  <c:v>4.90755577051966</c:v>
                </c:pt>
                <c:pt idx="5">
                  <c:v>4.91157770117547</c:v>
                </c:pt>
                <c:pt idx="6">
                  <c:v>4.91559963183128</c:v>
                </c:pt>
              </c:numCache>
            </c:numRef>
          </c:yVal>
          <c:smooth val="0"/>
          <c:extLst>
            <c:ext xmlns:c16="http://schemas.microsoft.com/office/drawing/2014/chart" uri="{C3380CC4-5D6E-409C-BE32-E72D297353CC}">
              <c16:uniqueId val="{00000000-F61B-5240-93D6-DB007B2BC86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fertiliser_production!$D$15:$J$15</c:f>
              <c:numCache>
                <c:formatCode>0.00</c:formatCode>
                <c:ptCount val="7"/>
                <c:pt idx="0">
                  <c:v>4.8914680478964199</c:v>
                </c:pt>
                <c:pt idx="1">
                  <c:v>4.4662210726014013</c:v>
                </c:pt>
                <c:pt idx="2">
                  <c:v>4.0409740973063837</c:v>
                </c:pt>
                <c:pt idx="3">
                  <c:v>3.6157271220113651</c:v>
                </c:pt>
                <c:pt idx="4">
                  <c:v>3.1904801467163466</c:v>
                </c:pt>
                <c:pt idx="5">
                  <c:v>2.7652331714213281</c:v>
                </c:pt>
                <c:pt idx="6">
                  <c:v>2.33998619612631</c:v>
                </c:pt>
              </c:numCache>
            </c:numRef>
          </c:yVal>
          <c:smooth val="0"/>
          <c:extLst>
            <c:ext xmlns:c16="http://schemas.microsoft.com/office/drawing/2014/chart" uri="{C3380CC4-5D6E-409C-BE32-E72D297353CC}">
              <c16:uniqueId val="{00000001-F61B-5240-93D6-DB007B2BC86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fertiliser_production!$D$26:$J$26</c:f>
              <c:numCache>
                <c:formatCode>0.00</c:formatCode>
                <c:ptCount val="7"/>
                <c:pt idx="0">
                  <c:v>4.8914680478964199</c:v>
                </c:pt>
                <c:pt idx="1">
                  <c:v>4.679819993378338</c:v>
                </c:pt>
                <c:pt idx="2">
                  <c:v>4.468171938860257</c:v>
                </c:pt>
                <c:pt idx="3">
                  <c:v>4.2565238843421751</c:v>
                </c:pt>
                <c:pt idx="4">
                  <c:v>4.0448758298240932</c:v>
                </c:pt>
                <c:pt idx="5">
                  <c:v>3.8332277753060113</c:v>
                </c:pt>
                <c:pt idx="6">
                  <c:v>3.6215797207879299</c:v>
                </c:pt>
              </c:numCache>
            </c:numRef>
          </c:yVal>
          <c:smooth val="0"/>
          <c:extLst>
            <c:ext xmlns:c16="http://schemas.microsoft.com/office/drawing/2014/chart" uri="{C3380CC4-5D6E-409C-BE32-E72D297353CC}">
              <c16:uniqueId val="{00000000-3DCE-4BA0-A972-C62E822C1B3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fertiliser_production!$D$37:$J$37</c:f>
              <c:numCache>
                <c:formatCode>0.00</c:formatCode>
                <c:ptCount val="7"/>
                <c:pt idx="0">
                  <c:v>4.8914680478964199</c:v>
                </c:pt>
                <c:pt idx="1">
                  <c:v>4.4964831235531451</c:v>
                </c:pt>
                <c:pt idx="2">
                  <c:v>4.1014981992098702</c:v>
                </c:pt>
                <c:pt idx="3">
                  <c:v>3.706513274866595</c:v>
                </c:pt>
                <c:pt idx="4">
                  <c:v>3.3115283505233202</c:v>
                </c:pt>
                <c:pt idx="5">
                  <c:v>2.9165434261800449</c:v>
                </c:pt>
                <c:pt idx="6">
                  <c:v>2.5215585018367701</c:v>
                </c:pt>
              </c:numCache>
            </c:numRef>
          </c:yVal>
          <c:smooth val="0"/>
          <c:extLst>
            <c:ext xmlns:c16="http://schemas.microsoft.com/office/drawing/2014/chart" uri="{C3380CC4-5D6E-409C-BE32-E72D297353CC}">
              <c16:uniqueId val="{00000001-3DCE-4BA0-A972-C62E822C1B3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3 (CalciumAmmoniumNitrate)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fertiliser_production!$D$5:$J$5</c:f>
              <c:numCache>
                <c:formatCode>0.00</c:formatCode>
                <c:ptCount val="7"/>
                <c:pt idx="0">
                  <c:v>3.8776489395063098</c:v>
                </c:pt>
                <c:pt idx="1">
                  <c:v>3.8869758236295047</c:v>
                </c:pt>
                <c:pt idx="2">
                  <c:v>3.8963027077526999</c:v>
                </c:pt>
                <c:pt idx="3">
                  <c:v>3.9056295918758952</c:v>
                </c:pt>
                <c:pt idx="4">
                  <c:v>3.91495647599909</c:v>
                </c:pt>
                <c:pt idx="5">
                  <c:v>3.9242833601222848</c:v>
                </c:pt>
                <c:pt idx="6">
                  <c:v>3.9336102442454801</c:v>
                </c:pt>
              </c:numCache>
            </c:numRef>
          </c:yVal>
          <c:smooth val="0"/>
          <c:extLst>
            <c:ext xmlns:c16="http://schemas.microsoft.com/office/drawing/2014/chart" uri="{C3380CC4-5D6E-409C-BE32-E72D297353CC}">
              <c16:uniqueId val="{00000000-65BD-9F42-9F2A-E56837FE1D4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fertiliser_production!$D$16:$J$16</c:f>
              <c:numCache>
                <c:formatCode>0.00</c:formatCode>
                <c:ptCount val="7"/>
                <c:pt idx="0">
                  <c:v>3.8776489395063098</c:v>
                </c:pt>
                <c:pt idx="1">
                  <c:v>3.4723107861937064</c:v>
                </c:pt>
                <c:pt idx="2">
                  <c:v>3.0669726328811033</c:v>
                </c:pt>
                <c:pt idx="3">
                  <c:v>2.6616344795684999</c:v>
                </c:pt>
                <c:pt idx="4">
                  <c:v>2.2562963262558968</c:v>
                </c:pt>
                <c:pt idx="5">
                  <c:v>1.8509581729432929</c:v>
                </c:pt>
                <c:pt idx="6">
                  <c:v>1.4456200196306901</c:v>
                </c:pt>
              </c:numCache>
            </c:numRef>
          </c:yVal>
          <c:smooth val="0"/>
          <c:extLst>
            <c:ext xmlns:c16="http://schemas.microsoft.com/office/drawing/2014/chart" uri="{C3380CC4-5D6E-409C-BE32-E72D297353CC}">
              <c16:uniqueId val="{00000001-65BD-9F42-9F2A-E56837FE1D4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fertiliser_production!$D$27:$J$27</c:f>
              <c:numCache>
                <c:formatCode>0.00</c:formatCode>
                <c:ptCount val="7"/>
                <c:pt idx="0">
                  <c:v>3.8776489395063098</c:v>
                </c:pt>
                <c:pt idx="1">
                  <c:v>3.6929912391468034</c:v>
                </c:pt>
                <c:pt idx="2">
                  <c:v>3.5083335387872965</c:v>
                </c:pt>
                <c:pt idx="3">
                  <c:v>3.32367583842779</c:v>
                </c:pt>
                <c:pt idx="4">
                  <c:v>3.1390181380682836</c:v>
                </c:pt>
                <c:pt idx="5">
                  <c:v>2.9543604377087767</c:v>
                </c:pt>
                <c:pt idx="6">
                  <c:v>2.7697027373492702</c:v>
                </c:pt>
              </c:numCache>
            </c:numRef>
          </c:yVal>
          <c:smooth val="0"/>
          <c:extLst>
            <c:ext xmlns:c16="http://schemas.microsoft.com/office/drawing/2014/chart" uri="{C3380CC4-5D6E-409C-BE32-E72D297353CC}">
              <c16:uniqueId val="{00000001-359C-4F21-BE9A-614B2E4F5E3E}"/>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fertiliser_production!$D$38:$J$38</c:f>
              <c:numCache>
                <c:formatCode>0.00</c:formatCode>
                <c:ptCount val="7"/>
                <c:pt idx="0">
                  <c:v>3.8776489395063098</c:v>
                </c:pt>
                <c:pt idx="1">
                  <c:v>3.5026777942567833</c:v>
                </c:pt>
                <c:pt idx="2">
                  <c:v>3.1277066490072567</c:v>
                </c:pt>
                <c:pt idx="3">
                  <c:v>2.7527355037577301</c:v>
                </c:pt>
                <c:pt idx="4">
                  <c:v>2.3777643585082036</c:v>
                </c:pt>
                <c:pt idx="5">
                  <c:v>2.0027932132586765</c:v>
                </c:pt>
                <c:pt idx="6">
                  <c:v>1.62782206800915</c:v>
                </c:pt>
              </c:numCache>
            </c:numRef>
          </c:yVal>
          <c:smooth val="0"/>
          <c:extLst>
            <c:ext xmlns:c16="http://schemas.microsoft.com/office/drawing/2014/chart" uri="{C3380CC4-5D6E-409C-BE32-E72D297353CC}">
              <c16:uniqueId val="{00000002-359C-4F21-BE9A-614B2E4F5E3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4 (AmmoniumPhosphate)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fertiliser_production!$D$6:$J$6</c:f>
              <c:numCache>
                <c:formatCode>0.00</c:formatCode>
                <c:ptCount val="7"/>
                <c:pt idx="0">
                  <c:v>4.1042741389168098</c:v>
                </c:pt>
                <c:pt idx="1">
                  <c:v>4.1341820126060513</c:v>
                </c:pt>
                <c:pt idx="2">
                  <c:v>4.1640898862952929</c:v>
                </c:pt>
                <c:pt idx="3">
                  <c:v>4.1939977599845353</c:v>
                </c:pt>
                <c:pt idx="4">
                  <c:v>4.2239056336737768</c:v>
                </c:pt>
                <c:pt idx="5">
                  <c:v>4.2538135073630183</c:v>
                </c:pt>
                <c:pt idx="6">
                  <c:v>4.2837213810522599</c:v>
                </c:pt>
              </c:numCache>
            </c:numRef>
          </c:yVal>
          <c:smooth val="0"/>
          <c:extLst>
            <c:ext xmlns:c16="http://schemas.microsoft.com/office/drawing/2014/chart" uri="{C3380CC4-5D6E-409C-BE32-E72D297353CC}">
              <c16:uniqueId val="{00000000-DAD0-FA45-A27C-02C83AC4DAE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fertiliser_production!$D$17:$J$17</c:f>
              <c:numCache>
                <c:formatCode>0.00</c:formatCode>
                <c:ptCount val="7"/>
                <c:pt idx="0">
                  <c:v>4.1042741389168098</c:v>
                </c:pt>
                <c:pt idx="1">
                  <c:v>3.5812611671838832</c:v>
                </c:pt>
                <c:pt idx="2">
                  <c:v>3.0582481954509571</c:v>
                </c:pt>
                <c:pt idx="3">
                  <c:v>2.5352352237180305</c:v>
                </c:pt>
                <c:pt idx="4">
                  <c:v>2.0122222519851043</c:v>
                </c:pt>
                <c:pt idx="5">
                  <c:v>1.4892092802521772</c:v>
                </c:pt>
                <c:pt idx="6">
                  <c:v>0.96619630851925098</c:v>
                </c:pt>
              </c:numCache>
            </c:numRef>
          </c:yVal>
          <c:smooth val="0"/>
          <c:extLst>
            <c:ext xmlns:c16="http://schemas.microsoft.com/office/drawing/2014/chart" uri="{C3380CC4-5D6E-409C-BE32-E72D297353CC}">
              <c16:uniqueId val="{00000001-DAD0-FA45-A27C-02C83AC4DAE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fertiliser_production!$D$28:$J$28</c:f>
              <c:numCache>
                <c:formatCode>0.00</c:formatCode>
                <c:ptCount val="7"/>
                <c:pt idx="0">
                  <c:v>4.1042741389168098</c:v>
                </c:pt>
                <c:pt idx="1">
                  <c:v>3.759210357586503</c:v>
                </c:pt>
                <c:pt idx="2">
                  <c:v>3.4141465762561967</c:v>
                </c:pt>
                <c:pt idx="3">
                  <c:v>3.0690827949258899</c:v>
                </c:pt>
                <c:pt idx="4">
                  <c:v>2.7240190135955835</c:v>
                </c:pt>
                <c:pt idx="5">
                  <c:v>2.3789552322652767</c:v>
                </c:pt>
                <c:pt idx="6">
                  <c:v>2.0338914509349699</c:v>
                </c:pt>
              </c:numCache>
            </c:numRef>
          </c:yVal>
          <c:smooth val="0"/>
          <c:extLst>
            <c:ext xmlns:c16="http://schemas.microsoft.com/office/drawing/2014/chart" uri="{C3380CC4-5D6E-409C-BE32-E72D297353CC}">
              <c16:uniqueId val="{00000000-9AE5-46F5-B5F3-51FB0C6329E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fertiliser_production!$D$39:$J$39</c:f>
              <c:numCache>
                <c:formatCode>0.00</c:formatCode>
                <c:ptCount val="7"/>
                <c:pt idx="0">
                  <c:v>4.1042741389168098</c:v>
                </c:pt>
                <c:pt idx="1">
                  <c:v>3.596482378153623</c:v>
                </c:pt>
                <c:pt idx="2">
                  <c:v>3.0886906173904367</c:v>
                </c:pt>
                <c:pt idx="3">
                  <c:v>2.5808988566272499</c:v>
                </c:pt>
                <c:pt idx="4">
                  <c:v>2.0731070958640636</c:v>
                </c:pt>
                <c:pt idx="5">
                  <c:v>1.5653153351008764</c:v>
                </c:pt>
                <c:pt idx="6">
                  <c:v>1.0575235743376901</c:v>
                </c:pt>
              </c:numCache>
            </c:numRef>
          </c:yVal>
          <c:smooth val="0"/>
          <c:extLst>
            <c:ext xmlns:c16="http://schemas.microsoft.com/office/drawing/2014/chart" uri="{C3380CC4-5D6E-409C-BE32-E72D297353CC}">
              <c16:uniqueId val="{00000001-9AE5-46F5-B5F3-51FB0C6329E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5 (NKCompound)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fertiliser_production!$D$7:$J$7</c:f>
              <c:numCache>
                <c:formatCode>0.00</c:formatCode>
                <c:ptCount val="7"/>
                <c:pt idx="0">
                  <c:v>7.6957284860670496</c:v>
                </c:pt>
                <c:pt idx="1">
                  <c:v>7.7349234711326593</c:v>
                </c:pt>
                <c:pt idx="2">
                  <c:v>7.7741184561982699</c:v>
                </c:pt>
                <c:pt idx="3">
                  <c:v>7.8133134412638796</c:v>
                </c:pt>
                <c:pt idx="4">
                  <c:v>7.8525084263294893</c:v>
                </c:pt>
                <c:pt idx="5">
                  <c:v>7.8917034113950999</c:v>
                </c:pt>
                <c:pt idx="6">
                  <c:v>7.9308983964607096</c:v>
                </c:pt>
              </c:numCache>
            </c:numRef>
          </c:yVal>
          <c:smooth val="0"/>
          <c:extLst>
            <c:ext xmlns:c16="http://schemas.microsoft.com/office/drawing/2014/chart" uri="{C3380CC4-5D6E-409C-BE32-E72D297353CC}">
              <c16:uniqueId val="{00000000-B13B-AE4C-A74F-D45DA5C014D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fertiliser_production!$D$18:$J$18</c:f>
              <c:numCache>
                <c:formatCode>0.00</c:formatCode>
                <c:ptCount val="7"/>
                <c:pt idx="0">
                  <c:v>7.6957284860670496</c:v>
                </c:pt>
                <c:pt idx="1">
                  <c:v>6.5395404050558747</c:v>
                </c:pt>
                <c:pt idx="2">
                  <c:v>5.3833523240446999</c:v>
                </c:pt>
                <c:pt idx="3">
                  <c:v>4.227164243033525</c:v>
                </c:pt>
                <c:pt idx="4">
                  <c:v>3.0709761620223501</c:v>
                </c:pt>
                <c:pt idx="5">
                  <c:v>1.9147880810111753</c:v>
                </c:pt>
                <c:pt idx="6">
                  <c:v>0.75860000000000005</c:v>
                </c:pt>
              </c:numCache>
            </c:numRef>
          </c:yVal>
          <c:smooth val="0"/>
          <c:extLst>
            <c:ext xmlns:c16="http://schemas.microsoft.com/office/drawing/2014/chart" uri="{C3380CC4-5D6E-409C-BE32-E72D297353CC}">
              <c16:uniqueId val="{00000001-B13B-AE4C-A74F-D45DA5C014D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fertiliser_production!$D$29:$J$29</c:f>
              <c:numCache>
                <c:formatCode>0.00</c:formatCode>
                <c:ptCount val="7"/>
                <c:pt idx="0">
                  <c:v>7.6957284860670496</c:v>
                </c:pt>
                <c:pt idx="1">
                  <c:v>6.8561034163636014</c:v>
                </c:pt>
                <c:pt idx="2">
                  <c:v>6.0164783466601532</c:v>
                </c:pt>
                <c:pt idx="3">
                  <c:v>5.1768532769567051</c:v>
                </c:pt>
                <c:pt idx="4">
                  <c:v>4.3372282072532569</c:v>
                </c:pt>
                <c:pt idx="5">
                  <c:v>3.4976031375498087</c:v>
                </c:pt>
                <c:pt idx="6">
                  <c:v>2.65797806784636</c:v>
                </c:pt>
              </c:numCache>
            </c:numRef>
          </c:yVal>
          <c:smooth val="0"/>
          <c:extLst>
            <c:ext xmlns:c16="http://schemas.microsoft.com/office/drawing/2014/chart" uri="{C3380CC4-5D6E-409C-BE32-E72D297353CC}">
              <c16:uniqueId val="{00000000-B8A0-44C5-B952-1231A60DF8C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fertiliser_production!$D$40:$J$40</c:f>
              <c:numCache>
                <c:formatCode>0.00</c:formatCode>
                <c:ptCount val="7"/>
                <c:pt idx="0">
                  <c:v>7.6957284860670496</c:v>
                </c:pt>
                <c:pt idx="1">
                  <c:v>6.5922573320039097</c:v>
                </c:pt>
                <c:pt idx="2">
                  <c:v>5.4887861779407698</c:v>
                </c:pt>
                <c:pt idx="3">
                  <c:v>4.3853150238776299</c:v>
                </c:pt>
                <c:pt idx="4">
                  <c:v>3.2818438698144901</c:v>
                </c:pt>
                <c:pt idx="5">
                  <c:v>2.1783727157513502</c:v>
                </c:pt>
                <c:pt idx="6">
                  <c:v>1.07490156168821</c:v>
                </c:pt>
              </c:numCache>
            </c:numRef>
          </c:yVal>
          <c:smooth val="0"/>
          <c:extLst>
            <c:ext xmlns:c16="http://schemas.microsoft.com/office/drawing/2014/chart" uri="{C3380CC4-5D6E-409C-BE32-E72D297353CC}">
              <c16:uniqueId val="{00000001-B8A0-44C5-B952-1231A60DF8C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6 (NPKCompound)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fertiliser_production!$D$8:$J$8</c:f>
              <c:numCache>
                <c:formatCode>0.00</c:formatCode>
                <c:ptCount val="7"/>
                <c:pt idx="0">
                  <c:v>9.27872476194465</c:v>
                </c:pt>
                <c:pt idx="1">
                  <c:v>9.2894646407210804</c:v>
                </c:pt>
                <c:pt idx="2">
                  <c:v>9.3002045194975107</c:v>
                </c:pt>
                <c:pt idx="3">
                  <c:v>9.3109443982739393</c:v>
                </c:pt>
                <c:pt idx="4">
                  <c:v>9.3216842770503696</c:v>
                </c:pt>
                <c:pt idx="5">
                  <c:v>9.3324241558268</c:v>
                </c:pt>
                <c:pt idx="6">
                  <c:v>9.3431640346032303</c:v>
                </c:pt>
              </c:numCache>
            </c:numRef>
          </c:yVal>
          <c:smooth val="0"/>
          <c:extLst>
            <c:ext xmlns:c16="http://schemas.microsoft.com/office/drawing/2014/chart" uri="{C3380CC4-5D6E-409C-BE32-E72D297353CC}">
              <c16:uniqueId val="{00000000-FD08-3A4B-91EC-3FBF29A0D49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fertiliser_production!$D$19:$J$19</c:f>
              <c:numCache>
                <c:formatCode>0.00</c:formatCode>
                <c:ptCount val="7"/>
                <c:pt idx="0">
                  <c:v>9.27872476194465</c:v>
                </c:pt>
                <c:pt idx="1">
                  <c:v>8.176872989498392</c:v>
                </c:pt>
                <c:pt idx="2">
                  <c:v>7.075021217052134</c:v>
                </c:pt>
                <c:pt idx="3">
                  <c:v>5.9731694446058752</c:v>
                </c:pt>
                <c:pt idx="4">
                  <c:v>4.8713176721596172</c:v>
                </c:pt>
                <c:pt idx="5">
                  <c:v>3.7694658997133583</c:v>
                </c:pt>
                <c:pt idx="6">
                  <c:v>2.6676141272670999</c:v>
                </c:pt>
              </c:numCache>
            </c:numRef>
          </c:yVal>
          <c:smooth val="0"/>
          <c:extLst>
            <c:ext xmlns:c16="http://schemas.microsoft.com/office/drawing/2014/chart" uri="{C3380CC4-5D6E-409C-BE32-E72D297353CC}">
              <c16:uniqueId val="{00000001-FD08-3A4B-91EC-3FBF29A0D492}"/>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fertiliser_production!$D$30:$J$30</c:f>
              <c:numCache>
                <c:formatCode>0.00</c:formatCode>
                <c:ptCount val="7"/>
                <c:pt idx="0">
                  <c:v>9.27872476194465</c:v>
                </c:pt>
                <c:pt idx="1">
                  <c:v>8.5202192214598327</c:v>
                </c:pt>
                <c:pt idx="2">
                  <c:v>7.7617136809750171</c:v>
                </c:pt>
                <c:pt idx="3">
                  <c:v>7.0032081404901998</c:v>
                </c:pt>
                <c:pt idx="4">
                  <c:v>6.2447026000053834</c:v>
                </c:pt>
                <c:pt idx="5">
                  <c:v>5.486197059520566</c:v>
                </c:pt>
                <c:pt idx="6">
                  <c:v>4.7276915190357496</c:v>
                </c:pt>
              </c:numCache>
            </c:numRef>
          </c:yVal>
          <c:smooth val="0"/>
          <c:extLst>
            <c:ext xmlns:c16="http://schemas.microsoft.com/office/drawing/2014/chart" uri="{C3380CC4-5D6E-409C-BE32-E72D297353CC}">
              <c16:uniqueId val="{00000001-925C-48BD-AFFE-1ADB55A5F8D8}"/>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fertiliser_production!$D$41:$J$41</c:f>
              <c:numCache>
                <c:formatCode>0.00</c:formatCode>
                <c:ptCount val="7"/>
                <c:pt idx="0">
                  <c:v>9.27872476194465</c:v>
                </c:pt>
                <c:pt idx="1">
                  <c:v>8.2370282682057105</c:v>
                </c:pt>
                <c:pt idx="2">
                  <c:v>7.1953317744667702</c:v>
                </c:pt>
                <c:pt idx="3">
                  <c:v>6.1536352807278298</c:v>
                </c:pt>
                <c:pt idx="4">
                  <c:v>5.1119387869888904</c:v>
                </c:pt>
                <c:pt idx="5">
                  <c:v>4.0702422932499491</c:v>
                </c:pt>
                <c:pt idx="6">
                  <c:v>3.0285457995110101</c:v>
                </c:pt>
              </c:numCache>
            </c:numRef>
          </c:yVal>
          <c:smooth val="0"/>
          <c:extLst>
            <c:ext xmlns:c16="http://schemas.microsoft.com/office/drawing/2014/chart" uri="{C3380CC4-5D6E-409C-BE32-E72D297353CC}">
              <c16:uniqueId val="{00000002-925C-48BD-AFFE-1ADB55A5F8D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2 (</a:t>
            </a:r>
            <a:r>
              <a:rPr lang="en-GB" b="1"/>
              <a:t>Ammonium</a:t>
            </a:r>
            <a:r>
              <a:rPr lang="en-GB" b="1" baseline="0"/>
              <a:t>Nitrate)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fertiliser_demand!$D$4:$J$4</c:f>
              <c:numCache>
                <c:formatCode>0.00</c:formatCode>
                <c:ptCount val="7"/>
                <c:pt idx="0">
                  <c:v>7761.1302852415201</c:v>
                </c:pt>
                <c:pt idx="1">
                  <c:v>8179.6885966705504</c:v>
                </c:pt>
                <c:pt idx="2">
                  <c:v>8598.2469080995797</c:v>
                </c:pt>
                <c:pt idx="3">
                  <c:v>9016.8052195286109</c:v>
                </c:pt>
                <c:pt idx="4">
                  <c:v>9435.3635309576403</c:v>
                </c:pt>
                <c:pt idx="5">
                  <c:v>9853.9218423866714</c:v>
                </c:pt>
                <c:pt idx="6">
                  <c:v>10272.480153815701</c:v>
                </c:pt>
              </c:numCache>
            </c:numRef>
          </c:yVal>
          <c:smooth val="0"/>
          <c:extLst>
            <c:ext xmlns:c16="http://schemas.microsoft.com/office/drawing/2014/chart" uri="{C3380CC4-5D6E-409C-BE32-E72D297353CC}">
              <c16:uniqueId val="{00000000-5B54-904B-B8D7-1FFA6E8F090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fertiliser_demand!$D$15:$J$15</c:f>
              <c:numCache>
                <c:formatCode>0.00</c:formatCode>
                <c:ptCount val="7"/>
                <c:pt idx="0">
                  <c:v>7761.1302852415201</c:v>
                </c:pt>
                <c:pt idx="1">
                  <c:v>7241.685143556535</c:v>
                </c:pt>
                <c:pt idx="2">
                  <c:v>6722.2400018715507</c:v>
                </c:pt>
                <c:pt idx="3">
                  <c:v>6202.7948601865646</c:v>
                </c:pt>
                <c:pt idx="4">
                  <c:v>5683.3497185015804</c:v>
                </c:pt>
                <c:pt idx="5">
                  <c:v>5163.9045768165943</c:v>
                </c:pt>
                <c:pt idx="6">
                  <c:v>4644.45943513161</c:v>
                </c:pt>
              </c:numCache>
            </c:numRef>
          </c:yVal>
          <c:smooth val="0"/>
          <c:extLst>
            <c:ext xmlns:c16="http://schemas.microsoft.com/office/drawing/2014/chart" uri="{C3380CC4-5D6E-409C-BE32-E72D297353CC}">
              <c16:uniqueId val="{00000001-5B54-904B-B8D7-1FFA6E8F090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fertiliser_demand!$D$26:$J$26</c:f>
              <c:numCache>
                <c:formatCode>0.00</c:formatCode>
                <c:ptCount val="7"/>
                <c:pt idx="0">
                  <c:v>7761.1302852415201</c:v>
                </c:pt>
                <c:pt idx="1">
                  <c:v>7241.685143556535</c:v>
                </c:pt>
                <c:pt idx="2">
                  <c:v>6722.2400018715507</c:v>
                </c:pt>
                <c:pt idx="3">
                  <c:v>6202.7948601865646</c:v>
                </c:pt>
                <c:pt idx="4">
                  <c:v>5683.3497185015804</c:v>
                </c:pt>
                <c:pt idx="5">
                  <c:v>5163.9045768165943</c:v>
                </c:pt>
                <c:pt idx="6">
                  <c:v>4644.45943513161</c:v>
                </c:pt>
              </c:numCache>
            </c:numRef>
          </c:yVal>
          <c:smooth val="0"/>
          <c:extLst>
            <c:ext xmlns:c16="http://schemas.microsoft.com/office/drawing/2014/chart" uri="{C3380CC4-5D6E-409C-BE32-E72D297353CC}">
              <c16:uniqueId val="{00000002-5B54-904B-B8D7-1FFA6E8F090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7 (UreaAmmoniumNitrate)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fertiliser_production!$D$9:$J$9</c:f>
              <c:numCache>
                <c:formatCode>0.00</c:formatCode>
                <c:ptCount val="7"/>
                <c:pt idx="0">
                  <c:v>3.93641001843958</c:v>
                </c:pt>
                <c:pt idx="1">
                  <c:v>3.9412868672973067</c:v>
                </c:pt>
                <c:pt idx="2">
                  <c:v>3.9461637161550334</c:v>
                </c:pt>
                <c:pt idx="3">
                  <c:v>3.95104056501276</c:v>
                </c:pt>
                <c:pt idx="4">
                  <c:v>3.9559174138704867</c:v>
                </c:pt>
                <c:pt idx="5">
                  <c:v>3.9607942627282133</c:v>
                </c:pt>
                <c:pt idx="6">
                  <c:v>3.96567111158594</c:v>
                </c:pt>
              </c:numCache>
            </c:numRef>
          </c:yVal>
          <c:smooth val="0"/>
          <c:extLst>
            <c:ext xmlns:c16="http://schemas.microsoft.com/office/drawing/2014/chart" uri="{C3380CC4-5D6E-409C-BE32-E72D297353CC}">
              <c16:uniqueId val="{00000000-1D3F-C441-BEDB-0C3531F1443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fertiliser_production!$D$20:$J$20</c:f>
              <c:numCache>
                <c:formatCode>0.00</c:formatCode>
                <c:ptCount val="7"/>
                <c:pt idx="0">
                  <c:v>3.93641001843958</c:v>
                </c:pt>
                <c:pt idx="1">
                  <c:v>3.3171342853635748</c:v>
                </c:pt>
                <c:pt idx="2">
                  <c:v>2.6978585522875695</c:v>
                </c:pt>
                <c:pt idx="3">
                  <c:v>2.0785828192115643</c:v>
                </c:pt>
                <c:pt idx="4">
                  <c:v>1.459307086135559</c:v>
                </c:pt>
                <c:pt idx="5">
                  <c:v>0.84003135305955334</c:v>
                </c:pt>
                <c:pt idx="6">
                  <c:v>0.22075561998354801</c:v>
                </c:pt>
              </c:numCache>
            </c:numRef>
          </c:yVal>
          <c:smooth val="0"/>
          <c:extLst>
            <c:ext xmlns:c16="http://schemas.microsoft.com/office/drawing/2014/chart" uri="{C3380CC4-5D6E-409C-BE32-E72D297353CC}">
              <c16:uniqueId val="{00000001-1D3F-C441-BEDB-0C3531F1443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fertiliser_production!$D$31:$J$31</c:f>
              <c:numCache>
                <c:formatCode>0.00</c:formatCode>
                <c:ptCount val="7"/>
                <c:pt idx="0">
                  <c:v>3.93641001843958</c:v>
                </c:pt>
                <c:pt idx="1">
                  <c:v>3.3939520547535293</c:v>
                </c:pt>
                <c:pt idx="2">
                  <c:v>2.8514940910674786</c:v>
                </c:pt>
                <c:pt idx="3">
                  <c:v>2.3090361273814279</c:v>
                </c:pt>
                <c:pt idx="4">
                  <c:v>1.7665781636953772</c:v>
                </c:pt>
                <c:pt idx="5">
                  <c:v>1.2241202000093265</c:v>
                </c:pt>
                <c:pt idx="6">
                  <c:v>0.68166223632327605</c:v>
                </c:pt>
              </c:numCache>
            </c:numRef>
          </c:yVal>
          <c:smooth val="0"/>
          <c:extLst>
            <c:ext xmlns:c16="http://schemas.microsoft.com/office/drawing/2014/chart" uri="{C3380CC4-5D6E-409C-BE32-E72D297353CC}">
              <c16:uniqueId val="{00000000-893F-4A03-9DD7-6519A90D21D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fertiliser_production!$D$42:$J$42</c:f>
              <c:numCache>
                <c:formatCode>0.00</c:formatCode>
                <c:ptCount val="7"/>
                <c:pt idx="0">
                  <c:v>3.93641001843958</c:v>
                </c:pt>
                <c:pt idx="1">
                  <c:v>3.3412194993163991</c:v>
                </c:pt>
                <c:pt idx="2">
                  <c:v>2.7460289801932181</c:v>
                </c:pt>
                <c:pt idx="3">
                  <c:v>2.1508384610700366</c:v>
                </c:pt>
                <c:pt idx="4">
                  <c:v>1.5556479419468556</c:v>
                </c:pt>
                <c:pt idx="5">
                  <c:v>0.96045742282367419</c:v>
                </c:pt>
                <c:pt idx="6">
                  <c:v>0.36526690370049297</c:v>
                </c:pt>
              </c:numCache>
            </c:numRef>
          </c:yVal>
          <c:smooth val="0"/>
          <c:extLst>
            <c:ext xmlns:c16="http://schemas.microsoft.com/office/drawing/2014/chart" uri="{C3380CC4-5D6E-409C-BE32-E72D297353CC}">
              <c16:uniqueId val="{00000001-893F-4A03-9DD7-6519A90D21D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8 (OtherFertiliserN)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fertiliser_production!$D$10:$J$10</c:f>
              <c:numCache>
                <c:formatCode>0.00</c:formatCode>
                <c:ptCount val="7"/>
                <c:pt idx="0">
                  <c:v>3.7410941568681202</c:v>
                </c:pt>
                <c:pt idx="1">
                  <c:v>3.7771434266498618</c:v>
                </c:pt>
                <c:pt idx="2">
                  <c:v>3.8131926964316034</c:v>
                </c:pt>
                <c:pt idx="3">
                  <c:v>3.849241966213345</c:v>
                </c:pt>
                <c:pt idx="4">
                  <c:v>3.8852912359950866</c:v>
                </c:pt>
                <c:pt idx="5">
                  <c:v>3.9213405057768282</c:v>
                </c:pt>
                <c:pt idx="6">
                  <c:v>3.9573897755585699</c:v>
                </c:pt>
              </c:numCache>
            </c:numRef>
          </c:yVal>
          <c:smooth val="0"/>
          <c:extLst>
            <c:ext xmlns:c16="http://schemas.microsoft.com/office/drawing/2014/chart" uri="{C3380CC4-5D6E-409C-BE32-E72D297353CC}">
              <c16:uniqueId val="{00000000-E1BB-9D40-90CC-2369DEBA448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fertiliser_production!$D$21:$J$21</c:f>
              <c:numCache>
                <c:formatCode>0.00</c:formatCode>
                <c:ptCount val="7"/>
                <c:pt idx="0">
                  <c:v>3.7410941568681202</c:v>
                </c:pt>
                <c:pt idx="1">
                  <c:v>3.1487117973901002</c:v>
                </c:pt>
                <c:pt idx="2">
                  <c:v>2.5563294379120802</c:v>
                </c:pt>
                <c:pt idx="3">
                  <c:v>1.96394707843406</c:v>
                </c:pt>
                <c:pt idx="4">
                  <c:v>1.3715647189560403</c:v>
                </c:pt>
                <c:pt idx="5">
                  <c:v>0.77918235947801984</c:v>
                </c:pt>
                <c:pt idx="6">
                  <c:v>0.18679999999999999</c:v>
                </c:pt>
              </c:numCache>
            </c:numRef>
          </c:yVal>
          <c:smooth val="0"/>
          <c:extLst>
            <c:ext xmlns:c16="http://schemas.microsoft.com/office/drawing/2014/chart" uri="{C3380CC4-5D6E-409C-BE32-E72D297353CC}">
              <c16:uniqueId val="{00000001-E1BB-9D40-90CC-2369DEBA448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fertiliser_production!$D$32:$J$32</c:f>
              <c:numCache>
                <c:formatCode>0.00</c:formatCode>
                <c:ptCount val="7"/>
                <c:pt idx="0">
                  <c:v>3.7410941568681202</c:v>
                </c:pt>
                <c:pt idx="1">
                  <c:v>3.0452656235653386</c:v>
                </c:pt>
                <c:pt idx="2">
                  <c:v>2.3494370902625565</c:v>
                </c:pt>
                <c:pt idx="3">
                  <c:v>1.6536085569597745</c:v>
                </c:pt>
                <c:pt idx="4">
                  <c:v>0.95778002365699288</c:v>
                </c:pt>
                <c:pt idx="5">
                  <c:v>0.26195149035421039</c:v>
                </c:pt>
                <c:pt idx="6">
                  <c:v>-0.43387704294857099</c:v>
                </c:pt>
              </c:numCache>
            </c:numRef>
          </c:yVal>
          <c:smooth val="0"/>
          <c:extLst>
            <c:ext xmlns:c16="http://schemas.microsoft.com/office/drawing/2014/chart" uri="{C3380CC4-5D6E-409C-BE32-E72D297353CC}">
              <c16:uniqueId val="{00000000-6809-4AC2-B06D-B6F4C9A6C31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fertiliser_production!$D$43:$J$43</c:f>
              <c:numCache>
                <c:formatCode>0.00</c:formatCode>
                <c:ptCount val="7"/>
                <c:pt idx="0">
                  <c:v>3.7410941568681202</c:v>
                </c:pt>
                <c:pt idx="1">
                  <c:v>3.2487730752675441</c:v>
                </c:pt>
                <c:pt idx="2">
                  <c:v>2.7564519936669685</c:v>
                </c:pt>
                <c:pt idx="3">
                  <c:v>2.2641309120663928</c:v>
                </c:pt>
                <c:pt idx="4">
                  <c:v>1.7718098304658167</c:v>
                </c:pt>
                <c:pt idx="5">
                  <c:v>1.2794887488652407</c:v>
                </c:pt>
                <c:pt idx="6">
                  <c:v>0.78716766726466503</c:v>
                </c:pt>
              </c:numCache>
            </c:numRef>
          </c:yVal>
          <c:smooth val="0"/>
          <c:extLst>
            <c:ext xmlns:c16="http://schemas.microsoft.com/office/drawing/2014/chart" uri="{C3380CC4-5D6E-409C-BE32-E72D297353CC}">
              <c16:uniqueId val="{00000001-6809-4AC2-B06D-B6F4C9A6C31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a:t>
            </a:r>
            <a:r>
              <a:rPr lang="en-GB" sz="1400" b="1" i="0" u="none" strike="noStrike" baseline="0">
                <a:effectLst/>
              </a:rPr>
              <a:t>production</a:t>
            </a:r>
            <a:r>
              <a:rPr lang="en-GB" sz="1400" b="1" i="0" u="none" strike="noStrike" kern="1200" spc="0" baseline="0">
                <a:solidFill>
                  <a:sysClr val="windowText" lastClr="000000">
                    <a:lumMod val="65000"/>
                    <a:lumOff val="35000"/>
                  </a:sysClr>
                </a:solidFill>
              </a:rPr>
              <a:t> of 9 (OtherFertiliserNP)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fertiliser_production!$D$11:$J$11</c:f>
              <c:numCache>
                <c:formatCode>0.00</c:formatCode>
                <c:ptCount val="7"/>
                <c:pt idx="0">
                  <c:v>4.18709927944297</c:v>
                </c:pt>
                <c:pt idx="1">
                  <c:v>4.2014122524883968</c:v>
                </c:pt>
                <c:pt idx="2">
                  <c:v>4.2157252255338236</c:v>
                </c:pt>
                <c:pt idx="3">
                  <c:v>4.2300381985792495</c:v>
                </c:pt>
                <c:pt idx="4">
                  <c:v>4.2443511716246762</c:v>
                </c:pt>
                <c:pt idx="5">
                  <c:v>4.258664144670103</c:v>
                </c:pt>
                <c:pt idx="6">
                  <c:v>4.2729771177155298</c:v>
                </c:pt>
              </c:numCache>
            </c:numRef>
          </c:yVal>
          <c:smooth val="0"/>
          <c:extLst>
            <c:ext xmlns:c16="http://schemas.microsoft.com/office/drawing/2014/chart" uri="{C3380CC4-5D6E-409C-BE32-E72D297353CC}">
              <c16:uniqueId val="{00000000-7722-3843-8F67-22AD5B0B2A8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fertiliser_production!$D$22:$J$22</c:f>
              <c:numCache>
                <c:formatCode>0.00</c:formatCode>
                <c:ptCount val="7"/>
                <c:pt idx="0">
                  <c:v>4.18709927944297</c:v>
                </c:pt>
                <c:pt idx="1">
                  <c:v>3.603116066202475</c:v>
                </c:pt>
                <c:pt idx="2">
                  <c:v>3.0191328529619801</c:v>
                </c:pt>
                <c:pt idx="3">
                  <c:v>2.4351496397214851</c:v>
                </c:pt>
                <c:pt idx="4">
                  <c:v>1.8511664264809902</c:v>
                </c:pt>
                <c:pt idx="5">
                  <c:v>1.2671832132404952</c:v>
                </c:pt>
                <c:pt idx="6">
                  <c:v>0.68320000000000003</c:v>
                </c:pt>
              </c:numCache>
            </c:numRef>
          </c:yVal>
          <c:smooth val="0"/>
          <c:extLst>
            <c:ext xmlns:c16="http://schemas.microsoft.com/office/drawing/2014/chart" uri="{C3380CC4-5D6E-409C-BE32-E72D297353CC}">
              <c16:uniqueId val="{00000001-7722-3843-8F67-22AD5B0B2A8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fertiliser_production!$D$33:$J$33</c:f>
              <c:numCache>
                <c:formatCode>0.00</c:formatCode>
                <c:ptCount val="7"/>
                <c:pt idx="0">
                  <c:v>4.18709927944297</c:v>
                </c:pt>
                <c:pt idx="1">
                  <c:v>3.8185569790204084</c:v>
                </c:pt>
                <c:pt idx="2">
                  <c:v>3.4500146785978467</c:v>
                </c:pt>
                <c:pt idx="3">
                  <c:v>3.0814723781752851</c:v>
                </c:pt>
                <c:pt idx="4">
                  <c:v>2.7129300777527234</c:v>
                </c:pt>
                <c:pt idx="5">
                  <c:v>2.3443877773301618</c:v>
                </c:pt>
                <c:pt idx="6">
                  <c:v>1.9758454769075999</c:v>
                </c:pt>
              </c:numCache>
            </c:numRef>
          </c:yVal>
          <c:smooth val="0"/>
          <c:extLst>
            <c:ext xmlns:c16="http://schemas.microsoft.com/office/drawing/2014/chart" uri="{C3380CC4-5D6E-409C-BE32-E72D297353CC}">
              <c16:uniqueId val="{00000000-62A7-4889-A027-CEE1A5761CB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fertiliser_production!$D$44:$J$44</c:f>
              <c:numCache>
                <c:formatCode>0.00</c:formatCode>
                <c:ptCount val="7"/>
                <c:pt idx="0">
                  <c:v>4.18709927944297</c:v>
                </c:pt>
                <c:pt idx="1">
                  <c:v>3.6132754229484068</c:v>
                </c:pt>
                <c:pt idx="2">
                  <c:v>3.039451566453844</c:v>
                </c:pt>
                <c:pt idx="3">
                  <c:v>2.4656277099592812</c:v>
                </c:pt>
                <c:pt idx="4">
                  <c:v>1.8918038534647179</c:v>
                </c:pt>
                <c:pt idx="5">
                  <c:v>1.3179799969701547</c:v>
                </c:pt>
                <c:pt idx="6">
                  <c:v>0.74415614047559198</c:v>
                </c:pt>
              </c:numCache>
            </c:numRef>
          </c:yVal>
          <c:smooth val="0"/>
          <c:extLst>
            <c:ext xmlns:c16="http://schemas.microsoft.com/office/drawing/2014/chart" uri="{C3380CC4-5D6E-409C-BE32-E72D297353CC}">
              <c16:uniqueId val="{00000001-62A7-4889-A027-CEE1A5761CB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fertiliser_production</a:t>
            </a:r>
            <a:r>
              <a:rPr lang="en-GB" sz="1400" b="1" i="0" u="none" strike="noStrike" kern="1200" spc="0" baseline="0">
                <a:solidFill>
                  <a:sysClr val="windowText" lastClr="000000">
                    <a:lumMod val="65000"/>
                    <a:lumOff val="35000"/>
                  </a:sysClr>
                </a:solidFill>
              </a:rPr>
              <a:t> of 10 ("Urea)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fertiliser_production!$D$12:$J$12</c:f>
              <c:numCache>
                <c:formatCode>0.00</c:formatCode>
                <c:ptCount val="7"/>
                <c:pt idx="0">
                  <c:v>2.9142292127965601</c:v>
                </c:pt>
                <c:pt idx="1">
                  <c:v>2.91453526190169</c:v>
                </c:pt>
                <c:pt idx="2">
                  <c:v>2.9148413110068199</c:v>
                </c:pt>
                <c:pt idx="3">
                  <c:v>2.9151473601119502</c:v>
                </c:pt>
                <c:pt idx="4">
                  <c:v>2.9154534092170801</c:v>
                </c:pt>
                <c:pt idx="5">
                  <c:v>2.91575945832221</c:v>
                </c:pt>
                <c:pt idx="6">
                  <c:v>2.9160655074273398</c:v>
                </c:pt>
              </c:numCache>
            </c:numRef>
          </c:yVal>
          <c:smooth val="0"/>
          <c:extLst>
            <c:ext xmlns:c16="http://schemas.microsoft.com/office/drawing/2014/chart" uri="{C3380CC4-5D6E-409C-BE32-E72D297353CC}">
              <c16:uniqueId val="{00000000-C4A0-E244-BACA-9AB5A438410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fertiliser_production!$D$23:$J$23</c:f>
              <c:numCache>
                <c:formatCode>0.00</c:formatCode>
                <c:ptCount val="7"/>
                <c:pt idx="0">
                  <c:v>2.9142292127965601</c:v>
                </c:pt>
                <c:pt idx="1">
                  <c:v>2.5481467356099121</c:v>
                </c:pt>
                <c:pt idx="2">
                  <c:v>2.1820642584232641</c:v>
                </c:pt>
                <c:pt idx="3">
                  <c:v>1.8159817812366161</c:v>
                </c:pt>
                <c:pt idx="4">
                  <c:v>1.4498993040499681</c:v>
                </c:pt>
                <c:pt idx="5">
                  <c:v>1.0838168268633201</c:v>
                </c:pt>
                <c:pt idx="6">
                  <c:v>0.71773434967667205</c:v>
                </c:pt>
              </c:numCache>
            </c:numRef>
          </c:yVal>
          <c:smooth val="0"/>
          <c:extLst>
            <c:ext xmlns:c16="http://schemas.microsoft.com/office/drawing/2014/chart" uri="{C3380CC4-5D6E-409C-BE32-E72D297353CC}">
              <c16:uniqueId val="{00000001-C4A0-E244-BACA-9AB5A438410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fertiliser_production!$D$34:$J$34</c:f>
              <c:numCache>
                <c:formatCode>0.00</c:formatCode>
                <c:ptCount val="7"/>
                <c:pt idx="0">
                  <c:v>2.9142292127965601</c:v>
                </c:pt>
                <c:pt idx="1">
                  <c:v>2.5726991131558887</c:v>
                </c:pt>
                <c:pt idx="2">
                  <c:v>2.2311690135152169</c:v>
                </c:pt>
                <c:pt idx="3">
                  <c:v>1.8896389138745455</c:v>
                </c:pt>
                <c:pt idx="4">
                  <c:v>1.5481088142338741</c:v>
                </c:pt>
                <c:pt idx="5">
                  <c:v>1.2065787145932023</c:v>
                </c:pt>
                <c:pt idx="6">
                  <c:v>0.86504861495253105</c:v>
                </c:pt>
              </c:numCache>
            </c:numRef>
          </c:yVal>
          <c:smooth val="0"/>
          <c:extLst>
            <c:ext xmlns:c16="http://schemas.microsoft.com/office/drawing/2014/chart" uri="{C3380CC4-5D6E-409C-BE32-E72D297353CC}">
              <c16:uniqueId val="{00000000-00BB-46AD-8E45-78DD2414F90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fertiliser_production!$D$1:$J$1</c:f>
              <c:numCache>
                <c:formatCode>General</c:formatCode>
                <c:ptCount val="7"/>
                <c:pt idx="0">
                  <c:v>2020</c:v>
                </c:pt>
                <c:pt idx="1">
                  <c:v>2025</c:v>
                </c:pt>
                <c:pt idx="2">
                  <c:v>2030</c:v>
                </c:pt>
                <c:pt idx="3">
                  <c:v>2035</c:v>
                </c:pt>
                <c:pt idx="4">
                  <c:v>2040</c:v>
                </c:pt>
                <c:pt idx="5">
                  <c:v>2045</c:v>
                </c:pt>
                <c:pt idx="6">
                  <c:v>2050</c:v>
                </c:pt>
              </c:numCache>
            </c:numRef>
          </c:xVal>
          <c:yVal>
            <c:numRef>
              <c:f>fertiliser_production!$D$45:$J$45</c:f>
              <c:numCache>
                <c:formatCode>0.00</c:formatCode>
                <c:ptCount val="7"/>
                <c:pt idx="0">
                  <c:v>2.9142292127965601</c:v>
                </c:pt>
                <c:pt idx="1">
                  <c:v>2.5891188658445063</c:v>
                </c:pt>
                <c:pt idx="2">
                  <c:v>2.264008518892453</c:v>
                </c:pt>
                <c:pt idx="3">
                  <c:v>1.9388981719403995</c:v>
                </c:pt>
                <c:pt idx="4">
                  <c:v>1.6137878249883459</c:v>
                </c:pt>
                <c:pt idx="5">
                  <c:v>1.2886774780362924</c:v>
                </c:pt>
                <c:pt idx="6">
                  <c:v>0.96356713108423897</c:v>
                </c:pt>
              </c:numCache>
            </c:numRef>
          </c:yVal>
          <c:smooth val="0"/>
          <c:extLst>
            <c:ext xmlns:c16="http://schemas.microsoft.com/office/drawing/2014/chart" uri="{C3380CC4-5D6E-409C-BE32-E72D297353CC}">
              <c16:uniqueId val="{00000001-00BB-46AD-8E45-78DD2414F90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Production</a:t>
                </a:r>
                <a:r>
                  <a:rPr lang="en-GB" sz="1000" b="0" i="0" u="none" strike="noStrike" kern="1200" baseline="0">
                    <a:solidFill>
                      <a:sysClr val="windowText" lastClr="000000">
                        <a:lumMod val="65000"/>
                        <a:lumOff val="35000"/>
                      </a:sysClr>
                    </a:solidFill>
                  </a:rPr>
                  <a:t> (ktCO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e/ktN)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b="1" baseline="0"/>
              <a:t> </a:t>
            </a:r>
            <a:r>
              <a:rPr lang="en-GB" b="1"/>
              <a:t>of 1 (TransportationProducts)</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product_demand!$D$3:$J$3</c:f>
              <c:numCache>
                <c:formatCode>_(* #,##0.00_);_(* \(#,##0.00\);_(* "-"??_);_(@_)</c:formatCode>
                <c:ptCount val="7"/>
                <c:pt idx="0">
                  <c:v>39619817.727744929</c:v>
                </c:pt>
                <c:pt idx="1">
                  <c:v>45108278.027974956</c:v>
                </c:pt>
                <c:pt idx="2">
                  <c:v>52325988.121483594</c:v>
                </c:pt>
                <c:pt idx="3">
                  <c:v>57468110.008426793</c:v>
                </c:pt>
                <c:pt idx="4">
                  <c:v>61773295.48014766</c:v>
                </c:pt>
                <c:pt idx="5">
                  <c:v>62765572.55982472</c:v>
                </c:pt>
                <c:pt idx="6">
                  <c:v>66225669.35960263</c:v>
                </c:pt>
              </c:numCache>
            </c:numRef>
          </c:yVal>
          <c:smooth val="0"/>
          <c:extLst>
            <c:ext xmlns:c16="http://schemas.microsoft.com/office/drawing/2014/chart" uri="{C3380CC4-5D6E-409C-BE32-E72D297353CC}">
              <c16:uniqueId val="{00000000-EC99-4A21-86B2-12D5718264F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product_demand!$D$19:$J$19</c:f>
              <c:numCache>
                <c:formatCode>_(* #,##0.00_);_(* \(#,##0.00\);_(* "-"??_);_(@_)</c:formatCode>
                <c:ptCount val="7"/>
                <c:pt idx="0">
                  <c:v>39619817.727744929</c:v>
                </c:pt>
                <c:pt idx="1">
                  <c:v>38995813.461195782</c:v>
                </c:pt>
                <c:pt idx="2">
                  <c:v>42095652.023153186</c:v>
                </c:pt>
                <c:pt idx="3">
                  <c:v>44298857.675730094</c:v>
                </c:pt>
                <c:pt idx="4">
                  <c:v>48937981.974989675</c:v>
                </c:pt>
                <c:pt idx="5">
                  <c:v>47888543.224773124</c:v>
                </c:pt>
                <c:pt idx="6">
                  <c:v>51049704.506333709</c:v>
                </c:pt>
              </c:numCache>
            </c:numRef>
          </c:yVal>
          <c:smooth val="0"/>
          <c:extLst>
            <c:ext xmlns:c16="http://schemas.microsoft.com/office/drawing/2014/chart" uri="{C3380CC4-5D6E-409C-BE32-E72D297353CC}">
              <c16:uniqueId val="{00000001-EC99-4A21-86B2-12D5718264F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product_demand!$D$35:$J$35</c:f>
              <c:numCache>
                <c:formatCode>_(* #,##0.00_);_(* \(#,##0.00\);_(* "-"??_);_(@_)</c:formatCode>
                <c:ptCount val="7"/>
                <c:pt idx="0">
                  <c:v>39619817.727744929</c:v>
                </c:pt>
                <c:pt idx="1">
                  <c:v>26957658.977766618</c:v>
                </c:pt>
                <c:pt idx="2">
                  <c:v>31858062.703285892</c:v>
                </c:pt>
                <c:pt idx="3">
                  <c:v>29066889.499048498</c:v>
                </c:pt>
                <c:pt idx="4">
                  <c:v>37399783.879389018</c:v>
                </c:pt>
                <c:pt idx="5">
                  <c:v>35748217.215784326</c:v>
                </c:pt>
                <c:pt idx="6">
                  <c:v>39095383.254840776</c:v>
                </c:pt>
              </c:numCache>
            </c:numRef>
          </c:yVal>
          <c:smooth val="0"/>
          <c:extLst>
            <c:ext xmlns:c16="http://schemas.microsoft.com/office/drawing/2014/chart" uri="{C3380CC4-5D6E-409C-BE32-E72D297353CC}">
              <c16:uniqueId val="{00000002-EC99-4A21-86B2-12D5718264F8}"/>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product_demand!$D$51:$J$51</c:f>
              <c:numCache>
                <c:formatCode>_(* #,##0.00_);_(* \(#,##0.00\);_(* "-"??_);_(@_)</c:formatCode>
                <c:ptCount val="7"/>
                <c:pt idx="0">
                  <c:v>39619817.727744929</c:v>
                </c:pt>
                <c:pt idx="1">
                  <c:v>11031917.135312529</c:v>
                </c:pt>
                <c:pt idx="2">
                  <c:v>14952087.71382259</c:v>
                </c:pt>
                <c:pt idx="3">
                  <c:v>7974831.617046508</c:v>
                </c:pt>
                <c:pt idx="4">
                  <c:v>17350892.50054935</c:v>
                </c:pt>
                <c:pt idx="5">
                  <c:v>13595543.30761664</c:v>
                </c:pt>
                <c:pt idx="6">
                  <c:v>16715778.822280528</c:v>
                </c:pt>
              </c:numCache>
            </c:numRef>
          </c:yVal>
          <c:smooth val="0"/>
          <c:extLst>
            <c:ext xmlns:c16="http://schemas.microsoft.com/office/drawing/2014/chart" uri="{C3380CC4-5D6E-409C-BE32-E72D297353CC}">
              <c16:uniqueId val="{00000003-EC99-4A21-86B2-12D5718264F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product_demand</a:t>
            </a:r>
            <a:r>
              <a:rPr lang="en-GB" b="1" baseline="0"/>
              <a:t> 0 (PackagingProducts)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product_demand!$D$2:$J$2</c:f>
              <c:numCache>
                <c:formatCode>_(* #,##0.00_);_(* \(#,##0.00\);_(* "-"??_);_(@_)</c:formatCode>
                <c:ptCount val="7"/>
                <c:pt idx="0">
                  <c:v>130039499.48429909</c:v>
                </c:pt>
                <c:pt idx="1">
                  <c:v>145504175.23655531</c:v>
                </c:pt>
                <c:pt idx="2">
                  <c:v>160912300.3551484</c:v>
                </c:pt>
                <c:pt idx="3">
                  <c:v>180173053.67318389</c:v>
                </c:pt>
                <c:pt idx="4">
                  <c:v>198730383.8827388</c:v>
                </c:pt>
                <c:pt idx="5">
                  <c:v>211891410.58241981</c:v>
                </c:pt>
                <c:pt idx="6">
                  <c:v>220810915.7209152</c:v>
                </c:pt>
              </c:numCache>
            </c:numRef>
          </c:yVal>
          <c:smooth val="0"/>
          <c:extLst>
            <c:ext xmlns:c16="http://schemas.microsoft.com/office/drawing/2014/chart" uri="{C3380CC4-5D6E-409C-BE32-E72D297353CC}">
              <c16:uniqueId val="{00000000-F8A4-48BB-9AF4-A54B0A6837F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product_demand!$D$18:$J$18</c:f>
              <c:numCache>
                <c:formatCode>_(* #,##0.00_);_(* \(#,##0.00\);_(* "-"??_);_(@_)</c:formatCode>
                <c:ptCount val="7"/>
                <c:pt idx="0">
                  <c:v>130039499.48429909</c:v>
                </c:pt>
                <c:pt idx="1">
                  <c:v>141909683.71649829</c:v>
                </c:pt>
                <c:pt idx="2">
                  <c:v>149728121.2519581</c:v>
                </c:pt>
                <c:pt idx="3">
                  <c:v>156051757.56190568</c:v>
                </c:pt>
                <c:pt idx="4">
                  <c:v>167513246.07779261</c:v>
                </c:pt>
                <c:pt idx="5">
                  <c:v>177140075.46389979</c:v>
                </c:pt>
                <c:pt idx="6">
                  <c:v>183568472.98124591</c:v>
                </c:pt>
              </c:numCache>
            </c:numRef>
          </c:yVal>
          <c:smooth val="0"/>
          <c:extLst>
            <c:ext xmlns:c16="http://schemas.microsoft.com/office/drawing/2014/chart" uri="{C3380CC4-5D6E-409C-BE32-E72D297353CC}">
              <c16:uniqueId val="{00000001-F8A4-48BB-9AF4-A54B0A6837F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product_demand!$D$34:$J$34</c:f>
              <c:numCache>
                <c:formatCode>_(* #,##0.00_);_(* \(#,##0.00\);_(* "-"??_);_(@_)</c:formatCode>
                <c:ptCount val="7"/>
                <c:pt idx="0">
                  <c:v>130039499.48429909</c:v>
                </c:pt>
                <c:pt idx="1">
                  <c:v>137177812.04292351</c:v>
                </c:pt>
                <c:pt idx="2">
                  <c:v>127501531.2225064</c:v>
                </c:pt>
                <c:pt idx="3">
                  <c:v>118397114.61251269</c:v>
                </c:pt>
                <c:pt idx="4">
                  <c:v>124397299.22184101</c:v>
                </c:pt>
                <c:pt idx="5">
                  <c:v>131913175.84171592</c:v>
                </c:pt>
                <c:pt idx="6">
                  <c:v>137441974.38084382</c:v>
                </c:pt>
              </c:numCache>
            </c:numRef>
          </c:yVal>
          <c:smooth val="0"/>
          <c:extLst>
            <c:ext xmlns:c16="http://schemas.microsoft.com/office/drawing/2014/chart" uri="{C3380CC4-5D6E-409C-BE32-E72D297353CC}">
              <c16:uniqueId val="{00000002-F8A4-48BB-9AF4-A54B0A6837F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product_demand!$D$50:$J$50</c:f>
              <c:numCache>
                <c:formatCode>_(* #,##0.00_);_(* \(#,##0.00\);_(* "-"??_);_(@_)</c:formatCode>
                <c:ptCount val="7"/>
                <c:pt idx="0">
                  <c:v>130039499.48429909</c:v>
                </c:pt>
                <c:pt idx="1">
                  <c:v>127396302.7824277</c:v>
                </c:pt>
                <c:pt idx="2">
                  <c:v>94390297.414191931</c:v>
                </c:pt>
                <c:pt idx="3">
                  <c:v>59010811.529462874</c:v>
                </c:pt>
                <c:pt idx="4">
                  <c:v>53261294.391727336</c:v>
                </c:pt>
                <c:pt idx="5">
                  <c:v>54880265.358756095</c:v>
                </c:pt>
                <c:pt idx="6">
                  <c:v>56282760.143123284</c:v>
                </c:pt>
              </c:numCache>
            </c:numRef>
          </c:yVal>
          <c:smooth val="0"/>
          <c:extLst>
            <c:ext xmlns:c16="http://schemas.microsoft.com/office/drawing/2014/chart" uri="{C3380CC4-5D6E-409C-BE32-E72D297353CC}">
              <c16:uniqueId val="{00000003-F8A4-48BB-9AF4-A54B0A6837F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2 (BuildingsAndConstructionProducts)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product_demand!$D$4:$J$4</c:f>
              <c:numCache>
                <c:formatCode>_(* #,##0.00_);_(* \(#,##0.00\);_(* "-"??_);_(@_)</c:formatCode>
                <c:ptCount val="7"/>
                <c:pt idx="0">
                  <c:v>56069041.76082769</c:v>
                </c:pt>
                <c:pt idx="1">
                  <c:v>53943500.265046142</c:v>
                </c:pt>
                <c:pt idx="2">
                  <c:v>59925849.516070031</c:v>
                </c:pt>
                <c:pt idx="3">
                  <c:v>65797045.300705023</c:v>
                </c:pt>
                <c:pt idx="4">
                  <c:v>77617471.684591547</c:v>
                </c:pt>
                <c:pt idx="5">
                  <c:v>69203487.17131111</c:v>
                </c:pt>
                <c:pt idx="6">
                  <c:v>69936913.657752886</c:v>
                </c:pt>
              </c:numCache>
            </c:numRef>
          </c:yVal>
          <c:smooth val="0"/>
          <c:extLst>
            <c:ext xmlns:c16="http://schemas.microsoft.com/office/drawing/2014/chart" uri="{C3380CC4-5D6E-409C-BE32-E72D297353CC}">
              <c16:uniqueId val="{00000000-3F01-44DD-982A-1D7854534D8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product_demand!$D$20:$J$20</c:f>
              <c:numCache>
                <c:formatCode>_(* #,##0.00_);_(* \(#,##0.00\);_(* "-"??_);_(@_)</c:formatCode>
                <c:ptCount val="7"/>
                <c:pt idx="0">
                  <c:v>56069041.76082769</c:v>
                </c:pt>
                <c:pt idx="1">
                  <c:v>43537767.876574896</c:v>
                </c:pt>
                <c:pt idx="2">
                  <c:v>49228883.297044061</c:v>
                </c:pt>
                <c:pt idx="3">
                  <c:v>54893788.888498075</c:v>
                </c:pt>
                <c:pt idx="4">
                  <c:v>52901548.171518631</c:v>
                </c:pt>
                <c:pt idx="5">
                  <c:v>50916487.880922899</c:v>
                </c:pt>
                <c:pt idx="6">
                  <c:v>52265322.219198592</c:v>
                </c:pt>
              </c:numCache>
            </c:numRef>
          </c:yVal>
          <c:smooth val="0"/>
          <c:extLst>
            <c:ext xmlns:c16="http://schemas.microsoft.com/office/drawing/2014/chart" uri="{C3380CC4-5D6E-409C-BE32-E72D297353CC}">
              <c16:uniqueId val="{00000001-3F01-44DD-982A-1D7854534D86}"/>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product_demand!$D$36:$J$36</c:f>
              <c:numCache>
                <c:formatCode>_(* #,##0.00_);_(* \(#,##0.00\);_(* "-"??_);_(@_)</c:formatCode>
                <c:ptCount val="7"/>
                <c:pt idx="0">
                  <c:v>56069041.76082769</c:v>
                </c:pt>
                <c:pt idx="1">
                  <c:v>26984016.801045503</c:v>
                </c:pt>
                <c:pt idx="2">
                  <c:v>32716882.935469851</c:v>
                </c:pt>
                <c:pt idx="3">
                  <c:v>35681203.008947104</c:v>
                </c:pt>
                <c:pt idx="4">
                  <c:v>40890141.191914506</c:v>
                </c:pt>
                <c:pt idx="5">
                  <c:v>42207339.998680763</c:v>
                </c:pt>
                <c:pt idx="6">
                  <c:v>42914120.552875839</c:v>
                </c:pt>
              </c:numCache>
            </c:numRef>
          </c:yVal>
          <c:smooth val="0"/>
          <c:extLst>
            <c:ext xmlns:c16="http://schemas.microsoft.com/office/drawing/2014/chart" uri="{C3380CC4-5D6E-409C-BE32-E72D297353CC}">
              <c16:uniqueId val="{00000002-3F01-44DD-982A-1D7854534D8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product_demand!$D$52:$J$52</c:f>
              <c:numCache>
                <c:formatCode>_(* #,##0.00_);_(* \(#,##0.00\);_(* "-"??_);_(@_)</c:formatCode>
                <c:ptCount val="7"/>
                <c:pt idx="0">
                  <c:v>56069041.76082769</c:v>
                </c:pt>
                <c:pt idx="1">
                  <c:v>12617598.571790561</c:v>
                </c:pt>
                <c:pt idx="2">
                  <c:v>11985317.471962109</c:v>
                </c:pt>
                <c:pt idx="3">
                  <c:v>13592089.784114851</c:v>
                </c:pt>
                <c:pt idx="4">
                  <c:v>19579490.11274546</c:v>
                </c:pt>
                <c:pt idx="5">
                  <c:v>23758498.501559269</c:v>
                </c:pt>
                <c:pt idx="6">
                  <c:v>24045759.243611</c:v>
                </c:pt>
              </c:numCache>
            </c:numRef>
          </c:yVal>
          <c:smooth val="0"/>
          <c:extLst>
            <c:ext xmlns:c16="http://schemas.microsoft.com/office/drawing/2014/chart" uri="{C3380CC4-5D6E-409C-BE32-E72D297353CC}">
              <c16:uniqueId val="{00000003-3F01-44DD-982A-1D7854534D8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3 (ElectricalAndElectronicProducts)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product_demand!$D$5:$J$5</c:f>
              <c:numCache>
                <c:formatCode>_(* #,##0.00_);_(* \(#,##0.00\);_(* "-"??_);_(@_)</c:formatCode>
                <c:ptCount val="7"/>
                <c:pt idx="0">
                  <c:v>15964890.536139799</c:v>
                </c:pt>
                <c:pt idx="1">
                  <c:v>18698946.038186688</c:v>
                </c:pt>
                <c:pt idx="2">
                  <c:v>22286212.193493653</c:v>
                </c:pt>
                <c:pt idx="3">
                  <c:v>24390830.513825011</c:v>
                </c:pt>
                <c:pt idx="4">
                  <c:v>26174263.841198999</c:v>
                </c:pt>
                <c:pt idx="5">
                  <c:v>27286306.986897111</c:v>
                </c:pt>
                <c:pt idx="6">
                  <c:v>28336584.091406289</c:v>
                </c:pt>
              </c:numCache>
            </c:numRef>
          </c:yVal>
          <c:smooth val="0"/>
          <c:extLst>
            <c:ext xmlns:c16="http://schemas.microsoft.com/office/drawing/2014/chart" uri="{C3380CC4-5D6E-409C-BE32-E72D297353CC}">
              <c16:uniqueId val="{00000000-21D8-440A-805E-AB16907A266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product_demand!$D$21:$J$21</c:f>
              <c:numCache>
                <c:formatCode>_(* #,##0.00_);_(* \(#,##0.00\);_(* "-"??_);_(@_)</c:formatCode>
                <c:ptCount val="7"/>
                <c:pt idx="0">
                  <c:v>15964890.536139799</c:v>
                </c:pt>
                <c:pt idx="1">
                  <c:v>14735721.250985621</c:v>
                </c:pt>
                <c:pt idx="2">
                  <c:v>16553882.93857668</c:v>
                </c:pt>
                <c:pt idx="3">
                  <c:v>18595430.725249548</c:v>
                </c:pt>
                <c:pt idx="4">
                  <c:v>19812625.709768269</c:v>
                </c:pt>
                <c:pt idx="5">
                  <c:v>20441920.35510933</c:v>
                </c:pt>
                <c:pt idx="6">
                  <c:v>21256882.285465628</c:v>
                </c:pt>
              </c:numCache>
            </c:numRef>
          </c:yVal>
          <c:smooth val="0"/>
          <c:extLst>
            <c:ext xmlns:c16="http://schemas.microsoft.com/office/drawing/2014/chart" uri="{C3380CC4-5D6E-409C-BE32-E72D297353CC}">
              <c16:uniqueId val="{00000001-21D8-440A-805E-AB16907A266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product_demand!$D$37:$J$37</c:f>
              <c:numCache>
                <c:formatCode>_(* #,##0.00_);_(* \(#,##0.00\);_(* "-"??_);_(@_)</c:formatCode>
                <c:ptCount val="7"/>
                <c:pt idx="0">
                  <c:v>15964890.536139799</c:v>
                </c:pt>
                <c:pt idx="1">
                  <c:v>10754725.184873991</c:v>
                </c:pt>
                <c:pt idx="2">
                  <c:v>11379185.041554019</c:v>
                </c:pt>
                <c:pt idx="3">
                  <c:v>14299266.56370057</c:v>
                </c:pt>
                <c:pt idx="4">
                  <c:v>14786288.85892004</c:v>
                </c:pt>
                <c:pt idx="5">
                  <c:v>14779509.21218832</c:v>
                </c:pt>
                <c:pt idx="6">
                  <c:v>15457715.35404974</c:v>
                </c:pt>
              </c:numCache>
            </c:numRef>
          </c:yVal>
          <c:smooth val="0"/>
          <c:extLst>
            <c:ext xmlns:c16="http://schemas.microsoft.com/office/drawing/2014/chart" uri="{C3380CC4-5D6E-409C-BE32-E72D297353CC}">
              <c16:uniqueId val="{00000002-21D8-440A-805E-AB16907A266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product_demand!$D$53:$J$53</c:f>
              <c:numCache>
                <c:formatCode>_(* #,##0.00_);_(* \(#,##0.00\);_(* "-"??_);_(@_)</c:formatCode>
                <c:ptCount val="7"/>
                <c:pt idx="0">
                  <c:v>15964890.536139799</c:v>
                </c:pt>
                <c:pt idx="1">
                  <c:v>4360722.0539647704</c:v>
                </c:pt>
                <c:pt idx="2">
                  <c:v>2558116.655840483</c:v>
                </c:pt>
                <c:pt idx="3">
                  <c:v>5268853.3818359654</c:v>
                </c:pt>
                <c:pt idx="4">
                  <c:v>6013923.4482475342</c:v>
                </c:pt>
                <c:pt idx="5">
                  <c:v>5534270.1631299574</c:v>
                </c:pt>
                <c:pt idx="6">
                  <c:v>5816503.6437981743</c:v>
                </c:pt>
              </c:numCache>
            </c:numRef>
          </c:yVal>
          <c:smooth val="0"/>
          <c:extLst>
            <c:ext xmlns:c16="http://schemas.microsoft.com/office/drawing/2014/chart" uri="{C3380CC4-5D6E-409C-BE32-E72D297353CC}">
              <c16:uniqueId val="{00000003-21D8-440A-805E-AB16907A266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4 (ElectricalAndElectronicProducts)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product_demand!$D$6:$J$6</c:f>
              <c:numCache>
                <c:formatCode>_(* #,##0.00_);_(* \(#,##0.00\);_(* "-"??_);_(@_)</c:formatCode>
                <c:ptCount val="7"/>
                <c:pt idx="0">
                  <c:v>60898336.24031622</c:v>
                </c:pt>
                <c:pt idx="1">
                  <c:v>65546076.678794928</c:v>
                </c:pt>
                <c:pt idx="2">
                  <c:v>73045505.98967576</c:v>
                </c:pt>
                <c:pt idx="3">
                  <c:v>81595769.400666118</c:v>
                </c:pt>
                <c:pt idx="4">
                  <c:v>89633214.791645691</c:v>
                </c:pt>
                <c:pt idx="5">
                  <c:v>94952643.449995339</c:v>
                </c:pt>
                <c:pt idx="6">
                  <c:v>98693393.818476498</c:v>
                </c:pt>
              </c:numCache>
            </c:numRef>
          </c:yVal>
          <c:smooth val="0"/>
          <c:extLst>
            <c:ext xmlns:c16="http://schemas.microsoft.com/office/drawing/2014/chart" uri="{C3380CC4-5D6E-409C-BE32-E72D297353CC}">
              <c16:uniqueId val="{00000000-4224-494F-BECD-4077045FD6E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product_demand!$D$22:$J$22</c:f>
              <c:numCache>
                <c:formatCode>_(* #,##0.00_);_(* \(#,##0.00\);_(* "-"??_);_(@_)</c:formatCode>
                <c:ptCount val="7"/>
                <c:pt idx="0">
                  <c:v>60898336.24031622</c:v>
                </c:pt>
                <c:pt idx="1">
                  <c:v>58010548.313140877</c:v>
                </c:pt>
                <c:pt idx="2">
                  <c:v>63988994.634810098</c:v>
                </c:pt>
                <c:pt idx="3">
                  <c:v>69347291.798139632</c:v>
                </c:pt>
                <c:pt idx="4">
                  <c:v>74978241.839933246</c:v>
                </c:pt>
                <c:pt idx="5">
                  <c:v>78930389.500881046</c:v>
                </c:pt>
                <c:pt idx="6">
                  <c:v>81318028.364126548</c:v>
                </c:pt>
              </c:numCache>
            </c:numRef>
          </c:yVal>
          <c:smooth val="0"/>
          <c:extLst>
            <c:ext xmlns:c16="http://schemas.microsoft.com/office/drawing/2014/chart" uri="{C3380CC4-5D6E-409C-BE32-E72D297353CC}">
              <c16:uniqueId val="{00000001-4224-494F-BECD-4077045FD6E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product_demand!$D$38:$J$38</c:f>
              <c:numCache>
                <c:formatCode>_(* #,##0.00_);_(* \(#,##0.00\);_(* "-"??_);_(@_)</c:formatCode>
                <c:ptCount val="7"/>
                <c:pt idx="0">
                  <c:v>60898336.24031622</c:v>
                </c:pt>
                <c:pt idx="1">
                  <c:v>44266167.564374216</c:v>
                </c:pt>
                <c:pt idx="2">
                  <c:v>47347652.018025383</c:v>
                </c:pt>
                <c:pt idx="3">
                  <c:v>51487131.88731195</c:v>
                </c:pt>
                <c:pt idx="4">
                  <c:v>55654377.928496301</c:v>
                </c:pt>
                <c:pt idx="5">
                  <c:v>58686384.067447953</c:v>
                </c:pt>
                <c:pt idx="6">
                  <c:v>61027936.502657913</c:v>
                </c:pt>
              </c:numCache>
            </c:numRef>
          </c:yVal>
          <c:smooth val="0"/>
          <c:extLst>
            <c:ext xmlns:c16="http://schemas.microsoft.com/office/drawing/2014/chart" uri="{C3380CC4-5D6E-409C-BE32-E72D297353CC}">
              <c16:uniqueId val="{00000002-4224-494F-BECD-4077045FD6E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product_demand!$D$54:$J$54</c:f>
              <c:numCache>
                <c:formatCode>_(* #,##0.00_);_(* \(#,##0.00\);_(* "-"??_);_(@_)</c:formatCode>
                <c:ptCount val="7"/>
                <c:pt idx="0">
                  <c:v>60898336.24031622</c:v>
                </c:pt>
                <c:pt idx="1">
                  <c:v>22886360.611558121</c:v>
                </c:pt>
                <c:pt idx="2">
                  <c:v>23895639.250764191</c:v>
                </c:pt>
                <c:pt idx="3">
                  <c:v>24499098.640573893</c:v>
                </c:pt>
                <c:pt idx="4">
                  <c:v>25244143.084656429</c:v>
                </c:pt>
                <c:pt idx="5">
                  <c:v>25910265.108520661</c:v>
                </c:pt>
                <c:pt idx="6">
                  <c:v>26475712.09284316</c:v>
                </c:pt>
              </c:numCache>
            </c:numRef>
          </c:yVal>
          <c:smooth val="0"/>
          <c:extLst>
            <c:ext xmlns:c16="http://schemas.microsoft.com/office/drawing/2014/chart" uri="{C3380CC4-5D6E-409C-BE32-E72D297353CC}">
              <c16:uniqueId val="{00000003-4224-494F-BECD-4077045FD6E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5 (IndustrialMachinery)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product_demand!$D$7:$J$7</c:f>
              <c:numCache>
                <c:formatCode>_(* #,##0.00_);_(* \(#,##0.00\);_(* "-"??_);_(@_)</c:formatCode>
                <c:ptCount val="7"/>
                <c:pt idx="0">
                  <c:v>8733498.8595810737</c:v>
                </c:pt>
                <c:pt idx="1">
                  <c:v>11107614.815714439</c:v>
                </c:pt>
                <c:pt idx="2">
                  <c:v>12094289.77813744</c:v>
                </c:pt>
                <c:pt idx="3">
                  <c:v>14169020.816547839</c:v>
                </c:pt>
                <c:pt idx="4">
                  <c:v>14914225.489217089</c:v>
                </c:pt>
                <c:pt idx="5">
                  <c:v>14429938.151232969</c:v>
                </c:pt>
                <c:pt idx="6">
                  <c:v>15292213.23448699</c:v>
                </c:pt>
              </c:numCache>
            </c:numRef>
          </c:yVal>
          <c:smooth val="0"/>
          <c:extLst>
            <c:ext xmlns:c16="http://schemas.microsoft.com/office/drawing/2014/chart" uri="{C3380CC4-5D6E-409C-BE32-E72D297353CC}">
              <c16:uniqueId val="{00000000-374A-41E4-9B87-6B0C677A568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product_demand!$D$23:$J$23</c:f>
              <c:numCache>
                <c:formatCode>_(* #,##0.00_);_(* \(#,##0.00\);_(* "-"??_);_(@_)</c:formatCode>
                <c:ptCount val="7"/>
                <c:pt idx="0">
                  <c:v>8733498.8595810737</c:v>
                </c:pt>
                <c:pt idx="1">
                  <c:v>9114175.6879942678</c:v>
                </c:pt>
                <c:pt idx="2">
                  <c:v>10046956.710140739</c:v>
                </c:pt>
                <c:pt idx="3">
                  <c:v>12096458.853826972</c:v>
                </c:pt>
                <c:pt idx="4">
                  <c:v>11036575.00989286</c:v>
                </c:pt>
                <c:pt idx="5">
                  <c:v>11415922.303392909</c:v>
                </c:pt>
                <c:pt idx="6">
                  <c:v>12030598.499346899</c:v>
                </c:pt>
              </c:numCache>
            </c:numRef>
          </c:yVal>
          <c:smooth val="0"/>
          <c:extLst>
            <c:ext xmlns:c16="http://schemas.microsoft.com/office/drawing/2014/chart" uri="{C3380CC4-5D6E-409C-BE32-E72D297353CC}">
              <c16:uniqueId val="{00000001-374A-41E4-9B87-6B0C677A568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product_demand!$D$39:$J$39</c:f>
              <c:numCache>
                <c:formatCode>_(* #,##0.00_);_(* \(#,##0.00\);_(* "-"??_);_(@_)</c:formatCode>
                <c:ptCount val="7"/>
                <c:pt idx="0">
                  <c:v>8733498.8595810737</c:v>
                </c:pt>
                <c:pt idx="1">
                  <c:v>6580176.4801451378</c:v>
                </c:pt>
                <c:pt idx="2">
                  <c:v>7529796.8355589835</c:v>
                </c:pt>
                <c:pt idx="3">
                  <c:v>8267147.229283222</c:v>
                </c:pt>
                <c:pt idx="4">
                  <c:v>8651158.2999024801</c:v>
                </c:pt>
                <c:pt idx="5">
                  <c:v>8948327.8982678372</c:v>
                </c:pt>
                <c:pt idx="6">
                  <c:v>8842667.4146989845</c:v>
                </c:pt>
              </c:numCache>
            </c:numRef>
          </c:yVal>
          <c:smooth val="0"/>
          <c:extLst>
            <c:ext xmlns:c16="http://schemas.microsoft.com/office/drawing/2014/chart" uri="{C3380CC4-5D6E-409C-BE32-E72D297353CC}">
              <c16:uniqueId val="{00000002-374A-41E4-9B87-6B0C677A568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product_demand!$D$55:$J$55</c:f>
              <c:numCache>
                <c:formatCode>_(* #,##0.00_);_(* \(#,##0.00\);_(* "-"??_);_(@_)</c:formatCode>
                <c:ptCount val="7"/>
                <c:pt idx="0">
                  <c:v>8733498.8595810737</c:v>
                </c:pt>
                <c:pt idx="1">
                  <c:v>3140443.3348586392</c:v>
                </c:pt>
                <c:pt idx="2">
                  <c:v>3124094.2965148278</c:v>
                </c:pt>
                <c:pt idx="3">
                  <c:v>4090586.9656047961</c:v>
                </c:pt>
                <c:pt idx="4">
                  <c:v>4081407.8649355853</c:v>
                </c:pt>
                <c:pt idx="5">
                  <c:v>5630721.9086814094</c:v>
                </c:pt>
                <c:pt idx="6">
                  <c:v>4020062.482028753</c:v>
                </c:pt>
              </c:numCache>
            </c:numRef>
          </c:yVal>
          <c:smooth val="0"/>
          <c:extLst>
            <c:ext xmlns:c16="http://schemas.microsoft.com/office/drawing/2014/chart" uri="{C3380CC4-5D6E-409C-BE32-E72D297353CC}">
              <c16:uniqueId val="{00000003-374A-41E4-9B87-6B0C677A568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3 (</a:t>
            </a:r>
            <a:r>
              <a:rPr lang="en-GB" b="1"/>
              <a:t>Calcium</a:t>
            </a:r>
            <a:r>
              <a:rPr lang="en-GB" b="1" baseline="0"/>
              <a:t>A</a:t>
            </a:r>
            <a:r>
              <a:rPr lang="en-GB" b="1"/>
              <a:t>mmonium</a:t>
            </a:r>
            <a:r>
              <a:rPr lang="en-GB" b="1" baseline="0"/>
              <a:t>Nitrate)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fertiliser_demand!$D$5:$J$5</c:f>
              <c:numCache>
                <c:formatCode>0.00</c:formatCode>
                <c:ptCount val="7"/>
                <c:pt idx="0">
                  <c:v>3954.6126976165901</c:v>
                </c:pt>
                <c:pt idx="1">
                  <c:v>4127.3980076601183</c:v>
                </c:pt>
                <c:pt idx="2">
                  <c:v>4300.1833177036469</c:v>
                </c:pt>
                <c:pt idx="3">
                  <c:v>4472.9686277471747</c:v>
                </c:pt>
                <c:pt idx="4">
                  <c:v>4645.7539377907033</c:v>
                </c:pt>
                <c:pt idx="5">
                  <c:v>4818.539247834231</c:v>
                </c:pt>
                <c:pt idx="6">
                  <c:v>4991.3245578777596</c:v>
                </c:pt>
              </c:numCache>
            </c:numRef>
          </c:yVal>
          <c:smooth val="0"/>
          <c:extLst>
            <c:ext xmlns:c16="http://schemas.microsoft.com/office/drawing/2014/chart" uri="{C3380CC4-5D6E-409C-BE32-E72D297353CC}">
              <c16:uniqueId val="{00000000-221F-7947-B961-18EF458D8ACC}"/>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fertiliser_demand!$D$16:$J$16</c:f>
              <c:numCache>
                <c:formatCode>0.00</c:formatCode>
                <c:ptCount val="7"/>
                <c:pt idx="0">
                  <c:v>3954.6126976165901</c:v>
                </c:pt>
                <c:pt idx="1">
                  <c:v>3806.9585749747202</c:v>
                </c:pt>
                <c:pt idx="2">
                  <c:v>3659.3044523328499</c:v>
                </c:pt>
                <c:pt idx="3">
                  <c:v>3511.65032969098</c:v>
                </c:pt>
                <c:pt idx="4">
                  <c:v>3363.9962070491101</c:v>
                </c:pt>
                <c:pt idx="5">
                  <c:v>3216.3420844072398</c:v>
                </c:pt>
                <c:pt idx="6">
                  <c:v>3068.6879617653699</c:v>
                </c:pt>
              </c:numCache>
            </c:numRef>
          </c:yVal>
          <c:smooth val="0"/>
          <c:extLst>
            <c:ext xmlns:c16="http://schemas.microsoft.com/office/drawing/2014/chart" uri="{C3380CC4-5D6E-409C-BE32-E72D297353CC}">
              <c16:uniqueId val="{00000001-221F-7947-B961-18EF458D8ACC}"/>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fertiliser_demand!$D$27:$J$27</c:f>
              <c:numCache>
                <c:formatCode>0.00</c:formatCode>
                <c:ptCount val="7"/>
                <c:pt idx="0">
                  <c:v>3954.6126976165901</c:v>
                </c:pt>
                <c:pt idx="1">
                  <c:v>3806.9585749747202</c:v>
                </c:pt>
                <c:pt idx="2">
                  <c:v>3659.3044523328499</c:v>
                </c:pt>
                <c:pt idx="3">
                  <c:v>3511.65032969098</c:v>
                </c:pt>
                <c:pt idx="4">
                  <c:v>3363.9962070491101</c:v>
                </c:pt>
                <c:pt idx="5">
                  <c:v>3216.3420844072398</c:v>
                </c:pt>
                <c:pt idx="6">
                  <c:v>3068.6879617653699</c:v>
                </c:pt>
              </c:numCache>
            </c:numRef>
          </c:yVal>
          <c:smooth val="0"/>
          <c:extLst>
            <c:ext xmlns:c16="http://schemas.microsoft.com/office/drawing/2014/chart" uri="{C3380CC4-5D6E-409C-BE32-E72D297353CC}">
              <c16:uniqueId val="{00000002-221F-7947-B961-18EF458D8ACC}"/>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6 (TextileProducts)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product_demand!$D$8:$J$8</c:f>
              <c:numCache>
                <c:formatCode>_(* #,##0.00_);_(* \(#,##0.00\);_(* "-"??_);_(@_)</c:formatCode>
                <c:ptCount val="7"/>
                <c:pt idx="0">
                  <c:v>45715645.245732039</c:v>
                </c:pt>
                <c:pt idx="1">
                  <c:v>49388948.231847771</c:v>
                </c:pt>
                <c:pt idx="2">
                  <c:v>54106619.279283196</c:v>
                </c:pt>
                <c:pt idx="3">
                  <c:v>57963640.763045669</c:v>
                </c:pt>
                <c:pt idx="4">
                  <c:v>61123771.413749672</c:v>
                </c:pt>
                <c:pt idx="5">
                  <c:v>63150191.856747761</c:v>
                </c:pt>
                <c:pt idx="6">
                  <c:v>64717232.577696495</c:v>
                </c:pt>
              </c:numCache>
            </c:numRef>
          </c:yVal>
          <c:smooth val="0"/>
          <c:extLst>
            <c:ext xmlns:c16="http://schemas.microsoft.com/office/drawing/2014/chart" uri="{C3380CC4-5D6E-409C-BE32-E72D297353CC}">
              <c16:uniqueId val="{00000000-DC31-48AC-B369-C05C3762A9E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product_demand!$D$24:$J$24</c:f>
              <c:numCache>
                <c:formatCode>_(* #,##0.00_);_(* \(#,##0.00\);_(* "-"??_);_(@_)</c:formatCode>
                <c:ptCount val="7"/>
                <c:pt idx="0">
                  <c:v>45715645.245732039</c:v>
                </c:pt>
                <c:pt idx="1">
                  <c:v>37614296.155145764</c:v>
                </c:pt>
                <c:pt idx="2">
                  <c:v>42040108.472230583</c:v>
                </c:pt>
                <c:pt idx="3">
                  <c:v>44253195.116694301</c:v>
                </c:pt>
                <c:pt idx="4">
                  <c:v>46989275.526035771</c:v>
                </c:pt>
                <c:pt idx="5">
                  <c:v>48925226.11720334</c:v>
                </c:pt>
                <c:pt idx="6">
                  <c:v>50534020.378861852</c:v>
                </c:pt>
              </c:numCache>
            </c:numRef>
          </c:yVal>
          <c:smooth val="0"/>
          <c:extLst>
            <c:ext xmlns:c16="http://schemas.microsoft.com/office/drawing/2014/chart" uri="{C3380CC4-5D6E-409C-BE32-E72D297353CC}">
              <c16:uniqueId val="{00000001-DC31-48AC-B369-C05C3762A9E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product_demand!$D$40:$J$40</c:f>
              <c:numCache>
                <c:formatCode>_(* #,##0.00_);_(* \(#,##0.00\);_(* "-"??_);_(@_)</c:formatCode>
                <c:ptCount val="7"/>
                <c:pt idx="0">
                  <c:v>45715645.245732039</c:v>
                </c:pt>
                <c:pt idx="1">
                  <c:v>29506718.269889399</c:v>
                </c:pt>
                <c:pt idx="2">
                  <c:v>32966645.561238699</c:v>
                </c:pt>
                <c:pt idx="3">
                  <c:v>32867307.338928018</c:v>
                </c:pt>
                <c:pt idx="4">
                  <c:v>34352503.086013645</c:v>
                </c:pt>
                <c:pt idx="5">
                  <c:v>35663680.471988238</c:v>
                </c:pt>
                <c:pt idx="6">
                  <c:v>36818292.549122915</c:v>
                </c:pt>
              </c:numCache>
            </c:numRef>
          </c:yVal>
          <c:smooth val="0"/>
          <c:extLst>
            <c:ext xmlns:c16="http://schemas.microsoft.com/office/drawing/2014/chart" uri="{C3380CC4-5D6E-409C-BE32-E72D297353CC}">
              <c16:uniqueId val="{00000002-DC31-48AC-B369-C05C3762A9E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product_demand!$D$56:$J$56</c:f>
              <c:numCache>
                <c:formatCode>_(* #,##0.00_);_(* \(#,##0.00\);_(* "-"??_);_(@_)</c:formatCode>
                <c:ptCount val="7"/>
                <c:pt idx="0">
                  <c:v>45715645.245732039</c:v>
                </c:pt>
                <c:pt idx="1">
                  <c:v>14005310.51464322</c:v>
                </c:pt>
                <c:pt idx="2">
                  <c:v>15115184.147116169</c:v>
                </c:pt>
                <c:pt idx="3">
                  <c:v>13304816.66516142</c:v>
                </c:pt>
                <c:pt idx="4">
                  <c:v>13577463.396636769</c:v>
                </c:pt>
                <c:pt idx="5">
                  <c:v>13917513.22094604</c:v>
                </c:pt>
                <c:pt idx="6">
                  <c:v>14202415.10813136</c:v>
                </c:pt>
              </c:numCache>
            </c:numRef>
          </c:yVal>
          <c:smooth val="0"/>
          <c:extLst>
            <c:ext xmlns:c16="http://schemas.microsoft.com/office/drawing/2014/chart" uri="{C3380CC4-5D6E-409C-BE32-E72D297353CC}">
              <c16:uniqueId val="{00000003-DC31-48AC-B369-C05C3762A9E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7 (OtherProducts)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product_demand!$D$9:$J$9</c:f>
              <c:numCache>
                <c:formatCode>_(* #,##0.00_);_(* \(#,##0.00\);_(* "-"??_);_(@_)</c:formatCode>
                <c:ptCount val="7"/>
                <c:pt idx="0">
                  <c:v>37512073.439441539</c:v>
                </c:pt>
                <c:pt idx="1">
                  <c:v>42286582.126971923</c:v>
                </c:pt>
                <c:pt idx="2">
                  <c:v>46912563.82014364</c:v>
                </c:pt>
                <c:pt idx="3">
                  <c:v>50846519.65100722</c:v>
                </c:pt>
                <c:pt idx="4">
                  <c:v>54166896.45216471</c:v>
                </c:pt>
                <c:pt idx="5">
                  <c:v>56318350.465161212</c:v>
                </c:pt>
                <c:pt idx="6">
                  <c:v>58044789.472379617</c:v>
                </c:pt>
              </c:numCache>
            </c:numRef>
          </c:yVal>
          <c:smooth val="0"/>
          <c:extLst>
            <c:ext xmlns:c16="http://schemas.microsoft.com/office/drawing/2014/chart" uri="{C3380CC4-5D6E-409C-BE32-E72D297353CC}">
              <c16:uniqueId val="{00000000-BDE0-4883-AC9F-561B082E906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product_demand!$D$25:$J$25</c:f>
              <c:numCache>
                <c:formatCode>_(* #,##0.00_);_(* \(#,##0.00\);_(* "-"??_);_(@_)</c:formatCode>
                <c:ptCount val="7"/>
                <c:pt idx="0">
                  <c:v>37512073.439441539</c:v>
                </c:pt>
                <c:pt idx="1">
                  <c:v>31439563.221666329</c:v>
                </c:pt>
                <c:pt idx="2">
                  <c:v>35031656.241972938</c:v>
                </c:pt>
                <c:pt idx="3">
                  <c:v>37119481.043450311</c:v>
                </c:pt>
                <c:pt idx="4">
                  <c:v>39790528.799972564</c:v>
                </c:pt>
                <c:pt idx="5">
                  <c:v>41688658.844895504</c:v>
                </c:pt>
                <c:pt idx="6">
                  <c:v>43297769.786532477</c:v>
                </c:pt>
              </c:numCache>
            </c:numRef>
          </c:yVal>
          <c:smooth val="0"/>
          <c:extLst>
            <c:ext xmlns:c16="http://schemas.microsoft.com/office/drawing/2014/chart" uri="{C3380CC4-5D6E-409C-BE32-E72D297353CC}">
              <c16:uniqueId val="{00000001-BDE0-4883-AC9F-561B082E906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product_demand!$D$41:$J$41</c:f>
              <c:numCache>
                <c:formatCode>_(* #,##0.00_);_(* \(#,##0.00\);_(* "-"??_);_(@_)</c:formatCode>
                <c:ptCount val="7"/>
                <c:pt idx="0">
                  <c:v>37512073.439441539</c:v>
                </c:pt>
                <c:pt idx="1">
                  <c:v>24355368.311380222</c:v>
                </c:pt>
                <c:pt idx="2">
                  <c:v>26644229.30610038</c:v>
                </c:pt>
                <c:pt idx="3">
                  <c:v>26500004.975805029</c:v>
                </c:pt>
                <c:pt idx="4">
                  <c:v>27884181.045050569</c:v>
                </c:pt>
                <c:pt idx="5">
                  <c:v>28624860.83568687</c:v>
                </c:pt>
                <c:pt idx="6">
                  <c:v>29269272.505212162</c:v>
                </c:pt>
              </c:numCache>
            </c:numRef>
          </c:yVal>
          <c:smooth val="0"/>
          <c:extLst>
            <c:ext xmlns:c16="http://schemas.microsoft.com/office/drawing/2014/chart" uri="{C3380CC4-5D6E-409C-BE32-E72D297353CC}">
              <c16:uniqueId val="{00000002-BDE0-4883-AC9F-561B082E906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product_demand!$D$57:$J$57</c:f>
              <c:numCache>
                <c:formatCode>_(* #,##0.00_);_(* \(#,##0.00\);_(* "-"??_);_(@_)</c:formatCode>
                <c:ptCount val="7"/>
                <c:pt idx="0">
                  <c:v>37512073.439441539</c:v>
                </c:pt>
                <c:pt idx="1">
                  <c:v>11142144.44770129</c:v>
                </c:pt>
                <c:pt idx="2">
                  <c:v>12243928.114363499</c:v>
                </c:pt>
                <c:pt idx="3">
                  <c:v>10738916.767922679</c:v>
                </c:pt>
                <c:pt idx="4">
                  <c:v>10953799.95318635</c:v>
                </c:pt>
                <c:pt idx="5">
                  <c:v>11223563.25127882</c:v>
                </c:pt>
                <c:pt idx="6">
                  <c:v>11449153.5695705</c:v>
                </c:pt>
              </c:numCache>
            </c:numRef>
          </c:yVal>
          <c:smooth val="0"/>
          <c:extLst>
            <c:ext xmlns:c16="http://schemas.microsoft.com/office/drawing/2014/chart" uri="{C3380CC4-5D6E-409C-BE32-E72D297353CC}">
              <c16:uniqueId val="{00000003-BDE0-4883-AC9F-561B082E906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Demand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b="1" baseline="0"/>
              <a:t> </a:t>
            </a:r>
            <a:r>
              <a:rPr lang="en-GB" b="1"/>
              <a:t>of 1 (TransportationProducts)</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product_demand!$D$11:$J$11</c:f>
              <c:numCache>
                <c:formatCode>_(* #,##0.00_);_(* \(#,##0.00\);_(* "-"??_);_(@_)</c:formatCode>
                <c:ptCount val="7"/>
                <c:pt idx="0">
                  <c:v>28515680.53922689</c:v>
                </c:pt>
                <c:pt idx="1">
                  <c:v>33969860.351205833</c:v>
                </c:pt>
                <c:pt idx="2">
                  <c:v>39000584.808286883</c:v>
                </c:pt>
                <c:pt idx="3">
                  <c:v>42692890.814538099</c:v>
                </c:pt>
                <c:pt idx="4">
                  <c:v>48825967.687389605</c:v>
                </c:pt>
                <c:pt idx="5">
                  <c:v>54740343.334613062</c:v>
                </c:pt>
                <c:pt idx="6">
                  <c:v>59709342.036681131</c:v>
                </c:pt>
              </c:numCache>
            </c:numRef>
          </c:yVal>
          <c:smooth val="0"/>
          <c:extLst>
            <c:ext xmlns:c16="http://schemas.microsoft.com/office/drawing/2014/chart" uri="{C3380CC4-5D6E-409C-BE32-E72D297353CC}">
              <c16:uniqueId val="{00000000-DC9E-419A-8821-71135B54A83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product_demand!$D$27:$J$27</c:f>
              <c:numCache>
                <c:formatCode>_(* #,##0.00_);_(* \(#,##0.00\);_(* "-"??_);_(@_)</c:formatCode>
                <c:ptCount val="7"/>
                <c:pt idx="0">
                  <c:v>28515680.53922689</c:v>
                </c:pt>
                <c:pt idx="1">
                  <c:v>33969860.351205833</c:v>
                </c:pt>
                <c:pt idx="2">
                  <c:v>38972507.89483723</c:v>
                </c:pt>
                <c:pt idx="3">
                  <c:v>39984861.400769979</c:v>
                </c:pt>
                <c:pt idx="4">
                  <c:v>40657542.992494397</c:v>
                </c:pt>
                <c:pt idx="5">
                  <c:v>43552066.113527663</c:v>
                </c:pt>
                <c:pt idx="6">
                  <c:v>47453761.213867456</c:v>
                </c:pt>
              </c:numCache>
            </c:numRef>
          </c:yVal>
          <c:smooth val="0"/>
          <c:extLst>
            <c:ext xmlns:c16="http://schemas.microsoft.com/office/drawing/2014/chart" uri="{C3380CC4-5D6E-409C-BE32-E72D297353CC}">
              <c16:uniqueId val="{00000001-DC9E-419A-8821-71135B54A83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product_demand!$D$43:$J$43</c:f>
              <c:numCache>
                <c:formatCode>_(* #,##0.00_);_(* \(#,##0.00\);_(* "-"??_);_(@_)</c:formatCode>
                <c:ptCount val="7"/>
                <c:pt idx="0">
                  <c:v>28515680.53922689</c:v>
                </c:pt>
                <c:pt idx="1">
                  <c:v>33969860.351205833</c:v>
                </c:pt>
                <c:pt idx="2">
                  <c:v>38917156.713262849</c:v>
                </c:pt>
                <c:pt idx="3">
                  <c:v>35276836.865385555</c:v>
                </c:pt>
                <c:pt idx="4">
                  <c:v>31085869.659809869</c:v>
                </c:pt>
                <c:pt idx="5">
                  <c:v>31346716.384376559</c:v>
                </c:pt>
                <c:pt idx="6">
                  <c:v>35268279.933176033</c:v>
                </c:pt>
              </c:numCache>
            </c:numRef>
          </c:yVal>
          <c:smooth val="0"/>
          <c:extLst>
            <c:ext xmlns:c16="http://schemas.microsoft.com/office/drawing/2014/chart" uri="{C3380CC4-5D6E-409C-BE32-E72D297353CC}">
              <c16:uniqueId val="{00000002-DC9E-419A-8821-71135B54A83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product_demand!$D$59:$J$59</c:f>
              <c:numCache>
                <c:formatCode>_(* #,##0.00_);_(* \(#,##0.00\);_(* "-"??_);_(@_)</c:formatCode>
                <c:ptCount val="7"/>
                <c:pt idx="0">
                  <c:v>28515680.53922689</c:v>
                </c:pt>
                <c:pt idx="1">
                  <c:v>33969860.351205818</c:v>
                </c:pt>
                <c:pt idx="2">
                  <c:v>38844363.033522323</c:v>
                </c:pt>
                <c:pt idx="3">
                  <c:v>28813534.831719641</c:v>
                </c:pt>
                <c:pt idx="4">
                  <c:v>16236625.973687921</c:v>
                </c:pt>
                <c:pt idx="5">
                  <c:v>12601963.372390121</c:v>
                </c:pt>
                <c:pt idx="6">
                  <c:v>15874774.93893183</c:v>
                </c:pt>
              </c:numCache>
            </c:numRef>
          </c:yVal>
          <c:smooth val="0"/>
          <c:extLst>
            <c:ext xmlns:c16="http://schemas.microsoft.com/office/drawing/2014/chart" uri="{C3380CC4-5D6E-409C-BE32-E72D297353CC}">
              <c16:uniqueId val="{00000003-DC9E-419A-8821-71135B54A83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b="1" baseline="0"/>
              <a:t> 0 (PackagingProducts)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product_demand!$D$10:$J$10</c:f>
              <c:numCache>
                <c:formatCode>_(* #,##0.00_);_(* \(#,##0.00\);_(* "-"??_);_(@_)</c:formatCode>
                <c:ptCount val="7"/>
                <c:pt idx="0">
                  <c:v>130039304.33286269</c:v>
                </c:pt>
                <c:pt idx="1">
                  <c:v>145503867.65575621</c:v>
                </c:pt>
                <c:pt idx="2">
                  <c:v>160911719.87610582</c:v>
                </c:pt>
                <c:pt idx="3">
                  <c:v>180172415.35853371</c:v>
                </c:pt>
                <c:pt idx="4">
                  <c:v>198729853.83832198</c:v>
                </c:pt>
                <c:pt idx="5">
                  <c:v>211891068.2066018</c:v>
                </c:pt>
                <c:pt idx="6">
                  <c:v>220810639.65401471</c:v>
                </c:pt>
              </c:numCache>
            </c:numRef>
          </c:yVal>
          <c:smooth val="0"/>
          <c:extLst>
            <c:ext xmlns:c16="http://schemas.microsoft.com/office/drawing/2014/chart" uri="{C3380CC4-5D6E-409C-BE32-E72D297353CC}">
              <c16:uniqueId val="{00000000-30AE-493A-BEF2-DB8EBA384DF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product_demand!$D$26:$J$26</c:f>
              <c:numCache>
                <c:formatCode>_(* #,##0.00_);_(* \(#,##0.00\);_(* "-"??_);_(@_)</c:formatCode>
                <c:ptCount val="7"/>
                <c:pt idx="0">
                  <c:v>130039304.33286269</c:v>
                </c:pt>
                <c:pt idx="1">
                  <c:v>141909607.82848617</c:v>
                </c:pt>
                <c:pt idx="2">
                  <c:v>149727784.131762</c:v>
                </c:pt>
                <c:pt idx="3">
                  <c:v>156051542.6637888</c:v>
                </c:pt>
                <c:pt idx="4">
                  <c:v>167512872.41294411</c:v>
                </c:pt>
                <c:pt idx="5">
                  <c:v>177139816.584131</c:v>
                </c:pt>
                <c:pt idx="6">
                  <c:v>183568300.0816634</c:v>
                </c:pt>
              </c:numCache>
            </c:numRef>
          </c:yVal>
          <c:smooth val="0"/>
          <c:extLst>
            <c:ext xmlns:c16="http://schemas.microsoft.com/office/drawing/2014/chart" uri="{C3380CC4-5D6E-409C-BE32-E72D297353CC}">
              <c16:uniqueId val="{00000001-30AE-493A-BEF2-DB8EBA384DF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product_demand!$D$42:$J$42</c:f>
              <c:numCache>
                <c:formatCode>_(* #,##0.00_);_(* \(#,##0.00\);_(* "-"??_);_(@_)</c:formatCode>
                <c:ptCount val="7"/>
                <c:pt idx="0">
                  <c:v>130039304.33286269</c:v>
                </c:pt>
                <c:pt idx="1">
                  <c:v>137178114.67006409</c:v>
                </c:pt>
                <c:pt idx="2">
                  <c:v>127501841.2983716</c:v>
                </c:pt>
                <c:pt idx="3">
                  <c:v>118397390.79495679</c:v>
                </c:pt>
                <c:pt idx="4">
                  <c:v>124397009.57942989</c:v>
                </c:pt>
                <c:pt idx="5">
                  <c:v>131912974.49503589</c:v>
                </c:pt>
                <c:pt idx="6">
                  <c:v>137441800.42657319</c:v>
                </c:pt>
              </c:numCache>
            </c:numRef>
          </c:yVal>
          <c:smooth val="0"/>
          <c:extLst>
            <c:ext xmlns:c16="http://schemas.microsoft.com/office/drawing/2014/chart" uri="{C3380CC4-5D6E-409C-BE32-E72D297353CC}">
              <c16:uniqueId val="{00000002-30AE-493A-BEF2-DB8EBA384DF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product_demand!$D$58:$J$58</c:f>
              <c:numCache>
                <c:formatCode>_(* #,##0.00_);_(* \(#,##0.00\);_(* "-"??_);_(@_)</c:formatCode>
                <c:ptCount val="7"/>
                <c:pt idx="0">
                  <c:v>130039304.33286269</c:v>
                </c:pt>
                <c:pt idx="1">
                  <c:v>127397349.8863522</c:v>
                </c:pt>
                <c:pt idx="2">
                  <c:v>94391372.032569036</c:v>
                </c:pt>
                <c:pt idx="3">
                  <c:v>59011952.303598911</c:v>
                </c:pt>
                <c:pt idx="4">
                  <c:v>53261239.22466442</c:v>
                </c:pt>
                <c:pt idx="5">
                  <c:v>54880216.166856751</c:v>
                </c:pt>
                <c:pt idx="6">
                  <c:v>56282718.50522691</c:v>
                </c:pt>
              </c:numCache>
            </c:numRef>
          </c:yVal>
          <c:smooth val="0"/>
          <c:extLst>
            <c:ext xmlns:c16="http://schemas.microsoft.com/office/drawing/2014/chart" uri="{C3380CC4-5D6E-409C-BE32-E72D297353CC}">
              <c16:uniqueId val="{00000003-30AE-493A-BEF2-DB8EBA384DF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End-of-life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2 (BuildingsAndConstructionProducts)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product_demand!$D$12:$J$12</c:f>
              <c:numCache>
                <c:formatCode>_(* #,##0.00_);_(* \(#,##0.00\);_(* "-"??_);_(@_)</c:formatCode>
                <c:ptCount val="7"/>
                <c:pt idx="0">
                  <c:v>14767838.327601179</c:v>
                </c:pt>
                <c:pt idx="1">
                  <c:v>19667029.193498001</c:v>
                </c:pt>
                <c:pt idx="2">
                  <c:v>25039191.726901188</c:v>
                </c:pt>
                <c:pt idx="3">
                  <c:v>30900511.530586541</c:v>
                </c:pt>
                <c:pt idx="4">
                  <c:v>37180794.4950758</c:v>
                </c:pt>
                <c:pt idx="5">
                  <c:v>43464634.011446312</c:v>
                </c:pt>
                <c:pt idx="6">
                  <c:v>48504223.996850364</c:v>
                </c:pt>
              </c:numCache>
            </c:numRef>
          </c:yVal>
          <c:smooth val="0"/>
          <c:extLst>
            <c:ext xmlns:c16="http://schemas.microsoft.com/office/drawing/2014/chart" uri="{C3380CC4-5D6E-409C-BE32-E72D297353CC}">
              <c16:uniqueId val="{00000000-3D9E-424F-B24A-82C4CCB4E89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product_demand!$D$28:$J$28</c:f>
              <c:numCache>
                <c:formatCode>_(* #,##0.00_);_(* \(#,##0.00\);_(* "-"??_);_(@_)</c:formatCode>
                <c:ptCount val="7"/>
                <c:pt idx="0">
                  <c:v>14767838.327601179</c:v>
                </c:pt>
                <c:pt idx="1">
                  <c:v>19667029.193498001</c:v>
                </c:pt>
                <c:pt idx="2">
                  <c:v>25039191.726901181</c:v>
                </c:pt>
                <c:pt idx="3">
                  <c:v>30900510.950593829</c:v>
                </c:pt>
                <c:pt idx="4">
                  <c:v>37178776.049115859</c:v>
                </c:pt>
                <c:pt idx="5">
                  <c:v>43335903.259094387</c:v>
                </c:pt>
                <c:pt idx="6">
                  <c:v>47323298.605899408</c:v>
                </c:pt>
              </c:numCache>
            </c:numRef>
          </c:yVal>
          <c:smooth val="0"/>
          <c:extLst>
            <c:ext xmlns:c16="http://schemas.microsoft.com/office/drawing/2014/chart" uri="{C3380CC4-5D6E-409C-BE32-E72D297353CC}">
              <c16:uniqueId val="{00000001-3D9E-424F-B24A-82C4CCB4E89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product_demand!$D$44:$J$44</c:f>
              <c:numCache>
                <c:formatCode>_(* #,##0.00_);_(* \(#,##0.00\);_(* "-"??_);_(@_)</c:formatCode>
                <c:ptCount val="7"/>
                <c:pt idx="0">
                  <c:v>14767838.327601179</c:v>
                </c:pt>
                <c:pt idx="1">
                  <c:v>19667029.193498001</c:v>
                </c:pt>
                <c:pt idx="2">
                  <c:v>25039191.726901181</c:v>
                </c:pt>
                <c:pt idx="3">
                  <c:v>30900510.02300581</c:v>
                </c:pt>
                <c:pt idx="4">
                  <c:v>37175553.988623753</c:v>
                </c:pt>
                <c:pt idx="5">
                  <c:v>43131167.361280084</c:v>
                </c:pt>
                <c:pt idx="6">
                  <c:v>45453145.428594932</c:v>
                </c:pt>
              </c:numCache>
            </c:numRef>
          </c:yVal>
          <c:smooth val="0"/>
          <c:extLst>
            <c:ext xmlns:c16="http://schemas.microsoft.com/office/drawing/2014/chart" uri="{C3380CC4-5D6E-409C-BE32-E72D297353CC}">
              <c16:uniqueId val="{00000002-3D9E-424F-B24A-82C4CCB4E89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product_demand!$D$60:$J$60</c:f>
              <c:numCache>
                <c:formatCode>_(* #,##0.00_);_(* \(#,##0.00\);_(* "-"??_);_(@_)</c:formatCode>
                <c:ptCount val="7"/>
                <c:pt idx="0">
                  <c:v>14767838.327601179</c:v>
                </c:pt>
                <c:pt idx="1">
                  <c:v>19667029.193498001</c:v>
                </c:pt>
                <c:pt idx="2">
                  <c:v>25039191.72690117</c:v>
                </c:pt>
                <c:pt idx="3">
                  <c:v>30900509.250656638</c:v>
                </c:pt>
                <c:pt idx="4">
                  <c:v>37172833.804478467</c:v>
                </c:pt>
                <c:pt idx="5">
                  <c:v>42953804.423354454</c:v>
                </c:pt>
                <c:pt idx="6">
                  <c:v>43751422.67948097</c:v>
                </c:pt>
              </c:numCache>
            </c:numRef>
          </c:yVal>
          <c:smooth val="0"/>
          <c:extLst>
            <c:ext xmlns:c16="http://schemas.microsoft.com/office/drawing/2014/chart" uri="{C3380CC4-5D6E-409C-BE32-E72D297353CC}">
              <c16:uniqueId val="{00000003-3D9E-424F-B24A-82C4CCB4E89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3 (ElectricalAndElectronicProducts)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product_demand!$D$13:$J$13</c:f>
              <c:numCache>
                <c:formatCode>_(* #,##0.00_);_(* \(#,##0.00\);_(* "-"??_);_(@_)</c:formatCode>
                <c:ptCount val="7"/>
                <c:pt idx="0">
                  <c:v>13905772.309880279</c:v>
                </c:pt>
                <c:pt idx="1">
                  <c:v>16108743.9630342</c:v>
                </c:pt>
                <c:pt idx="2">
                  <c:v>19101554.75117851</c:v>
                </c:pt>
                <c:pt idx="3">
                  <c:v>20782046.855312858</c:v>
                </c:pt>
                <c:pt idx="4">
                  <c:v>23123676.556886852</c:v>
                </c:pt>
                <c:pt idx="5">
                  <c:v>25373755.555799071</c:v>
                </c:pt>
                <c:pt idx="6">
                  <c:v>26784836.372247368</c:v>
                </c:pt>
              </c:numCache>
            </c:numRef>
          </c:yVal>
          <c:smooth val="0"/>
          <c:extLst>
            <c:ext xmlns:c16="http://schemas.microsoft.com/office/drawing/2014/chart" uri="{C3380CC4-5D6E-409C-BE32-E72D297353CC}">
              <c16:uniqueId val="{00000000-499C-495C-B6B5-DA79D96C0DC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product_demand!$D$29:$J$29</c:f>
              <c:numCache>
                <c:formatCode>_(* #,##0.00_);_(* \(#,##0.00\);_(* "-"??_);_(@_)</c:formatCode>
                <c:ptCount val="7"/>
                <c:pt idx="0">
                  <c:v>13905772.309880279</c:v>
                </c:pt>
                <c:pt idx="1">
                  <c:v>16108743.89022354</c:v>
                </c:pt>
                <c:pt idx="2">
                  <c:v>17753829.29155387</c:v>
                </c:pt>
                <c:pt idx="3">
                  <c:v>16478046.745441021</c:v>
                </c:pt>
                <c:pt idx="4">
                  <c:v>17924377.558015492</c:v>
                </c:pt>
                <c:pt idx="5">
                  <c:v>19131818.36017872</c:v>
                </c:pt>
                <c:pt idx="6">
                  <c:v>20140035.353922527</c:v>
                </c:pt>
              </c:numCache>
            </c:numRef>
          </c:yVal>
          <c:smooth val="0"/>
          <c:extLst>
            <c:ext xmlns:c16="http://schemas.microsoft.com/office/drawing/2014/chart" uri="{C3380CC4-5D6E-409C-BE32-E72D297353CC}">
              <c16:uniqueId val="{00000001-499C-495C-B6B5-DA79D96C0DC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product_demand!$D$45:$J$45</c:f>
              <c:numCache>
                <c:formatCode>_(* #,##0.00_);_(* \(#,##0.00\);_(* "-"??_);_(@_)</c:formatCode>
                <c:ptCount val="7"/>
                <c:pt idx="0">
                  <c:v>13905772.309880279</c:v>
                </c:pt>
                <c:pt idx="1">
                  <c:v>16108743.816964831</c:v>
                </c:pt>
                <c:pt idx="2">
                  <c:v>16398699.524558492</c:v>
                </c:pt>
                <c:pt idx="3">
                  <c:v>12217611.204769501</c:v>
                </c:pt>
                <c:pt idx="4">
                  <c:v>13758818.15019476</c:v>
                </c:pt>
                <c:pt idx="5">
                  <c:v>13963443.60753122</c:v>
                </c:pt>
                <c:pt idx="6">
                  <c:v>14735168.29073374</c:v>
                </c:pt>
              </c:numCache>
            </c:numRef>
          </c:yVal>
          <c:smooth val="0"/>
          <c:extLst>
            <c:ext xmlns:c16="http://schemas.microsoft.com/office/drawing/2014/chart" uri="{C3380CC4-5D6E-409C-BE32-E72D297353CC}">
              <c16:uniqueId val="{00000002-499C-495C-B6B5-DA79D96C0DC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product_demand!$D$61:$J$61</c:f>
              <c:numCache>
                <c:formatCode>_(* #,##0.00_);_(* \(#,##0.00\);_(* "-"??_);_(@_)</c:formatCode>
                <c:ptCount val="7"/>
                <c:pt idx="0">
                  <c:v>13905772.309880279</c:v>
                </c:pt>
                <c:pt idx="1">
                  <c:v>16108743.664633131</c:v>
                </c:pt>
                <c:pt idx="2">
                  <c:v>13855879.096758891</c:v>
                </c:pt>
                <c:pt idx="3">
                  <c:v>5008310.0098196398</c:v>
                </c:pt>
                <c:pt idx="4">
                  <c:v>5774413.0956104137</c:v>
                </c:pt>
                <c:pt idx="5">
                  <c:v>5320701.2593511026</c:v>
                </c:pt>
                <c:pt idx="6">
                  <c:v>5635730.7929458739</c:v>
                </c:pt>
              </c:numCache>
            </c:numRef>
          </c:yVal>
          <c:smooth val="0"/>
          <c:extLst>
            <c:ext xmlns:c16="http://schemas.microsoft.com/office/drawing/2014/chart" uri="{C3380CC4-5D6E-409C-BE32-E72D297353CC}">
              <c16:uniqueId val="{00000003-499C-495C-B6B5-DA79D96C0DC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4 (ElectricalAndElectronicProducts)</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product_demand!$D$14:$J$14</c:f>
              <c:numCache>
                <c:formatCode>_(* #,##0.00_);_(* \(#,##0.00\);_(* "-"??_);_(@_)</c:formatCode>
                <c:ptCount val="7"/>
                <c:pt idx="0">
                  <c:v>57226470.40858826</c:v>
                </c:pt>
                <c:pt idx="1">
                  <c:v>63985517.356589451</c:v>
                </c:pt>
                <c:pt idx="2">
                  <c:v>69033892.512824506</c:v>
                </c:pt>
                <c:pt idx="3">
                  <c:v>77181549.704624608</c:v>
                </c:pt>
                <c:pt idx="4">
                  <c:v>85786605.984646186</c:v>
                </c:pt>
                <c:pt idx="5">
                  <c:v>92613613.514499635</c:v>
                </c:pt>
                <c:pt idx="6">
                  <c:v>96821351.604125351</c:v>
                </c:pt>
              </c:numCache>
            </c:numRef>
          </c:yVal>
          <c:smooth val="0"/>
          <c:extLst>
            <c:ext xmlns:c16="http://schemas.microsoft.com/office/drawing/2014/chart" uri="{C3380CC4-5D6E-409C-BE32-E72D297353CC}">
              <c16:uniqueId val="{00000000-4925-4633-AD30-52EC4209745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product_demand!$D$30:$J$30</c:f>
              <c:numCache>
                <c:formatCode>_(* #,##0.00_);_(* \(#,##0.00\);_(* "-"??_);_(@_)</c:formatCode>
                <c:ptCount val="7"/>
                <c:pt idx="0">
                  <c:v>57226470.40858826</c:v>
                </c:pt>
                <c:pt idx="1">
                  <c:v>62984142.351342462</c:v>
                </c:pt>
                <c:pt idx="2">
                  <c:v>60645404.232425518</c:v>
                </c:pt>
                <c:pt idx="3">
                  <c:v>66406133.308539242</c:v>
                </c:pt>
                <c:pt idx="4">
                  <c:v>72222283.500551775</c:v>
                </c:pt>
                <c:pt idx="5">
                  <c:v>77166994.080781579</c:v>
                </c:pt>
                <c:pt idx="6">
                  <c:v>80159754.398910984</c:v>
                </c:pt>
              </c:numCache>
            </c:numRef>
          </c:yVal>
          <c:smooth val="0"/>
          <c:extLst>
            <c:ext xmlns:c16="http://schemas.microsoft.com/office/drawing/2014/chart" uri="{C3380CC4-5D6E-409C-BE32-E72D297353CC}">
              <c16:uniqueId val="{00000001-4925-4633-AD30-52EC4209745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product_demand!$D$46:$J$46</c:f>
              <c:numCache>
                <c:formatCode>_(* #,##0.00_);_(* \(#,##0.00\);_(* "-"??_);_(@_)</c:formatCode>
                <c:ptCount val="7"/>
                <c:pt idx="0">
                  <c:v>57226470.40858826</c:v>
                </c:pt>
                <c:pt idx="1">
                  <c:v>61328921.392259724</c:v>
                </c:pt>
                <c:pt idx="2">
                  <c:v>45469304.054883383</c:v>
                </c:pt>
                <c:pt idx="3">
                  <c:v>49297910.680307418</c:v>
                </c:pt>
                <c:pt idx="4">
                  <c:v>53667526.995638207</c:v>
                </c:pt>
                <c:pt idx="5">
                  <c:v>57317400.186671577</c:v>
                </c:pt>
                <c:pt idx="6">
                  <c:v>59850727.361597657</c:v>
                </c:pt>
              </c:numCache>
            </c:numRef>
          </c:yVal>
          <c:smooth val="0"/>
          <c:extLst>
            <c:ext xmlns:c16="http://schemas.microsoft.com/office/drawing/2014/chart" uri="{C3380CC4-5D6E-409C-BE32-E72D297353CC}">
              <c16:uniqueId val="{00000002-4925-4633-AD30-52EC4209745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product_demand!$D$62:$J$62</c:f>
              <c:numCache>
                <c:formatCode>_(* #,##0.00_);_(* \(#,##0.00\);_(* "-"??_);_(@_)</c:formatCode>
                <c:ptCount val="7"/>
                <c:pt idx="0">
                  <c:v>57226470.40858826</c:v>
                </c:pt>
                <c:pt idx="1">
                  <c:v>58673070.791133001</c:v>
                </c:pt>
                <c:pt idx="2">
                  <c:v>23293214.714302048</c:v>
                </c:pt>
                <c:pt idx="3">
                  <c:v>24099821.594574939</c:v>
                </c:pt>
                <c:pt idx="4">
                  <c:v>24878829.98215783</c:v>
                </c:pt>
                <c:pt idx="5">
                  <c:v>25586681.301783931</c:v>
                </c:pt>
                <c:pt idx="6">
                  <c:v>26204707.934238091</c:v>
                </c:pt>
              </c:numCache>
            </c:numRef>
          </c:yVal>
          <c:smooth val="0"/>
          <c:extLst>
            <c:ext xmlns:c16="http://schemas.microsoft.com/office/drawing/2014/chart" uri="{C3380CC4-5D6E-409C-BE32-E72D297353CC}">
              <c16:uniqueId val="{00000003-4925-4633-AD30-52EC4209745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5 (IndustrialMachinery)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product_demand!$D$15:$J$15</c:f>
              <c:numCache>
                <c:formatCode>_(* #,##0.00_);_(* \(#,##0.00\);_(* "-"??_);_(@_)</c:formatCode>
                <c:ptCount val="7"/>
                <c:pt idx="0">
                  <c:v>5350442.429573088</c:v>
                </c:pt>
                <c:pt idx="1">
                  <c:v>6426937.0277190395</c:v>
                </c:pt>
                <c:pt idx="2">
                  <c:v>7323471.063658</c:v>
                </c:pt>
                <c:pt idx="3">
                  <c:v>8407595.8640050776</c:v>
                </c:pt>
                <c:pt idx="4">
                  <c:v>9714901.3161953241</c:v>
                </c:pt>
                <c:pt idx="5">
                  <c:v>11137543.163966199</c:v>
                </c:pt>
                <c:pt idx="6">
                  <c:v>12562326.760283081</c:v>
                </c:pt>
              </c:numCache>
            </c:numRef>
          </c:yVal>
          <c:smooth val="0"/>
          <c:extLst>
            <c:ext xmlns:c16="http://schemas.microsoft.com/office/drawing/2014/chart" uri="{C3380CC4-5D6E-409C-BE32-E72D297353CC}">
              <c16:uniqueId val="{00000000-594C-407A-B077-627D5461573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product_demand!$D$31:$J$31</c:f>
              <c:numCache>
                <c:formatCode>_(* #,##0.00_);_(* \(#,##0.00\);_(* "-"??_);_(@_)</c:formatCode>
                <c:ptCount val="7"/>
                <c:pt idx="0">
                  <c:v>5350442.429573088</c:v>
                </c:pt>
                <c:pt idx="1">
                  <c:v>6426937.0277190395</c:v>
                </c:pt>
                <c:pt idx="2">
                  <c:v>7323471.063654704</c:v>
                </c:pt>
                <c:pt idx="3">
                  <c:v>8406793.7492296956</c:v>
                </c:pt>
                <c:pt idx="4">
                  <c:v>9406031.8774537928</c:v>
                </c:pt>
                <c:pt idx="5">
                  <c:v>9603986.5141598806</c:v>
                </c:pt>
                <c:pt idx="6">
                  <c:v>10549990.26213285</c:v>
                </c:pt>
              </c:numCache>
            </c:numRef>
          </c:yVal>
          <c:smooth val="0"/>
          <c:extLst>
            <c:ext xmlns:c16="http://schemas.microsoft.com/office/drawing/2014/chart" uri="{C3380CC4-5D6E-409C-BE32-E72D297353CC}">
              <c16:uniqueId val="{00000001-594C-407A-B077-627D5461573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product_demand!$D$47:$J$47</c:f>
              <c:numCache>
                <c:formatCode>_(* #,##0.00_);_(* \(#,##0.00\);_(* "-"??_);_(@_)</c:formatCode>
                <c:ptCount val="7"/>
                <c:pt idx="0">
                  <c:v>5350442.429573088</c:v>
                </c:pt>
                <c:pt idx="1">
                  <c:v>6426937.0277190395</c:v>
                </c:pt>
                <c:pt idx="2">
                  <c:v>7323471.0636504935</c:v>
                </c:pt>
                <c:pt idx="3">
                  <c:v>8405769.4336088169</c:v>
                </c:pt>
                <c:pt idx="4">
                  <c:v>9013096.9537253492</c:v>
                </c:pt>
                <c:pt idx="5">
                  <c:v>7662929.5927969133</c:v>
                </c:pt>
                <c:pt idx="6">
                  <c:v>7757328.8024408519</c:v>
                </c:pt>
              </c:numCache>
            </c:numRef>
          </c:yVal>
          <c:smooth val="0"/>
          <c:extLst>
            <c:ext xmlns:c16="http://schemas.microsoft.com/office/drawing/2014/chart" uri="{C3380CC4-5D6E-409C-BE32-E72D297353CC}">
              <c16:uniqueId val="{00000002-594C-407A-B077-627D5461573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product_demand!$D$63:$J$63</c:f>
              <c:numCache>
                <c:formatCode>_(* #,##0.00_);_(* \(#,##0.00\);_(* "-"??_);_(@_)</c:formatCode>
                <c:ptCount val="7"/>
                <c:pt idx="0">
                  <c:v>5350442.429573088</c:v>
                </c:pt>
                <c:pt idx="1">
                  <c:v>6426937.0277190395</c:v>
                </c:pt>
                <c:pt idx="2">
                  <c:v>7323471.0636448348</c:v>
                </c:pt>
                <c:pt idx="3">
                  <c:v>8404391.4696943238</c:v>
                </c:pt>
                <c:pt idx="4">
                  <c:v>8481403.4103690851</c:v>
                </c:pt>
                <c:pt idx="5">
                  <c:v>4944446.6680499222</c:v>
                </c:pt>
                <c:pt idx="6">
                  <c:v>3648396.4754460212</c:v>
                </c:pt>
              </c:numCache>
            </c:numRef>
          </c:yVal>
          <c:smooth val="0"/>
          <c:extLst>
            <c:ext xmlns:c16="http://schemas.microsoft.com/office/drawing/2014/chart" uri="{C3380CC4-5D6E-409C-BE32-E72D297353CC}">
              <c16:uniqueId val="{00000003-594C-407A-B077-627D5461573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6 (TextileProducts)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product_demand!$D$16:$J$16</c:f>
              <c:numCache>
                <c:formatCode>_(* #,##0.00_);_(* \(#,##0.00\);_(* "-"??_);_(@_)</c:formatCode>
                <c:ptCount val="7"/>
                <c:pt idx="0">
                  <c:v>43175992.852535754</c:v>
                </c:pt>
                <c:pt idx="1">
                  <c:v>47533004.030874424</c:v>
                </c:pt>
                <c:pt idx="2">
                  <c:v>50886487.131603956</c:v>
                </c:pt>
                <c:pt idx="3">
                  <c:v>54564264.439839393</c:v>
                </c:pt>
                <c:pt idx="4">
                  <c:v>58308964.474089637</c:v>
                </c:pt>
                <c:pt idx="5">
                  <c:v>61326540.749245815</c:v>
                </c:pt>
                <c:pt idx="6">
                  <c:v>63284031.302137308</c:v>
                </c:pt>
              </c:numCache>
            </c:numRef>
          </c:yVal>
          <c:smooth val="0"/>
          <c:extLst>
            <c:ext xmlns:c16="http://schemas.microsoft.com/office/drawing/2014/chart" uri="{C3380CC4-5D6E-409C-BE32-E72D297353CC}">
              <c16:uniqueId val="{00000000-B032-444C-996C-99A3C1226E7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product_demand!$D$32:$J$32</c:f>
              <c:numCache>
                <c:formatCode>_(* #,##0.00_);_(* \(#,##0.00\);_(* "-"??_);_(@_)</c:formatCode>
                <c:ptCount val="7"/>
                <c:pt idx="0">
                  <c:v>43175992.852535754</c:v>
                </c:pt>
                <c:pt idx="1">
                  <c:v>47515187.554175787</c:v>
                </c:pt>
                <c:pt idx="2">
                  <c:v>38967435.8828412</c:v>
                </c:pt>
                <c:pt idx="3">
                  <c:v>41341036.473144621</c:v>
                </c:pt>
                <c:pt idx="4">
                  <c:v>44508703.555857524</c:v>
                </c:pt>
                <c:pt idx="5">
                  <c:v>47186173.863032043</c:v>
                </c:pt>
                <c:pt idx="6">
                  <c:v>49068411.190066688</c:v>
                </c:pt>
              </c:numCache>
            </c:numRef>
          </c:yVal>
          <c:smooth val="0"/>
          <c:extLst>
            <c:ext xmlns:c16="http://schemas.microsoft.com/office/drawing/2014/chart" uri="{C3380CC4-5D6E-409C-BE32-E72D297353CC}">
              <c16:uniqueId val="{00000001-B032-444C-996C-99A3C1226E7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product_demand!$D$48:$J$48</c:f>
              <c:numCache>
                <c:formatCode>_(* #,##0.00_);_(* \(#,##0.00\);_(* "-"??_);_(@_)</c:formatCode>
                <c:ptCount val="7"/>
                <c:pt idx="0">
                  <c:v>43175992.852535754</c:v>
                </c:pt>
                <c:pt idx="1">
                  <c:v>47501020.996053442</c:v>
                </c:pt>
                <c:pt idx="2">
                  <c:v>30411493.30240301</c:v>
                </c:pt>
                <c:pt idx="3">
                  <c:v>31261241.752165679</c:v>
                </c:pt>
                <c:pt idx="4">
                  <c:v>32870391.617613021</c:v>
                </c:pt>
                <c:pt idx="5">
                  <c:v>34478345.615170389</c:v>
                </c:pt>
                <c:pt idx="6">
                  <c:v>35771962.884673342</c:v>
                </c:pt>
              </c:numCache>
            </c:numRef>
          </c:yVal>
          <c:smooth val="0"/>
          <c:extLst>
            <c:ext xmlns:c16="http://schemas.microsoft.com/office/drawing/2014/chart" uri="{C3380CC4-5D6E-409C-BE32-E72D297353CC}">
              <c16:uniqueId val="{00000002-B032-444C-996C-99A3C1226E7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product_demand!$D$64:$J$64</c:f>
              <c:numCache>
                <c:formatCode>_(* #,##0.00_);_(* \(#,##0.00\);_(* "-"??_);_(@_)</c:formatCode>
                <c:ptCount val="7"/>
                <c:pt idx="0">
                  <c:v>43175992.852535754</c:v>
                </c:pt>
                <c:pt idx="1">
                  <c:v>47478410.287213378</c:v>
                </c:pt>
                <c:pt idx="2">
                  <c:v>14723173.42656013</c:v>
                </c:pt>
                <c:pt idx="3">
                  <c:v>12937881.033741159</c:v>
                </c:pt>
                <c:pt idx="4">
                  <c:v>13240149.631567679</c:v>
                </c:pt>
                <c:pt idx="5">
                  <c:v>13616734.1122171</c:v>
                </c:pt>
                <c:pt idx="6">
                  <c:v>13947824.33493153</c:v>
                </c:pt>
              </c:numCache>
            </c:numRef>
          </c:yVal>
          <c:smooth val="0"/>
          <c:extLst>
            <c:ext xmlns:c16="http://schemas.microsoft.com/office/drawing/2014/chart" uri="{C3380CC4-5D6E-409C-BE32-E72D297353CC}">
              <c16:uniqueId val="{00000003-B032-444C-996C-99A3C1226E7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product_demand</a:t>
            </a:r>
            <a:r>
              <a:rPr lang="en-GB" sz="1400" b="1" i="0" u="none" strike="noStrike" kern="1200" spc="0" baseline="0">
                <a:solidFill>
                  <a:sysClr val="windowText" lastClr="000000">
                    <a:lumMod val="65000"/>
                    <a:lumOff val="35000"/>
                  </a:sysClr>
                </a:solidFill>
              </a:rPr>
              <a:t> of 7 (OtherProducts)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product_demand!$D$17:$J$17</c:f>
              <c:numCache>
                <c:formatCode>_(* #,##0.00_);_(* \(#,##0.00\);_(* "-"??_);_(@_)</c:formatCode>
                <c:ptCount val="7"/>
                <c:pt idx="0">
                  <c:v>35167149.639426708</c:v>
                </c:pt>
                <c:pt idx="1">
                  <c:v>39918330.12910524</c:v>
                </c:pt>
                <c:pt idx="2">
                  <c:v>43697694.16993776</c:v>
                </c:pt>
                <c:pt idx="3">
                  <c:v>47346749.76529026</c:v>
                </c:pt>
                <c:pt idx="4">
                  <c:v>51209572.423586443</c:v>
                </c:pt>
                <c:pt idx="5">
                  <c:v>54382574.834598169</c:v>
                </c:pt>
                <c:pt idx="6">
                  <c:v>56465303.340417236</c:v>
                </c:pt>
              </c:numCache>
            </c:numRef>
          </c:yVal>
          <c:smooth val="0"/>
          <c:extLst>
            <c:ext xmlns:c16="http://schemas.microsoft.com/office/drawing/2014/chart" uri="{C3380CC4-5D6E-409C-BE32-E72D297353CC}">
              <c16:uniqueId val="{00000000-E7FD-4400-8DD6-C7F0A6A64AF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product_demand!$D$33:$J$33</c:f>
              <c:numCache>
                <c:formatCode>_(* #,##0.00_);_(* \(#,##0.00\);_(* "-"??_);_(@_)</c:formatCode>
                <c:ptCount val="7"/>
                <c:pt idx="0">
                  <c:v>35167149.639426708</c:v>
                </c:pt>
                <c:pt idx="1">
                  <c:v>39901334.450862721</c:v>
                </c:pt>
                <c:pt idx="2">
                  <c:v>32563018.390679441</c:v>
                </c:pt>
                <c:pt idx="3">
                  <c:v>34363237.080342971</c:v>
                </c:pt>
                <c:pt idx="4">
                  <c:v>37356290.032540202</c:v>
                </c:pt>
                <c:pt idx="5">
                  <c:v>39981628.12116684</c:v>
                </c:pt>
                <c:pt idx="6">
                  <c:v>41830227.589079291</c:v>
                </c:pt>
              </c:numCache>
            </c:numRef>
          </c:yVal>
          <c:smooth val="0"/>
          <c:extLst>
            <c:ext xmlns:c16="http://schemas.microsoft.com/office/drawing/2014/chart" uri="{C3380CC4-5D6E-409C-BE32-E72D297353CC}">
              <c16:uniqueId val="{00000001-E7FD-4400-8DD6-C7F0A6A64AF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product_demand!$D$49:$J$49</c:f>
              <c:numCache>
                <c:formatCode>_(* #,##0.00_);_(* \(#,##0.00\);_(* "-"??_);_(@_)</c:formatCode>
                <c:ptCount val="7"/>
                <c:pt idx="0">
                  <c:v>35167149.639426708</c:v>
                </c:pt>
                <c:pt idx="1">
                  <c:v>39891013.355661407</c:v>
                </c:pt>
                <c:pt idx="2">
                  <c:v>25343643.357894979</c:v>
                </c:pt>
                <c:pt idx="3">
                  <c:v>25078799.565635547</c:v>
                </c:pt>
                <c:pt idx="4">
                  <c:v>26550859.102289919</c:v>
                </c:pt>
                <c:pt idx="5">
                  <c:v>27910743.32340011</c:v>
                </c:pt>
                <c:pt idx="6">
                  <c:v>28664816.495793302</c:v>
                </c:pt>
              </c:numCache>
            </c:numRef>
          </c:yVal>
          <c:smooth val="0"/>
          <c:extLst>
            <c:ext xmlns:c16="http://schemas.microsoft.com/office/drawing/2014/chart" uri="{C3380CC4-5D6E-409C-BE32-E72D297353CC}">
              <c16:uniqueId val="{00000002-E7FD-4400-8DD6-C7F0A6A64AF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product_demand!$D$1:$J$1</c:f>
              <c:numCache>
                <c:formatCode>General</c:formatCode>
                <c:ptCount val="7"/>
                <c:pt idx="0">
                  <c:v>2020</c:v>
                </c:pt>
                <c:pt idx="1">
                  <c:v>2025</c:v>
                </c:pt>
                <c:pt idx="2">
                  <c:v>2030</c:v>
                </c:pt>
                <c:pt idx="3">
                  <c:v>2035</c:v>
                </c:pt>
                <c:pt idx="4">
                  <c:v>2040</c:v>
                </c:pt>
                <c:pt idx="5">
                  <c:v>2045</c:v>
                </c:pt>
                <c:pt idx="6">
                  <c:v>2050</c:v>
                </c:pt>
              </c:numCache>
            </c:numRef>
          </c:xVal>
          <c:yVal>
            <c:numRef>
              <c:f>product_demand!$D$65:$J$65</c:f>
              <c:numCache>
                <c:formatCode>_(* #,##0.00_);_(* \(#,##0.00\);_(* "-"??_);_(@_)</c:formatCode>
                <c:ptCount val="7"/>
                <c:pt idx="0">
                  <c:v>35167149.639426708</c:v>
                </c:pt>
                <c:pt idx="1">
                  <c:v>39869171.87252295</c:v>
                </c:pt>
                <c:pt idx="2">
                  <c:v>11933687.56694697</c:v>
                </c:pt>
                <c:pt idx="3">
                  <c:v>10448520.852195811</c:v>
                </c:pt>
                <c:pt idx="4">
                  <c:v>10686847.03003796</c:v>
                </c:pt>
                <c:pt idx="5">
                  <c:v>10985524.160559</c:v>
                </c:pt>
                <c:pt idx="6">
                  <c:v>11247668.3136533</c:v>
                </c:pt>
              </c:numCache>
            </c:numRef>
          </c:yVal>
          <c:smooth val="0"/>
          <c:extLst>
            <c:ext xmlns:c16="http://schemas.microsoft.com/office/drawing/2014/chart" uri="{C3380CC4-5D6E-409C-BE32-E72D297353CC}">
              <c16:uniqueId val="{00000003-E7FD-4400-8DD6-C7F0A6A64AF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End-of-life (t)</a:t>
                </a:r>
                <a:endParaRPr lang="en-US"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4 (</a:t>
            </a:r>
            <a:r>
              <a:rPr lang="en-GB" b="1"/>
              <a:t>Ammonium</a:t>
            </a:r>
            <a:r>
              <a:rPr lang="en-GB" b="1" baseline="0"/>
              <a:t>Phosphate)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fertiliser_demand!$D$6:$J$6</c:f>
              <c:numCache>
                <c:formatCode>0.00</c:formatCode>
                <c:ptCount val="7"/>
                <c:pt idx="0">
                  <c:v>3518.8906746345001</c:v>
                </c:pt>
                <c:pt idx="1">
                  <c:v>3507.3352218223235</c:v>
                </c:pt>
                <c:pt idx="2">
                  <c:v>3495.7797690101465</c:v>
                </c:pt>
                <c:pt idx="3">
                  <c:v>3484.22431619797</c:v>
                </c:pt>
                <c:pt idx="4">
                  <c:v>3472.6688633857934</c:v>
                </c:pt>
                <c:pt idx="5">
                  <c:v>3461.1134105736164</c:v>
                </c:pt>
                <c:pt idx="6">
                  <c:v>3449.5579577614399</c:v>
                </c:pt>
              </c:numCache>
            </c:numRef>
          </c:yVal>
          <c:smooth val="0"/>
          <c:extLst>
            <c:ext xmlns:c16="http://schemas.microsoft.com/office/drawing/2014/chart" uri="{C3380CC4-5D6E-409C-BE32-E72D297353CC}">
              <c16:uniqueId val="{00000000-0E2C-7F40-9094-7BD5CBA9ECB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fertiliser_demand!$D$17:$J$17</c:f>
              <c:numCache>
                <c:formatCode>0.00</c:formatCode>
                <c:ptCount val="7"/>
                <c:pt idx="0">
                  <c:v>3518.8906746345001</c:v>
                </c:pt>
                <c:pt idx="1">
                  <c:v>3317.7631762132451</c:v>
                </c:pt>
                <c:pt idx="2">
                  <c:v>3116.63567779199</c:v>
                </c:pt>
                <c:pt idx="3">
                  <c:v>2915.508179370735</c:v>
                </c:pt>
                <c:pt idx="4">
                  <c:v>2714.3806809494799</c:v>
                </c:pt>
                <c:pt idx="5">
                  <c:v>2513.2531825282249</c:v>
                </c:pt>
                <c:pt idx="6">
                  <c:v>2312.1256841069699</c:v>
                </c:pt>
              </c:numCache>
            </c:numRef>
          </c:yVal>
          <c:smooth val="0"/>
          <c:extLst>
            <c:ext xmlns:c16="http://schemas.microsoft.com/office/drawing/2014/chart" uri="{C3380CC4-5D6E-409C-BE32-E72D297353CC}">
              <c16:uniqueId val="{00000001-0E2C-7F40-9094-7BD5CBA9ECB2}"/>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fertiliser_demand!$D$28:$J$28</c:f>
              <c:numCache>
                <c:formatCode>0.00</c:formatCode>
                <c:ptCount val="7"/>
                <c:pt idx="0">
                  <c:v>3518.8906746345001</c:v>
                </c:pt>
                <c:pt idx="1">
                  <c:v>3317.7631762132451</c:v>
                </c:pt>
                <c:pt idx="2">
                  <c:v>3116.63567779199</c:v>
                </c:pt>
                <c:pt idx="3">
                  <c:v>2915.508179370735</c:v>
                </c:pt>
                <c:pt idx="4">
                  <c:v>2714.3806809494799</c:v>
                </c:pt>
                <c:pt idx="5">
                  <c:v>2513.2531825282249</c:v>
                </c:pt>
                <c:pt idx="6">
                  <c:v>2312.1256841069699</c:v>
                </c:pt>
              </c:numCache>
            </c:numRef>
          </c:yVal>
          <c:smooth val="0"/>
          <c:extLst>
            <c:ext xmlns:c16="http://schemas.microsoft.com/office/drawing/2014/chart" uri="{C3380CC4-5D6E-409C-BE32-E72D297353CC}">
              <c16:uniqueId val="{00000002-0E2C-7F40-9094-7BD5CBA9ECB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a:t>
            </a:r>
            <a:r>
              <a:rPr lang="en-GB" b="1" baseline="0"/>
              <a:t> </a:t>
            </a:r>
            <a:r>
              <a:rPr lang="en-GB" b="1"/>
              <a:t>of 1 (HDPEPolyethylene)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recycling_rate_old!$D$3:$J$3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5DE0-3641-B560-1D5FBE1396F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recycling_rate_old!$D$14:$J$14</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5DE0-3641-B560-1D5FBE1396F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recycling_rate_old!$D$25:$J$25</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5DE0-3641-B560-1D5FBE1396F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recycling_rate_old!$D$36:$J$36</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5DE0-3641-B560-1D5FBE1396F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1" i="0" u="none" strike="noStrike" kern="1200" spc="0" baseline="0">
                    <a:solidFill>
                      <a:sysClr val="windowText" lastClr="000000">
                        <a:lumMod val="65000"/>
                        <a:lumOff val="35000"/>
                      </a:sysClr>
                    </a:solidFill>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recycling of</a:t>
            </a:r>
            <a:r>
              <a:rPr lang="en-GB" b="1" baseline="0"/>
              <a:t> 0 (LDPEPolyethylene)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recycling_rate_old!$D$2:$J$2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1964-8C4C-A252-7D78E1A8A65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recycling_rate_old!$D$13:$J$13</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1964-8C4C-A252-7D78E1A8A65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recycling_rate_old!$D$24:$J$24</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1964-8C4C-A252-7D78E1A8A65A}"/>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recycling_rate_old!$D$35:$J$35</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1964-8C4C-A252-7D78E1A8A65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2 (PPPolypropylene)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recycling_rate_old!$D$4:$J$4</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7A40-C44B-9863-6DC2DC48D27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recycling_rate_old!$D$15:$J$15</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7A40-C44B-9863-6DC2DC48D27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recycling_rate_old!$D$26:$J$26</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7A40-C44B-9863-6DC2DC48D27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recycling_rate_old!$D$37:$J$37</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7A40-C44B-9863-6DC2DC48D27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3</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recycling_rate_old!$D$5:$J$5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3AD9-B845-99D3-6C2790B2AF4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recycling_rate_old!$D$16:$J$16</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3AD9-B845-99D3-6C2790B2AF4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recycling_rate_old!$D$27:$J$27</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3AD9-B845-99D3-6C2790B2AF4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recycling_rate_old!$D$38:$J$38</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3AD9-B845-99D3-6C2790B2AF4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4 (PVCPolyvinylChloride)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recycling_rate_old!$D$6:$J$6</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D6F-3549-9AE7-99295534CBB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recycling_rate_old!$D$17:$J$17</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2D6F-3549-9AE7-99295534CBB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recycling_rate_old!$D$28:$J$28</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2D6F-3549-9AE7-99295534CBB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recycling_rate_old!$D$39:$J$39</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2D6F-3549-9AE7-99295534CBB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5 (PETPolyethyleneTerephthalatePolyesters)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recycling_rate_old!$D$7:$J$7</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DFE3-7F4F-8FCE-90C6FAB0FCBE}"/>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recycling_rate_old!$D$18:$J$18</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DFE3-7F4F-8FCE-90C6FAB0FCBE}"/>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recycling_rate_old!$D$29:$J$29</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DFE3-7F4F-8FCE-90C6FAB0FCBE}"/>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recycling_rate_old!$D$40:$J$40</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DFE3-7F4F-8FCE-90C6FAB0FCBE}"/>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6 (Polyurethane)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recycling_rate_old!$D$8:$J$8</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D80-5148-AE09-AF19C4101DE7}"/>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recycling_rate_old!$D$19:$J$19</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2D80-5148-AE09-AF19C4101DE7}"/>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recycling_rate_old!$D$30:$J$30</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2D80-5148-AE09-AF19C4101DE7}"/>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recycling_rate_old!$D$41:$J$41</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2D80-5148-AE09-AF19C4101DE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7 (SyntheticRubbers)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recycling_rate_old!$D$9:$J$9</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088E-2F49-A393-4E216B749DC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recycling_rate_old!$D$20:$J$20</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088E-2F49-A393-4E216B749DC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recycling_rate_old!$D$31:$J$31</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088E-2F49-A393-4E216B749DC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recycling_rate_old!$D$42:$J$42</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088E-2F49-A393-4E216B749DC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8 (OtherPolymers)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recycling_rate_old!$D$10:$J$10</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FBE1-7846-B626-B533CEF3FE9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recycling_rate_old!$D$21:$J$21</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FBE1-7846-B626-B533CEF3FE9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recycling_rate_old!$D$32:$J$32</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FBE1-7846-B626-B533CEF3FE9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recycling_rate_old!$D$43:$J$43</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FBE1-7846-B626-B533CEF3FE9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9 (LLDPE)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recycling_rate_old!$D$11:$J$11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B9CD-DF44-8C1A-832202082EB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recycling_rate_old!$D$22:$J$22</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B9CD-DF44-8C1A-832202082EB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recycling_rate_old!$D$33:$J$33</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B9CD-DF44-8C1A-832202082EB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recycling_rate_old!$D$44:$J$44</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B9CD-DF44-8C1A-832202082EB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5 (</a:t>
            </a:r>
            <a:r>
              <a:rPr lang="en-GB" b="1"/>
              <a:t>NK</a:t>
            </a:r>
            <a:r>
              <a:rPr lang="en-GB" b="1" baseline="0"/>
              <a:t>Compound)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fertiliser_demand!$D$7:$J$7</c:f>
              <c:numCache>
                <c:formatCode>0.00</c:formatCode>
                <c:ptCount val="7"/>
                <c:pt idx="0">
                  <c:v>331.60282992930797</c:v>
                </c:pt>
                <c:pt idx="1">
                  <c:v>332.34232532366184</c:v>
                </c:pt>
                <c:pt idx="2">
                  <c:v>333.08182071801565</c:v>
                </c:pt>
                <c:pt idx="3">
                  <c:v>333.82131611236946</c:v>
                </c:pt>
                <c:pt idx="4">
                  <c:v>334.56081150672333</c:v>
                </c:pt>
                <c:pt idx="5">
                  <c:v>335.30030690107719</c:v>
                </c:pt>
                <c:pt idx="6">
                  <c:v>336.039802295431</c:v>
                </c:pt>
              </c:numCache>
            </c:numRef>
          </c:yVal>
          <c:smooth val="0"/>
          <c:extLst>
            <c:ext xmlns:c16="http://schemas.microsoft.com/office/drawing/2014/chart" uri="{C3380CC4-5D6E-409C-BE32-E72D297353CC}">
              <c16:uniqueId val="{00000000-F93C-7044-B36B-7C8C44D279F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fertiliser_demand!$D$18:$J$18</c:f>
              <c:numCache>
                <c:formatCode>0.00</c:formatCode>
                <c:ptCount val="7"/>
                <c:pt idx="0">
                  <c:v>331.60282992930797</c:v>
                </c:pt>
                <c:pt idx="1">
                  <c:v>304.03848273523914</c:v>
                </c:pt>
                <c:pt idx="2">
                  <c:v>276.47413554117031</c:v>
                </c:pt>
                <c:pt idx="3">
                  <c:v>248.90978834710148</c:v>
                </c:pt>
                <c:pt idx="4">
                  <c:v>221.34544115303265</c:v>
                </c:pt>
                <c:pt idx="5">
                  <c:v>193.78109395896382</c:v>
                </c:pt>
                <c:pt idx="6">
                  <c:v>166.21674676489499</c:v>
                </c:pt>
              </c:numCache>
            </c:numRef>
          </c:yVal>
          <c:smooth val="0"/>
          <c:extLst>
            <c:ext xmlns:c16="http://schemas.microsoft.com/office/drawing/2014/chart" uri="{C3380CC4-5D6E-409C-BE32-E72D297353CC}">
              <c16:uniqueId val="{00000001-F93C-7044-B36B-7C8C44D279F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fertiliser_demand!$D$29:$J$29</c:f>
              <c:numCache>
                <c:formatCode>0.00</c:formatCode>
                <c:ptCount val="7"/>
                <c:pt idx="0">
                  <c:v>331.60282992930797</c:v>
                </c:pt>
                <c:pt idx="1">
                  <c:v>304.03848273523914</c:v>
                </c:pt>
                <c:pt idx="2">
                  <c:v>276.47413554117031</c:v>
                </c:pt>
                <c:pt idx="3">
                  <c:v>248.90978834710148</c:v>
                </c:pt>
                <c:pt idx="4">
                  <c:v>221.34544115303265</c:v>
                </c:pt>
                <c:pt idx="5">
                  <c:v>193.78109395896382</c:v>
                </c:pt>
                <c:pt idx="6">
                  <c:v>166.21674676489499</c:v>
                </c:pt>
              </c:numCache>
            </c:numRef>
          </c:yVal>
          <c:smooth val="0"/>
          <c:extLst>
            <c:ext xmlns:c16="http://schemas.microsoft.com/office/drawing/2014/chart" uri="{C3380CC4-5D6E-409C-BE32-E72D297353CC}">
              <c16:uniqueId val="{00000002-F93C-7044-B36B-7C8C44D279F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10 (FibrePPA)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recycling_rate_old!$D$12:$J$12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E7EB-134E-9184-A23F1DB2D31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recycling_rate_old!$D$23:$J$23</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E7EB-134E-9184-A23F1DB2D316}"/>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recycling_rate_old!$D$34:$J$34</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E7EB-134E-9184-A23F1DB2D31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recycling_rate_old!$D$45:$J$45</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E7EB-134E-9184-A23F1DB2D31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3 (PSPolystyrene)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recycling_rate_old!$D$5:$J$5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3AD9-B845-99D3-6C2790B2AF4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recycling_rate_old!$D$16:$J$16</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3AD9-B845-99D3-6C2790B2AF4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recycling_rate_old!$D$27:$J$27</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3AD9-B845-99D3-6C2790B2AF4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recycling_rate_old!$D$38:$J$38</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3AD9-B845-99D3-6C2790B2AF4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frac_of_recyclable_PO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frac_of_recyclable_PO_old!$D$1:$J$1</c:f>
              <c:numCache>
                <c:formatCode>General</c:formatCode>
                <c:ptCount val="7"/>
                <c:pt idx="0">
                  <c:v>2020</c:v>
                </c:pt>
                <c:pt idx="1">
                  <c:v>2025</c:v>
                </c:pt>
                <c:pt idx="2">
                  <c:v>2030</c:v>
                </c:pt>
                <c:pt idx="3">
                  <c:v>2035</c:v>
                </c:pt>
                <c:pt idx="4">
                  <c:v>2040</c:v>
                </c:pt>
                <c:pt idx="5">
                  <c:v>2045</c:v>
                </c:pt>
                <c:pt idx="6">
                  <c:v>2050</c:v>
                </c:pt>
              </c:numCache>
            </c:numRef>
          </c:xVal>
          <c:yVal>
            <c:numRef>
              <c:f>frac_of_recyclable_PO_old!$D$2:$J$2</c:f>
              <c:numCache>
                <c:formatCode>0.00</c:formatCode>
                <c:ptCount val="7"/>
                <c:pt idx="0">
                  <c:v>0.5</c:v>
                </c:pt>
                <c:pt idx="1">
                  <c:v>0.5</c:v>
                </c:pt>
                <c:pt idx="2">
                  <c:v>0.5</c:v>
                </c:pt>
                <c:pt idx="3">
                  <c:v>0.5</c:v>
                </c:pt>
                <c:pt idx="4">
                  <c:v>0.5</c:v>
                </c:pt>
                <c:pt idx="5">
                  <c:v>0.5</c:v>
                </c:pt>
                <c:pt idx="6">
                  <c:v>0.5</c:v>
                </c:pt>
              </c:numCache>
            </c:numRef>
          </c:yVal>
          <c:smooth val="0"/>
          <c:extLst>
            <c:ext xmlns:c16="http://schemas.microsoft.com/office/drawing/2014/chart" uri="{C3380CC4-5D6E-409C-BE32-E72D297353CC}">
              <c16:uniqueId val="{00000000-4AA1-A245-98EE-712758B7318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frac_of_recyclable_PO_old!$D$1:$J$1</c:f>
              <c:numCache>
                <c:formatCode>General</c:formatCode>
                <c:ptCount val="7"/>
                <c:pt idx="0">
                  <c:v>2020</c:v>
                </c:pt>
                <c:pt idx="1">
                  <c:v>2025</c:v>
                </c:pt>
                <c:pt idx="2">
                  <c:v>2030</c:v>
                </c:pt>
                <c:pt idx="3">
                  <c:v>2035</c:v>
                </c:pt>
                <c:pt idx="4">
                  <c:v>2040</c:v>
                </c:pt>
                <c:pt idx="5">
                  <c:v>2045</c:v>
                </c:pt>
                <c:pt idx="6">
                  <c:v>2050</c:v>
                </c:pt>
              </c:numCache>
            </c:numRef>
          </c:xVal>
          <c:yVal>
            <c:numRef>
              <c:f>frac_of_recyclable_PO_old!$D$3:$J$3</c:f>
              <c:numCache>
                <c:formatCode>0.00</c:formatCode>
                <c:ptCount val="7"/>
              </c:numCache>
            </c:numRef>
          </c:yVal>
          <c:smooth val="0"/>
          <c:extLst>
            <c:ext xmlns:c16="http://schemas.microsoft.com/office/drawing/2014/chart" uri="{C3380CC4-5D6E-409C-BE32-E72D297353CC}">
              <c16:uniqueId val="{00000001-4AA1-A245-98EE-712758B7318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frac_of_recyclable_PO_old!$D$1:$J$1</c:f>
              <c:numCache>
                <c:formatCode>General</c:formatCode>
                <c:ptCount val="7"/>
                <c:pt idx="0">
                  <c:v>2020</c:v>
                </c:pt>
                <c:pt idx="1">
                  <c:v>2025</c:v>
                </c:pt>
                <c:pt idx="2">
                  <c:v>2030</c:v>
                </c:pt>
                <c:pt idx="3">
                  <c:v>2035</c:v>
                </c:pt>
                <c:pt idx="4">
                  <c:v>2040</c:v>
                </c:pt>
                <c:pt idx="5">
                  <c:v>2045</c:v>
                </c:pt>
                <c:pt idx="6">
                  <c:v>2050</c:v>
                </c:pt>
              </c:numCache>
            </c:numRef>
          </c:xVal>
          <c:yVal>
            <c:numRef>
              <c:f>frac_of_recyclable_PO_old!$D$4:$J$4</c:f>
              <c:numCache>
                <c:formatCode>0.00</c:formatCode>
                <c:ptCount val="7"/>
              </c:numCache>
            </c:numRef>
          </c:yVal>
          <c:smooth val="0"/>
          <c:extLst>
            <c:ext xmlns:c16="http://schemas.microsoft.com/office/drawing/2014/chart" uri="{C3380CC4-5D6E-409C-BE32-E72D297353CC}">
              <c16:uniqueId val="{00000002-4AA1-A245-98EE-712758B7318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frac_of_recyclable_PO_old!$D$1:$J$1</c:f>
              <c:numCache>
                <c:formatCode>General</c:formatCode>
                <c:ptCount val="7"/>
                <c:pt idx="0">
                  <c:v>2020</c:v>
                </c:pt>
                <c:pt idx="1">
                  <c:v>2025</c:v>
                </c:pt>
                <c:pt idx="2">
                  <c:v>2030</c:v>
                </c:pt>
                <c:pt idx="3">
                  <c:v>2035</c:v>
                </c:pt>
                <c:pt idx="4">
                  <c:v>2040</c:v>
                </c:pt>
                <c:pt idx="5">
                  <c:v>2045</c:v>
                </c:pt>
                <c:pt idx="6">
                  <c:v>2050</c:v>
                </c:pt>
              </c:numCache>
            </c:numRef>
          </c:xVal>
          <c:yVal>
            <c:numRef>
              <c:f>frac_of_recyclable_PO_old!$D$5:$J$5</c:f>
              <c:numCache>
                <c:formatCode>0.00</c:formatCode>
                <c:ptCount val="7"/>
              </c:numCache>
            </c:numRef>
          </c:yVal>
          <c:smooth val="0"/>
          <c:extLst>
            <c:ext xmlns:c16="http://schemas.microsoft.com/office/drawing/2014/chart" uri="{C3380CC4-5D6E-409C-BE32-E72D297353CC}">
              <c16:uniqueId val="{00000003-4AA1-A245-98EE-712758B7318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ethylene_ethane_capacity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ethylene_ethane_capacity_old!$D$1:$J$1</c:f>
              <c:numCache>
                <c:formatCode>General</c:formatCode>
                <c:ptCount val="7"/>
                <c:pt idx="0">
                  <c:v>2020</c:v>
                </c:pt>
                <c:pt idx="1">
                  <c:v>2025</c:v>
                </c:pt>
                <c:pt idx="2">
                  <c:v>2030</c:v>
                </c:pt>
                <c:pt idx="3">
                  <c:v>2035</c:v>
                </c:pt>
                <c:pt idx="4">
                  <c:v>2040</c:v>
                </c:pt>
                <c:pt idx="5">
                  <c:v>2045</c:v>
                </c:pt>
                <c:pt idx="6">
                  <c:v>2050</c:v>
                </c:pt>
              </c:numCache>
            </c:numRef>
          </c:xVal>
          <c:yVal>
            <c:numRef>
              <c:f>ethylene_ethane_capacity_old!$D$2:$J$2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C499-2641-BEC3-B09F2E5AD7E9}"/>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ethylene_ethane_capacity_old!$D$1:$J$1</c:f>
              <c:numCache>
                <c:formatCode>General</c:formatCode>
                <c:ptCount val="7"/>
                <c:pt idx="0">
                  <c:v>2020</c:v>
                </c:pt>
                <c:pt idx="1">
                  <c:v>2025</c:v>
                </c:pt>
                <c:pt idx="2">
                  <c:v>2030</c:v>
                </c:pt>
                <c:pt idx="3">
                  <c:v>2035</c:v>
                </c:pt>
                <c:pt idx="4">
                  <c:v>2040</c:v>
                </c:pt>
                <c:pt idx="5">
                  <c:v>2045</c:v>
                </c:pt>
                <c:pt idx="6">
                  <c:v>2050</c:v>
                </c:pt>
              </c:numCache>
            </c:numRef>
          </c:xVal>
          <c:yVal>
            <c:numRef>
              <c:f>ethylene_ethane_capacity_old!$D$3:$J$3</c:f>
              <c:numCache>
                <c:formatCode>0.00</c:formatCode>
                <c:ptCount val="7"/>
                <c:pt idx="0">
                  <c:v>0</c:v>
                </c:pt>
                <c:pt idx="1">
                  <c:v>0.33333333333333331</c:v>
                </c:pt>
                <c:pt idx="2">
                  <c:v>0.66666666666666663</c:v>
                </c:pt>
                <c:pt idx="3">
                  <c:v>1</c:v>
                </c:pt>
                <c:pt idx="4">
                  <c:v>1.3333333333333333</c:v>
                </c:pt>
                <c:pt idx="5">
                  <c:v>1.6666666666666667</c:v>
                </c:pt>
                <c:pt idx="6">
                  <c:v>2</c:v>
                </c:pt>
              </c:numCache>
            </c:numRef>
          </c:yVal>
          <c:smooth val="0"/>
          <c:extLst>
            <c:ext xmlns:c16="http://schemas.microsoft.com/office/drawing/2014/chart" uri="{C3380CC4-5D6E-409C-BE32-E72D297353CC}">
              <c16:uniqueId val="{00000001-C499-2641-BEC3-B09F2E5AD7E9}"/>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ethylene_ethane_capacity_old!$D$1:$J$1</c:f>
              <c:numCache>
                <c:formatCode>General</c:formatCode>
                <c:ptCount val="7"/>
                <c:pt idx="0">
                  <c:v>2020</c:v>
                </c:pt>
                <c:pt idx="1">
                  <c:v>2025</c:v>
                </c:pt>
                <c:pt idx="2">
                  <c:v>2030</c:v>
                </c:pt>
                <c:pt idx="3">
                  <c:v>2035</c:v>
                </c:pt>
                <c:pt idx="4">
                  <c:v>2040</c:v>
                </c:pt>
                <c:pt idx="5">
                  <c:v>2045</c:v>
                </c:pt>
                <c:pt idx="6">
                  <c:v>2050</c:v>
                </c:pt>
              </c:numCache>
            </c:numRef>
          </c:xVal>
          <c:yVal>
            <c:numRef>
              <c:f>ethylene_ethane_capacity_old!$D$4:$J$4</c:f>
              <c:numCache>
                <c:formatCode>0.00</c:formatCode>
                <c:ptCount val="7"/>
                <c:pt idx="0">
                  <c:v>0</c:v>
                </c:pt>
                <c:pt idx="1">
                  <c:v>1.6666666666666665</c:v>
                </c:pt>
                <c:pt idx="2">
                  <c:v>3.333333333333333</c:v>
                </c:pt>
                <c:pt idx="3">
                  <c:v>5</c:v>
                </c:pt>
                <c:pt idx="4">
                  <c:v>6.6666666666666661</c:v>
                </c:pt>
                <c:pt idx="5">
                  <c:v>8.3333333333333339</c:v>
                </c:pt>
                <c:pt idx="6">
                  <c:v>10</c:v>
                </c:pt>
              </c:numCache>
            </c:numRef>
          </c:yVal>
          <c:smooth val="0"/>
          <c:extLst>
            <c:ext xmlns:c16="http://schemas.microsoft.com/office/drawing/2014/chart" uri="{C3380CC4-5D6E-409C-BE32-E72D297353CC}">
              <c16:uniqueId val="{00000002-C499-2641-BEC3-B09F2E5AD7E9}"/>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ethylene_ethane_capacity_old!$D$1:$J$1</c:f>
              <c:numCache>
                <c:formatCode>General</c:formatCode>
                <c:ptCount val="7"/>
                <c:pt idx="0">
                  <c:v>2020</c:v>
                </c:pt>
                <c:pt idx="1">
                  <c:v>2025</c:v>
                </c:pt>
                <c:pt idx="2">
                  <c:v>2030</c:v>
                </c:pt>
                <c:pt idx="3">
                  <c:v>2035</c:v>
                </c:pt>
                <c:pt idx="4">
                  <c:v>2040</c:v>
                </c:pt>
                <c:pt idx="5">
                  <c:v>2045</c:v>
                </c:pt>
                <c:pt idx="6">
                  <c:v>2050</c:v>
                </c:pt>
              </c:numCache>
            </c:numRef>
          </c:xVal>
          <c:yVal>
            <c:numRef>
              <c:f>ethylene_ethane_capacity_old!$D$5:$J$5</c:f>
              <c:numCache>
                <c:formatCode>0.00</c:formatCode>
                <c:ptCount val="7"/>
                <c:pt idx="0">
                  <c:v>0</c:v>
                </c:pt>
                <c:pt idx="1">
                  <c:v>5</c:v>
                </c:pt>
                <c:pt idx="2">
                  <c:v>10</c:v>
                </c:pt>
                <c:pt idx="3">
                  <c:v>15</c:v>
                </c:pt>
                <c:pt idx="4">
                  <c:v>20</c:v>
                </c:pt>
                <c:pt idx="5">
                  <c:v>25</c:v>
                </c:pt>
                <c:pt idx="6">
                  <c:v>30</c:v>
                </c:pt>
              </c:numCache>
            </c:numRef>
          </c:yVal>
          <c:smooth val="0"/>
          <c:extLst>
            <c:ext xmlns:c16="http://schemas.microsoft.com/office/drawing/2014/chart" uri="{C3380CC4-5D6E-409C-BE32-E72D297353CC}">
              <c16:uniqueId val="{00000003-C499-2641-BEC3-B09F2E5AD7E9}"/>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ethylene_naphtha_capacity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ethylene_naphtha_capacity_old!$D$1:$J$1</c:f>
              <c:numCache>
                <c:formatCode>General</c:formatCode>
                <c:ptCount val="7"/>
                <c:pt idx="0">
                  <c:v>2020</c:v>
                </c:pt>
                <c:pt idx="1">
                  <c:v>2025</c:v>
                </c:pt>
                <c:pt idx="2">
                  <c:v>2030</c:v>
                </c:pt>
                <c:pt idx="3">
                  <c:v>2035</c:v>
                </c:pt>
                <c:pt idx="4">
                  <c:v>2040</c:v>
                </c:pt>
                <c:pt idx="5">
                  <c:v>2045</c:v>
                </c:pt>
                <c:pt idx="6">
                  <c:v>2050</c:v>
                </c:pt>
              </c:numCache>
            </c:numRef>
          </c:xVal>
          <c:yVal>
            <c:numRef>
              <c:f>ethylene_naphtha_capacity_old!$D$2:$J$2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1DD-7740-8A41-17CABF17750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ethylene_naphtha_capacity_old!$D$1:$J$1</c:f>
              <c:numCache>
                <c:formatCode>General</c:formatCode>
                <c:ptCount val="7"/>
                <c:pt idx="0">
                  <c:v>2020</c:v>
                </c:pt>
                <c:pt idx="1">
                  <c:v>2025</c:v>
                </c:pt>
                <c:pt idx="2">
                  <c:v>2030</c:v>
                </c:pt>
                <c:pt idx="3">
                  <c:v>2035</c:v>
                </c:pt>
                <c:pt idx="4">
                  <c:v>2040</c:v>
                </c:pt>
                <c:pt idx="5">
                  <c:v>2045</c:v>
                </c:pt>
                <c:pt idx="6">
                  <c:v>2050</c:v>
                </c:pt>
              </c:numCache>
            </c:numRef>
          </c:xVal>
          <c:yVal>
            <c:numRef>
              <c:f>ethylene_naphtha_capacity_old!$D$3:$J$3</c:f>
              <c:numCache>
                <c:formatCode>0.00</c:formatCode>
                <c:ptCount val="7"/>
                <c:pt idx="0">
                  <c:v>0</c:v>
                </c:pt>
                <c:pt idx="1">
                  <c:v>0.33333333333333331</c:v>
                </c:pt>
                <c:pt idx="2">
                  <c:v>0.66666666666666663</c:v>
                </c:pt>
                <c:pt idx="3">
                  <c:v>1</c:v>
                </c:pt>
                <c:pt idx="4">
                  <c:v>1.3333333333333333</c:v>
                </c:pt>
                <c:pt idx="5">
                  <c:v>1.6666666666666667</c:v>
                </c:pt>
                <c:pt idx="6">
                  <c:v>2</c:v>
                </c:pt>
              </c:numCache>
            </c:numRef>
          </c:yVal>
          <c:smooth val="0"/>
          <c:extLst>
            <c:ext xmlns:c16="http://schemas.microsoft.com/office/drawing/2014/chart" uri="{C3380CC4-5D6E-409C-BE32-E72D297353CC}">
              <c16:uniqueId val="{00000001-21DD-7740-8A41-17CABF17750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ethylene_naphtha_capacity_old!$D$1:$J$1</c:f>
              <c:numCache>
                <c:formatCode>General</c:formatCode>
                <c:ptCount val="7"/>
                <c:pt idx="0">
                  <c:v>2020</c:v>
                </c:pt>
                <c:pt idx="1">
                  <c:v>2025</c:v>
                </c:pt>
                <c:pt idx="2">
                  <c:v>2030</c:v>
                </c:pt>
                <c:pt idx="3">
                  <c:v>2035</c:v>
                </c:pt>
                <c:pt idx="4">
                  <c:v>2040</c:v>
                </c:pt>
                <c:pt idx="5">
                  <c:v>2045</c:v>
                </c:pt>
                <c:pt idx="6">
                  <c:v>2050</c:v>
                </c:pt>
              </c:numCache>
            </c:numRef>
          </c:xVal>
          <c:yVal>
            <c:numRef>
              <c:f>ethylene_naphtha_capacity_old!$D$4:$J$4</c:f>
              <c:numCache>
                <c:formatCode>0.00</c:formatCode>
                <c:ptCount val="7"/>
                <c:pt idx="0">
                  <c:v>0</c:v>
                </c:pt>
                <c:pt idx="1">
                  <c:v>1.6666666666666665</c:v>
                </c:pt>
                <c:pt idx="2">
                  <c:v>3.333333333333333</c:v>
                </c:pt>
                <c:pt idx="3">
                  <c:v>5</c:v>
                </c:pt>
                <c:pt idx="4">
                  <c:v>6.6666666666666661</c:v>
                </c:pt>
                <c:pt idx="5">
                  <c:v>8.3333333333333339</c:v>
                </c:pt>
                <c:pt idx="6">
                  <c:v>10</c:v>
                </c:pt>
              </c:numCache>
            </c:numRef>
          </c:yVal>
          <c:smooth val="0"/>
          <c:extLst>
            <c:ext xmlns:c16="http://schemas.microsoft.com/office/drawing/2014/chart" uri="{C3380CC4-5D6E-409C-BE32-E72D297353CC}">
              <c16:uniqueId val="{00000002-21DD-7740-8A41-17CABF17750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ethylene_naphtha_capacity_old!$D$1:$J$1</c:f>
              <c:numCache>
                <c:formatCode>General</c:formatCode>
                <c:ptCount val="7"/>
                <c:pt idx="0">
                  <c:v>2020</c:v>
                </c:pt>
                <c:pt idx="1">
                  <c:v>2025</c:v>
                </c:pt>
                <c:pt idx="2">
                  <c:v>2030</c:v>
                </c:pt>
                <c:pt idx="3">
                  <c:v>2035</c:v>
                </c:pt>
                <c:pt idx="4">
                  <c:v>2040</c:v>
                </c:pt>
                <c:pt idx="5">
                  <c:v>2045</c:v>
                </c:pt>
                <c:pt idx="6">
                  <c:v>2050</c:v>
                </c:pt>
              </c:numCache>
            </c:numRef>
          </c:xVal>
          <c:yVal>
            <c:numRef>
              <c:f>ethylene_naphtha_capacity_old!$D$5:$J$5</c:f>
              <c:numCache>
                <c:formatCode>0.00</c:formatCode>
                <c:ptCount val="7"/>
                <c:pt idx="0">
                  <c:v>0</c:v>
                </c:pt>
                <c:pt idx="1">
                  <c:v>5</c:v>
                </c:pt>
                <c:pt idx="2">
                  <c:v>10</c:v>
                </c:pt>
                <c:pt idx="3">
                  <c:v>15</c:v>
                </c:pt>
                <c:pt idx="4">
                  <c:v>20</c:v>
                </c:pt>
                <c:pt idx="5">
                  <c:v>25</c:v>
                </c:pt>
                <c:pt idx="6">
                  <c:v>30</c:v>
                </c:pt>
              </c:numCache>
            </c:numRef>
          </c:yVal>
          <c:smooth val="0"/>
          <c:extLst>
            <c:ext xmlns:c16="http://schemas.microsoft.com/office/drawing/2014/chart" uri="{C3380CC4-5D6E-409C-BE32-E72D297353CC}">
              <c16:uniqueId val="{00000003-21DD-7740-8A41-17CABF17750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a:t>
            </a:r>
            <a:r>
              <a:rPr lang="en-GB" b="1" baseline="0"/>
              <a:t> </a:t>
            </a:r>
            <a:r>
              <a:rPr lang="en-GB" b="1"/>
              <a:t>of 1 (HDPEPolyethylene)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recycling!$D$3:$J$3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C02-4E47-A0E0-853A283B564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recycling!$D$25:$J$25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2C02-4E47-A0E0-853A283B564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recycling!$D$47:$J$47</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2C02-4E47-A0E0-853A283B564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2C02-4E47-A0E0-853A283B564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spc="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chemical recycling of</a:t>
            </a:r>
            <a:r>
              <a:rPr lang="en-GB" b="1" baseline="0"/>
              <a:t> 0 (LDPEPolyethylene)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recycling!$D$2:$J$2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BA99-354D-B7A9-C95B76B31FF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recycling!$D$24:$J$24</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BA99-354D-B7A9-C95B76B31FF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recycling!$D$46:$J$46</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BA99-354D-B7A9-C95B76B31FF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BA99-354D-B7A9-C95B76B31FF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2 (PPPolypropylene)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recycling!$D$4:$J$4</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32F-814E-8750-32E62E3F9FE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recycling!$D$26:$J$26</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832F-814E-8750-32E62E3F9FE6}"/>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recycling!$D$48:$J$48</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832F-814E-8750-32E62E3F9FE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832F-814E-8750-32E62E3F9FE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3</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recycling_rate_old!$D$5:$J$5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A659-9649-AFB5-0C968FB8C07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recycling_rate_old!$D$16:$J$16</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A659-9649-AFB5-0C968FB8C07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recycling_rate_old!$D$27:$J$27</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A659-9649-AFB5-0C968FB8C07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recycling_rate_old!$D$38:$J$38</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A659-9649-AFB5-0C968FB8C07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4 (PVCPolyvinylChloride)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recycling!$D$6:$J$6</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AFBE-8045-A369-B30D7ADC782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recycling!$D$28:$J$28</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AFBE-8045-A369-B30D7ADC782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recycling!$D$50:$J$50</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AFBE-8045-A369-B30D7ADC782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AFBE-8045-A369-B30D7ADC782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6 (</a:t>
            </a:r>
            <a:r>
              <a:rPr lang="en-GB" b="1"/>
              <a:t>NPK</a:t>
            </a:r>
            <a:r>
              <a:rPr lang="en-GB" b="1" baseline="0"/>
              <a:t>Compound)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fertiliser_demand!$D$8:$J$8</c:f>
              <c:numCache>
                <c:formatCode>0.00</c:formatCode>
                <c:ptCount val="7"/>
                <c:pt idx="0">
                  <c:v>18350.818035480301</c:v>
                </c:pt>
                <c:pt idx="1">
                  <c:v>18969.145555039617</c:v>
                </c:pt>
                <c:pt idx="2">
                  <c:v>19587.473074598933</c:v>
                </c:pt>
                <c:pt idx="3">
                  <c:v>20205.800594158252</c:v>
                </c:pt>
                <c:pt idx="4">
                  <c:v>20824.128113717568</c:v>
                </c:pt>
                <c:pt idx="5">
                  <c:v>21442.455633276884</c:v>
                </c:pt>
                <c:pt idx="6">
                  <c:v>22060.7831528362</c:v>
                </c:pt>
              </c:numCache>
            </c:numRef>
          </c:yVal>
          <c:smooth val="0"/>
          <c:extLst>
            <c:ext xmlns:c16="http://schemas.microsoft.com/office/drawing/2014/chart" uri="{C3380CC4-5D6E-409C-BE32-E72D297353CC}">
              <c16:uniqueId val="{00000000-8EB9-F440-A4E1-B583E01E284C}"/>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fertiliser_demand!$D$19:$J$19</c:f>
              <c:numCache>
                <c:formatCode>0.00</c:formatCode>
                <c:ptCount val="7"/>
                <c:pt idx="0">
                  <c:v>18350.818035480301</c:v>
                </c:pt>
                <c:pt idx="1">
                  <c:v>17146.282152545049</c:v>
                </c:pt>
                <c:pt idx="2">
                  <c:v>15941.746269609801</c:v>
                </c:pt>
                <c:pt idx="3">
                  <c:v>14737.210386674549</c:v>
                </c:pt>
                <c:pt idx="4">
                  <c:v>13532.674503739301</c:v>
                </c:pt>
                <c:pt idx="5">
                  <c:v>12328.138620804049</c:v>
                </c:pt>
                <c:pt idx="6">
                  <c:v>11123.6027378688</c:v>
                </c:pt>
              </c:numCache>
            </c:numRef>
          </c:yVal>
          <c:smooth val="0"/>
          <c:extLst>
            <c:ext xmlns:c16="http://schemas.microsoft.com/office/drawing/2014/chart" uri="{C3380CC4-5D6E-409C-BE32-E72D297353CC}">
              <c16:uniqueId val="{00000001-8EB9-F440-A4E1-B583E01E284C}"/>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fertiliser_demand!$D$30:$J$30</c:f>
              <c:numCache>
                <c:formatCode>0.00</c:formatCode>
                <c:ptCount val="7"/>
                <c:pt idx="0">
                  <c:v>18350.818035480301</c:v>
                </c:pt>
                <c:pt idx="1">
                  <c:v>17146.282152545049</c:v>
                </c:pt>
                <c:pt idx="2">
                  <c:v>15941.746269609801</c:v>
                </c:pt>
                <c:pt idx="3">
                  <c:v>14737.210386674549</c:v>
                </c:pt>
                <c:pt idx="4">
                  <c:v>13532.674503739301</c:v>
                </c:pt>
                <c:pt idx="5">
                  <c:v>12328.138620804049</c:v>
                </c:pt>
                <c:pt idx="6">
                  <c:v>11123.6027378688</c:v>
                </c:pt>
              </c:numCache>
            </c:numRef>
          </c:yVal>
          <c:smooth val="0"/>
          <c:extLst>
            <c:ext xmlns:c16="http://schemas.microsoft.com/office/drawing/2014/chart" uri="{C3380CC4-5D6E-409C-BE32-E72D297353CC}">
              <c16:uniqueId val="{00000002-8EB9-F440-A4E1-B583E01E284C}"/>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5 (PETPolyethyleneTerephthalatePolyesters)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recycling!$D$7:$J$7</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E78F-774D-8B19-0984AA62B2A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recycling!$D$29:$J$29</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E78F-774D-8B19-0984AA62B2A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recycling!$D$51:$J$51</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E78F-774D-8B19-0984AA62B2A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E78F-774D-8B19-0984AA62B2A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6 (Polyurethane)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recycling!$D$8:$J$8</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B756-7348-92BA-0CDD3F9D802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recycling!$D$30:$J$30</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B756-7348-92BA-0CDD3F9D802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recycling!$D$52:$J$52</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B756-7348-92BA-0CDD3F9D802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B756-7348-92BA-0CDD3F9D802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7 (SyntheticRubbers)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recycling!$D$9:$J$9</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AA29-5A40-9694-89F23C541247}"/>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recycling!$D$31:$J$31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AA29-5A40-9694-89F23C541247}"/>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recycling!$D$53:$J$53</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AA29-5A40-9694-89F23C541247}"/>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AA29-5A40-9694-89F23C54124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8 (OtherPolymers)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recycling!$D$10:$J$10</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C897-A745-9442-1AF4E26226FA}"/>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recycling!$D$32:$J$32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C897-A745-9442-1AF4E26226FA}"/>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recycling!$D$54:$J$54</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C897-A745-9442-1AF4E26226FA}"/>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C897-A745-9442-1AF4E26226FA}"/>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9 (LLDPE)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recycling!$D$11:$J$11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B687-7144-A7DB-D62821C10E88}"/>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recycling!$D$33:$J$33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B687-7144-A7DB-D62821C10E88}"/>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recycling!$D$55:$J$55</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B687-7144-A7DB-D62821C10E88}"/>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B687-7144-A7DB-D62821C10E88}"/>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10 (FibrePPA)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recycling!$D$12:$J$12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65FF-5A49-8C6D-8495BB070F7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recycling!$D$34:$J$34</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65FF-5A49-8C6D-8495BB070F7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recycling!$D$56:$J$56</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65FF-5A49-8C6D-8495BB070F7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65FF-5A49-8C6D-8495BB070F7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chemical recycling of 3 (PSPolystyrene)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recycling!$D$5:$J$5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CA26-1349-A133-E2E7DD245E0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recycling!$D$27:$J$27</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CA26-1349-A133-E2E7DD245E0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recycling!$D$49:$J$49</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2-CA26-1349-A133-E2E7DD245E0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CA26-1349-A133-E2E7DD245E0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a:t>
            </a:r>
            <a:r>
              <a:rPr lang="en-GB" b="1" baseline="0"/>
              <a:t> </a:t>
            </a:r>
            <a:r>
              <a:rPr lang="en-GB" b="1"/>
              <a:t>of 1 (HDPEPolyethylene)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recycling!$D$14:$J$14</c:f>
              <c:numCache>
                <c:formatCode>0.00</c:formatCode>
                <c:ptCount val="7"/>
                <c:pt idx="0">
                  <c:v>0.3</c:v>
                </c:pt>
                <c:pt idx="1">
                  <c:v>0.3</c:v>
                </c:pt>
                <c:pt idx="2">
                  <c:v>0.3</c:v>
                </c:pt>
                <c:pt idx="3">
                  <c:v>0.3</c:v>
                </c:pt>
                <c:pt idx="4">
                  <c:v>0.3</c:v>
                </c:pt>
                <c:pt idx="5">
                  <c:v>0.3</c:v>
                </c:pt>
                <c:pt idx="6">
                  <c:v>0.3</c:v>
                </c:pt>
              </c:numCache>
            </c:numRef>
          </c:yVal>
          <c:smooth val="0"/>
          <c:extLst>
            <c:ext xmlns:c16="http://schemas.microsoft.com/office/drawing/2014/chart" uri="{C3380CC4-5D6E-409C-BE32-E72D297353CC}">
              <c16:uniqueId val="{00000000-7093-3F46-BD93-5650350B559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recycling!$D$36:$J$36</c:f>
              <c:numCache>
                <c:formatCode>0.00</c:formatCode>
                <c:ptCount val="7"/>
                <c:pt idx="0">
                  <c:v>0.3</c:v>
                </c:pt>
                <c:pt idx="1">
                  <c:v>0.30833333333333335</c:v>
                </c:pt>
                <c:pt idx="2">
                  <c:v>0.31666666666666665</c:v>
                </c:pt>
                <c:pt idx="3">
                  <c:v>0.32499999999999996</c:v>
                </c:pt>
                <c:pt idx="4">
                  <c:v>0.33333333333333331</c:v>
                </c:pt>
                <c:pt idx="5">
                  <c:v>0.34166666666666667</c:v>
                </c:pt>
                <c:pt idx="6">
                  <c:v>0.35</c:v>
                </c:pt>
              </c:numCache>
            </c:numRef>
          </c:yVal>
          <c:smooth val="0"/>
          <c:extLst>
            <c:ext xmlns:c16="http://schemas.microsoft.com/office/drawing/2014/chart" uri="{C3380CC4-5D6E-409C-BE32-E72D297353CC}">
              <c16:uniqueId val="{00000001-7093-3F46-BD93-5650350B559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recycling!$D$58:$J$58</c:f>
              <c:numCache>
                <c:formatCode>0.00</c:formatCode>
                <c:ptCount val="7"/>
                <c:pt idx="0">
                  <c:v>0.3</c:v>
                </c:pt>
                <c:pt idx="1">
                  <c:v>0.33333333333333331</c:v>
                </c:pt>
                <c:pt idx="2">
                  <c:v>0.36666666666666664</c:v>
                </c:pt>
                <c:pt idx="3">
                  <c:v>0.4</c:v>
                </c:pt>
                <c:pt idx="4">
                  <c:v>0.43333333333333335</c:v>
                </c:pt>
                <c:pt idx="5">
                  <c:v>0.46666666666666667</c:v>
                </c:pt>
                <c:pt idx="6">
                  <c:v>0.5</c:v>
                </c:pt>
              </c:numCache>
            </c:numRef>
          </c:yVal>
          <c:smooth val="0"/>
          <c:extLst>
            <c:ext xmlns:c16="http://schemas.microsoft.com/office/drawing/2014/chart" uri="{C3380CC4-5D6E-409C-BE32-E72D297353CC}">
              <c16:uniqueId val="{00000002-7093-3F46-BD93-5650350B559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7093-3F46-BD93-5650350B559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spc="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mechanical</a:t>
            </a:r>
            <a:r>
              <a:rPr lang="en-GB" b="1" baseline="0"/>
              <a:t> </a:t>
            </a:r>
            <a:r>
              <a:rPr lang="en-GB" b="1"/>
              <a:t>recycling of</a:t>
            </a:r>
            <a:r>
              <a:rPr lang="en-GB" b="1" baseline="0"/>
              <a:t> 0 (LDPEPolyethylene)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recycling!$D$13:$J$13</c:f>
              <c:numCache>
                <c:formatCode>0.00</c:formatCode>
                <c:ptCount val="7"/>
                <c:pt idx="0">
                  <c:v>0.3</c:v>
                </c:pt>
                <c:pt idx="1">
                  <c:v>0.3</c:v>
                </c:pt>
                <c:pt idx="2">
                  <c:v>0.3</c:v>
                </c:pt>
                <c:pt idx="3">
                  <c:v>0.3</c:v>
                </c:pt>
                <c:pt idx="4">
                  <c:v>0.3</c:v>
                </c:pt>
                <c:pt idx="5">
                  <c:v>0.3</c:v>
                </c:pt>
                <c:pt idx="6">
                  <c:v>0.3</c:v>
                </c:pt>
              </c:numCache>
            </c:numRef>
          </c:yVal>
          <c:smooth val="0"/>
          <c:extLst>
            <c:ext xmlns:c16="http://schemas.microsoft.com/office/drawing/2014/chart" uri="{C3380CC4-5D6E-409C-BE32-E72D297353CC}">
              <c16:uniqueId val="{00000000-6289-2045-8ACC-649A7A7E646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recycling!$D$35:$J$35</c:f>
              <c:numCache>
                <c:formatCode>0.00</c:formatCode>
                <c:ptCount val="7"/>
                <c:pt idx="0">
                  <c:v>0.3</c:v>
                </c:pt>
                <c:pt idx="1">
                  <c:v>0.30833333333333335</c:v>
                </c:pt>
                <c:pt idx="2">
                  <c:v>0.31666666666666665</c:v>
                </c:pt>
                <c:pt idx="3">
                  <c:v>0.32499999999999996</c:v>
                </c:pt>
                <c:pt idx="4">
                  <c:v>0.33333333333333331</c:v>
                </c:pt>
                <c:pt idx="5">
                  <c:v>0.34166666666666667</c:v>
                </c:pt>
                <c:pt idx="6">
                  <c:v>0.35</c:v>
                </c:pt>
              </c:numCache>
            </c:numRef>
          </c:yVal>
          <c:smooth val="0"/>
          <c:extLst>
            <c:ext xmlns:c16="http://schemas.microsoft.com/office/drawing/2014/chart" uri="{C3380CC4-5D6E-409C-BE32-E72D297353CC}">
              <c16:uniqueId val="{00000001-6289-2045-8ACC-649A7A7E646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recycling!$D$57:$J$57</c:f>
              <c:numCache>
                <c:formatCode>0.00</c:formatCode>
                <c:ptCount val="7"/>
                <c:pt idx="0">
                  <c:v>0.3</c:v>
                </c:pt>
                <c:pt idx="1">
                  <c:v>0.33333333333333331</c:v>
                </c:pt>
                <c:pt idx="2">
                  <c:v>0.36666666666666664</c:v>
                </c:pt>
                <c:pt idx="3">
                  <c:v>0.4</c:v>
                </c:pt>
                <c:pt idx="4">
                  <c:v>0.43333333333333335</c:v>
                </c:pt>
                <c:pt idx="5">
                  <c:v>0.46666666666666667</c:v>
                </c:pt>
                <c:pt idx="6">
                  <c:v>0.5</c:v>
                </c:pt>
              </c:numCache>
            </c:numRef>
          </c:yVal>
          <c:smooth val="0"/>
          <c:extLst>
            <c:ext xmlns:c16="http://schemas.microsoft.com/office/drawing/2014/chart" uri="{C3380CC4-5D6E-409C-BE32-E72D297353CC}">
              <c16:uniqueId val="{00000002-6289-2045-8ACC-649A7A7E646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6289-2045-8ACC-649A7A7E646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2 (PPPolypropylene)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recycling!$D$15:$J$15</c:f>
              <c:numCache>
                <c:formatCode>0.00</c:formatCode>
                <c:ptCount val="7"/>
                <c:pt idx="0">
                  <c:v>0.01</c:v>
                </c:pt>
                <c:pt idx="1">
                  <c:v>0.01</c:v>
                </c:pt>
                <c:pt idx="2">
                  <c:v>0.01</c:v>
                </c:pt>
                <c:pt idx="3">
                  <c:v>0.01</c:v>
                </c:pt>
                <c:pt idx="4">
                  <c:v>0.01</c:v>
                </c:pt>
                <c:pt idx="5">
                  <c:v>0.01</c:v>
                </c:pt>
                <c:pt idx="6">
                  <c:v>0.01</c:v>
                </c:pt>
              </c:numCache>
            </c:numRef>
          </c:yVal>
          <c:smooth val="0"/>
          <c:extLst>
            <c:ext xmlns:c16="http://schemas.microsoft.com/office/drawing/2014/chart" uri="{C3380CC4-5D6E-409C-BE32-E72D297353CC}">
              <c16:uniqueId val="{00000000-8D6C-F94E-8C9A-5DC16159BC1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recycling!$D$37:$J$37</c:f>
              <c:numCache>
                <c:formatCode>0.00</c:formatCode>
                <c:ptCount val="7"/>
                <c:pt idx="0">
                  <c:v>0.01</c:v>
                </c:pt>
                <c:pt idx="1">
                  <c:v>3.3333333333333333E-2</c:v>
                </c:pt>
                <c:pt idx="2">
                  <c:v>5.6666666666666664E-2</c:v>
                </c:pt>
                <c:pt idx="3">
                  <c:v>7.9999999999999988E-2</c:v>
                </c:pt>
                <c:pt idx="4">
                  <c:v>0.10333333333333332</c:v>
                </c:pt>
                <c:pt idx="5">
                  <c:v>0.12666666666666665</c:v>
                </c:pt>
                <c:pt idx="6">
                  <c:v>0.15</c:v>
                </c:pt>
              </c:numCache>
            </c:numRef>
          </c:yVal>
          <c:smooth val="0"/>
          <c:extLst>
            <c:ext xmlns:c16="http://schemas.microsoft.com/office/drawing/2014/chart" uri="{C3380CC4-5D6E-409C-BE32-E72D297353CC}">
              <c16:uniqueId val="{00000001-8D6C-F94E-8C9A-5DC16159BC1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recycling!$D$59:$J$59</c:f>
              <c:numCache>
                <c:formatCode>0.00</c:formatCode>
                <c:ptCount val="7"/>
                <c:pt idx="0">
                  <c:v>0.01</c:v>
                </c:pt>
                <c:pt idx="1">
                  <c:v>9.166666666666666E-2</c:v>
                </c:pt>
                <c:pt idx="2">
                  <c:v>0.17333333333333334</c:v>
                </c:pt>
                <c:pt idx="3">
                  <c:v>0.255</c:v>
                </c:pt>
                <c:pt idx="4">
                  <c:v>0.33666666666666667</c:v>
                </c:pt>
                <c:pt idx="5">
                  <c:v>0.41833333333333333</c:v>
                </c:pt>
                <c:pt idx="6">
                  <c:v>0.5</c:v>
                </c:pt>
              </c:numCache>
            </c:numRef>
          </c:yVal>
          <c:smooth val="0"/>
          <c:extLst>
            <c:ext xmlns:c16="http://schemas.microsoft.com/office/drawing/2014/chart" uri="{C3380CC4-5D6E-409C-BE32-E72D297353CC}">
              <c16:uniqueId val="{00000002-8D6C-F94E-8C9A-5DC16159BC1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8D6C-F94E-8C9A-5DC16159BC1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7 (</a:t>
            </a:r>
            <a:r>
              <a:rPr lang="en-GB" b="1"/>
              <a:t>UreaAmmoniumNitrate)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fertiliser_demand!$D$9:$J$9</c:f>
              <c:numCache>
                <c:formatCode>0.00</c:formatCode>
                <c:ptCount val="7"/>
                <c:pt idx="0">
                  <c:v>6133.8454336827999</c:v>
                </c:pt>
                <c:pt idx="1">
                  <c:v>6065.3655057934811</c:v>
                </c:pt>
                <c:pt idx="2">
                  <c:v>5996.8855779041633</c:v>
                </c:pt>
                <c:pt idx="3">
                  <c:v>5928.4056500148454</c:v>
                </c:pt>
                <c:pt idx="4">
                  <c:v>5859.9257221255266</c:v>
                </c:pt>
                <c:pt idx="5">
                  <c:v>5791.4457942362078</c:v>
                </c:pt>
                <c:pt idx="6">
                  <c:v>5722.9658663468899</c:v>
                </c:pt>
              </c:numCache>
            </c:numRef>
          </c:yVal>
          <c:smooth val="0"/>
          <c:extLst>
            <c:ext xmlns:c16="http://schemas.microsoft.com/office/drawing/2014/chart" uri="{C3380CC4-5D6E-409C-BE32-E72D297353CC}">
              <c16:uniqueId val="{00000000-7CFE-744C-B70F-97145391B2E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fertiliser_demand!$D$20:$J$20</c:f>
              <c:numCache>
                <c:formatCode>0.00</c:formatCode>
                <c:ptCount val="7"/>
                <c:pt idx="0">
                  <c:v>6133.8454336827999</c:v>
                </c:pt>
                <c:pt idx="1">
                  <c:v>5725.2130268842402</c:v>
                </c:pt>
                <c:pt idx="2">
                  <c:v>5316.5806200856796</c:v>
                </c:pt>
                <c:pt idx="3">
                  <c:v>4907.9482132871199</c:v>
                </c:pt>
                <c:pt idx="4">
                  <c:v>4499.3158064885602</c:v>
                </c:pt>
                <c:pt idx="5">
                  <c:v>4090.6833996899995</c:v>
                </c:pt>
                <c:pt idx="6">
                  <c:v>3682.0509928914398</c:v>
                </c:pt>
              </c:numCache>
            </c:numRef>
          </c:yVal>
          <c:smooth val="0"/>
          <c:extLst>
            <c:ext xmlns:c16="http://schemas.microsoft.com/office/drawing/2014/chart" uri="{C3380CC4-5D6E-409C-BE32-E72D297353CC}">
              <c16:uniqueId val="{00000001-7CFE-744C-B70F-97145391B2E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fertiliser_demand!$D$31:$J$31</c:f>
              <c:numCache>
                <c:formatCode>0.00</c:formatCode>
                <c:ptCount val="7"/>
                <c:pt idx="0">
                  <c:v>6133.8454336827999</c:v>
                </c:pt>
                <c:pt idx="1">
                  <c:v>5111.537861402333</c:v>
                </c:pt>
                <c:pt idx="2">
                  <c:v>4089.2302891218669</c:v>
                </c:pt>
                <c:pt idx="3">
                  <c:v>3066.9227168414</c:v>
                </c:pt>
                <c:pt idx="4">
                  <c:v>2044.6151445609335</c:v>
                </c:pt>
                <c:pt idx="5">
                  <c:v>1022.307572280466</c:v>
                </c:pt>
                <c:pt idx="6">
                  <c:v>0</c:v>
                </c:pt>
              </c:numCache>
            </c:numRef>
          </c:yVal>
          <c:smooth val="0"/>
          <c:extLst>
            <c:ext xmlns:c16="http://schemas.microsoft.com/office/drawing/2014/chart" uri="{C3380CC4-5D6E-409C-BE32-E72D297353CC}">
              <c16:uniqueId val="{00000002-7CFE-744C-B70F-97145391B2E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4 (PVCPolyvinylChloride)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recycling!$D$17:$J$17</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585-CD48-9986-FF759232F5A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recycling!$D$39:$J$39</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8585-CD48-9986-FF759232F5A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recycling!$D$61:$J$61</c:f>
              <c:numCache>
                <c:formatCode>0.00</c:formatCode>
                <c:ptCount val="7"/>
                <c:pt idx="0">
                  <c:v>0</c:v>
                </c:pt>
                <c:pt idx="1">
                  <c:v>8.3333333333333329E-2</c:v>
                </c:pt>
                <c:pt idx="2">
                  <c:v>0.16666666666666666</c:v>
                </c:pt>
                <c:pt idx="3">
                  <c:v>0.25</c:v>
                </c:pt>
                <c:pt idx="4">
                  <c:v>0.33333333333333331</c:v>
                </c:pt>
                <c:pt idx="5">
                  <c:v>0.41666666666666669</c:v>
                </c:pt>
                <c:pt idx="6">
                  <c:v>0.5</c:v>
                </c:pt>
              </c:numCache>
            </c:numRef>
          </c:yVal>
          <c:smooth val="0"/>
          <c:extLst>
            <c:ext xmlns:c16="http://schemas.microsoft.com/office/drawing/2014/chart" uri="{C3380CC4-5D6E-409C-BE32-E72D297353CC}">
              <c16:uniqueId val="{00000002-8585-CD48-9986-FF759232F5A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8585-CD48-9986-FF759232F5A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5 (PETPolyethyleneTerephthalatePolyesters)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recycling!$D$18:$J$18</c:f>
              <c:numCache>
                <c:formatCode>0.00</c:formatCode>
                <c:ptCount val="7"/>
                <c:pt idx="0">
                  <c:v>0.3</c:v>
                </c:pt>
                <c:pt idx="1">
                  <c:v>0.3</c:v>
                </c:pt>
                <c:pt idx="2">
                  <c:v>0.3</c:v>
                </c:pt>
                <c:pt idx="3">
                  <c:v>0.3</c:v>
                </c:pt>
                <c:pt idx="4">
                  <c:v>0.3</c:v>
                </c:pt>
                <c:pt idx="5">
                  <c:v>0.3</c:v>
                </c:pt>
                <c:pt idx="6">
                  <c:v>0.3</c:v>
                </c:pt>
              </c:numCache>
            </c:numRef>
          </c:yVal>
          <c:smooth val="0"/>
          <c:extLst>
            <c:ext xmlns:c16="http://schemas.microsoft.com/office/drawing/2014/chart" uri="{C3380CC4-5D6E-409C-BE32-E72D297353CC}">
              <c16:uniqueId val="{00000000-72CA-034A-B16E-879D1FBABA1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recycling!$D$40:$J$40</c:f>
              <c:numCache>
                <c:formatCode>0.00</c:formatCode>
                <c:ptCount val="7"/>
                <c:pt idx="0">
                  <c:v>0.3</c:v>
                </c:pt>
                <c:pt idx="1">
                  <c:v>0.30833333333333335</c:v>
                </c:pt>
                <c:pt idx="2">
                  <c:v>0.31666666666666665</c:v>
                </c:pt>
                <c:pt idx="3">
                  <c:v>0.32499999999999996</c:v>
                </c:pt>
                <c:pt idx="4">
                  <c:v>0.33333333333333331</c:v>
                </c:pt>
                <c:pt idx="5">
                  <c:v>0.34166666666666667</c:v>
                </c:pt>
                <c:pt idx="6">
                  <c:v>0.35</c:v>
                </c:pt>
              </c:numCache>
            </c:numRef>
          </c:yVal>
          <c:smooth val="0"/>
          <c:extLst>
            <c:ext xmlns:c16="http://schemas.microsoft.com/office/drawing/2014/chart" uri="{C3380CC4-5D6E-409C-BE32-E72D297353CC}">
              <c16:uniqueId val="{00000001-72CA-034A-B16E-879D1FBABA1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recycling!$D$62:$J$62</c:f>
              <c:numCache>
                <c:formatCode>0.00</c:formatCode>
                <c:ptCount val="7"/>
                <c:pt idx="0">
                  <c:v>0.3</c:v>
                </c:pt>
                <c:pt idx="1">
                  <c:v>0.33333333333333331</c:v>
                </c:pt>
                <c:pt idx="2">
                  <c:v>0.36666666666666664</c:v>
                </c:pt>
                <c:pt idx="3">
                  <c:v>0.4</c:v>
                </c:pt>
                <c:pt idx="4">
                  <c:v>0.43333333333333335</c:v>
                </c:pt>
                <c:pt idx="5">
                  <c:v>0.46666666666666667</c:v>
                </c:pt>
                <c:pt idx="6">
                  <c:v>0.5</c:v>
                </c:pt>
              </c:numCache>
            </c:numRef>
          </c:yVal>
          <c:smooth val="0"/>
          <c:extLst>
            <c:ext xmlns:c16="http://schemas.microsoft.com/office/drawing/2014/chart" uri="{C3380CC4-5D6E-409C-BE32-E72D297353CC}">
              <c16:uniqueId val="{00000002-72CA-034A-B16E-879D1FBABA1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72CA-034A-B16E-879D1FBABA1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6 (Polyurethane)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recycling!$D$19:$J$19</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1439-1D4D-B8E4-2E21D88ACA1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recycling!$D$41:$J$41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439-1D4D-B8E4-2E21D88ACA1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recycling!$D$63:$J$63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1439-1D4D-B8E4-2E21D88ACA1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1439-1D4D-B8E4-2E21D88ACA1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7 (SyntheticRubbers)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recycling!$D$20:$J$20</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DC56-9A45-9934-D6E9A5637C8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recycling!$D$42:$J$42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DC56-9A45-9934-D6E9A5637C8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recycling!$D$64:$J$64</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DC56-9A45-9934-D6E9A5637C8B}"/>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DC56-9A45-9934-D6E9A5637C8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8 (OtherPolymers)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recycling!$D$21:$J$21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774C-8B40-B7DC-800DB2F077F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recycling!$D$43:$J$43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774C-8B40-B7DC-800DB2F077F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recycling!$D$65:$J$65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774C-8B40-B7DC-800DB2F077F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774C-8B40-B7DC-800DB2F077F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9 (LLDPE)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recycling!$D$22:$J$22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3A9F-7D4B-B4B2-DD6C2C640FD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recycling!$D$44:$J$44</c:f>
              <c:numCache>
                <c:formatCode>0.00</c:formatCode>
                <c:ptCount val="7"/>
                <c:pt idx="0">
                  <c:v>0</c:v>
                </c:pt>
                <c:pt idx="1">
                  <c:v>2.4999999999999998E-2</c:v>
                </c:pt>
                <c:pt idx="2">
                  <c:v>4.9999999999999996E-2</c:v>
                </c:pt>
                <c:pt idx="3">
                  <c:v>7.4999999999999997E-2</c:v>
                </c:pt>
                <c:pt idx="4">
                  <c:v>9.9999999999999992E-2</c:v>
                </c:pt>
                <c:pt idx="5">
                  <c:v>0.125</c:v>
                </c:pt>
                <c:pt idx="6">
                  <c:v>0.15</c:v>
                </c:pt>
              </c:numCache>
            </c:numRef>
          </c:yVal>
          <c:smooth val="0"/>
          <c:extLst>
            <c:ext xmlns:c16="http://schemas.microsoft.com/office/drawing/2014/chart" uri="{C3380CC4-5D6E-409C-BE32-E72D297353CC}">
              <c16:uniqueId val="{00000001-3A9F-7D4B-B4B2-DD6C2C640FD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recycling!$D$66:$J$66</c:f>
              <c:numCache>
                <c:formatCode>0.00</c:formatCode>
                <c:ptCount val="7"/>
                <c:pt idx="0">
                  <c:v>0</c:v>
                </c:pt>
                <c:pt idx="1">
                  <c:v>8.3333333333333329E-2</c:v>
                </c:pt>
                <c:pt idx="2">
                  <c:v>0.16666666666666666</c:v>
                </c:pt>
                <c:pt idx="3">
                  <c:v>0.25</c:v>
                </c:pt>
                <c:pt idx="4">
                  <c:v>0.33333333333333331</c:v>
                </c:pt>
                <c:pt idx="5">
                  <c:v>0.41666666666666669</c:v>
                </c:pt>
                <c:pt idx="6">
                  <c:v>0.5</c:v>
                </c:pt>
              </c:numCache>
            </c:numRef>
          </c:yVal>
          <c:smooth val="0"/>
          <c:extLst>
            <c:ext xmlns:c16="http://schemas.microsoft.com/office/drawing/2014/chart" uri="{C3380CC4-5D6E-409C-BE32-E72D297353CC}">
              <c16:uniqueId val="{00000002-3A9F-7D4B-B4B2-DD6C2C640FD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3A9F-7D4B-B4B2-DD6C2C640FD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10 (FibrePPA)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recycling!$D$23:$J$23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FD41-8E40-8DA8-5D18A67158A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recycling!$D$45:$J$45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FD41-8E40-8DA8-5D18A67158A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recycling!$D$67:$J$67</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FD41-8E40-8DA8-5D18A67158A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FD41-8E40-8DA8-5D18A67158A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3 (PSPolystyrene)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recycling!$D$16:$J$16</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4D3-7644-9D57-8841D1E800D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recycling!$D$38:$J$38</c:f>
              <c:numCache>
                <c:formatCode>0.00</c:formatCode>
                <c:ptCount val="7"/>
                <c:pt idx="0">
                  <c:v>0</c:v>
                </c:pt>
                <c:pt idx="1">
                  <c:v>8.3333333333333332E-3</c:v>
                </c:pt>
                <c:pt idx="2">
                  <c:v>1.6666666666666666E-2</c:v>
                </c:pt>
                <c:pt idx="3">
                  <c:v>2.5000000000000001E-2</c:v>
                </c:pt>
                <c:pt idx="4">
                  <c:v>3.3333333333333333E-2</c:v>
                </c:pt>
                <c:pt idx="5">
                  <c:v>4.1666666666666671E-2</c:v>
                </c:pt>
                <c:pt idx="6">
                  <c:v>0.05</c:v>
                </c:pt>
              </c:numCache>
            </c:numRef>
          </c:yVal>
          <c:smooth val="0"/>
          <c:extLst>
            <c:ext xmlns:c16="http://schemas.microsoft.com/office/drawing/2014/chart" uri="{C3380CC4-5D6E-409C-BE32-E72D297353CC}">
              <c16:uniqueId val="{00000001-24D3-7644-9D57-8841D1E800D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recycling!$D$60:$J$60</c:f>
              <c:numCache>
                <c:formatCode>0.00</c:formatCode>
                <c:ptCount val="7"/>
                <c:pt idx="0">
                  <c:v>0</c:v>
                </c:pt>
                <c:pt idx="1">
                  <c:v>8.3333333333333329E-2</c:v>
                </c:pt>
                <c:pt idx="2">
                  <c:v>0.16666666666666666</c:v>
                </c:pt>
                <c:pt idx="3">
                  <c:v>0.25</c:v>
                </c:pt>
                <c:pt idx="4">
                  <c:v>0.33333333333333331</c:v>
                </c:pt>
                <c:pt idx="5">
                  <c:v>0.41666666666666669</c:v>
                </c:pt>
                <c:pt idx="6">
                  <c:v>0.5</c:v>
                </c:pt>
              </c:numCache>
            </c:numRef>
          </c:yVal>
          <c:smooth val="0"/>
          <c:extLst>
            <c:ext xmlns:c16="http://schemas.microsoft.com/office/drawing/2014/chart" uri="{C3380CC4-5D6E-409C-BE32-E72D297353CC}">
              <c16:uniqueId val="{00000002-24D3-7644-9D57-8841D1E800D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24D3-7644-9D57-8841D1E800D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mechanical recycling of 8 (OtherPolymers)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recycling!$D$21:$J$21</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774C-8B40-B7DC-800DB2F077F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recycling!$D$43:$J$43</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774C-8B40-B7DC-800DB2F077F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recycling!$D$65:$J$65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2-774C-8B40-B7DC-800DB2F077F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recycling!$D$1:$J$1</c:f>
              <c:numCache>
                <c:formatCode>General</c:formatCode>
                <c:ptCount val="7"/>
                <c:pt idx="0">
                  <c:v>2020</c:v>
                </c:pt>
                <c:pt idx="1">
                  <c:v>2025</c:v>
                </c:pt>
                <c:pt idx="2">
                  <c:v>2030</c:v>
                </c:pt>
                <c:pt idx="3">
                  <c:v>2035</c:v>
                </c:pt>
                <c:pt idx="4">
                  <c:v>2040</c:v>
                </c:pt>
                <c:pt idx="5">
                  <c:v>2045</c:v>
                </c:pt>
                <c:pt idx="6">
                  <c:v>2050</c:v>
                </c:pt>
              </c:numCache>
            </c:numRef>
          </c:xVal>
          <c:yVal>
            <c:numRef>
              <c:f>recycling!#REF!</c:f>
              <c:numCache>
                <c:formatCode>General</c:formatCode>
                <c:ptCount val="1"/>
                <c:pt idx="0">
                  <c:v>1</c:v>
                </c:pt>
              </c:numCache>
            </c:numRef>
          </c:yVal>
          <c:smooth val="0"/>
          <c:extLst>
            <c:ext xmlns:c16="http://schemas.microsoft.com/office/drawing/2014/chart" uri="{C3380CC4-5D6E-409C-BE32-E72D297353CC}">
              <c16:uniqueId val="{00000003-774C-8B40-B7DC-800DB2F077F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final_treatment </a:t>
            </a:r>
            <a:r>
              <a:rPr lang="en-GB" sz="1400" b="1"/>
              <a:t>1 (Landfilled)</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final_treatment!$D$3:$J$3</c:f>
              <c:numCache>
                <c:formatCode>0.000000</c:formatCode>
                <c:ptCount val="7"/>
                <c:pt idx="0">
                  <c:v>0.54348804523461325</c:v>
                </c:pt>
                <c:pt idx="1">
                  <c:v>0.54348804523461325</c:v>
                </c:pt>
                <c:pt idx="2">
                  <c:v>0.54348804523461325</c:v>
                </c:pt>
                <c:pt idx="3">
                  <c:v>0.54348804523461325</c:v>
                </c:pt>
                <c:pt idx="4">
                  <c:v>0.54348804523461325</c:v>
                </c:pt>
                <c:pt idx="5">
                  <c:v>0.54348804523461325</c:v>
                </c:pt>
                <c:pt idx="6">
                  <c:v>0.54348804523461325</c:v>
                </c:pt>
              </c:numCache>
            </c:numRef>
          </c:yVal>
          <c:smooth val="0"/>
          <c:extLst>
            <c:ext xmlns:c16="http://schemas.microsoft.com/office/drawing/2014/chart" uri="{C3380CC4-5D6E-409C-BE32-E72D297353CC}">
              <c16:uniqueId val="{00000000-7E78-B543-85B5-A094E4CF0CB2}"/>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final_treatment!$D$6:$J$6</c:f>
              <c:numCache>
                <c:formatCode>0.000000</c:formatCode>
                <c:ptCount val="7"/>
                <c:pt idx="0">
                  <c:v>0.54348804523461325</c:v>
                </c:pt>
                <c:pt idx="1">
                  <c:v>0.55253024620107383</c:v>
                </c:pt>
                <c:pt idx="2">
                  <c:v>0.56278065944311928</c:v>
                </c:pt>
                <c:pt idx="3">
                  <c:v>0.57224767149671874</c:v>
                </c:pt>
                <c:pt idx="4">
                  <c:v>0.58007532315008781</c:v>
                </c:pt>
                <c:pt idx="5">
                  <c:v>0.5871641739337089</c:v>
                </c:pt>
                <c:pt idx="6">
                  <c:v>0.59405770494940835</c:v>
                </c:pt>
              </c:numCache>
            </c:numRef>
          </c:yVal>
          <c:smooth val="0"/>
          <c:extLst>
            <c:ext xmlns:c16="http://schemas.microsoft.com/office/drawing/2014/chart" uri="{C3380CC4-5D6E-409C-BE32-E72D297353CC}">
              <c16:uniqueId val="{00000001-7E78-B543-85B5-A094E4CF0CB2}"/>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final_treatment!$D$9:$J$9</c:f>
              <c:numCache>
                <c:formatCode>0.000000</c:formatCode>
                <c:ptCount val="7"/>
                <c:pt idx="0">
                  <c:v>0.54348804523461325</c:v>
                </c:pt>
                <c:pt idx="1">
                  <c:v>0.46124003769551103</c:v>
                </c:pt>
                <c:pt idx="2">
                  <c:v>0.37899203015640881</c:v>
                </c:pt>
                <c:pt idx="3">
                  <c:v>0.29674402261730659</c:v>
                </c:pt>
                <c:pt idx="4">
                  <c:v>0.21449601507820443</c:v>
                </c:pt>
                <c:pt idx="5">
                  <c:v>0.13224800753910221</c:v>
                </c:pt>
                <c:pt idx="6">
                  <c:v>0.05</c:v>
                </c:pt>
              </c:numCache>
            </c:numRef>
          </c:yVal>
          <c:smooth val="0"/>
          <c:extLst>
            <c:ext xmlns:c16="http://schemas.microsoft.com/office/drawing/2014/chart" uri="{C3380CC4-5D6E-409C-BE32-E72D297353CC}">
              <c16:uniqueId val="{00000002-7E78-B543-85B5-A094E4CF0CB2}"/>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final_treatment!$D$12:$J$12</c:f>
              <c:numCache>
                <c:formatCode>0.000000</c:formatCode>
                <c:ptCount val="7"/>
                <c:pt idx="0">
                  <c:v>0.54348804523461325</c:v>
                </c:pt>
                <c:pt idx="1">
                  <c:v>0.60290670436217775</c:v>
                </c:pt>
                <c:pt idx="2">
                  <c:v>0.66232536348974214</c:v>
                </c:pt>
                <c:pt idx="3">
                  <c:v>0.72174402261730664</c:v>
                </c:pt>
                <c:pt idx="4">
                  <c:v>0.78116268174487113</c:v>
                </c:pt>
                <c:pt idx="5">
                  <c:v>0.84058134087243563</c:v>
                </c:pt>
                <c:pt idx="6">
                  <c:v>0.9</c:v>
                </c:pt>
              </c:numCache>
            </c:numRef>
          </c:yVal>
          <c:smooth val="0"/>
          <c:extLst>
            <c:ext xmlns:c16="http://schemas.microsoft.com/office/drawing/2014/chart" uri="{C3380CC4-5D6E-409C-BE32-E72D297353CC}">
              <c16:uniqueId val="{00000003-7E78-B543-85B5-A094E4CF0CB2}"/>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fertiliser_demand</a:t>
            </a:r>
            <a:r>
              <a:rPr lang="en-GB" b="1" baseline="0"/>
              <a:t> of 8 (</a:t>
            </a:r>
            <a:r>
              <a:rPr lang="en-GB" b="1"/>
              <a:t>OtherFertiliserN)</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fertiliser_demand!$D$10:$J$10</c:f>
              <c:numCache>
                <c:formatCode>0.00</c:formatCode>
                <c:ptCount val="7"/>
                <c:pt idx="0">
                  <c:v>2771.9937877030902</c:v>
                </c:pt>
                <c:pt idx="1">
                  <c:v>2813.8460077719901</c:v>
                </c:pt>
                <c:pt idx="2">
                  <c:v>2855.69822784089</c:v>
                </c:pt>
                <c:pt idx="3">
                  <c:v>2897.5504479097899</c:v>
                </c:pt>
                <c:pt idx="4">
                  <c:v>2939.4026679786903</c:v>
                </c:pt>
                <c:pt idx="5">
                  <c:v>2981.2548880475902</c:v>
                </c:pt>
                <c:pt idx="6">
                  <c:v>3023.1071081164901</c:v>
                </c:pt>
              </c:numCache>
            </c:numRef>
          </c:yVal>
          <c:smooth val="0"/>
          <c:extLst>
            <c:ext xmlns:c16="http://schemas.microsoft.com/office/drawing/2014/chart" uri="{C3380CC4-5D6E-409C-BE32-E72D297353CC}">
              <c16:uniqueId val="{00000000-F3AD-3842-A7DC-DD2CC9380A0B}"/>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fertiliser_demand!$D$21:$J$21</c:f>
              <c:numCache>
                <c:formatCode>0.00</c:formatCode>
                <c:ptCount val="7"/>
                <c:pt idx="0">
                  <c:v>2771.9937877030902</c:v>
                </c:pt>
                <c:pt idx="1">
                  <c:v>2580.3506735285969</c:v>
                </c:pt>
                <c:pt idx="2">
                  <c:v>2388.7075593541035</c:v>
                </c:pt>
                <c:pt idx="3">
                  <c:v>2197.0644451796102</c:v>
                </c:pt>
                <c:pt idx="4">
                  <c:v>2005.4213310051168</c:v>
                </c:pt>
                <c:pt idx="5">
                  <c:v>1813.7782168306233</c:v>
                </c:pt>
                <c:pt idx="6">
                  <c:v>1622.1351026561299</c:v>
                </c:pt>
              </c:numCache>
            </c:numRef>
          </c:yVal>
          <c:smooth val="0"/>
          <c:extLst>
            <c:ext xmlns:c16="http://schemas.microsoft.com/office/drawing/2014/chart" uri="{C3380CC4-5D6E-409C-BE32-E72D297353CC}">
              <c16:uniqueId val="{00000001-F3AD-3842-A7DC-DD2CC9380A0B}"/>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fertiliser_demand!$D$1:$J$1</c:f>
              <c:numCache>
                <c:formatCode>General</c:formatCode>
                <c:ptCount val="7"/>
                <c:pt idx="0">
                  <c:v>2020</c:v>
                </c:pt>
                <c:pt idx="1">
                  <c:v>2025</c:v>
                </c:pt>
                <c:pt idx="2">
                  <c:v>2030</c:v>
                </c:pt>
                <c:pt idx="3">
                  <c:v>2035</c:v>
                </c:pt>
                <c:pt idx="4">
                  <c:v>2040</c:v>
                </c:pt>
                <c:pt idx="5">
                  <c:v>2045</c:v>
                </c:pt>
                <c:pt idx="6">
                  <c:v>2050</c:v>
                </c:pt>
              </c:numCache>
            </c:numRef>
          </c:xVal>
          <c:yVal>
            <c:numRef>
              <c:f>fertiliser_demand!$D$32:$J$32</c:f>
              <c:numCache>
                <c:formatCode>0.00</c:formatCode>
                <c:ptCount val="7"/>
                <c:pt idx="0">
                  <c:v>2771.9937877030902</c:v>
                </c:pt>
                <c:pt idx="1">
                  <c:v>2309.9948230859086</c:v>
                </c:pt>
                <c:pt idx="2">
                  <c:v>1847.995858468727</c:v>
                </c:pt>
                <c:pt idx="3">
                  <c:v>1385.9968938515451</c:v>
                </c:pt>
                <c:pt idx="4">
                  <c:v>923.99792923436348</c:v>
                </c:pt>
                <c:pt idx="5">
                  <c:v>461.99896461718163</c:v>
                </c:pt>
                <c:pt idx="6">
                  <c:v>0</c:v>
                </c:pt>
              </c:numCache>
            </c:numRef>
          </c:yVal>
          <c:smooth val="0"/>
          <c:extLst>
            <c:ext xmlns:c16="http://schemas.microsoft.com/office/drawing/2014/chart" uri="{C3380CC4-5D6E-409C-BE32-E72D297353CC}">
              <c16:uniqueId val="{00000002-F3AD-3842-A7DC-DD2CC9380A0B}"/>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Demand (ktN)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baseline="0"/>
              <a:t>final_treatment 0 (Incinerated)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final_treatment!$D$2:$J$2</c:f>
              <c:numCache>
                <c:formatCode>0.000000</c:formatCode>
                <c:ptCount val="7"/>
                <c:pt idx="0">
                  <c:v>0.20892421104870398</c:v>
                </c:pt>
                <c:pt idx="1">
                  <c:v>0.20892421104870398</c:v>
                </c:pt>
                <c:pt idx="2">
                  <c:v>0.20892421104870398</c:v>
                </c:pt>
                <c:pt idx="3">
                  <c:v>0.20892421104870398</c:v>
                </c:pt>
                <c:pt idx="4">
                  <c:v>0.20892421104870398</c:v>
                </c:pt>
                <c:pt idx="5">
                  <c:v>0.20892421104870398</c:v>
                </c:pt>
                <c:pt idx="6">
                  <c:v>0.20892421104870398</c:v>
                </c:pt>
              </c:numCache>
            </c:numRef>
          </c:yVal>
          <c:smooth val="0"/>
          <c:extLst>
            <c:ext xmlns:c16="http://schemas.microsoft.com/office/drawing/2014/chart" uri="{C3380CC4-5D6E-409C-BE32-E72D297353CC}">
              <c16:uniqueId val="{00000000-3574-0F48-93C7-BC6B54580924}"/>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final_treatment!$D$5:$J$5</c:f>
              <c:numCache>
                <c:formatCode>0.000000</c:formatCode>
                <c:ptCount val="7"/>
                <c:pt idx="0">
                  <c:v>0.20892421104870398</c:v>
                </c:pt>
                <c:pt idx="1">
                  <c:v>0.21044539805528109</c:v>
                </c:pt>
                <c:pt idx="2">
                  <c:v>0.20991594183010162</c:v>
                </c:pt>
                <c:pt idx="3">
                  <c:v>0.20963651407698244</c:v>
                </c:pt>
                <c:pt idx="4">
                  <c:v>0.2091093138826797</c:v>
                </c:pt>
                <c:pt idx="5">
                  <c:v>0.20866115285226292</c:v>
                </c:pt>
                <c:pt idx="6">
                  <c:v>0.20897738532567414</c:v>
                </c:pt>
              </c:numCache>
            </c:numRef>
          </c:yVal>
          <c:smooth val="0"/>
          <c:extLst>
            <c:ext xmlns:c16="http://schemas.microsoft.com/office/drawing/2014/chart" uri="{C3380CC4-5D6E-409C-BE32-E72D297353CC}">
              <c16:uniqueId val="{00000001-3574-0F48-93C7-BC6B54580924}"/>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final_treatment!$D$8:$J$8</c:f>
              <c:numCache>
                <c:formatCode>0.000000</c:formatCode>
                <c:ptCount val="7"/>
                <c:pt idx="0">
                  <c:v>0.20892421104870398</c:v>
                </c:pt>
                <c:pt idx="1">
                  <c:v>0.31577017587391998</c:v>
                </c:pt>
                <c:pt idx="2">
                  <c:v>0.422616140699136</c:v>
                </c:pt>
                <c:pt idx="3">
                  <c:v>0.52946210552435202</c:v>
                </c:pt>
                <c:pt idx="4">
                  <c:v>0.63630807034956793</c:v>
                </c:pt>
                <c:pt idx="5">
                  <c:v>0.74315403517478396</c:v>
                </c:pt>
                <c:pt idx="6">
                  <c:v>0.85</c:v>
                </c:pt>
              </c:numCache>
            </c:numRef>
          </c:yVal>
          <c:smooth val="0"/>
          <c:extLst>
            <c:ext xmlns:c16="http://schemas.microsoft.com/office/drawing/2014/chart" uri="{C3380CC4-5D6E-409C-BE32-E72D297353CC}">
              <c16:uniqueId val="{00000002-3574-0F48-93C7-BC6B54580924}"/>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final_treatment!$D$11:$J$11</c:f>
              <c:numCache>
                <c:formatCode>0.000000</c:formatCode>
                <c:ptCount val="7"/>
                <c:pt idx="0">
                  <c:v>0.20892421104870398</c:v>
                </c:pt>
                <c:pt idx="1">
                  <c:v>0.17410350920725332</c:v>
                </c:pt>
                <c:pt idx="2">
                  <c:v>0.13928280736580267</c:v>
                </c:pt>
                <c:pt idx="3">
                  <c:v>0.10446210552435199</c:v>
                </c:pt>
                <c:pt idx="4">
                  <c:v>6.9641403682901337E-2</c:v>
                </c:pt>
                <c:pt idx="5">
                  <c:v>3.4820701841450669E-2</c:v>
                </c:pt>
                <c:pt idx="6">
                  <c:v>0</c:v>
                </c:pt>
              </c:numCache>
            </c:numRef>
          </c:yVal>
          <c:smooth val="0"/>
          <c:extLst>
            <c:ext xmlns:c16="http://schemas.microsoft.com/office/drawing/2014/chart" uri="{C3380CC4-5D6E-409C-BE32-E72D297353CC}">
              <c16:uniqueId val="{00000003-3574-0F48-93C7-BC6B54580924}"/>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final_treatment 2 (Mismanaged)</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final_treatment!$D$4:$J$4</c:f>
              <c:numCache>
                <c:formatCode>0.000000</c:formatCode>
                <c:ptCount val="7"/>
                <c:pt idx="0">
                  <c:v>0.24758774371668257</c:v>
                </c:pt>
                <c:pt idx="1">
                  <c:v>0.24758774371668257</c:v>
                </c:pt>
                <c:pt idx="2">
                  <c:v>0.24758774371668257</c:v>
                </c:pt>
                <c:pt idx="3">
                  <c:v>0.24758774371668257</c:v>
                </c:pt>
                <c:pt idx="4">
                  <c:v>0.24758774371668257</c:v>
                </c:pt>
                <c:pt idx="5">
                  <c:v>0.24758774371668257</c:v>
                </c:pt>
                <c:pt idx="6">
                  <c:v>0.24758774371668257</c:v>
                </c:pt>
              </c:numCache>
            </c:numRef>
          </c:yVal>
          <c:smooth val="0"/>
          <c:extLst>
            <c:ext xmlns:c16="http://schemas.microsoft.com/office/drawing/2014/chart" uri="{C3380CC4-5D6E-409C-BE32-E72D297353CC}">
              <c16:uniqueId val="{00000000-B38C-E648-9F4F-318E3AF699D3}"/>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final_treatment!$D$7:$J$7</c:f>
              <c:numCache>
                <c:formatCode>0.000000</c:formatCode>
                <c:ptCount val="7"/>
                <c:pt idx="0">
                  <c:v>0.24758774371668257</c:v>
                </c:pt>
                <c:pt idx="1">
                  <c:v>0.23702435574364505</c:v>
                </c:pt>
                <c:pt idx="2">
                  <c:v>0.22730339872677921</c:v>
                </c:pt>
                <c:pt idx="3">
                  <c:v>0.2181158144262989</c:v>
                </c:pt>
                <c:pt idx="4">
                  <c:v>0.21081536296723247</c:v>
                </c:pt>
                <c:pt idx="5">
                  <c:v>0.20417467321402819</c:v>
                </c:pt>
                <c:pt idx="6">
                  <c:v>0.19696490972491765</c:v>
                </c:pt>
              </c:numCache>
            </c:numRef>
          </c:yVal>
          <c:smooth val="0"/>
          <c:extLst>
            <c:ext xmlns:c16="http://schemas.microsoft.com/office/drawing/2014/chart" uri="{C3380CC4-5D6E-409C-BE32-E72D297353CC}">
              <c16:uniqueId val="{00000001-B38C-E648-9F4F-318E3AF699D3}"/>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final_treatment!$D$10:$J$10</c:f>
              <c:numCache>
                <c:formatCode>0.000000</c:formatCode>
                <c:ptCount val="7"/>
                <c:pt idx="0">
                  <c:v>0.24758774371668257</c:v>
                </c:pt>
                <c:pt idx="1">
                  <c:v>0.22298978643056883</c:v>
                </c:pt>
                <c:pt idx="2">
                  <c:v>0.19839182914445505</c:v>
                </c:pt>
                <c:pt idx="3">
                  <c:v>0.17379387185834128</c:v>
                </c:pt>
                <c:pt idx="4">
                  <c:v>0.14919591457222753</c:v>
                </c:pt>
                <c:pt idx="5">
                  <c:v>0.12459795728611377</c:v>
                </c:pt>
                <c:pt idx="6">
                  <c:v>0.1</c:v>
                </c:pt>
              </c:numCache>
            </c:numRef>
          </c:yVal>
          <c:smooth val="0"/>
          <c:extLst>
            <c:ext xmlns:c16="http://schemas.microsoft.com/office/drawing/2014/chart" uri="{C3380CC4-5D6E-409C-BE32-E72D297353CC}">
              <c16:uniqueId val="{00000002-B38C-E648-9F4F-318E3AF699D3}"/>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final_treatment!$D$1:$J$1</c:f>
              <c:numCache>
                <c:formatCode>General</c:formatCode>
                <c:ptCount val="7"/>
                <c:pt idx="0">
                  <c:v>2020</c:v>
                </c:pt>
                <c:pt idx="1">
                  <c:v>2025</c:v>
                </c:pt>
                <c:pt idx="2">
                  <c:v>2030</c:v>
                </c:pt>
                <c:pt idx="3">
                  <c:v>2035</c:v>
                </c:pt>
                <c:pt idx="4">
                  <c:v>2040</c:v>
                </c:pt>
                <c:pt idx="5">
                  <c:v>2045</c:v>
                </c:pt>
                <c:pt idx="6">
                  <c:v>2050</c:v>
                </c:pt>
              </c:numCache>
            </c:numRef>
          </c:xVal>
          <c:yVal>
            <c:numRef>
              <c:f>final_treatment!$D$13:$J$13</c:f>
              <c:numCache>
                <c:formatCode>0.000000</c:formatCode>
                <c:ptCount val="7"/>
                <c:pt idx="0">
                  <c:v>0.24758774371668257</c:v>
                </c:pt>
                <c:pt idx="1">
                  <c:v>0.22298978643056883</c:v>
                </c:pt>
                <c:pt idx="2">
                  <c:v>0.19839182914445505</c:v>
                </c:pt>
                <c:pt idx="3">
                  <c:v>0.17379387185834128</c:v>
                </c:pt>
                <c:pt idx="4">
                  <c:v>0.14919591457222753</c:v>
                </c:pt>
                <c:pt idx="5">
                  <c:v>0.12459795728611377</c:v>
                </c:pt>
                <c:pt idx="6">
                  <c:v>0.1</c:v>
                </c:pt>
              </c:numCache>
            </c:numRef>
          </c:yVal>
          <c:smooth val="0"/>
          <c:extLst>
            <c:ext xmlns:c16="http://schemas.microsoft.com/office/drawing/2014/chart" uri="{C3380CC4-5D6E-409C-BE32-E72D297353CC}">
              <c16:uniqueId val="{00000003-B38C-E648-9F4F-318E3AF699D3}"/>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ethylene_methanol_capacity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ethylene_methanol_capacity!$D$1:$J$1</c:f>
              <c:numCache>
                <c:formatCode>General</c:formatCode>
                <c:ptCount val="7"/>
                <c:pt idx="0">
                  <c:v>2020</c:v>
                </c:pt>
                <c:pt idx="1">
                  <c:v>2025</c:v>
                </c:pt>
                <c:pt idx="2">
                  <c:v>2030</c:v>
                </c:pt>
                <c:pt idx="3">
                  <c:v>2035</c:v>
                </c:pt>
                <c:pt idx="4">
                  <c:v>2040</c:v>
                </c:pt>
                <c:pt idx="5">
                  <c:v>2045</c:v>
                </c:pt>
                <c:pt idx="6">
                  <c:v>2050</c:v>
                </c:pt>
              </c:numCache>
            </c:numRef>
          </c:xVal>
          <c:yVal>
            <c:numRef>
              <c:f>ethylene_methanol_capacity!$D$2:$J$2</c:f>
              <c:numCache>
                <c:formatCode>_(* #,##0.00_);_(* \(#,##0.00\);_(* "-"??_);_(@_)</c:formatCode>
                <c:ptCount val="7"/>
                <c:pt idx="0">
                  <c:v>6568039.027774957</c:v>
                </c:pt>
                <c:pt idx="1">
                  <c:v>6568039.027774957</c:v>
                </c:pt>
                <c:pt idx="2">
                  <c:v>6568039.027774957</c:v>
                </c:pt>
                <c:pt idx="3">
                  <c:v>6568039.027774957</c:v>
                </c:pt>
                <c:pt idx="4">
                  <c:v>6568039.027774957</c:v>
                </c:pt>
                <c:pt idx="5">
                  <c:v>6568039.027774957</c:v>
                </c:pt>
                <c:pt idx="6">
                  <c:v>6568039.027774957</c:v>
                </c:pt>
              </c:numCache>
            </c:numRef>
          </c:yVal>
          <c:smooth val="0"/>
          <c:extLst>
            <c:ext xmlns:c16="http://schemas.microsoft.com/office/drawing/2014/chart" uri="{C3380CC4-5D6E-409C-BE32-E72D297353CC}">
              <c16:uniqueId val="{00000000-EE73-0544-91EC-DC4BAAD5F8C7}"/>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ethylene_methanol_capacity!$D$1:$J$1</c:f>
              <c:numCache>
                <c:formatCode>General</c:formatCode>
                <c:ptCount val="7"/>
                <c:pt idx="0">
                  <c:v>2020</c:v>
                </c:pt>
                <c:pt idx="1">
                  <c:v>2025</c:v>
                </c:pt>
                <c:pt idx="2">
                  <c:v>2030</c:v>
                </c:pt>
                <c:pt idx="3">
                  <c:v>2035</c:v>
                </c:pt>
                <c:pt idx="4">
                  <c:v>2040</c:v>
                </c:pt>
                <c:pt idx="5">
                  <c:v>2045</c:v>
                </c:pt>
                <c:pt idx="6">
                  <c:v>2050</c:v>
                </c:pt>
              </c:numCache>
            </c:numRef>
          </c:xVal>
          <c:yVal>
            <c:numRef>
              <c:f>ethylene_methanol_capacity!$D$3:$J$3</c:f>
              <c:numCache>
                <c:formatCode>_(* #,##0.00_);_(* \(#,##0.00\);_(* "-"??_);_(@_)</c:formatCode>
                <c:ptCount val="7"/>
                <c:pt idx="0">
                  <c:v>6568039.027774957</c:v>
                </c:pt>
                <c:pt idx="1">
                  <c:v>9597126.1810096782</c:v>
                </c:pt>
                <c:pt idx="2">
                  <c:v>12626213.334244622</c:v>
                </c:pt>
                <c:pt idx="3">
                  <c:v>15655300.487479342</c:v>
                </c:pt>
                <c:pt idx="4">
                  <c:v>18684387.640714288</c:v>
                </c:pt>
                <c:pt idx="5">
                  <c:v>21713474.793949232</c:v>
                </c:pt>
                <c:pt idx="6">
                  <c:v>24742561.947183952</c:v>
                </c:pt>
              </c:numCache>
            </c:numRef>
          </c:yVal>
          <c:smooth val="0"/>
          <c:extLst>
            <c:ext xmlns:c16="http://schemas.microsoft.com/office/drawing/2014/chart" uri="{C3380CC4-5D6E-409C-BE32-E72D297353CC}">
              <c16:uniqueId val="{00000001-EE73-0544-91EC-DC4BAAD5F8C7}"/>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ethylene_methanol_capacity!$D$1:$J$1</c:f>
              <c:numCache>
                <c:formatCode>General</c:formatCode>
                <c:ptCount val="7"/>
                <c:pt idx="0">
                  <c:v>2020</c:v>
                </c:pt>
                <c:pt idx="1">
                  <c:v>2025</c:v>
                </c:pt>
                <c:pt idx="2">
                  <c:v>2030</c:v>
                </c:pt>
                <c:pt idx="3">
                  <c:v>2035</c:v>
                </c:pt>
                <c:pt idx="4">
                  <c:v>2040</c:v>
                </c:pt>
                <c:pt idx="5">
                  <c:v>2045</c:v>
                </c:pt>
                <c:pt idx="6">
                  <c:v>2050</c:v>
                </c:pt>
              </c:numCache>
            </c:numRef>
          </c:xVal>
          <c:yVal>
            <c:numRef>
              <c:f>ethylene_methanol_capacity!$D$4:$J$4</c:f>
              <c:numCache>
                <c:formatCode>_(* #,##0.00_);_(* \(#,##0.00\);_(* "-"??_);_(@_)</c:formatCode>
                <c:ptCount val="7"/>
                <c:pt idx="0">
                  <c:v>6568039.027774957</c:v>
                </c:pt>
                <c:pt idx="1">
                  <c:v>15655300.48747912</c:v>
                </c:pt>
                <c:pt idx="2">
                  <c:v>24742561.947183952</c:v>
                </c:pt>
                <c:pt idx="3">
                  <c:v>33829823.406888112</c:v>
                </c:pt>
                <c:pt idx="4">
                  <c:v>42917084.866592959</c:v>
                </c:pt>
                <c:pt idx="5">
                  <c:v>52004346.32629779</c:v>
                </c:pt>
                <c:pt idx="6">
                  <c:v>61091607.786001951</c:v>
                </c:pt>
              </c:numCache>
            </c:numRef>
          </c:yVal>
          <c:smooth val="0"/>
          <c:extLst>
            <c:ext xmlns:c16="http://schemas.microsoft.com/office/drawing/2014/chart" uri="{C3380CC4-5D6E-409C-BE32-E72D297353CC}">
              <c16:uniqueId val="{00000002-EE73-0544-91EC-DC4BAAD5F8C7}"/>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ethylene_methanol_capacity!$D$1:$J$1</c:f>
              <c:numCache>
                <c:formatCode>General</c:formatCode>
                <c:ptCount val="7"/>
                <c:pt idx="0">
                  <c:v>2020</c:v>
                </c:pt>
                <c:pt idx="1">
                  <c:v>2025</c:v>
                </c:pt>
                <c:pt idx="2">
                  <c:v>2030</c:v>
                </c:pt>
                <c:pt idx="3">
                  <c:v>2035</c:v>
                </c:pt>
                <c:pt idx="4">
                  <c:v>2040</c:v>
                </c:pt>
                <c:pt idx="5">
                  <c:v>2045</c:v>
                </c:pt>
                <c:pt idx="6">
                  <c:v>2050</c:v>
                </c:pt>
              </c:numCache>
            </c:numRef>
          </c:xVal>
          <c:yVal>
            <c:numRef>
              <c:f>ethylene_methanol_capacity!$D$5:$J$5</c:f>
              <c:numCache>
                <c:formatCode>_(* #,##0.00_);_(* \(#,##0.00\);_(* "-"??_);_(@_)</c:formatCode>
                <c:ptCount val="7"/>
                <c:pt idx="0">
                  <c:v>6568039.027774957</c:v>
                </c:pt>
                <c:pt idx="1">
                  <c:v>24742561.947183285</c:v>
                </c:pt>
                <c:pt idx="2">
                  <c:v>42917084.866592951</c:v>
                </c:pt>
                <c:pt idx="3">
                  <c:v>61091607.786001265</c:v>
                </c:pt>
                <c:pt idx="4">
                  <c:v>79266130.705410957</c:v>
                </c:pt>
                <c:pt idx="5">
                  <c:v>97440653.62482062</c:v>
                </c:pt>
                <c:pt idx="6">
                  <c:v>115615176.54422894</c:v>
                </c:pt>
              </c:numCache>
            </c:numRef>
          </c:yVal>
          <c:smooth val="0"/>
          <c:extLst>
            <c:ext xmlns:c16="http://schemas.microsoft.com/office/drawing/2014/chart" uri="{C3380CC4-5D6E-409C-BE32-E72D297353CC}">
              <c16:uniqueId val="{00000003-EE73-0544-91EC-DC4BAAD5F8C7}"/>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bioethanol_capacity 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bioethanol_capacity!$D$1:$J$1</c:f>
              <c:numCache>
                <c:formatCode>General</c:formatCode>
                <c:ptCount val="7"/>
                <c:pt idx="0">
                  <c:v>2020</c:v>
                </c:pt>
                <c:pt idx="1">
                  <c:v>2025</c:v>
                </c:pt>
                <c:pt idx="2">
                  <c:v>2030</c:v>
                </c:pt>
                <c:pt idx="3">
                  <c:v>2035</c:v>
                </c:pt>
                <c:pt idx="4">
                  <c:v>2040</c:v>
                </c:pt>
                <c:pt idx="5">
                  <c:v>2045</c:v>
                </c:pt>
                <c:pt idx="6">
                  <c:v>2050</c:v>
                </c:pt>
              </c:numCache>
            </c:numRef>
          </c:xVal>
          <c:yVal>
            <c:numRef>
              <c:f>bioethanol_capacity!$D$2:$J$2</c:f>
              <c:numCache>
                <c:formatCode>_(* #,##0.00_);_(* \(#,##0.00\);_(* "-"??_);_(@_)</c:formatCode>
                <c:ptCount val="7"/>
                <c:pt idx="0">
                  <c:v>243158.91600000113</c:v>
                </c:pt>
                <c:pt idx="1">
                  <c:v>243158.91600000113</c:v>
                </c:pt>
                <c:pt idx="2">
                  <c:v>243158.91600000113</c:v>
                </c:pt>
                <c:pt idx="3">
                  <c:v>243158.91600000113</c:v>
                </c:pt>
                <c:pt idx="4">
                  <c:v>243158.91600000113</c:v>
                </c:pt>
                <c:pt idx="5">
                  <c:v>243158.91600000113</c:v>
                </c:pt>
                <c:pt idx="6">
                  <c:v>243158.91600000113</c:v>
                </c:pt>
              </c:numCache>
            </c:numRef>
          </c:yVal>
          <c:smooth val="0"/>
          <c:extLst>
            <c:ext xmlns:c16="http://schemas.microsoft.com/office/drawing/2014/chart" uri="{C3380CC4-5D6E-409C-BE32-E72D297353CC}">
              <c16:uniqueId val="{00000000-61C2-BE4A-995B-E5037DCC9BD1}"/>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bioethanol_capacity!$D$1:$J$1</c:f>
              <c:numCache>
                <c:formatCode>General</c:formatCode>
                <c:ptCount val="7"/>
                <c:pt idx="0">
                  <c:v>2020</c:v>
                </c:pt>
                <c:pt idx="1">
                  <c:v>2025</c:v>
                </c:pt>
                <c:pt idx="2">
                  <c:v>2030</c:v>
                </c:pt>
                <c:pt idx="3">
                  <c:v>2035</c:v>
                </c:pt>
                <c:pt idx="4">
                  <c:v>2040</c:v>
                </c:pt>
                <c:pt idx="5">
                  <c:v>2045</c:v>
                </c:pt>
                <c:pt idx="6">
                  <c:v>2050</c:v>
                </c:pt>
              </c:numCache>
            </c:numRef>
          </c:xVal>
          <c:yVal>
            <c:numRef>
              <c:f>bioethanol_capacity!$D$3:$J$3</c:f>
              <c:numCache>
                <c:formatCode>_(* #,##0.00_);_(* \(#,##0.00\);_(* "-"??_);_(@_)</c:formatCode>
                <c:ptCount val="7"/>
                <c:pt idx="0">
                  <c:v>243158.91600000113</c:v>
                </c:pt>
                <c:pt idx="1">
                  <c:v>9453159.7159999944</c:v>
                </c:pt>
                <c:pt idx="2">
                  <c:v>18663160.515999988</c:v>
                </c:pt>
                <c:pt idx="3">
                  <c:v>27873161.315999985</c:v>
                </c:pt>
                <c:pt idx="4">
                  <c:v>37083162.115999974</c:v>
                </c:pt>
                <c:pt idx="5">
                  <c:v>46293162.915999979</c:v>
                </c:pt>
                <c:pt idx="6">
                  <c:v>55503163.715999968</c:v>
                </c:pt>
              </c:numCache>
            </c:numRef>
          </c:yVal>
          <c:smooth val="0"/>
          <c:extLst>
            <c:ext xmlns:c16="http://schemas.microsoft.com/office/drawing/2014/chart" uri="{C3380CC4-5D6E-409C-BE32-E72D297353CC}">
              <c16:uniqueId val="{00000001-61C2-BE4A-995B-E5037DCC9BD1}"/>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bioethanol_capacity!$D$1:$J$1</c:f>
              <c:numCache>
                <c:formatCode>General</c:formatCode>
                <c:ptCount val="7"/>
                <c:pt idx="0">
                  <c:v>2020</c:v>
                </c:pt>
                <c:pt idx="1">
                  <c:v>2025</c:v>
                </c:pt>
                <c:pt idx="2">
                  <c:v>2030</c:v>
                </c:pt>
                <c:pt idx="3">
                  <c:v>2035</c:v>
                </c:pt>
                <c:pt idx="4">
                  <c:v>2040</c:v>
                </c:pt>
                <c:pt idx="5">
                  <c:v>2045</c:v>
                </c:pt>
                <c:pt idx="6">
                  <c:v>2050</c:v>
                </c:pt>
              </c:numCache>
            </c:numRef>
          </c:xVal>
          <c:yVal>
            <c:numRef>
              <c:f>bioethanol_capacity!$D$4:$J$4</c:f>
              <c:numCache>
                <c:formatCode>_(* #,##0.00_);_(* \(#,##0.00\);_(* "-"??_);_(@_)</c:formatCode>
                <c:ptCount val="7"/>
                <c:pt idx="0">
                  <c:v>243158.91600000113</c:v>
                </c:pt>
                <c:pt idx="1">
                  <c:v>18663160.515999988</c:v>
                </c:pt>
                <c:pt idx="2">
                  <c:v>37083162.115999974</c:v>
                </c:pt>
                <c:pt idx="3">
                  <c:v>55503163.715999968</c:v>
                </c:pt>
                <c:pt idx="4">
                  <c:v>73923165.315999955</c:v>
                </c:pt>
                <c:pt idx="5">
                  <c:v>92343166.915999949</c:v>
                </c:pt>
                <c:pt idx="6">
                  <c:v>110763168.51599994</c:v>
                </c:pt>
              </c:numCache>
            </c:numRef>
          </c:yVal>
          <c:smooth val="0"/>
          <c:extLst>
            <c:ext xmlns:c16="http://schemas.microsoft.com/office/drawing/2014/chart" uri="{C3380CC4-5D6E-409C-BE32-E72D297353CC}">
              <c16:uniqueId val="{00000002-61C2-BE4A-995B-E5037DCC9BD1}"/>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bioethanol_capacity!$D$1:$J$1</c:f>
              <c:numCache>
                <c:formatCode>General</c:formatCode>
                <c:ptCount val="7"/>
                <c:pt idx="0">
                  <c:v>2020</c:v>
                </c:pt>
                <c:pt idx="1">
                  <c:v>2025</c:v>
                </c:pt>
                <c:pt idx="2">
                  <c:v>2030</c:v>
                </c:pt>
                <c:pt idx="3">
                  <c:v>2035</c:v>
                </c:pt>
                <c:pt idx="4">
                  <c:v>2040</c:v>
                </c:pt>
                <c:pt idx="5">
                  <c:v>2045</c:v>
                </c:pt>
                <c:pt idx="6">
                  <c:v>2050</c:v>
                </c:pt>
              </c:numCache>
            </c:numRef>
          </c:xVal>
          <c:yVal>
            <c:numRef>
              <c:f>bioethanol_capacity!$D$5:$J$5</c:f>
              <c:numCache>
                <c:formatCode>_(* #,##0.00_);_(* \(#,##0.00\);_(* "-"??_);_(@_)</c:formatCode>
                <c:ptCount val="7"/>
                <c:pt idx="0">
                  <c:v>243158.91600000113</c:v>
                </c:pt>
                <c:pt idx="1">
                  <c:v>37083162.115999974</c:v>
                </c:pt>
                <c:pt idx="2">
                  <c:v>73923165.315999955</c:v>
                </c:pt>
                <c:pt idx="3">
                  <c:v>110763168.51599994</c:v>
                </c:pt>
                <c:pt idx="4">
                  <c:v>147603171.7159999</c:v>
                </c:pt>
                <c:pt idx="5">
                  <c:v>184443174.91599992</c:v>
                </c:pt>
                <c:pt idx="6">
                  <c:v>221283178.11599988</c:v>
                </c:pt>
              </c:numCache>
            </c:numRef>
          </c:yVal>
          <c:smooth val="0"/>
          <c:extLst>
            <c:ext xmlns:c16="http://schemas.microsoft.com/office/drawing/2014/chart" uri="{C3380CC4-5D6E-409C-BE32-E72D297353CC}">
              <c16:uniqueId val="{00000003-61C2-BE4A-995B-E5037DCC9BD1}"/>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frac_of_biomass_feedstock</a:t>
            </a:r>
            <a:r>
              <a:rPr lang="en-GB" b="1"/>
              <a:t> 1 (EthylAlcoholSynthesisFromMaize)</a:t>
            </a:r>
            <a:r>
              <a:rPr lang="en-GB" b="1" baseline="0"/>
              <a:t>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frac_of_biomass_feedstock!$D$3:$J$3</c:f>
              <c:numCache>
                <c:formatCode>0.0000</c:formatCode>
                <c:ptCount val="7"/>
                <c:pt idx="0">
                  <c:v>0.71794642652777918</c:v>
                </c:pt>
                <c:pt idx="1">
                  <c:v>0.71794642652777918</c:v>
                </c:pt>
                <c:pt idx="2">
                  <c:v>0.71794642652777918</c:v>
                </c:pt>
                <c:pt idx="3">
                  <c:v>0.71794642652777918</c:v>
                </c:pt>
                <c:pt idx="4">
                  <c:v>0.71794642652777918</c:v>
                </c:pt>
                <c:pt idx="5">
                  <c:v>0.71794642652777918</c:v>
                </c:pt>
                <c:pt idx="6">
                  <c:v>0.71794642652777918</c:v>
                </c:pt>
              </c:numCache>
            </c:numRef>
          </c:yVal>
          <c:smooth val="0"/>
          <c:extLst>
            <c:ext xmlns:c16="http://schemas.microsoft.com/office/drawing/2014/chart" uri="{C3380CC4-5D6E-409C-BE32-E72D297353CC}">
              <c16:uniqueId val="{00000000-A4D8-FA41-B277-23573E2C6C8F}"/>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A4D8-FA41-B277-23573E2C6C8F}"/>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A4D8-FA41-B277-23573E2C6C8F}"/>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frac_of_biomass_feedstock!$D$13:$J$13</c:f>
              <c:numCache>
                <c:formatCode>0.0000</c:formatCode>
                <c:ptCount val="7"/>
                <c:pt idx="0">
                  <c:v>0.71794642652777918</c:v>
                </c:pt>
                <c:pt idx="1">
                  <c:v>0.70326164389408463</c:v>
                </c:pt>
                <c:pt idx="2">
                  <c:v>0.59768278085611504</c:v>
                </c:pt>
                <c:pt idx="3">
                  <c:v>0.41569017271841541</c:v>
                </c:pt>
                <c:pt idx="4">
                  <c:v>0.27330721787236173</c:v>
                </c:pt>
                <c:pt idx="5">
                  <c:v>0.17962442256921857</c:v>
                </c:pt>
                <c:pt idx="6">
                  <c:v>0.12115794786334166</c:v>
                </c:pt>
              </c:numCache>
            </c:numRef>
          </c:yVal>
          <c:smooth val="0"/>
          <c:extLst>
            <c:ext xmlns:c16="http://schemas.microsoft.com/office/drawing/2014/chart" uri="{C3380CC4-5D6E-409C-BE32-E72D297353CC}">
              <c16:uniqueId val="{00000003-A4D8-FA41-B277-23573E2C6C8F}"/>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baseline="0"/>
              <a:t>frac_of_biomass_feedstock 0 (EthylAlcoholSynthesisFromCornStover) </a:t>
            </a:r>
            <a:r>
              <a:rPr lang="en-GB" b="1"/>
              <a:t>through</a:t>
            </a:r>
            <a:r>
              <a:rPr lang="en-GB" b="1" baseline="0"/>
              <a:t> time at various levels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frac_of_biomass_feedstock!$D$2:$J$2</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B4F-6F48-AC85-2EE941DEA9E6}"/>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2B4F-6F48-AC85-2EE941DEA9E6}"/>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2B4F-6F48-AC85-2EE941DEA9E6}"/>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frac_of_biomass_feedstock!$D$12:$J$12</c:f>
              <c:numCache>
                <c:formatCode>0.0000</c:formatCode>
                <c:ptCount val="7"/>
                <c:pt idx="0">
                  <c:v>0</c:v>
                </c:pt>
                <c:pt idx="1">
                  <c:v>3.9061205552327143E-3</c:v>
                </c:pt>
                <c:pt idx="2">
                  <c:v>3.0626391462741966E-2</c:v>
                </c:pt>
                <c:pt idx="3">
                  <c:v>7.7007379728236541E-2</c:v>
                </c:pt>
                <c:pt idx="4">
                  <c:v>0.11388546976035198</c:v>
                </c:pt>
                <c:pt idx="5">
                  <c:v>0.13867430528640098</c:v>
                </c:pt>
                <c:pt idx="6">
                  <c:v>0.15458938695810992</c:v>
                </c:pt>
              </c:numCache>
            </c:numRef>
          </c:yVal>
          <c:smooth val="0"/>
          <c:extLst>
            <c:ext xmlns:c16="http://schemas.microsoft.com/office/drawing/2014/chart" uri="{C3380CC4-5D6E-409C-BE32-E72D297353CC}">
              <c16:uniqueId val="{00000003-2B4F-6F48-AC85-2EE941DEA9E6}"/>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frac_of_biomass_feedstock 2 (</a:t>
            </a:r>
            <a:r>
              <a:rPr lang="en-GB" sz="1400" b="1" i="0" u="none" strike="noStrike" baseline="0">
                <a:effectLst/>
              </a:rPr>
              <a:t>EthylAlcoholSynthesisFromSugarcane)</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frac_of_biomass_feedstock!$D$4:$J$4</c:f>
              <c:numCache>
                <c:formatCode>0.0000</c:formatCode>
                <c:ptCount val="7"/>
                <c:pt idx="0">
                  <c:v>0.28205357347222076</c:v>
                </c:pt>
                <c:pt idx="1">
                  <c:v>0.28205357347222076</c:v>
                </c:pt>
                <c:pt idx="2">
                  <c:v>0.28205357347222076</c:v>
                </c:pt>
                <c:pt idx="3">
                  <c:v>0.28205357347222076</c:v>
                </c:pt>
                <c:pt idx="4">
                  <c:v>0.28205357347222076</c:v>
                </c:pt>
                <c:pt idx="5">
                  <c:v>0.28205357347222076</c:v>
                </c:pt>
                <c:pt idx="6">
                  <c:v>0.28205357347222076</c:v>
                </c:pt>
              </c:numCache>
            </c:numRef>
          </c:yVal>
          <c:smooth val="0"/>
          <c:extLst>
            <c:ext xmlns:c16="http://schemas.microsoft.com/office/drawing/2014/chart" uri="{C3380CC4-5D6E-409C-BE32-E72D297353CC}">
              <c16:uniqueId val="{00000000-A479-F446-A25F-B739C67EF725}"/>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A479-F446-A25F-B739C67EF725}"/>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A479-F446-A25F-B739C67EF725}"/>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frac_of_biomass_feedstock!$D$14:$J$14</c:f>
              <c:numCache>
                <c:formatCode>0.0000</c:formatCode>
                <c:ptCount val="7"/>
                <c:pt idx="0">
                  <c:v>0.28205357347222076</c:v>
                </c:pt>
                <c:pt idx="1">
                  <c:v>0.27488043260864753</c:v>
                </c:pt>
                <c:pt idx="2">
                  <c:v>0.23257786758635163</c:v>
                </c:pt>
                <c:pt idx="3">
                  <c:v>0.16112776057846823</c:v>
                </c:pt>
                <c:pt idx="4">
                  <c:v>0.10557166100651713</c:v>
                </c:pt>
                <c:pt idx="5">
                  <c:v>6.9170177237917393E-2</c:v>
                </c:pt>
                <c:pt idx="6">
                  <c:v>4.65264109905804E-2</c:v>
                </c:pt>
              </c:numCache>
            </c:numRef>
          </c:yVal>
          <c:smooth val="0"/>
          <c:extLst>
            <c:ext xmlns:c16="http://schemas.microsoft.com/office/drawing/2014/chart" uri="{C3380CC4-5D6E-409C-BE32-E72D297353CC}">
              <c16:uniqueId val="{00000003-A479-F446-A25F-B739C67EF725}"/>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recycling of 3</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recycling_rate_old!$D$5:$J$5</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0A4E-A044-94C6-E6A384E9522D}"/>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recycling_rate_old!$D$16:$J$16</c:f>
              <c:numCache>
                <c:formatCode>0.00</c:formatCode>
                <c:ptCount val="7"/>
                <c:pt idx="0">
                  <c:v>0</c:v>
                </c:pt>
                <c:pt idx="1">
                  <c:v>1.6666666666666666E-2</c:v>
                </c:pt>
                <c:pt idx="2">
                  <c:v>3.3333333333333333E-2</c:v>
                </c:pt>
                <c:pt idx="3">
                  <c:v>0.05</c:v>
                </c:pt>
                <c:pt idx="4">
                  <c:v>6.6666666666666666E-2</c:v>
                </c:pt>
                <c:pt idx="5">
                  <c:v>8.3333333333333343E-2</c:v>
                </c:pt>
                <c:pt idx="6">
                  <c:v>0.1</c:v>
                </c:pt>
              </c:numCache>
            </c:numRef>
          </c:yVal>
          <c:smooth val="0"/>
          <c:extLst>
            <c:ext xmlns:c16="http://schemas.microsoft.com/office/drawing/2014/chart" uri="{C3380CC4-5D6E-409C-BE32-E72D297353CC}">
              <c16:uniqueId val="{00000001-0A4E-A044-94C6-E6A384E9522D}"/>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recycling_rate_old!$D$27:$J$27</c:f>
              <c:numCache>
                <c:formatCode>0.00</c:formatCode>
                <c:ptCount val="7"/>
                <c:pt idx="0">
                  <c:v>0</c:v>
                </c:pt>
                <c:pt idx="1">
                  <c:v>3.3333333333333333E-2</c:v>
                </c:pt>
                <c:pt idx="2">
                  <c:v>6.6666666666666666E-2</c:v>
                </c:pt>
                <c:pt idx="3">
                  <c:v>0.1</c:v>
                </c:pt>
                <c:pt idx="4">
                  <c:v>0.13333333333333333</c:v>
                </c:pt>
                <c:pt idx="5">
                  <c:v>0.16666666666666669</c:v>
                </c:pt>
                <c:pt idx="6">
                  <c:v>0.2</c:v>
                </c:pt>
              </c:numCache>
            </c:numRef>
          </c:yVal>
          <c:smooth val="0"/>
          <c:extLst>
            <c:ext xmlns:c16="http://schemas.microsoft.com/office/drawing/2014/chart" uri="{C3380CC4-5D6E-409C-BE32-E72D297353CC}">
              <c16:uniqueId val="{00000002-0A4E-A044-94C6-E6A384E9522D}"/>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recycling_rate_old!$D$1:$J$1</c:f>
              <c:numCache>
                <c:formatCode>General</c:formatCode>
                <c:ptCount val="7"/>
                <c:pt idx="0">
                  <c:v>2020</c:v>
                </c:pt>
                <c:pt idx="1">
                  <c:v>2025</c:v>
                </c:pt>
                <c:pt idx="2">
                  <c:v>2030</c:v>
                </c:pt>
                <c:pt idx="3">
                  <c:v>2035</c:v>
                </c:pt>
                <c:pt idx="4">
                  <c:v>2040</c:v>
                </c:pt>
                <c:pt idx="5">
                  <c:v>2045</c:v>
                </c:pt>
                <c:pt idx="6">
                  <c:v>2050</c:v>
                </c:pt>
              </c:numCache>
            </c:numRef>
          </c:xVal>
          <c:yVal>
            <c:numRef>
              <c:f>recycling_rate_old!$D$38:$J$38</c:f>
              <c:numCache>
                <c:formatCode>0.00</c:formatCode>
                <c:ptCount val="7"/>
                <c:pt idx="0">
                  <c:v>0</c:v>
                </c:pt>
                <c:pt idx="1">
                  <c:v>9.9999999999999992E-2</c:v>
                </c:pt>
                <c:pt idx="2">
                  <c:v>0.19999999999999998</c:v>
                </c:pt>
                <c:pt idx="3">
                  <c:v>0.3</c:v>
                </c:pt>
                <c:pt idx="4">
                  <c:v>0.39999999999999997</c:v>
                </c:pt>
                <c:pt idx="5">
                  <c:v>0.5</c:v>
                </c:pt>
                <c:pt idx="6">
                  <c:v>0.6</c:v>
                </c:pt>
              </c:numCache>
            </c:numRef>
          </c:yVal>
          <c:smooth val="0"/>
          <c:extLst>
            <c:ext xmlns:c16="http://schemas.microsoft.com/office/drawing/2014/chart" uri="{C3380CC4-5D6E-409C-BE32-E72D297353CC}">
              <c16:uniqueId val="{00000003-0A4E-A044-94C6-E6A384E9522D}"/>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Rate</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frac_of_biomass_feedstock 4 (EthylAlcoholSynthesisFromWheatStraw)</a:t>
            </a:r>
            <a:r>
              <a:rPr lang="en-GB" sz="1400" b="1" baseline="0"/>
              <a:t>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frac_of_biomass_feedstock!$D$6:$J$6</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199F-E544-89B7-7357C59EA670}"/>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199F-E544-89B7-7357C59EA670}"/>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199F-E544-89B7-7357C59EA670}"/>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frac_of_biomass_feedstock!$D$16:$J$16</c:f>
              <c:numCache>
                <c:formatCode>0.0000</c:formatCode>
                <c:ptCount val="7"/>
                <c:pt idx="0">
                  <c:v>0</c:v>
                </c:pt>
                <c:pt idx="1">
                  <c:v>7.0818951873760829E-3</c:v>
                </c:pt>
                <c:pt idx="2">
                  <c:v>5.4616848659687696E-2</c:v>
                </c:pt>
                <c:pt idx="3">
                  <c:v>0.13532592002864549</c:v>
                </c:pt>
                <c:pt idx="4">
                  <c:v>0.19751546954982468</c:v>
                </c:pt>
                <c:pt idx="5">
                  <c:v>0.23767290591183546</c:v>
                </c:pt>
                <c:pt idx="6">
                  <c:v>0.2621201069044154</c:v>
                </c:pt>
              </c:numCache>
            </c:numRef>
          </c:yVal>
          <c:smooth val="0"/>
          <c:extLst>
            <c:ext xmlns:c16="http://schemas.microsoft.com/office/drawing/2014/chart" uri="{C3380CC4-5D6E-409C-BE32-E72D297353CC}">
              <c16:uniqueId val="{00000003-199F-E544-89B7-7357C59EA670}"/>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frac_of_biomass_feedstock 5 (EthylAlcoholSynthesisFromRiceStraw) </a:t>
            </a:r>
            <a:r>
              <a:rPr lang="en-GB" sz="1400" b="1"/>
              <a:t>through</a:t>
            </a:r>
            <a:r>
              <a:rPr lang="en-GB" sz="1400" b="1" baseline="0"/>
              <a:t> time at various levels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Level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frac_of_biomass_feedstock!$D$7:$J$7</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7CEA-2148-8A5B-35707DAD435C}"/>
            </c:ext>
          </c:extLst>
        </c:ser>
        <c:ser>
          <c:idx val="1"/>
          <c:order val="1"/>
          <c:tx>
            <c:v>Level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1-7CEA-2148-8A5B-35707DAD435C}"/>
            </c:ext>
          </c:extLst>
        </c:ser>
        <c:ser>
          <c:idx val="2"/>
          <c:order val="2"/>
          <c:tx>
            <c:v>Level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frac_of_biomass_feedstock!#REF!</c:f>
              <c:numCache>
                <c:formatCode>General</c:formatCode>
                <c:ptCount val="1"/>
                <c:pt idx="0">
                  <c:v>1</c:v>
                </c:pt>
              </c:numCache>
            </c:numRef>
          </c:yVal>
          <c:smooth val="0"/>
          <c:extLst>
            <c:ext xmlns:c16="http://schemas.microsoft.com/office/drawing/2014/chart" uri="{C3380CC4-5D6E-409C-BE32-E72D297353CC}">
              <c16:uniqueId val="{00000002-7CEA-2148-8A5B-35707DAD435C}"/>
            </c:ext>
          </c:extLst>
        </c:ser>
        <c:ser>
          <c:idx val="3"/>
          <c:order val="3"/>
          <c:tx>
            <c:v>Level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frac_of_biomass_feedstock!$D$1:$J$1</c:f>
              <c:numCache>
                <c:formatCode>General</c:formatCode>
                <c:ptCount val="7"/>
                <c:pt idx="0">
                  <c:v>2020</c:v>
                </c:pt>
                <c:pt idx="1">
                  <c:v>2025</c:v>
                </c:pt>
                <c:pt idx="2">
                  <c:v>2030</c:v>
                </c:pt>
                <c:pt idx="3">
                  <c:v>2035</c:v>
                </c:pt>
                <c:pt idx="4">
                  <c:v>2040</c:v>
                </c:pt>
                <c:pt idx="5">
                  <c:v>2045</c:v>
                </c:pt>
                <c:pt idx="6">
                  <c:v>2050</c:v>
                </c:pt>
              </c:numCache>
            </c:numRef>
          </c:xVal>
          <c:yVal>
            <c:numRef>
              <c:f>frac_of_biomass_feedstock!$D$17:$J$17</c:f>
              <c:numCache>
                <c:formatCode>0.0000</c:formatCode>
                <c:ptCount val="7"/>
                <c:pt idx="0">
                  <c:v>0</c:v>
                </c:pt>
                <c:pt idx="1">
                  <c:v>5.4315648855945567E-3</c:v>
                </c:pt>
                <c:pt idx="2">
                  <c:v>4.2045151286155408E-2</c:v>
                </c:pt>
                <c:pt idx="3">
                  <c:v>0.10452581942924068</c:v>
                </c:pt>
                <c:pt idx="4">
                  <c:v>0.15302392621782629</c:v>
                </c:pt>
                <c:pt idx="5">
                  <c:v>0.18464371955362036</c:v>
                </c:pt>
                <c:pt idx="6">
                  <c:v>0.20414948795699248</c:v>
                </c:pt>
              </c:numCache>
            </c:numRef>
          </c:yVal>
          <c:smooth val="0"/>
          <c:extLst>
            <c:ext xmlns:c16="http://schemas.microsoft.com/office/drawing/2014/chart" uri="{C3380CC4-5D6E-409C-BE32-E72D297353CC}">
              <c16:uniqueId val="{00000003-7CEA-2148-8A5B-35707DAD435C}"/>
            </c:ext>
          </c:extLst>
        </c:ser>
        <c:dLbls>
          <c:showLegendKey val="0"/>
          <c:showVal val="0"/>
          <c:showCatName val="0"/>
          <c:showSerName val="0"/>
          <c:showPercent val="0"/>
          <c:showBubbleSize val="0"/>
        </c:dLbls>
        <c:axId val="153539359"/>
        <c:axId val="154065279"/>
      </c:scatterChart>
      <c:valAx>
        <c:axId val="153539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279"/>
        <c:crosses val="autoZero"/>
        <c:crossBetween val="midCat"/>
      </c:valAx>
      <c:valAx>
        <c:axId val="15406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effectLst/>
                  </a:rPr>
                  <a:t>Fraction</a:t>
                </a:r>
                <a:endParaRPr lang="en-GB"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96.xml"/><Relationship Id="rId7" Type="http://schemas.openxmlformats.org/officeDocument/2006/relationships/chart" Target="../charts/chart100.xml"/><Relationship Id="rId2" Type="http://schemas.openxmlformats.org/officeDocument/2006/relationships/chart" Target="../charts/chart95.xml"/><Relationship Id="rId1" Type="http://schemas.openxmlformats.org/officeDocument/2006/relationships/chart" Target="../charts/chart94.xml"/><Relationship Id="rId6" Type="http://schemas.openxmlformats.org/officeDocument/2006/relationships/chart" Target="../charts/chart99.xml"/><Relationship Id="rId5" Type="http://schemas.openxmlformats.org/officeDocument/2006/relationships/chart" Target="../charts/chart98.xml"/><Relationship Id="rId4" Type="http://schemas.openxmlformats.org/officeDocument/2006/relationships/chart" Target="../charts/chart9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5" Type="http://schemas.openxmlformats.org/officeDocument/2006/relationships/chart" Target="../charts/chart109.xml"/><Relationship Id="rId4" Type="http://schemas.openxmlformats.org/officeDocument/2006/relationships/chart" Target="../charts/chart108.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12.xml"/><Relationship Id="rId2" Type="http://schemas.openxmlformats.org/officeDocument/2006/relationships/chart" Target="../charts/chart111.xml"/><Relationship Id="rId1" Type="http://schemas.openxmlformats.org/officeDocument/2006/relationships/chart" Target="../charts/chart110.xml"/><Relationship Id="rId5" Type="http://schemas.openxmlformats.org/officeDocument/2006/relationships/chart" Target="../charts/chart114.xml"/><Relationship Id="rId4" Type="http://schemas.openxmlformats.org/officeDocument/2006/relationships/chart" Target="../charts/chart1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124.xml"/><Relationship Id="rId3" Type="http://schemas.openxmlformats.org/officeDocument/2006/relationships/chart" Target="../charts/chart119.xml"/><Relationship Id="rId7" Type="http://schemas.openxmlformats.org/officeDocument/2006/relationships/chart" Target="../charts/chart123.xml"/><Relationship Id="rId12" Type="http://schemas.openxmlformats.org/officeDocument/2006/relationships/chart" Target="../charts/chart128.xml"/><Relationship Id="rId2" Type="http://schemas.openxmlformats.org/officeDocument/2006/relationships/chart" Target="../charts/chart118.xml"/><Relationship Id="rId1" Type="http://schemas.openxmlformats.org/officeDocument/2006/relationships/chart" Target="../charts/chart117.xml"/><Relationship Id="rId6" Type="http://schemas.openxmlformats.org/officeDocument/2006/relationships/chart" Target="../charts/chart122.xml"/><Relationship Id="rId11" Type="http://schemas.openxmlformats.org/officeDocument/2006/relationships/chart" Target="../charts/chart127.xml"/><Relationship Id="rId5" Type="http://schemas.openxmlformats.org/officeDocument/2006/relationships/chart" Target="../charts/chart121.xml"/><Relationship Id="rId10" Type="http://schemas.openxmlformats.org/officeDocument/2006/relationships/chart" Target="../charts/chart126.xml"/><Relationship Id="rId4" Type="http://schemas.openxmlformats.org/officeDocument/2006/relationships/chart" Target="../charts/chart120.xml"/><Relationship Id="rId9" Type="http://schemas.openxmlformats.org/officeDocument/2006/relationships/chart" Target="../charts/chart12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3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3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5.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38.xml"/><Relationship Id="rId2" Type="http://schemas.openxmlformats.org/officeDocument/2006/relationships/chart" Target="../charts/chart137.xml"/><Relationship Id="rId1" Type="http://schemas.openxmlformats.org/officeDocument/2006/relationships/chart" Target="../charts/chart136.xml"/><Relationship Id="rId4" Type="http://schemas.openxmlformats.org/officeDocument/2006/relationships/chart" Target="../charts/chart13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1.xml"/><Relationship Id="rId13" Type="http://schemas.openxmlformats.org/officeDocument/2006/relationships/chart" Target="../charts/chart46.xml"/><Relationship Id="rId3" Type="http://schemas.openxmlformats.org/officeDocument/2006/relationships/chart" Target="../charts/chart36.xml"/><Relationship Id="rId7" Type="http://schemas.openxmlformats.org/officeDocument/2006/relationships/chart" Target="../charts/chart40.xml"/><Relationship Id="rId12" Type="http://schemas.openxmlformats.org/officeDocument/2006/relationships/chart" Target="../charts/chart45.xml"/><Relationship Id="rId2" Type="http://schemas.openxmlformats.org/officeDocument/2006/relationships/chart" Target="../charts/chart35.xml"/><Relationship Id="rId16" Type="http://schemas.openxmlformats.org/officeDocument/2006/relationships/chart" Target="../charts/chart49.xml"/><Relationship Id="rId1" Type="http://schemas.openxmlformats.org/officeDocument/2006/relationships/chart" Target="../charts/chart34.xml"/><Relationship Id="rId6" Type="http://schemas.openxmlformats.org/officeDocument/2006/relationships/chart" Target="../charts/chart39.xml"/><Relationship Id="rId11" Type="http://schemas.openxmlformats.org/officeDocument/2006/relationships/chart" Target="../charts/chart44.xml"/><Relationship Id="rId5" Type="http://schemas.openxmlformats.org/officeDocument/2006/relationships/chart" Target="../charts/chart38.xml"/><Relationship Id="rId15" Type="http://schemas.openxmlformats.org/officeDocument/2006/relationships/chart" Target="../charts/chart48.xml"/><Relationship Id="rId10" Type="http://schemas.openxmlformats.org/officeDocument/2006/relationships/chart" Target="../charts/chart43.xml"/><Relationship Id="rId4" Type="http://schemas.openxmlformats.org/officeDocument/2006/relationships/chart" Target="../charts/chart37.xml"/><Relationship Id="rId9" Type="http://schemas.openxmlformats.org/officeDocument/2006/relationships/chart" Target="../charts/chart42.xml"/><Relationship Id="rId14"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2.xml"/><Relationship Id="rId13" Type="http://schemas.openxmlformats.org/officeDocument/2006/relationships/chart" Target="../charts/chart77.xml"/><Relationship Id="rId18" Type="http://schemas.openxmlformats.org/officeDocument/2006/relationships/chart" Target="../charts/chart82.xml"/><Relationship Id="rId3" Type="http://schemas.openxmlformats.org/officeDocument/2006/relationships/chart" Target="../charts/chart67.xml"/><Relationship Id="rId21" Type="http://schemas.openxmlformats.org/officeDocument/2006/relationships/chart" Target="../charts/chart85.xml"/><Relationship Id="rId7" Type="http://schemas.openxmlformats.org/officeDocument/2006/relationships/chart" Target="../charts/chart71.xml"/><Relationship Id="rId12" Type="http://schemas.openxmlformats.org/officeDocument/2006/relationships/chart" Target="../charts/chart76.xml"/><Relationship Id="rId17" Type="http://schemas.openxmlformats.org/officeDocument/2006/relationships/chart" Target="../charts/chart81.xml"/><Relationship Id="rId2" Type="http://schemas.openxmlformats.org/officeDocument/2006/relationships/chart" Target="../charts/chart66.xml"/><Relationship Id="rId16" Type="http://schemas.openxmlformats.org/officeDocument/2006/relationships/chart" Target="../charts/chart80.xml"/><Relationship Id="rId20" Type="http://schemas.openxmlformats.org/officeDocument/2006/relationships/chart" Target="../charts/chart84.xml"/><Relationship Id="rId1" Type="http://schemas.openxmlformats.org/officeDocument/2006/relationships/chart" Target="../charts/chart65.xml"/><Relationship Id="rId6" Type="http://schemas.openxmlformats.org/officeDocument/2006/relationships/chart" Target="../charts/chart70.xml"/><Relationship Id="rId11" Type="http://schemas.openxmlformats.org/officeDocument/2006/relationships/chart" Target="../charts/chart75.xml"/><Relationship Id="rId24" Type="http://schemas.openxmlformats.org/officeDocument/2006/relationships/chart" Target="../charts/chart88.xml"/><Relationship Id="rId5" Type="http://schemas.openxmlformats.org/officeDocument/2006/relationships/chart" Target="../charts/chart69.xml"/><Relationship Id="rId15" Type="http://schemas.openxmlformats.org/officeDocument/2006/relationships/chart" Target="../charts/chart79.xml"/><Relationship Id="rId23" Type="http://schemas.openxmlformats.org/officeDocument/2006/relationships/chart" Target="../charts/chart87.xml"/><Relationship Id="rId10" Type="http://schemas.openxmlformats.org/officeDocument/2006/relationships/chart" Target="../charts/chart74.xml"/><Relationship Id="rId19" Type="http://schemas.openxmlformats.org/officeDocument/2006/relationships/chart" Target="../charts/chart83.xml"/><Relationship Id="rId4" Type="http://schemas.openxmlformats.org/officeDocument/2006/relationships/chart" Target="../charts/chart68.xml"/><Relationship Id="rId9" Type="http://schemas.openxmlformats.org/officeDocument/2006/relationships/chart" Target="../charts/chart73.xml"/><Relationship Id="rId14" Type="http://schemas.openxmlformats.org/officeDocument/2006/relationships/chart" Target="../charts/chart78.xml"/><Relationship Id="rId22"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3" name="Chart 2">
          <a:extLst>
            <a:ext uri="{FF2B5EF4-FFF2-40B4-BE49-F238E27FC236}">
              <a16:creationId xmlns:a16="http://schemas.microsoft.com/office/drawing/2014/main" id="{1D344E75-48C6-2E49-B452-5363F7A8AE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4" name="Chart 3">
          <a:extLst>
            <a:ext uri="{FF2B5EF4-FFF2-40B4-BE49-F238E27FC236}">
              <a16:creationId xmlns:a16="http://schemas.microsoft.com/office/drawing/2014/main" id="{9470D02E-B2C8-E340-A86A-CDF6B889DE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5" name="Chart 4">
          <a:extLst>
            <a:ext uri="{FF2B5EF4-FFF2-40B4-BE49-F238E27FC236}">
              <a16:creationId xmlns:a16="http://schemas.microsoft.com/office/drawing/2014/main" id="{FC2E632E-89DB-944E-8BF6-2BF16CCE74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6" name="Chart 5">
          <a:extLst>
            <a:ext uri="{FF2B5EF4-FFF2-40B4-BE49-F238E27FC236}">
              <a16:creationId xmlns:a16="http://schemas.microsoft.com/office/drawing/2014/main" id="{57C07E6F-3C2C-6743-A5CF-89A300B9AD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7" name="Chart 6">
          <a:extLst>
            <a:ext uri="{FF2B5EF4-FFF2-40B4-BE49-F238E27FC236}">
              <a16:creationId xmlns:a16="http://schemas.microsoft.com/office/drawing/2014/main" id="{173C3EB3-5E84-4A4C-86A7-271C1616239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8" name="Chart 7">
          <a:extLst>
            <a:ext uri="{FF2B5EF4-FFF2-40B4-BE49-F238E27FC236}">
              <a16:creationId xmlns:a16="http://schemas.microsoft.com/office/drawing/2014/main" id="{322907F1-A1B6-EB45-92E0-93770905EBC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9" name="Chart 8">
          <a:extLst>
            <a:ext uri="{FF2B5EF4-FFF2-40B4-BE49-F238E27FC236}">
              <a16:creationId xmlns:a16="http://schemas.microsoft.com/office/drawing/2014/main" id="{F6DBB1D2-9440-F04C-869E-0D0693E40C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10" name="Chart 9">
          <a:extLst>
            <a:ext uri="{FF2B5EF4-FFF2-40B4-BE49-F238E27FC236}">
              <a16:creationId xmlns:a16="http://schemas.microsoft.com/office/drawing/2014/main" id="{9B467CAB-EAC9-1348-9A24-6B4A78C2BD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51000" y="47752000"/>
    <xdr:ext cx="7874000" cy="5359400"/>
    <xdr:graphicFrame macro="">
      <xdr:nvGraphicFramePr>
        <xdr:cNvPr id="11" name="Chart 10">
          <a:extLst>
            <a:ext uri="{FF2B5EF4-FFF2-40B4-BE49-F238E27FC236}">
              <a16:creationId xmlns:a16="http://schemas.microsoft.com/office/drawing/2014/main" id="{78D8A329-E084-E844-AD88-828B2D6012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51000" y="53644800"/>
    <xdr:ext cx="7874000" cy="5359400"/>
    <xdr:graphicFrame macro="">
      <xdr:nvGraphicFramePr>
        <xdr:cNvPr id="12" name="Chart 11">
          <a:extLst>
            <a:ext uri="{FF2B5EF4-FFF2-40B4-BE49-F238E27FC236}">
              <a16:creationId xmlns:a16="http://schemas.microsoft.com/office/drawing/2014/main" id="{301D8203-C35B-DC49-ACBB-00C8B1149DB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51000" y="59537600"/>
    <xdr:ext cx="7874000" cy="5359400"/>
    <xdr:graphicFrame macro="">
      <xdr:nvGraphicFramePr>
        <xdr:cNvPr id="13" name="Chart 12">
          <a:extLst>
            <a:ext uri="{FF2B5EF4-FFF2-40B4-BE49-F238E27FC236}">
              <a16:creationId xmlns:a16="http://schemas.microsoft.com/office/drawing/2014/main" id="{DB3AAC8B-11DC-5C43-AC15-C673276DDBE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C31C2FE5-9046-DB46-A48B-8CC2134299F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B9CEAD9E-8948-3547-96A2-99276E0A682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2E42EA74-7EDC-2A46-8135-01C4BE71C76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FEAC2B02-E508-BACC-9260-A78412E7C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2CC22570-5442-014D-B98E-ED3FFBBCB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CC35882C-BE21-2746-8DCF-9AAFD1D5EA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D83E51F3-89FE-3345-8426-B414FC0B21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93B0CAFF-82EC-5E48-BB0B-E679924031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546AE00F-4907-6447-81E9-89426C4304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3BEBF2BB-F76F-3545-9001-0CDF0A78BA6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4BB70A3F-A430-9F4E-8ECA-B0E8702F3E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19250" y="17871017"/>
    <xdr:ext cx="7874000" cy="5359400"/>
    <xdr:graphicFrame macro="">
      <xdr:nvGraphicFramePr>
        <xdr:cNvPr id="13" name="Chart 12">
          <a:extLst>
            <a:ext uri="{FF2B5EF4-FFF2-40B4-BE49-F238E27FC236}">
              <a16:creationId xmlns:a16="http://schemas.microsoft.com/office/drawing/2014/main" id="{BBF16BCE-0E12-624F-A6A4-4CDC2DF5F1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wsDr>
</file>

<file path=xl/drawings/drawing14.xml><?xml version="1.0" encoding="utf-8"?>
<xdr:wsDr xmlns:xdr="http://schemas.openxmlformats.org/drawingml/2006/spreadsheetDrawing" xmlns:a="http://schemas.openxmlformats.org/drawingml/2006/main">
  <xdr:twoCellAnchor>
    <xdr:from>
      <xdr:col>2</xdr:col>
      <xdr:colOff>0</xdr:colOff>
      <xdr:row>1</xdr:row>
      <xdr:rowOff>0</xdr:rowOff>
    </xdr:from>
    <xdr:to>
      <xdr:col>12</xdr:col>
      <xdr:colOff>641350</xdr:colOff>
      <xdr:row>31</xdr:row>
      <xdr:rowOff>38100</xdr:rowOff>
    </xdr:to>
    <xdr:graphicFrame macro="">
      <xdr:nvGraphicFramePr>
        <xdr:cNvPr id="2" name="Chart 1">
          <a:extLst>
            <a:ext uri="{FF2B5EF4-FFF2-40B4-BE49-F238E27FC236}">
              <a16:creationId xmlns:a16="http://schemas.microsoft.com/office/drawing/2014/main" id="{C7BABC3A-BB3E-774D-BE0C-F52425643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12</xdr:col>
      <xdr:colOff>641350</xdr:colOff>
      <xdr:row>64</xdr:row>
      <xdr:rowOff>38100</xdr:rowOff>
    </xdr:to>
    <xdr:graphicFrame macro="">
      <xdr:nvGraphicFramePr>
        <xdr:cNvPr id="3" name="Chart 2">
          <a:extLst>
            <a:ext uri="{FF2B5EF4-FFF2-40B4-BE49-F238E27FC236}">
              <a16:creationId xmlns:a16="http://schemas.microsoft.com/office/drawing/2014/main" id="{9A727E30-C192-0142-9AD1-42A64DDD2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67</xdr:row>
      <xdr:rowOff>0</xdr:rowOff>
    </xdr:from>
    <xdr:to>
      <xdr:col>12</xdr:col>
      <xdr:colOff>641350</xdr:colOff>
      <xdr:row>97</xdr:row>
      <xdr:rowOff>38100</xdr:rowOff>
    </xdr:to>
    <xdr:graphicFrame macro="">
      <xdr:nvGraphicFramePr>
        <xdr:cNvPr id="4" name="Chart 3">
          <a:extLst>
            <a:ext uri="{FF2B5EF4-FFF2-40B4-BE49-F238E27FC236}">
              <a16:creationId xmlns:a16="http://schemas.microsoft.com/office/drawing/2014/main" id="{BA64489F-83B6-1B46-A775-1768DEA44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133</xdr:row>
      <xdr:rowOff>0</xdr:rowOff>
    </xdr:from>
    <xdr:to>
      <xdr:col>12</xdr:col>
      <xdr:colOff>641350</xdr:colOff>
      <xdr:row>163</xdr:row>
      <xdr:rowOff>38100</xdr:rowOff>
    </xdr:to>
    <xdr:graphicFrame macro="">
      <xdr:nvGraphicFramePr>
        <xdr:cNvPr id="6" name="Chart 5">
          <a:extLst>
            <a:ext uri="{FF2B5EF4-FFF2-40B4-BE49-F238E27FC236}">
              <a16:creationId xmlns:a16="http://schemas.microsoft.com/office/drawing/2014/main" id="{569BD888-75B9-1D4F-8E90-BFBA857C9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1</xdr:row>
      <xdr:rowOff>0</xdr:rowOff>
    </xdr:from>
    <xdr:to>
      <xdr:col>12</xdr:col>
      <xdr:colOff>641350</xdr:colOff>
      <xdr:row>31</xdr:row>
      <xdr:rowOff>38100</xdr:rowOff>
    </xdr:to>
    <xdr:graphicFrame macro="">
      <xdr:nvGraphicFramePr>
        <xdr:cNvPr id="2" name="Chart 1">
          <a:extLst>
            <a:ext uri="{FF2B5EF4-FFF2-40B4-BE49-F238E27FC236}">
              <a16:creationId xmlns:a16="http://schemas.microsoft.com/office/drawing/2014/main" id="{5488004C-B79B-47B5-89C7-56C1E99BB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12</xdr:col>
      <xdr:colOff>641350</xdr:colOff>
      <xdr:row>64</xdr:row>
      <xdr:rowOff>38100</xdr:rowOff>
    </xdr:to>
    <xdr:graphicFrame macro="">
      <xdr:nvGraphicFramePr>
        <xdr:cNvPr id="3" name="Chart 2">
          <a:extLst>
            <a:ext uri="{FF2B5EF4-FFF2-40B4-BE49-F238E27FC236}">
              <a16:creationId xmlns:a16="http://schemas.microsoft.com/office/drawing/2014/main" id="{DB27FD38-5785-4004-A187-3328FB130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67</xdr:row>
      <xdr:rowOff>0</xdr:rowOff>
    </xdr:from>
    <xdr:to>
      <xdr:col>12</xdr:col>
      <xdr:colOff>641350</xdr:colOff>
      <xdr:row>97</xdr:row>
      <xdr:rowOff>38100</xdr:rowOff>
    </xdr:to>
    <xdr:graphicFrame macro="">
      <xdr:nvGraphicFramePr>
        <xdr:cNvPr id="4" name="Chart 3">
          <a:extLst>
            <a:ext uri="{FF2B5EF4-FFF2-40B4-BE49-F238E27FC236}">
              <a16:creationId xmlns:a16="http://schemas.microsoft.com/office/drawing/2014/main" id="{1EB3B313-D7D0-4F46-BFDF-2DD878EEF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100</xdr:row>
      <xdr:rowOff>0</xdr:rowOff>
    </xdr:from>
    <xdr:to>
      <xdr:col>12</xdr:col>
      <xdr:colOff>641350</xdr:colOff>
      <xdr:row>130</xdr:row>
      <xdr:rowOff>38100</xdr:rowOff>
    </xdr:to>
    <xdr:graphicFrame macro="">
      <xdr:nvGraphicFramePr>
        <xdr:cNvPr id="5" name="Chart 4">
          <a:extLst>
            <a:ext uri="{FF2B5EF4-FFF2-40B4-BE49-F238E27FC236}">
              <a16:creationId xmlns:a16="http://schemas.microsoft.com/office/drawing/2014/main" id="{23B772EF-6EDD-4D17-8D91-4D5272689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133</xdr:row>
      <xdr:rowOff>0</xdr:rowOff>
    </xdr:from>
    <xdr:to>
      <xdr:col>12</xdr:col>
      <xdr:colOff>641350</xdr:colOff>
      <xdr:row>163</xdr:row>
      <xdr:rowOff>38100</xdr:rowOff>
    </xdr:to>
    <xdr:graphicFrame macro="">
      <xdr:nvGraphicFramePr>
        <xdr:cNvPr id="6" name="Chart 5">
          <a:extLst>
            <a:ext uri="{FF2B5EF4-FFF2-40B4-BE49-F238E27FC236}">
              <a16:creationId xmlns:a16="http://schemas.microsoft.com/office/drawing/2014/main" id="{F12D57E6-2FFD-4E21-8AA4-50E227AEE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xdr:row>
      <xdr:rowOff>0</xdr:rowOff>
    </xdr:from>
    <xdr:to>
      <xdr:col>12</xdr:col>
      <xdr:colOff>641350</xdr:colOff>
      <xdr:row>31</xdr:row>
      <xdr:rowOff>38100</xdr:rowOff>
    </xdr:to>
    <xdr:graphicFrame macro="">
      <xdr:nvGraphicFramePr>
        <xdr:cNvPr id="3" name="Chart 2">
          <a:extLst>
            <a:ext uri="{FF2B5EF4-FFF2-40B4-BE49-F238E27FC236}">
              <a16:creationId xmlns:a16="http://schemas.microsoft.com/office/drawing/2014/main" id="{A47416CC-BE07-4417-A418-06875517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12</xdr:col>
      <xdr:colOff>641350</xdr:colOff>
      <xdr:row>64</xdr:row>
      <xdr:rowOff>38100</xdr:rowOff>
    </xdr:to>
    <xdr:graphicFrame macro="">
      <xdr:nvGraphicFramePr>
        <xdr:cNvPr id="5" name="Chart 4">
          <a:extLst>
            <a:ext uri="{FF2B5EF4-FFF2-40B4-BE49-F238E27FC236}">
              <a16:creationId xmlns:a16="http://schemas.microsoft.com/office/drawing/2014/main" id="{144A0361-278A-4439-8F09-C127034F0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67</xdr:row>
      <xdr:rowOff>0</xdr:rowOff>
    </xdr:from>
    <xdr:to>
      <xdr:col>12</xdr:col>
      <xdr:colOff>641350</xdr:colOff>
      <xdr:row>97</xdr:row>
      <xdr:rowOff>38100</xdr:rowOff>
    </xdr:to>
    <xdr:graphicFrame macro="">
      <xdr:nvGraphicFramePr>
        <xdr:cNvPr id="6" name="Chart 5">
          <a:extLst>
            <a:ext uri="{FF2B5EF4-FFF2-40B4-BE49-F238E27FC236}">
              <a16:creationId xmlns:a16="http://schemas.microsoft.com/office/drawing/2014/main" id="{2B804030-198E-41D3-97E5-9BFC447FF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100</xdr:row>
      <xdr:rowOff>0</xdr:rowOff>
    </xdr:from>
    <xdr:to>
      <xdr:col>12</xdr:col>
      <xdr:colOff>641350</xdr:colOff>
      <xdr:row>130</xdr:row>
      <xdr:rowOff>38100</xdr:rowOff>
    </xdr:to>
    <xdr:graphicFrame macro="">
      <xdr:nvGraphicFramePr>
        <xdr:cNvPr id="7" name="Chart 6">
          <a:extLst>
            <a:ext uri="{FF2B5EF4-FFF2-40B4-BE49-F238E27FC236}">
              <a16:creationId xmlns:a16="http://schemas.microsoft.com/office/drawing/2014/main" id="{F2E35C8E-C539-41C4-B43B-49A7C61C5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133</xdr:row>
      <xdr:rowOff>0</xdr:rowOff>
    </xdr:from>
    <xdr:to>
      <xdr:col>12</xdr:col>
      <xdr:colOff>641350</xdr:colOff>
      <xdr:row>163</xdr:row>
      <xdr:rowOff>38100</xdr:rowOff>
    </xdr:to>
    <xdr:graphicFrame macro="">
      <xdr:nvGraphicFramePr>
        <xdr:cNvPr id="8" name="Chart 7">
          <a:extLst>
            <a:ext uri="{FF2B5EF4-FFF2-40B4-BE49-F238E27FC236}">
              <a16:creationId xmlns:a16="http://schemas.microsoft.com/office/drawing/2014/main" id="{F6597555-D415-4C07-B9DF-E8A7AC590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B2534062-A432-9943-B9FB-E5A410B28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E5D0A990-072A-FB4A-9CF2-CDE13D02E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absoluteAnchor>
    <xdr:pos x="1651000" y="203200"/>
    <xdr:ext cx="7874000" cy="5359400"/>
    <xdr:graphicFrame macro="">
      <xdr:nvGraphicFramePr>
        <xdr:cNvPr id="3" name="Chart 2">
          <a:extLst>
            <a:ext uri="{FF2B5EF4-FFF2-40B4-BE49-F238E27FC236}">
              <a16:creationId xmlns:a16="http://schemas.microsoft.com/office/drawing/2014/main" id="{3AA4658F-CB80-CC47-A2A7-9D54C7FE02D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72167" y="6032500"/>
    <xdr:ext cx="7874000" cy="5359400"/>
    <xdr:graphicFrame macro="">
      <xdr:nvGraphicFramePr>
        <xdr:cNvPr id="15" name="Chart 14">
          <a:extLst>
            <a:ext uri="{FF2B5EF4-FFF2-40B4-BE49-F238E27FC236}">
              <a16:creationId xmlns:a16="http://schemas.microsoft.com/office/drawing/2014/main" id="{2FB3B838-1395-7742-857A-401F0D6B59C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76400" y="11801475"/>
    <xdr:ext cx="7874000" cy="5359400"/>
    <xdr:graphicFrame macro="">
      <xdr:nvGraphicFramePr>
        <xdr:cNvPr id="2" name="Chart 1">
          <a:extLst>
            <a:ext uri="{FF2B5EF4-FFF2-40B4-BE49-F238E27FC236}">
              <a16:creationId xmlns:a16="http://schemas.microsoft.com/office/drawing/2014/main" id="{56995F64-A26F-491E-919E-F6C9282499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76400" y="17602200"/>
    <xdr:ext cx="7874000" cy="5359400"/>
    <xdr:graphicFrame macro="">
      <xdr:nvGraphicFramePr>
        <xdr:cNvPr id="4" name="Chart 3">
          <a:extLst>
            <a:ext uri="{FF2B5EF4-FFF2-40B4-BE49-F238E27FC236}">
              <a16:creationId xmlns:a16="http://schemas.microsoft.com/office/drawing/2014/main" id="{6575FC1B-56CE-43C5-975A-8DF8BCB21BD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76400" y="23402925"/>
    <xdr:ext cx="7874000" cy="5359400"/>
    <xdr:graphicFrame macro="">
      <xdr:nvGraphicFramePr>
        <xdr:cNvPr id="5" name="Chart 4">
          <a:extLst>
            <a:ext uri="{FF2B5EF4-FFF2-40B4-BE49-F238E27FC236}">
              <a16:creationId xmlns:a16="http://schemas.microsoft.com/office/drawing/2014/main" id="{7F3DB797-9B68-451D-BC6C-41BBFAC3990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76400" y="29203650"/>
    <xdr:ext cx="7874000" cy="5359400"/>
    <xdr:graphicFrame macro="">
      <xdr:nvGraphicFramePr>
        <xdr:cNvPr id="6" name="Chart 5">
          <a:extLst>
            <a:ext uri="{FF2B5EF4-FFF2-40B4-BE49-F238E27FC236}">
              <a16:creationId xmlns:a16="http://schemas.microsoft.com/office/drawing/2014/main" id="{72EEFA2F-048D-4696-8168-B560B8C4B44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76400" y="35004375"/>
    <xdr:ext cx="7874000" cy="5359400"/>
    <xdr:graphicFrame macro="">
      <xdr:nvGraphicFramePr>
        <xdr:cNvPr id="7" name="Chart 6">
          <a:extLst>
            <a:ext uri="{FF2B5EF4-FFF2-40B4-BE49-F238E27FC236}">
              <a16:creationId xmlns:a16="http://schemas.microsoft.com/office/drawing/2014/main" id="{4CDBEEA5-2171-472D-9048-E9847C2880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76400" y="40805100"/>
    <xdr:ext cx="7874000" cy="5359400"/>
    <xdr:graphicFrame macro="">
      <xdr:nvGraphicFramePr>
        <xdr:cNvPr id="9" name="Chart 8">
          <a:extLst>
            <a:ext uri="{FF2B5EF4-FFF2-40B4-BE49-F238E27FC236}">
              <a16:creationId xmlns:a16="http://schemas.microsoft.com/office/drawing/2014/main" id="{BBA26422-2397-4F04-B025-BC72C7C8A54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76400" y="46605825"/>
    <xdr:ext cx="7874000" cy="5359400"/>
    <xdr:graphicFrame macro="">
      <xdr:nvGraphicFramePr>
        <xdr:cNvPr id="10" name="Chart 9">
          <a:extLst>
            <a:ext uri="{FF2B5EF4-FFF2-40B4-BE49-F238E27FC236}">
              <a16:creationId xmlns:a16="http://schemas.microsoft.com/office/drawing/2014/main" id="{0513A41B-1255-409B-B06A-81F50455D3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76400" y="52406550"/>
    <xdr:ext cx="7874000" cy="5359400"/>
    <xdr:graphicFrame macro="">
      <xdr:nvGraphicFramePr>
        <xdr:cNvPr id="11" name="Chart 10">
          <a:extLst>
            <a:ext uri="{FF2B5EF4-FFF2-40B4-BE49-F238E27FC236}">
              <a16:creationId xmlns:a16="http://schemas.microsoft.com/office/drawing/2014/main" id="{4CA98C41-4DD0-4575-AA7C-E7149AECEE9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76400" y="58207275"/>
    <xdr:ext cx="7874000" cy="5359400"/>
    <xdr:graphicFrame macro="">
      <xdr:nvGraphicFramePr>
        <xdr:cNvPr id="12" name="Chart 11">
          <a:extLst>
            <a:ext uri="{FF2B5EF4-FFF2-40B4-BE49-F238E27FC236}">
              <a16:creationId xmlns:a16="http://schemas.microsoft.com/office/drawing/2014/main" id="{9FF1608F-2F15-4AF4-B0F2-A7421802E1E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1676400" y="64008000"/>
    <xdr:ext cx="7874000" cy="5359400"/>
    <xdr:graphicFrame macro="">
      <xdr:nvGraphicFramePr>
        <xdr:cNvPr id="13" name="Chart 12">
          <a:extLst>
            <a:ext uri="{FF2B5EF4-FFF2-40B4-BE49-F238E27FC236}">
              <a16:creationId xmlns:a16="http://schemas.microsoft.com/office/drawing/2014/main" id="{CD490A06-AE9C-4FD3-9155-2C7D2CE14D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325B805F-6844-4067-8C43-FA1A112942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403BA8EF-2F44-4A15-BA48-839168CF094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D3C9656C-5C60-4A5A-822A-6180E0F5611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FC43B6FE-3958-4A91-84F4-34F15882B69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D32DA455-ED85-47AA-90F1-453586BD27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B9034141-2AE7-462E-914C-8432E18D2D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8" name="Chart 7">
          <a:extLst>
            <a:ext uri="{FF2B5EF4-FFF2-40B4-BE49-F238E27FC236}">
              <a16:creationId xmlns:a16="http://schemas.microsoft.com/office/drawing/2014/main" id="{E990A4DD-EDF1-4B92-AEB7-66FE059F40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9" name="Chart 8">
          <a:extLst>
            <a:ext uri="{FF2B5EF4-FFF2-40B4-BE49-F238E27FC236}">
              <a16:creationId xmlns:a16="http://schemas.microsoft.com/office/drawing/2014/main" id="{399BAC32-E341-4C28-9D9A-607A6B9073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51000" y="47752000"/>
    <xdr:ext cx="7874000" cy="5359400"/>
    <xdr:graphicFrame macro="">
      <xdr:nvGraphicFramePr>
        <xdr:cNvPr id="10" name="Chart 9">
          <a:extLst>
            <a:ext uri="{FF2B5EF4-FFF2-40B4-BE49-F238E27FC236}">
              <a16:creationId xmlns:a16="http://schemas.microsoft.com/office/drawing/2014/main" id="{1AB90F7B-0782-400F-8D25-9E16794481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51000" y="53644800"/>
    <xdr:ext cx="7874000" cy="5359400"/>
    <xdr:graphicFrame macro="">
      <xdr:nvGraphicFramePr>
        <xdr:cNvPr id="11" name="Chart 10">
          <a:extLst>
            <a:ext uri="{FF2B5EF4-FFF2-40B4-BE49-F238E27FC236}">
              <a16:creationId xmlns:a16="http://schemas.microsoft.com/office/drawing/2014/main" id="{A1CEDB8F-DEA3-49BC-B4AF-CF97130F76A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35125" y="59561412"/>
    <xdr:ext cx="7874000" cy="5359400"/>
    <xdr:graphicFrame macro="">
      <xdr:nvGraphicFramePr>
        <xdr:cNvPr id="12" name="Chart 11">
          <a:extLst>
            <a:ext uri="{FF2B5EF4-FFF2-40B4-BE49-F238E27FC236}">
              <a16:creationId xmlns:a16="http://schemas.microsoft.com/office/drawing/2014/main" id="{6BCAE0B1-9EE5-4BC9-BD00-B6322E38E26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851DC1B7-DBF9-7E40-8C57-0978D66A8B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1A5AC5FC-0FEC-F74F-9DEC-D51434A7DB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E56F66A7-C2CE-FD44-A067-B0CDC75B7DF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23EE24B8-1ADB-AE46-97EA-A8C3565AB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CEE8602D-7176-2E46-8BB0-54BCC859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08719592-42DC-3243-9070-E7CAC237C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91A180A2-001C-E14A-9539-94B0E4296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F346A7B9-89A7-5944-A9CF-BE96ED630F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6908474B-4DBA-0A41-816A-452B76323A1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C961C082-5D41-DA44-B81E-D79176F5402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82750" y="17954625"/>
    <xdr:ext cx="7874000" cy="5359400"/>
    <xdr:graphicFrame macro="">
      <xdr:nvGraphicFramePr>
        <xdr:cNvPr id="9" name="Chart 8">
          <a:extLst>
            <a:ext uri="{FF2B5EF4-FFF2-40B4-BE49-F238E27FC236}">
              <a16:creationId xmlns:a16="http://schemas.microsoft.com/office/drawing/2014/main" id="{0BE96D2F-3FF9-334A-84E7-659E4AE1DAD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wsDr>
</file>

<file path=xl/drawings/drawing26.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4791FD13-47C2-45EC-91DC-66F5AAAB0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C9A04EA4-39D9-6E44-BE1C-E9CD29EDF9C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D5E7B166-5C3A-704B-8E8D-463232D326B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E1390300-2634-BA4D-A631-479495A13F8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38E27852-9F30-D24C-9B81-BD4A1CB8C1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30C00DA5-69DF-FD47-9F0C-F0D14CEDDD5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433685C0-2C6C-4140-B652-0B4AB6E053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8" name="Chart 7">
          <a:extLst>
            <a:ext uri="{FF2B5EF4-FFF2-40B4-BE49-F238E27FC236}">
              <a16:creationId xmlns:a16="http://schemas.microsoft.com/office/drawing/2014/main" id="{4403C808-1387-5C45-BDD4-828A46B4D7C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9" name="Chart 8">
          <a:extLst>
            <a:ext uri="{FF2B5EF4-FFF2-40B4-BE49-F238E27FC236}">
              <a16:creationId xmlns:a16="http://schemas.microsoft.com/office/drawing/2014/main" id="{B94D0783-E83C-6B4C-B853-C499755FEF1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51000" y="47752000"/>
    <xdr:ext cx="7874000" cy="5359400"/>
    <xdr:graphicFrame macro="">
      <xdr:nvGraphicFramePr>
        <xdr:cNvPr id="10" name="Chart 9">
          <a:extLst>
            <a:ext uri="{FF2B5EF4-FFF2-40B4-BE49-F238E27FC236}">
              <a16:creationId xmlns:a16="http://schemas.microsoft.com/office/drawing/2014/main" id="{D8C6B787-6863-A14D-8DA7-700BD68EEE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51000" y="53644800"/>
    <xdr:ext cx="7874000" cy="5359400"/>
    <xdr:graphicFrame macro="">
      <xdr:nvGraphicFramePr>
        <xdr:cNvPr id="11" name="Chart 10">
          <a:extLst>
            <a:ext uri="{FF2B5EF4-FFF2-40B4-BE49-F238E27FC236}">
              <a16:creationId xmlns:a16="http://schemas.microsoft.com/office/drawing/2014/main" id="{6E55C6E4-5D50-2F49-A281-512D53E436C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35125" y="59561412"/>
    <xdr:ext cx="7874000" cy="5359400"/>
    <xdr:graphicFrame macro="">
      <xdr:nvGraphicFramePr>
        <xdr:cNvPr id="12" name="Chart 11">
          <a:extLst>
            <a:ext uri="{FF2B5EF4-FFF2-40B4-BE49-F238E27FC236}">
              <a16:creationId xmlns:a16="http://schemas.microsoft.com/office/drawing/2014/main" id="{022C1912-9448-F44D-9787-3DE5C594C81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8E86DE5D-C994-4005-87D3-C1979B26F50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030FA79A-58FA-420D-AA8B-E55FB4ABC96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22A5930E-35CB-4FF6-A204-8C1E28730FC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F9F4A186-D84E-40C0-9674-D4B324A1D0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21195AE0-BA6D-43BF-95AB-455A42593A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92A8561A-D6AF-4F55-BF03-2AC65FA9DE5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8" name="Chart 7">
          <a:extLst>
            <a:ext uri="{FF2B5EF4-FFF2-40B4-BE49-F238E27FC236}">
              <a16:creationId xmlns:a16="http://schemas.microsoft.com/office/drawing/2014/main" id="{522E6BDA-7F04-4722-9EAD-C93D5B38F2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9" name="Chart 8">
          <a:extLst>
            <a:ext uri="{FF2B5EF4-FFF2-40B4-BE49-F238E27FC236}">
              <a16:creationId xmlns:a16="http://schemas.microsoft.com/office/drawing/2014/main" id="{51F4BF59-047D-4477-AA73-00BC455823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0941610" y="6094506"/>
    <xdr:ext cx="7874000" cy="5359400"/>
    <xdr:graphicFrame macro="">
      <xdr:nvGraphicFramePr>
        <xdr:cNvPr id="13" name="Chart 12">
          <a:extLst>
            <a:ext uri="{FF2B5EF4-FFF2-40B4-BE49-F238E27FC236}">
              <a16:creationId xmlns:a16="http://schemas.microsoft.com/office/drawing/2014/main" id="{EC1DEAED-DD5F-4665-B0A3-F2E63831C71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0941610" y="201706"/>
    <xdr:ext cx="7874000" cy="5359400"/>
    <xdr:graphicFrame macro="">
      <xdr:nvGraphicFramePr>
        <xdr:cNvPr id="14" name="Chart 13">
          <a:extLst>
            <a:ext uri="{FF2B5EF4-FFF2-40B4-BE49-F238E27FC236}">
              <a16:creationId xmlns:a16="http://schemas.microsoft.com/office/drawing/2014/main" id="{135E10AA-BC2D-444B-A195-8CEE5728D2E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0941610" y="11987306"/>
    <xdr:ext cx="7874000" cy="5359400"/>
    <xdr:graphicFrame macro="">
      <xdr:nvGraphicFramePr>
        <xdr:cNvPr id="15" name="Chart 14">
          <a:extLst>
            <a:ext uri="{FF2B5EF4-FFF2-40B4-BE49-F238E27FC236}">
              <a16:creationId xmlns:a16="http://schemas.microsoft.com/office/drawing/2014/main" id="{DB7BBEB0-D433-4770-BA40-A91BF83CBD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10941610" y="17880106"/>
    <xdr:ext cx="7874000" cy="5359400"/>
    <xdr:graphicFrame macro="">
      <xdr:nvGraphicFramePr>
        <xdr:cNvPr id="16" name="Chart 15">
          <a:extLst>
            <a:ext uri="{FF2B5EF4-FFF2-40B4-BE49-F238E27FC236}">
              <a16:creationId xmlns:a16="http://schemas.microsoft.com/office/drawing/2014/main" id="{AF796BE7-0288-43F5-99F9-C79DEF12B86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absoluteAnchor>
    <xdr:pos x="10941610" y="23772906"/>
    <xdr:ext cx="7874000" cy="5346700"/>
    <xdr:graphicFrame macro="">
      <xdr:nvGraphicFramePr>
        <xdr:cNvPr id="17" name="Chart 16">
          <a:extLst>
            <a:ext uri="{FF2B5EF4-FFF2-40B4-BE49-F238E27FC236}">
              <a16:creationId xmlns:a16="http://schemas.microsoft.com/office/drawing/2014/main" id="{2A16DC09-2DA0-4EF1-A4FF-18905C437F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absoluteAnchor>
  <xdr:absoluteAnchor>
    <xdr:pos x="10941610" y="29665706"/>
    <xdr:ext cx="7874000" cy="5359400"/>
    <xdr:graphicFrame macro="">
      <xdr:nvGraphicFramePr>
        <xdr:cNvPr id="18" name="Chart 17">
          <a:extLst>
            <a:ext uri="{FF2B5EF4-FFF2-40B4-BE49-F238E27FC236}">
              <a16:creationId xmlns:a16="http://schemas.microsoft.com/office/drawing/2014/main" id="{D80CB935-7599-4363-B7D8-7688D09EF00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absoluteAnchor>
  <xdr:absoluteAnchor>
    <xdr:pos x="10941610" y="35761706"/>
    <xdr:ext cx="7874000" cy="5359400"/>
    <xdr:graphicFrame macro="">
      <xdr:nvGraphicFramePr>
        <xdr:cNvPr id="19" name="Chart 18">
          <a:extLst>
            <a:ext uri="{FF2B5EF4-FFF2-40B4-BE49-F238E27FC236}">
              <a16:creationId xmlns:a16="http://schemas.microsoft.com/office/drawing/2014/main" id="{D85A6E48-F2E1-4918-BD08-1AAC2FD342C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absoluteAnchor>
  <xdr:absoluteAnchor>
    <xdr:pos x="10941610" y="41654506"/>
    <xdr:ext cx="7874000" cy="5359400"/>
    <xdr:graphicFrame macro="">
      <xdr:nvGraphicFramePr>
        <xdr:cNvPr id="20" name="Chart 19">
          <a:extLst>
            <a:ext uri="{FF2B5EF4-FFF2-40B4-BE49-F238E27FC236}">
              <a16:creationId xmlns:a16="http://schemas.microsoft.com/office/drawing/2014/main" id="{D8C7C618-2D74-4B3F-95D3-64B6A390A33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6B7F21CE-CA9A-C342-B2EF-DD66D05343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6425A14F-622D-D641-947B-6659D3E823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DC32882F-CAA8-BD48-AAE7-887C24DE56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7DD62FAD-567E-5349-B680-A0256628EF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0CA57555-F939-C743-BB9A-DC9A47B6BE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28E54670-C205-8849-8C0C-0C315F2BA87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8" name="Chart 7">
          <a:extLst>
            <a:ext uri="{FF2B5EF4-FFF2-40B4-BE49-F238E27FC236}">
              <a16:creationId xmlns:a16="http://schemas.microsoft.com/office/drawing/2014/main" id="{8C427613-5645-914F-BFA1-E5495A6D414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9" name="Chart 8">
          <a:extLst>
            <a:ext uri="{FF2B5EF4-FFF2-40B4-BE49-F238E27FC236}">
              <a16:creationId xmlns:a16="http://schemas.microsoft.com/office/drawing/2014/main" id="{874A419A-435E-314E-9486-3F9DBAE522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51000" y="47752000"/>
    <xdr:ext cx="7874000" cy="5359400"/>
    <xdr:graphicFrame macro="">
      <xdr:nvGraphicFramePr>
        <xdr:cNvPr id="10" name="Chart 9">
          <a:extLst>
            <a:ext uri="{FF2B5EF4-FFF2-40B4-BE49-F238E27FC236}">
              <a16:creationId xmlns:a16="http://schemas.microsoft.com/office/drawing/2014/main" id="{61716017-BFC9-9D4B-BBD7-45F029B63A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51000" y="53644800"/>
    <xdr:ext cx="7874000" cy="5359400"/>
    <xdr:graphicFrame macro="">
      <xdr:nvGraphicFramePr>
        <xdr:cNvPr id="11" name="Chart 10">
          <a:extLst>
            <a:ext uri="{FF2B5EF4-FFF2-40B4-BE49-F238E27FC236}">
              <a16:creationId xmlns:a16="http://schemas.microsoft.com/office/drawing/2014/main" id="{7FD438CB-ED17-3749-B941-83764D82EED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35125" y="59561412"/>
    <xdr:ext cx="7874000" cy="5359400"/>
    <xdr:graphicFrame macro="">
      <xdr:nvGraphicFramePr>
        <xdr:cNvPr id="12" name="Chart 11">
          <a:extLst>
            <a:ext uri="{FF2B5EF4-FFF2-40B4-BE49-F238E27FC236}">
              <a16:creationId xmlns:a16="http://schemas.microsoft.com/office/drawing/2014/main" id="{7E10ACEF-0BCE-7C40-AEED-D5B70CD7FE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1619250" y="17871017"/>
    <xdr:ext cx="7874000" cy="5359400"/>
    <xdr:graphicFrame macro="">
      <xdr:nvGraphicFramePr>
        <xdr:cNvPr id="13" name="Chart 12">
          <a:extLst>
            <a:ext uri="{FF2B5EF4-FFF2-40B4-BE49-F238E27FC236}">
              <a16:creationId xmlns:a16="http://schemas.microsoft.com/office/drawing/2014/main" id="{4CD02F4E-89D3-A16D-1AFB-DDD31A9930F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FD2AA5A4-637A-0945-8618-714790409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6A59002F-47C9-CA4E-AF0F-4CCFF7F75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311150</xdr:colOff>
      <xdr:row>1</xdr:row>
      <xdr:rowOff>50800</xdr:rowOff>
    </xdr:from>
    <xdr:to>
      <xdr:col>13</xdr:col>
      <xdr:colOff>114300</xdr:colOff>
      <xdr:row>31</xdr:row>
      <xdr:rowOff>88900</xdr:rowOff>
    </xdr:to>
    <xdr:graphicFrame macro="">
      <xdr:nvGraphicFramePr>
        <xdr:cNvPr id="2" name="Chart 1">
          <a:extLst>
            <a:ext uri="{FF2B5EF4-FFF2-40B4-BE49-F238E27FC236}">
              <a16:creationId xmlns:a16="http://schemas.microsoft.com/office/drawing/2014/main" id="{A96F0653-E3DE-0B46-95D2-3BAF45D58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1651000" y="6096000"/>
    <xdr:ext cx="7874000" cy="5359400"/>
    <xdr:graphicFrame macro="">
      <xdr:nvGraphicFramePr>
        <xdr:cNvPr id="2" name="Chart 1">
          <a:extLst>
            <a:ext uri="{FF2B5EF4-FFF2-40B4-BE49-F238E27FC236}">
              <a16:creationId xmlns:a16="http://schemas.microsoft.com/office/drawing/2014/main" id="{81A707E8-CB45-1246-AFA2-8643DC4DB1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51000" y="203200"/>
    <xdr:ext cx="7874000" cy="5359400"/>
    <xdr:graphicFrame macro="">
      <xdr:nvGraphicFramePr>
        <xdr:cNvPr id="3" name="Chart 2">
          <a:extLst>
            <a:ext uri="{FF2B5EF4-FFF2-40B4-BE49-F238E27FC236}">
              <a16:creationId xmlns:a16="http://schemas.microsoft.com/office/drawing/2014/main" id="{0010DEB6-0E7A-CF45-8748-804687B72C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651000" y="11988800"/>
    <xdr:ext cx="7874000" cy="5359400"/>
    <xdr:graphicFrame macro="">
      <xdr:nvGraphicFramePr>
        <xdr:cNvPr id="4" name="Chart 3">
          <a:extLst>
            <a:ext uri="{FF2B5EF4-FFF2-40B4-BE49-F238E27FC236}">
              <a16:creationId xmlns:a16="http://schemas.microsoft.com/office/drawing/2014/main" id="{63FF1798-4C5C-ED4F-8D6D-0FE1CFBD513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651000" y="17881600"/>
    <xdr:ext cx="7874000" cy="5359400"/>
    <xdr:graphicFrame macro="">
      <xdr:nvGraphicFramePr>
        <xdr:cNvPr id="5" name="Chart 4">
          <a:extLst>
            <a:ext uri="{FF2B5EF4-FFF2-40B4-BE49-F238E27FC236}">
              <a16:creationId xmlns:a16="http://schemas.microsoft.com/office/drawing/2014/main" id="{962FF5B1-0798-2545-A806-06393625C9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51000" y="23774400"/>
    <xdr:ext cx="7874000" cy="5346700"/>
    <xdr:graphicFrame macro="">
      <xdr:nvGraphicFramePr>
        <xdr:cNvPr id="6" name="Chart 5">
          <a:extLst>
            <a:ext uri="{FF2B5EF4-FFF2-40B4-BE49-F238E27FC236}">
              <a16:creationId xmlns:a16="http://schemas.microsoft.com/office/drawing/2014/main" id="{8B0AB66B-0E3C-8446-96A4-8A521C27E5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651000" y="29667200"/>
    <xdr:ext cx="7874000" cy="5359400"/>
    <xdr:graphicFrame macro="">
      <xdr:nvGraphicFramePr>
        <xdr:cNvPr id="7" name="Chart 6">
          <a:extLst>
            <a:ext uri="{FF2B5EF4-FFF2-40B4-BE49-F238E27FC236}">
              <a16:creationId xmlns:a16="http://schemas.microsoft.com/office/drawing/2014/main" id="{95C538DC-E939-BC47-84E6-22AC71CAACC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absoluteAnchor>
    <xdr:pos x="1651000" y="35763200"/>
    <xdr:ext cx="7874000" cy="5359400"/>
    <xdr:graphicFrame macro="">
      <xdr:nvGraphicFramePr>
        <xdr:cNvPr id="8" name="Chart 7">
          <a:extLst>
            <a:ext uri="{FF2B5EF4-FFF2-40B4-BE49-F238E27FC236}">
              <a16:creationId xmlns:a16="http://schemas.microsoft.com/office/drawing/2014/main" id="{D4EE5F0C-2184-DF41-BC52-0D7E8DF1561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absoluteAnchor>
    <xdr:pos x="1651000" y="41656000"/>
    <xdr:ext cx="7874000" cy="5359400"/>
    <xdr:graphicFrame macro="">
      <xdr:nvGraphicFramePr>
        <xdr:cNvPr id="9" name="Chart 8">
          <a:extLst>
            <a:ext uri="{FF2B5EF4-FFF2-40B4-BE49-F238E27FC236}">
              <a16:creationId xmlns:a16="http://schemas.microsoft.com/office/drawing/2014/main" id="{AE6856A4-745F-2B4A-BBC5-0E29304FAE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1651000" y="47752000"/>
    <xdr:ext cx="7874000" cy="5359400"/>
    <xdr:graphicFrame macro="">
      <xdr:nvGraphicFramePr>
        <xdr:cNvPr id="10" name="Chart 9">
          <a:extLst>
            <a:ext uri="{FF2B5EF4-FFF2-40B4-BE49-F238E27FC236}">
              <a16:creationId xmlns:a16="http://schemas.microsoft.com/office/drawing/2014/main" id="{9055B2FA-3F55-6C4C-AE3D-6773ABD71A5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1651000" y="53644800"/>
    <xdr:ext cx="7874000" cy="5359400"/>
    <xdr:graphicFrame macro="">
      <xdr:nvGraphicFramePr>
        <xdr:cNvPr id="11" name="Chart 10">
          <a:extLst>
            <a:ext uri="{FF2B5EF4-FFF2-40B4-BE49-F238E27FC236}">
              <a16:creationId xmlns:a16="http://schemas.microsoft.com/office/drawing/2014/main" id="{C84F31A5-180D-2E4D-8DB8-F53A141B0C9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1635125" y="59561412"/>
    <xdr:ext cx="7874000" cy="5359400"/>
    <xdr:graphicFrame macro="">
      <xdr:nvGraphicFramePr>
        <xdr:cNvPr id="12" name="Chart 11">
          <a:extLst>
            <a:ext uri="{FF2B5EF4-FFF2-40B4-BE49-F238E27FC236}">
              <a16:creationId xmlns:a16="http://schemas.microsoft.com/office/drawing/2014/main" id="{2B972FA4-3BF1-1B4F-80CB-48CD85AEB3D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1619250" y="17871017"/>
    <xdr:ext cx="7874000" cy="5359400"/>
    <xdr:graphicFrame macro="">
      <xdr:nvGraphicFramePr>
        <xdr:cNvPr id="13" name="Chart 12">
          <a:extLst>
            <a:ext uri="{FF2B5EF4-FFF2-40B4-BE49-F238E27FC236}">
              <a16:creationId xmlns:a16="http://schemas.microsoft.com/office/drawing/2014/main" id="{7FD2DFD8-BF07-E545-8B0B-8E7641DD4EB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absoluteAnchor>
    <xdr:pos x="12652375" y="6099175"/>
    <xdr:ext cx="7874000" cy="5359400"/>
    <xdr:graphicFrame macro="">
      <xdr:nvGraphicFramePr>
        <xdr:cNvPr id="14" name="Chart 13">
          <a:extLst>
            <a:ext uri="{FF2B5EF4-FFF2-40B4-BE49-F238E27FC236}">
              <a16:creationId xmlns:a16="http://schemas.microsoft.com/office/drawing/2014/main" id="{63C4930E-B3D3-D44A-BF71-95F25EDCB9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absoluteAnchor>
  <xdr:absoluteAnchor>
    <xdr:pos x="12652375" y="206375"/>
    <xdr:ext cx="7874000" cy="5359400"/>
    <xdr:graphicFrame macro="">
      <xdr:nvGraphicFramePr>
        <xdr:cNvPr id="15" name="Chart 14">
          <a:extLst>
            <a:ext uri="{FF2B5EF4-FFF2-40B4-BE49-F238E27FC236}">
              <a16:creationId xmlns:a16="http://schemas.microsoft.com/office/drawing/2014/main" id="{A1161C63-03B5-E546-9343-CF0D45D56AB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absoluteAnchor>
  <xdr:absoluteAnchor>
    <xdr:pos x="12652375" y="11991975"/>
    <xdr:ext cx="7874000" cy="5359400"/>
    <xdr:graphicFrame macro="">
      <xdr:nvGraphicFramePr>
        <xdr:cNvPr id="16" name="Chart 15">
          <a:extLst>
            <a:ext uri="{FF2B5EF4-FFF2-40B4-BE49-F238E27FC236}">
              <a16:creationId xmlns:a16="http://schemas.microsoft.com/office/drawing/2014/main" id="{F96D18D3-EDE4-6D41-81D6-4D272065FB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absoluteAnchor>
  <xdr:absoluteAnchor>
    <xdr:pos x="12652375" y="23777575"/>
    <xdr:ext cx="7874000" cy="5346700"/>
    <xdr:graphicFrame macro="">
      <xdr:nvGraphicFramePr>
        <xdr:cNvPr id="17" name="Chart 16">
          <a:extLst>
            <a:ext uri="{FF2B5EF4-FFF2-40B4-BE49-F238E27FC236}">
              <a16:creationId xmlns:a16="http://schemas.microsoft.com/office/drawing/2014/main" id="{ECB39B18-3DF8-DA4E-96BE-F8DA2C5B8F2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absoluteAnchor>
  <xdr:absoluteAnchor>
    <xdr:pos x="12652375" y="29670375"/>
    <xdr:ext cx="7874000" cy="5359400"/>
    <xdr:graphicFrame macro="">
      <xdr:nvGraphicFramePr>
        <xdr:cNvPr id="18" name="Chart 17">
          <a:extLst>
            <a:ext uri="{FF2B5EF4-FFF2-40B4-BE49-F238E27FC236}">
              <a16:creationId xmlns:a16="http://schemas.microsoft.com/office/drawing/2014/main" id="{DA28317A-1668-6C4C-8AA3-8C5232EB14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absoluteAnchor>
  <xdr:absoluteAnchor>
    <xdr:pos x="12652375" y="35766375"/>
    <xdr:ext cx="7874000" cy="5359400"/>
    <xdr:graphicFrame macro="">
      <xdr:nvGraphicFramePr>
        <xdr:cNvPr id="19" name="Chart 18">
          <a:extLst>
            <a:ext uri="{FF2B5EF4-FFF2-40B4-BE49-F238E27FC236}">
              <a16:creationId xmlns:a16="http://schemas.microsoft.com/office/drawing/2014/main" id="{E7B850D3-B4EA-B44E-B456-4007DAA2DC6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absoluteAnchor>
  <xdr:absoluteAnchor>
    <xdr:pos x="12652375" y="41659175"/>
    <xdr:ext cx="7874000" cy="5359400"/>
    <xdr:graphicFrame macro="">
      <xdr:nvGraphicFramePr>
        <xdr:cNvPr id="20" name="Chart 19">
          <a:extLst>
            <a:ext uri="{FF2B5EF4-FFF2-40B4-BE49-F238E27FC236}">
              <a16:creationId xmlns:a16="http://schemas.microsoft.com/office/drawing/2014/main" id="{EACA393E-B674-9244-99CE-A05A79BA6E6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absoluteAnchor>
  <xdr:absoluteAnchor>
    <xdr:pos x="12652375" y="47755175"/>
    <xdr:ext cx="7874000" cy="5359400"/>
    <xdr:graphicFrame macro="">
      <xdr:nvGraphicFramePr>
        <xdr:cNvPr id="21" name="Chart 20">
          <a:extLst>
            <a:ext uri="{FF2B5EF4-FFF2-40B4-BE49-F238E27FC236}">
              <a16:creationId xmlns:a16="http://schemas.microsoft.com/office/drawing/2014/main" id="{67CD74E6-5A9A-304A-AACB-B0A5C96D667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absoluteAnchor>
  <xdr:absoluteAnchor>
    <xdr:pos x="12652375" y="53647975"/>
    <xdr:ext cx="7874000" cy="5359400"/>
    <xdr:graphicFrame macro="">
      <xdr:nvGraphicFramePr>
        <xdr:cNvPr id="22" name="Chart 21">
          <a:extLst>
            <a:ext uri="{FF2B5EF4-FFF2-40B4-BE49-F238E27FC236}">
              <a16:creationId xmlns:a16="http://schemas.microsoft.com/office/drawing/2014/main" id="{03449978-8D2E-8C4C-A34D-3C53036992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absoluteAnchor>
  <xdr:absoluteAnchor>
    <xdr:pos x="12636500" y="59564587"/>
    <xdr:ext cx="7874000" cy="5359400"/>
    <xdr:graphicFrame macro="">
      <xdr:nvGraphicFramePr>
        <xdr:cNvPr id="23" name="Chart 22">
          <a:extLst>
            <a:ext uri="{FF2B5EF4-FFF2-40B4-BE49-F238E27FC236}">
              <a16:creationId xmlns:a16="http://schemas.microsoft.com/office/drawing/2014/main" id="{3C21E2C7-7289-544D-BE57-BD0C196266D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absoluteAnchor>
  <xdr:absoluteAnchor>
    <xdr:pos x="12620625" y="17874192"/>
    <xdr:ext cx="7874000" cy="5359400"/>
    <xdr:graphicFrame macro="">
      <xdr:nvGraphicFramePr>
        <xdr:cNvPr id="24" name="Chart 23">
          <a:extLst>
            <a:ext uri="{FF2B5EF4-FFF2-40B4-BE49-F238E27FC236}">
              <a16:creationId xmlns:a16="http://schemas.microsoft.com/office/drawing/2014/main" id="{484697F9-AFBE-AB4B-BFFE-AB8493584B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absoluteAnchor>
  <xdr:absoluteAnchor>
    <xdr:pos x="12652375" y="47707550"/>
    <xdr:ext cx="7874000" cy="5359400"/>
    <xdr:graphicFrame macro="">
      <xdr:nvGraphicFramePr>
        <xdr:cNvPr id="25" name="Chart 24">
          <a:extLst>
            <a:ext uri="{FF2B5EF4-FFF2-40B4-BE49-F238E27FC236}">
              <a16:creationId xmlns:a16="http://schemas.microsoft.com/office/drawing/2014/main" id="{D5FCC564-4ACD-C1DD-7C0A-D75DB8A2B3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rcl38/Downloads/levers_stephen.xlsx" TargetMode="External"/><Relationship Id="rId1" Type="http://schemas.openxmlformats.org/officeDocument/2006/relationships/externalLinkPath" Target="/Users/rcl38/Downloads/levers_steph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DEFAULT_DATA_old"/>
      <sheetName val="PARAM_UNITS_old"/>
      <sheetName val="PARAM_UNITS_old1"/>
      <sheetName val="PARAM_UNITS"/>
      <sheetName val="LEVERS_old"/>
      <sheetName val="LEVERS_old1"/>
      <sheetName val="LEVERS_old2"/>
      <sheetName val="LEVERS"/>
      <sheetName val="fertiliser_demand"/>
      <sheetName val="Chrt_fertiliser_demand"/>
      <sheetName val="fertiliser_use_phase"/>
      <sheetName val="Chrt_fertiliser_use_phase"/>
      <sheetName val="fertiliser_production"/>
      <sheetName val="Chrt_fertiliser_production"/>
      <sheetName val="product_demand"/>
      <sheetName val="Chrt_product_demand"/>
      <sheetName val="recycling_rate_old"/>
      <sheetName val="Chrt_recycling_old"/>
      <sheetName val="frac_of_recyclable_PO_old"/>
      <sheetName val="Chrt_frac_of_recyclable_PO_old"/>
      <sheetName val="ethylene_ethane_capacity_old"/>
      <sheetName val="Chrt_ethylene_ethane_capacity_o"/>
      <sheetName val="ethylene_naphtha_capacity_old"/>
      <sheetName val="Chrt_ethylene_naphtha_capacity_"/>
      <sheetName val="ethylene_methanol_capacity_old"/>
      <sheetName val="ethylene_methanol_capacity_old1"/>
      <sheetName val="recycling"/>
      <sheetName val="Chrt_recycling"/>
      <sheetName val="final_treatment"/>
      <sheetName val="Chrt_final_treament"/>
      <sheetName val="ethylene_methanol_capacity"/>
      <sheetName val="Chrt_ethylene_methanol_capacity"/>
      <sheetName val="bioethanol_capacity"/>
      <sheetName val="Chrt_bioethanol_capacity"/>
      <sheetName val="biosyngas_capacity"/>
      <sheetName val="frac_of_biomass_feedstock"/>
      <sheetName val="Chrt_frac_of_biomass_feedstock"/>
      <sheetName val="direct_process_emissions"/>
      <sheetName val="Chrt_direct_process_emissions"/>
      <sheetName val="electricity_requirements"/>
      <sheetName val="Chrt_electricity_requirements"/>
      <sheetName val="natural_gas_requirements"/>
      <sheetName val="Chrt_natural_gas_requirements"/>
      <sheetName val="electricity_emission_factor"/>
      <sheetName val="Chrt_electricity_emission_facto"/>
      <sheetName val="natural_gas_emission_factor"/>
      <sheetName val="Chrt_natural_gas_emission_facto"/>
      <sheetName val="feedstock_emission_factor"/>
      <sheetName val="Chrt_feedstock_emission_factor"/>
      <sheetName val="final_treatment_emission_factor"/>
      <sheetName val="Chrt_final_treament_emission_fa"/>
      <sheetName val="xylenes_methyl_alcohol_capacity"/>
      <sheetName val="Chrt_xylenes_methyl_alcohol_cap"/>
      <sheetName val="xylenes_naphtha_capacity"/>
      <sheetName val="Chrt_xylenes_naphtha_capacity"/>
      <sheetName val="green_hydrogen_capacity"/>
      <sheetName val="Chrt_green_hydrogen_capacity"/>
      <sheetName val="blue_hydrogen_capacity"/>
      <sheetName val="Chrt_blue_hydrogen_capacity"/>
      <sheetName val="extra_demand"/>
      <sheetName val="Chrt_extra_demand"/>
      <sheetName val="olefins_paraffins_mix"/>
      <sheetName val="Chrt_olefins_paraffins_mix"/>
    </sheetNames>
    <sheetDataSet>
      <sheetData sheetId="0"/>
      <sheetData sheetId="1"/>
      <sheetData sheetId="2"/>
      <sheetData sheetId="3"/>
      <sheetData sheetId="4"/>
      <sheetData sheetId="5"/>
      <sheetData sheetId="6"/>
      <sheetData sheetId="7"/>
      <sheetData sheetId="8">
        <row r="32">
          <cell r="F32" t="str">
            <v>Baseline/constant</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persons/person.xml><?xml version="1.0" encoding="utf-8"?>
<personList xmlns="http://schemas.microsoft.com/office/spreadsheetml/2018/threadedcomments" xmlns:x="http://schemas.openxmlformats.org/spreadsheetml/2006/main">
  <person displayName="Stephen Doliente" id="{92E93A29-45D4-A641-912A-24F3F5426A7D}" userId="S::sd994@bath.ac.uk::692fe3c3-1193-4a1d-90e0-c6b6189281e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1" dT="2023-08-11T18:29:32.58" personId="{92E93A29-45D4-A641-912A-24F3F5426A7D}" id="{7A51BC71-699A-0C48-9105-38841FADF151}">
    <text>The recipe is from the study of Zhao et al. (2021).</text>
  </threadedComment>
  <threadedComment ref="K61" dT="2023-08-11T18:34:48.17" personId="{92E93A29-45D4-A641-912A-24F3F5426A7D}" id="{6F7EF14D-B5BB-7F4D-8403-9009CDE9FEFB}">
    <text>This recipe is the same with IHS process recipe for ETHANOL FROM WHEAT STRAW but it has to be written in sentence case. Wheat straw and rice straw have little to no difference in composition (Bakker et al. 2013), hence their recipe for ethyl alcohol production was assumed to be similar but multipied with the ratio of the sum of cellulose and hemicellulose compositions in wheat straw to sum of cellulose and hemicellulose compositions in rice straw</text>
  </threadedComment>
  <threadedComment ref="K62" dT="2023-08-14T12:23:25.44" personId="{92E93A29-45D4-A641-912A-24F3F5426A7D}" id="{20496005-B463-4A4D-9F01-5211AF693E9A}">
    <text>The recipe is from the study of Zhao et al. (2021).</text>
  </threadedComment>
  <threadedComment ref="K63" dT="2023-08-11T18:41:18.77" personId="{92E93A29-45D4-A641-912A-24F3F5426A7D}" id="{D096C4AF-3702-5641-B58C-BEAC96B17C5F}">
    <text>The recipe is from the study of Zhao et al. (2021).</text>
  </threadedComment>
  <threadedComment ref="K64" dT="2023-08-11T18:46:23.72" personId="{92E93A29-45D4-A641-912A-24F3F5426A7D}" id="{A641B586-CE84-D24F-8021-CCE4477A4E7E}">
    <text xml:space="preserve">The recipe is from the study of Zhao et al. (2021). While Zhao et al. (2021) referred to bio-waste as the biomass feedstock, there was no mention which specific kind. Hence, the recipe for gasification of sugar cane bagasse, corn stover, wheat straw, and rice straw are all the same. </text>
  </threadedComment>
  <threadedComment ref="K65" dT="2023-08-11T18:46:31.51" personId="{92E93A29-45D4-A641-912A-24F3F5426A7D}" id="{8FB8A4DA-C940-0647-B853-9C6F542AD93D}">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K66" dT="2023-08-11T18:46:35.99" personId="{92E93A29-45D4-A641-912A-24F3F5426A7D}" id="{68B3CEDA-6DBF-2D43-956D-82A6AA7659EC}">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K67" dT="2023-08-11T18:46:39.77" personId="{92E93A29-45D4-A641-912A-24F3F5426A7D}" id="{49C74D7B-61D6-9348-8FE4-DDCA4517D3F3}">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C71" dT="2023-08-08T11:10:12.58" personId="{92E93A29-45D4-A641-912A-24F3F5426A7D}" id="{67B24204-18A3-DC4D-BAAC-762E65A5CBDD}">
    <text>No natural gas requirement indicated</text>
  </threadedComment>
  <threadedComment ref="C75" dT="2023-08-08T11:10:12.58" personId="{92E93A29-45D4-A641-912A-24F3F5426A7D}" id="{785E1E6F-D7FE-3945-A150-06919AAE2F6A}">
    <text>No natural gas requirement indicated</text>
  </threadedComment>
  <threadedComment ref="C76" dT="2023-08-08T11:10:12.58" personId="{92E93A29-45D4-A641-912A-24F3F5426A7D}" id="{902BCE60-29E7-CE4F-935A-90AE16CF2290}">
    <text>No natural gas requirement indicated</text>
  </threadedComment>
  <threadedComment ref="K76" dT="2023-08-11T18:29:32.58" personId="{92E93A29-45D4-A641-912A-24F3F5426A7D}" id="{E6578616-101C-3048-80A1-84C58AD06478}">
    <text>The recipe is from the study of Zhao et al. (2021).</text>
  </threadedComment>
  <threadedComment ref="C77" dT="2023-08-08T11:10:12.58" personId="{92E93A29-45D4-A641-912A-24F3F5426A7D}" id="{5FB14203-B7C1-D049-B048-480DE0D95C1C}">
    <text>No natural gas requirement indicated</text>
  </threadedComment>
  <threadedComment ref="C79" dT="2023-08-08T11:10:12.58" personId="{92E93A29-45D4-A641-912A-24F3F5426A7D}" id="{73D7F809-9398-7448-9F7F-C7BFF2C0BFA6}">
    <text>No natural gas requirement indicated</text>
  </threadedComment>
  <threadedComment ref="C81" dT="2023-08-08T11:10:12.58" personId="{92E93A29-45D4-A641-912A-24F3F5426A7D}" id="{7A912B1D-D9EF-144D-BFCD-C155075F4156}">
    <text>No natural gas requirement indicated</text>
  </threadedComment>
  <threadedComment ref="C82" dT="2023-08-08T11:10:12.58" personId="{92E93A29-45D4-A641-912A-24F3F5426A7D}" id="{428873C2-A4B3-C342-9F4C-C46D43DE1E8D}">
    <text>No natural gas requirement indicated</text>
  </threadedComment>
  <threadedComment ref="C83" dT="2023-08-08T11:10:12.58" personId="{92E93A29-45D4-A641-912A-24F3F5426A7D}" id="{DB228FD6-D6F6-374B-BC24-2AEB4182DDEB}">
    <text>No natural gas requirement indicated</text>
  </threadedComment>
  <threadedComment ref="C84" dT="2023-08-08T11:10:12.58" personId="{92E93A29-45D4-A641-912A-24F3F5426A7D}" id="{263DFDBE-CE52-7744-B4B7-96FF7F89B791}">
    <text>No natural gas requirement indicated</text>
  </threadedComment>
  <threadedComment ref="C85" dT="2023-08-08T11:10:12.58" personId="{92E93A29-45D4-A641-912A-24F3F5426A7D}" id="{DF773064-4082-2243-9E88-09DAABB5E66A}">
    <text>No natural gas requirement indicated</text>
  </threadedComment>
  <threadedComment ref="C86" dT="2023-08-08T11:10:12.58" personId="{92E93A29-45D4-A641-912A-24F3F5426A7D}" id="{230281DC-04B8-9D4F-83BA-3D8FA64FC0A8}">
    <text>No natural gas requirement indicated</text>
  </threadedComment>
  <threadedComment ref="K86" dT="2023-08-11T18:34:48.17" personId="{92E93A29-45D4-A641-912A-24F3F5426A7D}" id="{270B6788-1652-764A-BD05-B84001171D90}">
    <text>This recipe is the same with IHS process recipe for ETHANOL FROM WHEAT STRAW but it has to be written in sentence case. Wheat straw and rice straw have little to no difference in composition (Bakker et al. 2013), hence their recipe for ethyl alcohol production was assumed to be similar but multipied with the ratio of the sum of cellulose and hemicellulose compositions in wheat straw to sum of cellulose and hemicellulose compositions in rice straw</text>
  </threadedComment>
  <threadedComment ref="C87" dT="2023-08-08T11:10:12.58" personId="{92E93A29-45D4-A641-912A-24F3F5426A7D}" id="{934C7C7F-8E2D-9B4D-9E99-0817792B31C9}">
    <text>No natural gas requirement indicated</text>
  </threadedComment>
  <threadedComment ref="K87" dT="2023-08-14T12:23:25.44" personId="{92E93A29-45D4-A641-912A-24F3F5426A7D}" id="{11314E2C-5B04-044E-AF60-AA9F14AFEE72}">
    <text>The recipe is from the study of Zhao et al. (2021).</text>
  </threadedComment>
  <threadedComment ref="C88" dT="2023-08-08T11:10:12.58" personId="{92E93A29-45D4-A641-912A-24F3F5426A7D}" id="{BD26F9DD-46E3-414C-A0F2-D9B1348DAF25}">
    <text>No natural gas requirement indicated</text>
  </threadedComment>
  <threadedComment ref="K88" dT="2023-08-11T18:41:18.77" personId="{92E93A29-45D4-A641-912A-24F3F5426A7D}" id="{99446AF7-47C2-B747-B2DD-BBD767B9F1F6}">
    <text>The recipe is from the study of Zhao et al. (2021).</text>
  </threadedComment>
  <threadedComment ref="C89" dT="2023-08-08T11:10:12.58" personId="{92E93A29-45D4-A641-912A-24F3F5426A7D}" id="{1D9CD675-1FB3-4140-B33F-C8A73DB87AB4}">
    <text>No natural gas requirement indicated</text>
  </threadedComment>
  <threadedComment ref="K89" dT="2023-08-11T18:46:23.72" personId="{92E93A29-45D4-A641-912A-24F3F5426A7D}" id="{518C2401-1EDB-5748-9E80-73839DB359C6}">
    <text xml:space="preserve">The recipe is from the study of Zhao et al. (2021). While Zhao et al. (2021) referred to bio-waste as the biomass feedstock, there was no mention which specific kind. Hence, the recipe for gasification of sugar cane bagasse, corn stover, wheat straw, and rice straw are all the same. </text>
  </threadedComment>
  <threadedComment ref="C90" dT="2023-08-08T11:10:12.58" personId="{92E93A29-45D4-A641-912A-24F3F5426A7D}" id="{5E8C9A21-BB37-6445-9ED0-3FD61062D203}">
    <text>No natural gas requirement indicated</text>
  </threadedComment>
  <threadedComment ref="K90" dT="2023-08-11T18:46:31.51" personId="{92E93A29-45D4-A641-912A-24F3F5426A7D}" id="{7049B994-D9C0-DE4A-AE6E-47FE4E624879}">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C91" dT="2023-08-08T11:10:12.58" personId="{92E93A29-45D4-A641-912A-24F3F5426A7D}" id="{F6F8AEDF-5C95-C347-938F-AA3C7AF526D7}">
    <text>No natural gas requirement indicated</text>
  </threadedComment>
  <threadedComment ref="K91" dT="2023-08-11T18:46:35.99" personId="{92E93A29-45D4-A641-912A-24F3F5426A7D}" id="{41E47649-89F0-FF43-9745-A08D3EE33184}">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C92" dT="2023-08-08T11:10:12.58" personId="{92E93A29-45D4-A641-912A-24F3F5426A7D}" id="{9A030BA2-E8C1-0F45-96A7-4EAB81364332}">
    <text>No natural gas requirement indicated</text>
  </threadedComment>
  <threadedComment ref="K92" dT="2023-08-11T18:46:39.77" personId="{92E93A29-45D4-A641-912A-24F3F5426A7D}" id="{60835162-EA9C-9D48-866B-AB7DEC12B5C3}">
    <text>The recipe is from the study of Zhao et al. (2021). While Zhao et al. (2021) referred to bio-waste as the biomass feedstock, there was no mention which specific kind. Hence, the recipe for gasification of sugar cane bagasse, corn stover, wheat straw, and rice straw are all the same.</text>
  </threadedComment>
  <threadedComment ref="C93" dT="2023-08-08T11:10:12.58" personId="{92E93A29-45D4-A641-912A-24F3F5426A7D}" id="{5CE48279-BD0C-0041-9C2E-3FC72A1357B5}">
    <text>No natural gas requirement indicated</text>
  </threadedComment>
  <threadedComment ref="C120" dT="2023-08-08T11:10:12.58" personId="{92E93A29-45D4-A641-912A-24F3F5426A7D}" id="{4629F9E5-EC5A-D247-8393-13DBBB3631B0}">
    <text>No natural gas requirement indicated</text>
  </threadedComment>
  <threadedComment ref="C121" dT="2023-08-08T11:10:12.58" personId="{92E93A29-45D4-A641-912A-24F3F5426A7D}" id="{5F143C5A-0162-284C-A967-69013A22691F}">
    <text>No natural gas requirement indicated</text>
  </threadedComment>
  <threadedComment ref="C123" dT="2023-08-08T11:10:12.58" personId="{92E93A29-45D4-A641-912A-24F3F5426A7D}" id="{0D887B5E-25C8-7348-86C7-9BB396613B22}">
    <text>No natural gas requirement indicated</text>
  </threadedComment>
  <threadedComment ref="C125" dT="2023-08-08T11:10:12.58" personId="{92E93A29-45D4-A641-912A-24F3F5426A7D}" id="{C6ED1C6F-0347-C541-B05C-1B9ED528174F}">
    <text>No natural gas requirement indicated</text>
  </threadedComment>
  <threadedComment ref="C127" dT="2023-08-08T11:10:12.58" personId="{92E93A29-45D4-A641-912A-24F3F5426A7D}" id="{54EB3E71-6548-6142-AC30-93D8B58F994D}">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29" dT="2023-08-08T11:10:12.58" personId="{92E93A29-45D4-A641-912A-24F3F5426A7D}" id="{4C39AAF6-1549-764D-8293-81274828C8F0}">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0" dT="2023-08-08T11:10:12.58" personId="{92E93A29-45D4-A641-912A-24F3F5426A7D}" id="{01FE47F1-ABCA-1148-820E-6CB32B4A33DA}">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1" dT="2023-08-08T11:10:12.58" personId="{92E93A29-45D4-A641-912A-24F3F5426A7D}" id="{40787C3D-70DC-9E4C-B840-8493D9EAE03F}">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2" dT="2023-08-08T11:10:12.58" personId="{92E93A29-45D4-A641-912A-24F3F5426A7D}" id="{FBE68FC8-CC79-DD4A-9E7A-EDC8FBB68FE0}">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3" dT="2023-08-08T11:10:12.58" personId="{92E93A29-45D4-A641-912A-24F3F5426A7D}" id="{678B7982-E7D8-A04D-A76F-8A9544CEBAF4}">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5" dT="2023-08-08T11:10:12.58" personId="{92E93A29-45D4-A641-912A-24F3F5426A7D}" id="{17DC39C1-9A1E-7F46-9742-0DE010EBA93C}">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6" dT="2023-08-08T11:10:12.58" personId="{92E93A29-45D4-A641-912A-24F3F5426A7D}" id="{F684BACB-4318-FA41-8910-B570BF731829}">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7" dT="2023-08-08T11:10:12.58" personId="{92E93A29-45D4-A641-912A-24F3F5426A7D}" id="{6721B53D-9947-4948-B6AD-A421CF1DBBB8}">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38" dT="2023-08-08T11:10:12.58" personId="{92E93A29-45D4-A641-912A-24F3F5426A7D}" id="{1E993F83-2A3C-104D-86C3-BC7E7A0F3673}">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40" dT="2023-08-08T11:10:12.58" personId="{92E93A29-45D4-A641-912A-24F3F5426A7D}" id="{C313CAAF-69AD-374A-A7A5-E07801213D4A}">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42" dT="2023-08-08T11:10:12.58" personId="{92E93A29-45D4-A641-912A-24F3F5426A7D}" id="{6518AD80-DDFD-1E42-B64B-3D35E7789D45}">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C143" dT="2023-08-08T11:10:12.58" personId="{92E93A29-45D4-A641-912A-24F3F5426A7D}" id="{927495F3-338C-B946-BDE6-83506B9D6BE7}">
    <text>In this IHS process recipe, no natural gas requirement indicated as a utility but natural gas is used as a raw material. All the carbon content of the natural gas is assumed to be contained in the final product, which is the hydrogen cyanide.</text>
  </threadedComment>
  <threadedComment ref="A148" dT="2023-08-23T14:48:33.93" personId="{92E93A29-45D4-A641-912A-24F3F5426A7D}" id="{CF5605D2-72F1-B147-BFFC-128182B4A097}">
    <text>Up to the point of entering the supply chain, the emission factor should include the following:
- extraction of the natural gas
- transport of the natural gas to the petrochemical supply chains</text>
  </threadedComment>
  <threadedComment ref="C148" dT="2023-08-23T14:55:43.73" personId="{92E93A29-45D4-A641-912A-24F3F5426A7D}" id="{BC7E3DD4-5C89-9740-825A-AC467AB8E3DE}">
    <text>Original value is 423.16368 kgCO2e/t or 0.03021 kgCO2e/kWh (Gross CV). This is Scope 3 emissions and for the UK/EU context. The reference is UK DESNZ and DEFRA (2023).</text>
  </threadedComment>
  <threadedComment ref="A149" dT="2023-08-23T14:49:30.40" personId="{92E93A29-45D4-A641-912A-24F3F5426A7D}" id="{07D05B1A-B214-204A-8E1D-A17E59E42B97}">
    <text>Up to the point of entering the supply chain, the emission factor should include the following:
- extraction of coal and/or its refininig
- transport of the natural gas to the petrochemical supply chains</text>
  </threadedComment>
  <threadedComment ref="C149" dT="2023-08-23T14:56:40.38" personId="{92E93A29-45D4-A641-912A-24F3F5426A7D}" id="{174706BE-002A-F34F-AF82-304A3855185C}">
    <text>Original value is 418.14964 kgCO2e/t or 0.05629 kgCO2e/kWh (Gross CV). This data is for Coal (industrial) at Scope 3 emissions and for the UK/EU context. The reference is UK DESNZ and DEFRA (2023).</text>
  </threadedComment>
  <threadedComment ref="A150" dT="2023-08-23T15:04:57.83" personId="{92E93A29-45D4-A641-912A-24F3F5426A7D}" id="{DBB43681-B61A-CD43-AA91-0A020E20B3FC}">
    <text>Up to the point of entering the supply chain, the emission factor should include the following:
- extraction of crude oil and/or its refining into naphtha
- transport of naphtha to the petrochemical supply chains</text>
  </threadedComment>
  <threadedComment ref="C150" dT="2023-08-30T14:32:43.39" personId="{92E93A29-45D4-A641-912A-24F3F5426A7D}" id="{52D67347-2E62-4741-A9F6-D48B5E59CA3F}">
    <text>Emission factor of naphtha is 1.57 tCO2/ton ethylene in Thailand (Nanthachatchavankul et al. 2011). A conversion factor of 1 tonne ethylene per 3.130787436 tonne naphtha based on IHS process recipe, ETHYLENE FROM WIDE RANGE NAPHTHA, MAXIMUM ETHYLENE, FRONT END DEMETHANIZER.</text>
  </threadedComment>
  <threadedComment ref="A151" dT="2023-08-23T15:05:17.45" personId="{92E93A29-45D4-A641-912A-24F3F5426A7D}" id="{B475744C-E4F0-4F49-A69A-63A894E1C475}">
    <text>Up to the point of entering the supply chain, the emission factor should include the following:
- extraction of crude oil and/or its refining into ethane
- transport of ethane to the petrochemical supply chains</text>
  </threadedComment>
  <threadedComment ref="C151" dT="2023-08-30T14:32:43.39" personId="{92E93A29-45D4-A641-912A-24F3F5426A7D}" id="{507A714D-AD61-F34D-81B9-4D8E79552414}">
    <text>Emission factor of ethane is 1.26 tCO2/ton ethylene in Thailand (Nanthachatchavankul et al. 2011). A conversion factor of 1 tonne ethylene per 1.270264763 tonne ethane based on IHS process recipe,ETHYLENE FROM ETHANE BY STEAM CRACKING.</text>
  </threadedComment>
  <threadedComment ref="A152" dT="2023-08-23T15:05:29.67" personId="{92E93A29-45D4-A641-912A-24F3F5426A7D}" id="{E5906282-9633-B240-948B-349DB820B12C}">
    <text>Up to the point of entering the supply chain, the emission factor should include the following:
- extraction of crude oil and/or its refining into propane
- transport of naphtha to the petrochemical supply chains</text>
  </threadedComment>
  <threadedComment ref="C152" dT="2023-08-23T14:59:16.12" personId="{92E93A29-45D4-A641-912A-24F3F5426A7D}" id="{424FA75D-7EBE-4A48-8ED4-D87A98139312}">
    <text>Original value is 352.67018 kgCO2e/t or 0.02519 kgCO2e/kWh (Gross CV). This is Scope 3 emissions and for the UK/EU context. The reference is UK DESNZ and DEFRA (2023).</text>
  </threadedComment>
  <threadedComment ref="A153" dT="2023-08-23T15:05:44.68" personId="{92E93A29-45D4-A641-912A-24F3F5426A7D}" id="{037BFAE3-5D7D-1A4A-9759-E3D0D878A015}">
    <text>Up to the point of entering the supply chain, the emission factor should include the following:
- extraction of crude oil and/or its refining into butane
- transport of butane to the petrochemical supply chains</text>
  </threadedComment>
  <threadedComment ref="C153" dT="2023-08-23T14:57:25.12" personId="{92E93A29-45D4-A641-912A-24F3F5426A7D}" id="{42EAD3F9-C854-624C-A8D5-ED632A37EFEC}">
    <text>Original value is 344.30947 kgCO2e/t or 0.02524 kgCO2e/kWh (Gross CV). This is Scope 3 emissions and for the UK/EU context. The reference is UK DESNZ and DEFRA (2023).</text>
  </threadedComment>
  <threadedComment ref="A154" dT="2023-08-31T23:59:54.16" personId="{92E93A29-45D4-A641-912A-24F3F5426A7D}" id="{67DA7F7D-8A00-2C4D-95A5-24483E67A466}">
    <text xml:space="preserve">As a feedstock, only the soluble sugars from the crop is extracted for plastic production. The sugars from the bagasse is not included. </text>
  </threadedComment>
  <threadedComment ref="B154" dT="2023-09-01T00:38:54.73" personId="{92E93A29-45D4-A641-912A-24F3F5426A7D}" id="{665FBF54-CCEC-2B47-8EA2-7F8F42B1291C}">
    <text>Tonnes of cane</text>
  </threadedComment>
  <threadedComment ref="C154" dT="2023-09-01T00:02:51.23" personId="{92E93A29-45D4-A641-912A-24F3F5426A7D}" id="{A0B07038-F9E9-9240-9D8B-1BD4ABA16ADC}">
    <text xml:space="preserve">Value is from the study of Yuttitham et al. (2018) for sugarcane production in Thailand. The system boundary is around cultivation, harvesting, and transport to the mill.
</text>
  </threadedComment>
  <threadedComment ref="B155" dT="2023-09-01T00:39:02.46" personId="{92E93A29-45D4-A641-912A-24F3F5426A7D}" id="{56E9F2BF-69A4-DF4A-9184-31D36B8AC1D2}">
    <text>Tonnes of grains</text>
  </threadedComment>
  <threadedComment ref="C155" dT="2023-09-01T00:33:54.44" personId="{92E93A29-45D4-A641-912A-24F3F5426A7D}" id="{D576A65B-72FE-8344-8277-6F1D7C8F1D0E}">
    <text>Original value is 0.307 kgCO2e per kg grain yield from the study of Farag et al. (2018) for corn production in Egypt. The system boundary includes cultivation and harvesting.</text>
  </threadedComment>
  <threadedComment ref="C156" dT="2023-08-24T16:26:59.43" personId="{92E93A29-45D4-A641-912A-24F3F5426A7D}" id="{D525D22E-AD33-5948-87BF-A841DCD6A9E5}">
    <text>Original value of 68.65 kgCO2e /t for unspecified grass/straw biomass. This is Scope 3 emissions covering extraction, refining, and transportation. This is also for the UK/EU context. The reference is UK DESNZ and DEFRA (2023).</text>
  </threadedComment>
  <threadedComment ref="C157" dT="2023-08-24T16:26:59.43" personId="{92E93A29-45D4-A641-912A-24F3F5426A7D}" id="{C9B55AD3-389C-6649-A6AE-652B77D1598C}">
    <text>Original value of 68.65 kgCO2e /t for unspecified grass/straw biomass. This is Scope 3 emissions covering extraction, refining, and transportation and for the UK/EU context. The reference is UK DESNZ and DEFRA (2023).</text>
  </threadedComment>
  <threadedComment ref="C158" dT="2023-08-24T16:26:59.43" personId="{92E93A29-45D4-A641-912A-24F3F5426A7D}" id="{7CC46CED-9D71-9B4B-AC49-3715593D04CF}">
    <text>Original value of 68.65 kgCO2e /t for unspecified grass/straw biomass. This is Scope 3 emissions covering extraction, refining, and transportation and for the UK/EU context. The reference is UK DESNZ and DEFRA (2023).</text>
  </threadedComment>
  <threadedComment ref="C159" dT="2023-08-24T16:26:59.43" personId="{92E93A29-45D4-A641-912A-24F3F5426A7D}" id="{40A51D90-4BDF-3545-8FBC-ED845D08E2D0}">
    <text>Original value of 68.65 kgCO2e /t for unspecified grass/straw biomass. This is Scope 3 emissions covering extraction, refining, and transportation and for the UK/EU context. The reference is UK DESNZ and DEFRA (2023).</text>
  </threadedComment>
</ThreadedComments>
</file>

<file path=xl/threadedComments/threadedComment10.xml><?xml version="1.0" encoding="utf-8"?>
<ThreadedComments xmlns="http://schemas.microsoft.com/office/spreadsheetml/2018/threadedcomments" xmlns:x="http://schemas.openxmlformats.org/spreadsheetml/2006/main">
  <threadedComment ref="M2" dT="2024-01-09T21:38:34.85" personId="{92E93A29-45D4-A641-912A-24F3F5426A7D}" id="{D5CAF3BC-445D-814A-84AA-7426F864989A}">
    <text>What does the number designates here?</text>
  </threadedComment>
</ThreadedComments>
</file>

<file path=xl/threadedComments/threadedComment11.xml><?xml version="1.0" encoding="utf-8"?>
<ThreadedComments xmlns="http://schemas.microsoft.com/office/spreadsheetml/2018/threadedcomments" xmlns:x="http://schemas.openxmlformats.org/spreadsheetml/2006/main">
  <threadedComment ref="C2" dT="2023-08-23T14:48:33.93" personId="{92E93A29-45D4-A641-912A-24F3F5426A7D}" id="{C4923B6F-AEFE-4840-BF26-FEE65030DCB9}">
    <text>Up to the point of entering the supply chain, the emission factor should include the following:
- extraction of the natural gas
- transport of the natural gas to the petrochemical supply chains</text>
  </threadedComment>
  <threadedComment ref="D2" dT="2023-08-23T14:55:43.73" personId="{92E93A29-45D4-A641-912A-24F3F5426A7D}" id="{6F6AF317-6A5F-5240-8053-D872004CDA92}">
    <text>Original value is 423.16368 kgCO2e/t or 0.03021 kgCO2e/kWh (Gross CV). This is Scope 3 emissions and for the UK/EU context. The reference is UK DESNZ and DEFRA (2023).</text>
  </threadedComment>
  <threadedComment ref="C3" dT="2023-08-23T14:49:30.40" personId="{92E93A29-45D4-A641-912A-24F3F5426A7D}" id="{69AC36FE-BBE6-3E47-92A6-81303DD49F28}">
    <text>Up to the point of entering the supply chain, the emission factor should include the following:
- extraction of coal and/or its refininig
- transport of the natural gas to the petrochemical supply chains</text>
  </threadedComment>
  <threadedComment ref="D3" dT="2023-08-23T14:56:40.38" personId="{92E93A29-45D4-A641-912A-24F3F5426A7D}" id="{4EDEB9E5-090C-DF4F-A186-E7997AEC43CA}">
    <text>Original value is 418.14964 kgCO2e/t or 0.05629 kgCO2e/kWh (Gross CV). This data is for Coal (industrial) at Scope 3 emissions and for the UK/EU context. The reference is UK DESNZ and DEFRA (2023).</text>
  </threadedComment>
  <threadedComment ref="C4" dT="2023-08-23T15:04:57.83" personId="{92E93A29-45D4-A641-912A-24F3F5426A7D}" id="{9EC67B92-48C8-1448-956A-9010485F82D9}">
    <text>Up to the point of entering the supply chain, the emission factor should include the following:
- extraction of crude oil and/or its refining into naphtha
- transport of naphtha to the petrochemical supply chains</text>
  </threadedComment>
  <threadedComment ref="D4" dT="2023-08-30T14:32:43.39" personId="{92E93A29-45D4-A641-912A-24F3F5426A7D}" id="{4896BDE0-6359-6E43-8863-5FEACC941792}">
    <text>Emission factor of naphtha is 1.57 tCO2/ton ethylene in Thailand (Nanthachatchavankul et al. 2011). A conversion factor of 1 tonne ethylene per 3.130787436 tonne naphtha based on IHS process recipe, ETHYLENE FROM WIDE RANGE NAPHTHA, MAXIMUM ETHYLENE, FRONT END DEMETHANIZER.</text>
  </threadedComment>
  <threadedComment ref="C5" dT="2023-08-23T15:05:17.45" personId="{92E93A29-45D4-A641-912A-24F3F5426A7D}" id="{9F1EF850-2820-7C42-8D93-A5709A45CFF6}">
    <text>Up to the point of entering the supply chain, the emission factor should include the following:
- extraction of crude oil and/or its refining into ethane
- transport of ethane to the petrochemical supply chains</text>
  </threadedComment>
  <threadedComment ref="D5" dT="2023-08-30T14:32:43.39" personId="{92E93A29-45D4-A641-912A-24F3F5426A7D}" id="{0D512D7B-BB03-6949-8CC3-59FDD6FF4DCF}">
    <text>Emission factor of ethane is 1.26 tCO2/ton ethylene in Thailand (Nanthachatchavankul et al. 2011). A conversion factor of 1 tonne ethylene per 1.270264763 tonne ethane based on IHS process recipe,ETHYLENE FROM ETHANE BY STEAM CRACKING.</text>
  </threadedComment>
  <threadedComment ref="C6" dT="2023-08-23T15:05:29.67" personId="{92E93A29-45D4-A641-912A-24F3F5426A7D}" id="{5FC26F9F-6588-EF44-8164-DB847F308197}">
    <text>Up to the point of entering the supply chain, the emission factor should include the following:
- extraction of crude oil and/or its refining into propane
- transport of naphtha to the petrochemical supply chains</text>
  </threadedComment>
  <threadedComment ref="D6" dT="2023-08-23T14:59:16.12" personId="{92E93A29-45D4-A641-912A-24F3F5426A7D}" id="{A6FB6862-D61E-3345-9CEE-7EDF4F3CA03F}">
    <text>Original value is 352.67018 kgCO2e/t or 0.02519 kgCO2e/kWh (Gross CV). This is Scope 3 emissions and for the UK/EU context. The reference is UK DESNZ and DEFRA (2023).</text>
  </threadedComment>
  <threadedComment ref="C7" dT="2023-08-23T15:05:44.68" personId="{92E93A29-45D4-A641-912A-24F3F5426A7D}" id="{D6B8588D-FDE3-3447-BD5C-C9C2D879CCE8}">
    <text>Up to the point of entering the supply chain, the emission factor should include the following:
- extraction of crude oil and/or its refining into butane
- transport of butane to the petrochemical supply chains</text>
  </threadedComment>
  <threadedComment ref="D7" dT="2023-08-23T14:57:25.12" personId="{92E93A29-45D4-A641-912A-24F3F5426A7D}" id="{7C9F0A23-023F-9C47-9C83-D6DA102A7937}">
    <text>Original value is 344.30947 kgCO2e/t or 0.02524 kgCO2e/kWh (Gross CV). This is Scope 3 emissions and for the UK/EU context. The reference is UK DESNZ and DEFRA (2023).</text>
  </threadedComment>
  <threadedComment ref="C8" dT="2023-08-31T23:59:54.16" personId="{92E93A29-45D4-A641-912A-24F3F5426A7D}" id="{2BD0CE27-B5CA-EE48-BA72-8398DF301EC8}">
    <text xml:space="preserve">As a feedstock, only the soluble sugars from the crop is extracted for plastic production. The sugars from the bagasse is not included. </text>
  </threadedComment>
  <threadedComment ref="D8" dT="2023-09-01T00:02:51.23" personId="{92E93A29-45D4-A641-912A-24F3F5426A7D}" id="{8FCE668E-DC50-AC4F-96D8-DD1E15AA815E}">
    <text xml:space="preserve">Value is from the study of Yuttitham et al. (2018) for sugarcane production in Thailand. The system boundary is around cultivation, harvesting, and transport to the mill.
</text>
  </threadedComment>
  <threadedComment ref="D9" dT="2023-09-01T00:33:54.44" personId="{92E93A29-45D4-A641-912A-24F3F5426A7D}" id="{B7BE05F8-5712-2648-B532-B80CC2EE317A}">
    <text>Original value is 0.307 kgCO2e per kg grain yield from the study of Farag et al. (2018) for corn production in Egypt. The system boundary includes cultivation and harvesting.</text>
  </threadedComment>
  <threadedComment ref="D10" dT="2023-08-24T16:26:59.43" personId="{92E93A29-45D4-A641-912A-24F3F5426A7D}" id="{4D215E28-D8B8-2540-82AF-8C38488D4E81}">
    <text>Original value of 68.65 kgCO2e /t for unspecified grass/straw biomass. This is Scope 3 emissions covering extraction, refining, and transportation. This is also for the UK/EU context. The reference is UK DESNZ and DEFRA (2023).</text>
  </threadedComment>
  <threadedComment ref="D11" dT="2023-08-24T16:26:59.43" personId="{92E93A29-45D4-A641-912A-24F3F5426A7D}" id="{6D39DD4A-9611-CB40-A4F2-25B263678A56}">
    <text>Original value of 68.65 kgCO2e /t for unspecified grass/straw biomass. This is Scope 3 emissions covering extraction, refining, and transportation and for the UK/EU context. The reference is UK DESNZ and DEFRA (2023).</text>
  </threadedComment>
  <threadedComment ref="D12" dT="2023-08-24T16:26:59.43" personId="{92E93A29-45D4-A641-912A-24F3F5426A7D}" id="{3FCD339A-CC6B-6D41-B490-A12B52548B1B}">
    <text>Original value of 68.65 kgCO2e /t for unspecified grass/straw biomass. This is Scope 3 emissions covering extraction, refining, and transportation and for the UK/EU context. The reference is UK DESNZ and DEFRA (2023).</text>
  </threadedComment>
  <threadedComment ref="D13" dT="2023-08-24T16:26:59.43" personId="{92E93A29-45D4-A641-912A-24F3F5426A7D}" id="{318F444E-3623-F649-A30D-D1BE7ECDCE25}">
    <text>Original value of 68.65 kgCO2e /t for unspecified grass/straw biomass. This is Scope 3 emissions covering extraction, refining, and transportation and for the UK/EU context. The reference is UK DESNZ and DEFRA (2023).</text>
  </threadedComment>
  <threadedComment ref="C14" dT="2023-08-23T15:05:44.68" personId="{92E93A29-45D4-A641-912A-24F3F5426A7D}" id="{64660676-FCB1-9848-8B1F-CE72D8D941EF}">
    <text>Up to the point of entering the supply chain, the emission factor should include the following:
- extraction of crude oil and/or its refining into butane
- transport of butane to the petrochemical supply chains</text>
  </threadedComment>
  <threadedComment ref="D14" dT="2023-08-23T14:57:25.12" personId="{92E93A29-45D4-A641-912A-24F3F5426A7D}" id="{EC78F090-179D-7345-ABD1-2D99D4AFBF8A}">
    <text>Original value is 743.83524 kgCO2e/t or 0.05913 kgCO2e/kWh (Gross CV). This is Scope 3 emissions and for the UK/EU context. The reference is UK DESNZ and DEFRA (2023).</text>
  </threadedComment>
</ThreadedComments>
</file>

<file path=xl/threadedComments/threadedComment2.xml><?xml version="1.0" encoding="utf-8"?>
<ThreadedComments xmlns="http://schemas.microsoft.com/office/spreadsheetml/2018/threadedcomments" xmlns:x="http://schemas.openxmlformats.org/spreadsheetml/2006/main">
  <threadedComment ref="B48" dT="2024-01-08T16:55:38.10" personId="{92E93A29-45D4-A641-912A-24F3F5426A7D}" id="{4C1619B8-D974-4E95-8C0D-813007136724}">
    <text>Is the unit for this t or tonne?</text>
  </threadedComment>
  <threadedComment ref="B48" dT="2024-01-15T16:03:51.64" personId="{92E93A29-45D4-A641-912A-24F3F5426A7D}" id="{A00DEBB5-1CE8-44E6-A626-8F97F49CB51A}" parentId="{4C1619B8-D974-4E95-8C0D-813007136724}">
    <text>This is confirmed to be t or tonne.</text>
  </threadedComment>
  <threadedComment ref="B49" dT="2024-01-08T16:55:38.10" personId="{92E93A29-45D4-A641-912A-24F3F5426A7D}" id="{B24EA079-6E70-4B5A-81A6-DEA3C9B62CFC}">
    <text>Is the unit for this t or tonne?</text>
  </threadedComment>
  <threadedComment ref="B49" dT="2024-01-15T16:03:51.64" personId="{92E93A29-45D4-A641-912A-24F3F5426A7D}" id="{EEC0DAD6-284F-4ADE-A6E6-868329B17316}" parentId="{B24EA079-6E70-4B5A-81A6-DEA3C9B62CFC}">
    <text>This is confirmed to be t or tonne.</text>
  </threadedComment>
  <threadedComment ref="B50" dT="2024-01-08T16:55:38.10" personId="{92E93A29-45D4-A641-912A-24F3F5426A7D}" id="{0A8FD0D6-39BC-4037-B2E6-95F65A0E9338}">
    <text>Is the unit for this t or tonne?</text>
  </threadedComment>
  <threadedComment ref="B50" dT="2024-01-15T16:03:51.64" personId="{92E93A29-45D4-A641-912A-24F3F5426A7D}" id="{4C892FF8-839D-4669-8B82-26BC56C5CE76}" parentId="{0A8FD0D6-39BC-4037-B2E6-95F65A0E9338}">
    <text>This is confirmed to be t or tonne.</text>
  </threadedComment>
  <threadedComment ref="B51" dT="2024-01-08T16:55:38.10" personId="{92E93A29-45D4-A641-912A-24F3F5426A7D}" id="{27A5EDC4-11DC-4C08-9547-DD956D6A13A6}">
    <text>Is the unit for this t or tonne?</text>
  </threadedComment>
  <threadedComment ref="B51" dT="2024-01-15T16:03:51.64" personId="{92E93A29-45D4-A641-912A-24F3F5426A7D}" id="{DA9C129A-5186-44A0-A455-B5C5643933E9}" parentId="{27A5EDC4-11DC-4C08-9547-DD956D6A13A6}">
    <text>This is confirmed to be t or tonne.</text>
  </threadedComment>
  <threadedComment ref="B52" dT="2024-01-08T16:55:38.10" personId="{92E93A29-45D4-A641-912A-24F3F5426A7D}" id="{0DDC9B10-963E-4312-9249-5F6F72F18EC9}">
    <text>Is the unit for this t or tonne?</text>
  </threadedComment>
  <threadedComment ref="B52" dT="2024-01-15T16:03:51.64" personId="{92E93A29-45D4-A641-912A-24F3F5426A7D}" id="{8D62658F-3BBA-4557-910F-F1CC44E4D5F9}" parentId="{0DDC9B10-963E-4312-9249-5F6F72F18EC9}">
    <text>This is confirmed to be t or tonne.</text>
  </threadedComment>
  <threadedComment ref="B53" dT="2024-01-08T16:55:38.10" personId="{92E93A29-45D4-A641-912A-24F3F5426A7D}" id="{08C2D853-6789-444D-870B-C6ECECD47ED8}">
    <text>Is the unit for this t or tonne?</text>
  </threadedComment>
  <threadedComment ref="B53" dT="2024-01-15T16:03:51.64" personId="{92E93A29-45D4-A641-912A-24F3F5426A7D}" id="{5ADE293A-ADF3-4128-9A23-8E5E1040BCFC}" parentId="{08C2D853-6789-444D-870B-C6ECECD47ED8}">
    <text>This is confirmed to be t or tonne.</text>
  </threadedComment>
  <threadedComment ref="B54" dT="2024-01-08T16:55:38.10" personId="{92E93A29-45D4-A641-912A-24F3F5426A7D}" id="{FB688225-8E86-4F62-B1B2-B38F5AE1DF54}">
    <text>Is the unit for this t or tonne?</text>
  </threadedComment>
  <threadedComment ref="B54" dT="2024-01-15T16:03:51.64" personId="{92E93A29-45D4-A641-912A-24F3F5426A7D}" id="{FD41C016-6F5E-4CB5-87D8-864C896417C6}" parentId="{FB688225-8E86-4F62-B1B2-B38F5AE1DF54}">
    <text>This is confirmed to be t or tonne.</text>
  </threadedComment>
  <threadedComment ref="B55" dT="2024-01-08T16:55:38.10" personId="{92E93A29-45D4-A641-912A-24F3F5426A7D}" id="{D851DED0-4D0D-4C57-8D62-E9F4A730378F}">
    <text>Is the unit for this t or tonne?</text>
  </threadedComment>
  <threadedComment ref="B55" dT="2024-01-15T16:03:51.64" personId="{92E93A29-45D4-A641-912A-24F3F5426A7D}" id="{65FD831E-8B7A-403E-B273-7B2A42BE3939}" parentId="{D851DED0-4D0D-4C57-8D62-E9F4A730378F}">
    <text>This is confirmed to be t or tonne.</text>
  </threadedComment>
  <threadedComment ref="B57" dT="2024-01-09T12:23:24.93" personId="{92E93A29-45D4-A641-912A-24F3F5426A7D}" id="{D97B19C2-BCD4-4111-AF58-476166EEFA25}">
    <text>Is this parameter unit-less?</text>
  </threadedComment>
  <threadedComment ref="B57" dT="2024-01-15T16:13:41.34" personId="{92E93A29-45D4-A641-912A-24F3F5426A7D}" id="{40239AE4-3DAF-43EC-9BF7-ADEF7F264DD3}" parentId="{D97B19C2-BCD4-4111-AF58-476166EEFA25}">
    <text>This was confirmed to be unit-less.</text>
  </threadedComment>
  <threadedComment ref="B58" dT="2024-01-09T12:23:24.93" personId="{92E93A29-45D4-A641-912A-24F3F5426A7D}" id="{89CF81F7-90C7-48FA-B98A-1E4C18FAF34C}">
    <text>Is this parameter unit-less?</text>
  </threadedComment>
  <threadedComment ref="B58" dT="2024-01-15T16:13:41.34" personId="{92E93A29-45D4-A641-912A-24F3F5426A7D}" id="{199E38A8-8945-429E-9333-59B7D36A40F1}" parentId="{89CF81F7-90C7-48FA-B98A-1E4C18FAF34C}">
    <text>This was confirmed to be unit-less.</text>
  </threadedComment>
  <threadedComment ref="B59" dT="2024-01-09T12:23:24.93" personId="{92E93A29-45D4-A641-912A-24F3F5426A7D}" id="{7232F8CC-BB68-4F8A-9774-2ECC3AFBADA4}">
    <text>Is this parameter unit-less?</text>
  </threadedComment>
  <threadedComment ref="B59" dT="2024-01-15T16:13:41.34" personId="{92E93A29-45D4-A641-912A-24F3F5426A7D}" id="{D4543BD3-7FB2-4E84-A042-DE646E68148B}" parentId="{7232F8CC-BB68-4F8A-9774-2ECC3AFBADA4}">
    <text>This was confirmed to be unit-less.</text>
  </threadedComment>
  <threadedComment ref="B60" dT="2024-01-09T12:23:24.93" personId="{92E93A29-45D4-A641-912A-24F3F5426A7D}" id="{3A28167B-A0F6-4B41-98E5-47518CF4DA6D}">
    <text>Is this parameter unit-less?</text>
  </threadedComment>
  <threadedComment ref="B60" dT="2024-01-15T16:13:41.34" personId="{92E93A29-45D4-A641-912A-24F3F5426A7D}" id="{41AAAD3A-DC56-4E8A-8C1E-B530D61A8225}" parentId="{3A28167B-A0F6-4B41-98E5-47518CF4DA6D}">
    <text>This was confirmed to be unit-less.</text>
  </threadedComment>
  <threadedComment ref="B61" dT="2024-01-09T12:23:24.93" personId="{92E93A29-45D4-A641-912A-24F3F5426A7D}" id="{A009EE7D-3792-4F3B-9B43-EF643CD1AFEC}">
    <text>Is this parameter unit-less?</text>
  </threadedComment>
  <threadedComment ref="B61" dT="2024-01-15T16:13:41.34" personId="{92E93A29-45D4-A641-912A-24F3F5426A7D}" id="{3D4C2E27-6C5D-4507-BC3D-B9AD811526BE}" parentId="{A009EE7D-3792-4F3B-9B43-EF643CD1AFEC}">
    <text>This was confirmed to be unit-less.</text>
  </threadedComment>
  <threadedComment ref="B62" dT="2024-01-09T12:23:24.93" personId="{92E93A29-45D4-A641-912A-24F3F5426A7D}" id="{5B19316F-61A2-4069-AB4D-77A3E862934B}">
    <text>Is this parameter unit-less?</text>
  </threadedComment>
  <threadedComment ref="B62" dT="2024-01-15T16:13:41.34" personId="{92E93A29-45D4-A641-912A-24F3F5426A7D}" id="{7DC510BB-4B56-43BB-9DAD-CEE8D54FBA94}" parentId="{5B19316F-61A2-4069-AB4D-77A3E862934B}">
    <text>This was confirmed to be unit-less.</text>
  </threadedComment>
  <threadedComment ref="B63" dT="2024-01-09T12:23:24.93" personId="{92E93A29-45D4-A641-912A-24F3F5426A7D}" id="{3652FA94-71AE-4018-B208-08CBB256E9D7}">
    <text>Is this parameter unit-less?</text>
  </threadedComment>
  <threadedComment ref="B63" dT="2024-01-15T16:13:41.34" personId="{92E93A29-45D4-A641-912A-24F3F5426A7D}" id="{7E38B37B-CA09-4EF7-B6AD-AE19C14B2D67}" parentId="{3652FA94-71AE-4018-B208-08CBB256E9D7}">
    <text>This was confirmed to be unit-less.</text>
  </threadedComment>
  <threadedComment ref="B64" dT="2024-01-09T12:23:24.93" personId="{92E93A29-45D4-A641-912A-24F3F5426A7D}" id="{E652526A-219B-44AA-997E-A236174782B1}">
    <text>Is this parameter unit-less?</text>
  </threadedComment>
  <threadedComment ref="B64" dT="2024-01-15T16:13:41.34" personId="{92E93A29-45D4-A641-912A-24F3F5426A7D}" id="{02DF59B7-6E4A-4D28-8318-B48AB746BF78}" parentId="{E652526A-219B-44AA-997E-A236174782B1}">
    <text>This was confirmed to be unit-less.</text>
  </threadedComment>
  <threadedComment ref="B65" dT="2024-01-09T12:23:24.93" personId="{92E93A29-45D4-A641-912A-24F3F5426A7D}" id="{1E1F8874-E656-4966-9DE5-302EA7780D37}">
    <text>Is this parameter unit-less?</text>
  </threadedComment>
  <threadedComment ref="B65" dT="2024-01-15T16:13:41.34" personId="{92E93A29-45D4-A641-912A-24F3F5426A7D}" id="{52EA936E-8AE0-45BD-AEC2-22B7D77E8C95}" parentId="{1E1F8874-E656-4966-9DE5-302EA7780D37}">
    <text>This was confirmed to be unit-less.</text>
  </threadedComment>
  <threadedComment ref="B66" dT="2024-01-09T12:23:24.93" personId="{92E93A29-45D4-A641-912A-24F3F5426A7D}" id="{389E2DB1-AD19-45C4-9820-B2E92468CA8C}">
    <text>Is this parameter unit-less?</text>
  </threadedComment>
  <threadedComment ref="B66" dT="2024-01-15T16:13:41.34" personId="{92E93A29-45D4-A641-912A-24F3F5426A7D}" id="{92027C6A-0B81-4BB1-801A-4836D5D966C1}" parentId="{389E2DB1-AD19-45C4-9820-B2E92468CA8C}">
    <text>This was confirmed to be unit-less.</text>
  </threadedComment>
  <threadedComment ref="B67" dT="2024-01-09T12:23:24.93" personId="{92E93A29-45D4-A641-912A-24F3F5426A7D}" id="{DB19E673-7DEB-4C7F-AEEB-B114DEADD83C}">
    <text>Is this parameter unit-less?</text>
  </threadedComment>
  <threadedComment ref="B67" dT="2024-01-15T16:13:41.34" personId="{92E93A29-45D4-A641-912A-24F3F5426A7D}" id="{4194B370-FD77-4126-A0E0-14EAD0081EA0}" parentId="{DB19E673-7DEB-4C7F-AEEB-B114DEADD83C}">
    <text>This was confirmed to be unit-less.</text>
  </threadedComment>
  <threadedComment ref="B69" dT="2024-01-09T13:08:11.13" personId="{92E93A29-45D4-A641-912A-24F3F5426A7D}" id="{8522CE8F-F914-4939-946D-DE0662C818A8}">
    <text>Is this a unit-less parameter?</text>
  </threadedComment>
  <threadedComment ref="B69" dT="2024-01-15T16:23:23.30" personId="{92E93A29-45D4-A641-912A-24F3F5426A7D}" id="{D7F13994-47AF-454A-B6DF-C91CAD1D20B3}" parentId="{8522CE8F-F914-4939-946D-DE0662C818A8}">
    <text>This was confirmed to be unit-less.</text>
  </threadedComment>
  <threadedComment ref="B71" dT="2024-01-08T16:55:38.10" personId="{92E93A29-45D4-A641-912A-24F3F5426A7D}" id="{EDF57DD9-E791-420C-A1F6-B1C10592F5A5}">
    <text>Is the unit for this t or tonne?</text>
  </threadedComment>
  <threadedComment ref="B71" dT="2024-01-15T16:34:31.28" personId="{92E93A29-45D4-A641-912A-24F3F5426A7D}" id="{1B27B8CE-9718-4437-BFBA-F8D15C79A02D}" parentId="{EDF57DD9-E791-420C-A1F6-B1C10592F5A5}">
    <text>This confirmed to be t or tonne.</text>
  </threadedComment>
  <threadedComment ref="B73" dT="2024-01-08T16:55:38.10" personId="{92E93A29-45D4-A641-912A-24F3F5426A7D}" id="{A127AF44-36CD-4D3A-A91A-C06036055BD7}">
    <text>Is the unit for this t or tonne?</text>
  </threadedComment>
  <threadedComment ref="B73" dT="2024-01-15T16:34:35.63" personId="{92E93A29-45D4-A641-912A-24F3F5426A7D}" id="{3A7FE9F2-FF61-4D86-8B22-2AEEDA561578}" parentId="{A127AF44-36CD-4D3A-A91A-C06036055BD7}">
    <text>This confirmed to be t or tonne.</text>
  </threadedComment>
  <threadedComment ref="B79" dT="2024-01-09T21:40:51.87" personId="{92E93A29-45D4-A641-912A-24F3F5426A7D}" id="{60D5EC6B-67DB-4E96-BA4F-0B9069A16F5D}">
    <text>Is this a unit-less parameter?</text>
  </threadedComment>
  <threadedComment ref="B80" dT="2024-01-09T21:40:51.87" personId="{92E93A29-45D4-A641-912A-24F3F5426A7D}" id="{1272D2C6-4402-480E-97F3-71A246346411}">
    <text>Is this a unit-less parameter?</text>
  </threadedComment>
  <threadedComment ref="B81" dT="2024-01-09T21:40:51.87" personId="{92E93A29-45D4-A641-912A-24F3F5426A7D}" id="{FBB922B8-E18B-4B3C-88F1-AE2D855D56FA}">
    <text>Is this a unit-less parameter?</text>
  </threadedComment>
  <threadedComment ref="B82" dT="2024-01-09T21:40:51.87" personId="{92E93A29-45D4-A641-912A-24F3F5426A7D}" id="{EFA7463C-3CF4-4222-B518-3ACD19F0C6B2}">
    <text>Is this a unit-less parameter?</text>
  </threadedComment>
  <threadedComment ref="B83" dT="2024-01-09T21:40:51.87" personId="{92E93A29-45D4-A641-912A-24F3F5426A7D}" id="{C3F6B141-CC1D-4A1A-BF2C-571D2F95EB60}">
    <text>Is this a unit-less parameter?</text>
  </threadedComment>
  <threadedComment ref="B84" dT="2024-01-09T21:40:51.87" personId="{92E93A29-45D4-A641-912A-24F3F5426A7D}" id="{C0D0C267-54BE-45CB-8BDD-0BDCF19400FD}">
    <text>Is this a unit-less parameter?</text>
  </threadedComment>
  <threadedComment ref="A212" dT="2023-08-23T14:48:33.93" personId="{92E93A29-45D4-A641-912A-24F3F5426A7D}" id="{D2873046-90D8-4211-9E6C-223AC19CD060}">
    <text>Up to the point of entering the supply chain, the emission factor should include the following:
- extraction of the natural gas
- transport of the natural gas to the petrochemical supply chains</text>
  </threadedComment>
  <threadedComment ref="A213" dT="2023-08-23T14:49:30.40" personId="{92E93A29-45D4-A641-912A-24F3F5426A7D}" id="{9C24C834-3DD9-49E6-90DA-1208ABCDD9CE}">
    <text>Up to the point of entering the supply chain, the emission factor should include the following:
- extraction of coal and/or its refininig
- transport of the natural gas to the petrochemical supply chains</text>
  </threadedComment>
  <threadedComment ref="A214" dT="2023-08-23T15:04:57.83" personId="{92E93A29-45D4-A641-912A-24F3F5426A7D}" id="{97555A26-FC1F-4C4D-9650-855A85A7395A}">
    <text>Up to the point of entering the supply chain, the emission factor should include the following:
- extraction of crude oil and/or its refining into naphtha
- transport of naphtha to the petrochemical supply chains</text>
  </threadedComment>
  <threadedComment ref="A215" dT="2023-08-23T15:05:17.45" personId="{92E93A29-45D4-A641-912A-24F3F5426A7D}" id="{E8E2E9D3-CF0F-4360-B70E-513C91656061}">
    <text>Up to the point of entering the supply chain, the emission factor should include the following:
- extraction of crude oil and/or its refining into ethane
- transport of ethane to the petrochemical supply chains</text>
  </threadedComment>
  <threadedComment ref="A216" dT="2023-08-23T15:05:29.67" personId="{92E93A29-45D4-A641-912A-24F3F5426A7D}" id="{ABC265BE-E149-4742-95A9-60D1948520D1}">
    <text>Up to the point of entering the supply chain, the emission factor should include the following:
- extraction of crude oil and/or its refining into propane
- transport of naphtha to the petrochemical supply chains</text>
  </threadedComment>
  <threadedComment ref="A217" dT="2023-08-23T15:05:44.68" personId="{92E93A29-45D4-A641-912A-24F3F5426A7D}" id="{DBA39DE6-2C45-4351-9579-FF989780DCF1}">
    <text>Up to the point of entering the supply chain, the emission factor should include the following:
- extraction of crude oil and/or its refining into butane
- transport of butane to the petrochemical supply chains</text>
  </threadedComment>
  <threadedComment ref="A218" dT="2023-08-31T23:59:54.16" personId="{92E93A29-45D4-A641-912A-24F3F5426A7D}" id="{5C92034E-EDFA-4BEC-8B47-A04C68BFC06A}">
    <text xml:space="preserve">As a feedstock, only the soluble sugars from the crop is extracted for plastic production. The sugars from the bagasse is not included. </text>
  </threadedComment>
  <threadedComment ref="B218" dT="2023-09-01T00:38:54.73" personId="{92E93A29-45D4-A641-912A-24F3F5426A7D}" id="{4731943C-9606-4E3D-99B7-A40A43037410}">
    <text>Tonnes of cane</text>
  </threadedComment>
  <threadedComment ref="B219" dT="2023-09-01T00:39:02.46" personId="{92E93A29-45D4-A641-912A-24F3F5426A7D}" id="{23E75C8E-F5DE-4354-9CD1-872DEDB9FD6F}">
    <text>Tonnes of grains</text>
  </threadedComment>
  <threadedComment ref="B225" dT="2024-01-08T16:55:38.10" personId="{92E93A29-45D4-A641-912A-24F3F5426A7D}" id="{7500B0D5-FFBD-4B78-A32B-F487C026E75B}">
    <text>Is the unit for this t or tonne?</text>
  </threadedComment>
  <threadedComment ref="B227" dT="2024-01-08T16:55:38.10" personId="{92E93A29-45D4-A641-912A-24F3F5426A7D}" id="{8857136A-72A3-4465-895F-98B8E37B8E1D}">
    <text>Is the unit for this t or tonne?</text>
  </threadedComment>
  <threadedComment ref="B229" dT="2024-01-08T16:55:38.10" personId="{92E93A29-45D4-A641-912A-24F3F5426A7D}" id="{313D3902-1C2F-4531-9323-E8CAFC1F3E82}">
    <text>Is the unit for this t or tonne?</text>
  </threadedComment>
  <threadedComment ref="B231" dT="2024-01-08T16:55:38.10" personId="{92E93A29-45D4-A641-912A-24F3F5426A7D}" id="{C2B04069-8C5C-47C9-9659-BEB9044A8120}">
    <text>Is the unit for this t or tonne?</text>
  </threadedComment>
  <threadedComment ref="B233" dT="2024-01-08T16:55:38.10" personId="{92E93A29-45D4-A641-912A-24F3F5426A7D}" id="{5D2710B5-6DDF-41F2-A29C-5EBA8AC55DEA}">
    <text>Is the unit for this t or tonne?</text>
  </threadedComment>
  <threadedComment ref="B234" dT="2024-01-08T16:55:38.10" personId="{92E93A29-45D4-A641-912A-24F3F5426A7D}" id="{027D1640-233F-4942-ADC5-F48BCEFE9422}">
    <text>Is the unit for this t or tonne?</text>
  </threadedComment>
  <threadedComment ref="B235" dT="2024-01-08T16:55:38.10" personId="{92E93A29-45D4-A641-912A-24F3F5426A7D}" id="{08468752-EACE-48AB-9379-EF0623375C6A}">
    <text>Is the unit for this t or tonne?</text>
  </threadedComment>
  <threadedComment ref="B236" dT="2024-01-08T16:55:38.10" personId="{92E93A29-45D4-A641-912A-24F3F5426A7D}" id="{DE0305F4-F131-4978-8496-828ED5F9EF88}">
    <text>Is the unit for this t or tonne?</text>
  </threadedComment>
  <threadedComment ref="B238" dT="2024-01-09T21:40:51.87" personId="{92E93A29-45D4-A641-912A-24F3F5426A7D}" id="{21DE5BB6-8316-488C-ABB5-EA7992C8494D}">
    <text>Is this a unit-less parameter?</text>
  </threadedComment>
</ThreadedComments>
</file>

<file path=xl/threadedComments/threadedComment3.xml><?xml version="1.0" encoding="utf-8"?>
<ThreadedComments xmlns="http://schemas.microsoft.com/office/spreadsheetml/2018/threadedcomments" xmlns:x="http://schemas.openxmlformats.org/spreadsheetml/2006/main">
  <threadedComment ref="B48" dT="2024-01-08T16:55:38.10" personId="{92E93A29-45D4-A641-912A-24F3F5426A7D}" id="{69FF49A3-D5AA-1947-AB2E-5005C9228BF7}">
    <text>Is the unit for this t or tonne?</text>
  </threadedComment>
  <threadedComment ref="B48" dT="2024-01-15T16:03:51.64" personId="{92E93A29-45D4-A641-912A-24F3F5426A7D}" id="{107B515F-54D4-4640-B452-E968597C76CA}" parentId="{69FF49A3-D5AA-1947-AB2E-5005C9228BF7}">
    <text>This is confirmed to be t or tonne.</text>
  </threadedComment>
  <threadedComment ref="B49" dT="2024-01-08T16:55:38.10" personId="{92E93A29-45D4-A641-912A-24F3F5426A7D}" id="{D0D57D32-FB76-334E-AB50-CDA0C67C8E96}">
    <text>Is the unit for this t or tonne?</text>
  </threadedComment>
  <threadedComment ref="B49" dT="2024-01-15T16:03:51.64" personId="{92E93A29-45D4-A641-912A-24F3F5426A7D}" id="{7F65D3BB-4A24-4349-AE39-D64B132B4A7B}" parentId="{D0D57D32-FB76-334E-AB50-CDA0C67C8E96}">
    <text>This is confirmed to be t or tonne.</text>
  </threadedComment>
  <threadedComment ref="B50" dT="2024-01-08T16:55:38.10" personId="{92E93A29-45D4-A641-912A-24F3F5426A7D}" id="{134294F8-E3CD-FD4B-94AA-5217543FD100}">
    <text>Is the unit for this t or tonne?</text>
  </threadedComment>
  <threadedComment ref="B50" dT="2024-01-15T16:03:51.64" personId="{92E93A29-45D4-A641-912A-24F3F5426A7D}" id="{83D47AFC-415F-494A-8E89-E1BA6797FC8F}" parentId="{134294F8-E3CD-FD4B-94AA-5217543FD100}">
    <text>This is confirmed to be t or tonne.</text>
  </threadedComment>
  <threadedComment ref="B51" dT="2024-01-08T16:55:38.10" personId="{92E93A29-45D4-A641-912A-24F3F5426A7D}" id="{9F44ED1F-15B5-7440-B034-7B7AC10A03EF}">
    <text>Is the unit for this t or tonne?</text>
  </threadedComment>
  <threadedComment ref="B51" dT="2024-01-15T16:03:51.64" personId="{92E93A29-45D4-A641-912A-24F3F5426A7D}" id="{40A9F375-5783-044B-9C04-15D569AB3E8F}" parentId="{9F44ED1F-15B5-7440-B034-7B7AC10A03EF}">
    <text>This is confirmed to be t or tonne.</text>
  </threadedComment>
  <threadedComment ref="B52" dT="2024-01-08T16:55:38.10" personId="{92E93A29-45D4-A641-912A-24F3F5426A7D}" id="{FE93CDE3-F93F-8A4D-8010-D8FA79DD6F8F}">
    <text>Is the unit for this t or tonne?</text>
  </threadedComment>
  <threadedComment ref="B52" dT="2024-01-15T16:03:51.64" personId="{92E93A29-45D4-A641-912A-24F3F5426A7D}" id="{6193DC49-9685-834A-BACC-1C14B0B0750B}" parentId="{FE93CDE3-F93F-8A4D-8010-D8FA79DD6F8F}">
    <text>This is confirmed to be t or tonne.</text>
  </threadedComment>
  <threadedComment ref="B53" dT="2024-01-08T16:55:38.10" personId="{92E93A29-45D4-A641-912A-24F3F5426A7D}" id="{CA59326C-DD3F-0040-865D-F9C121028AA4}">
    <text>Is the unit for this t or tonne?</text>
  </threadedComment>
  <threadedComment ref="B53" dT="2024-01-15T16:03:51.64" personId="{92E93A29-45D4-A641-912A-24F3F5426A7D}" id="{36E8E95D-CF01-5B4E-8ED3-EA10DB9D9BD3}" parentId="{CA59326C-DD3F-0040-865D-F9C121028AA4}">
    <text>This is confirmed to be t or tonne.</text>
  </threadedComment>
  <threadedComment ref="B54" dT="2024-01-08T16:55:38.10" personId="{92E93A29-45D4-A641-912A-24F3F5426A7D}" id="{EA1DF102-AA26-FA43-868B-593D76B7051C}">
    <text>Is the unit for this t or tonne?</text>
  </threadedComment>
  <threadedComment ref="B54" dT="2024-01-15T16:03:51.64" personId="{92E93A29-45D4-A641-912A-24F3F5426A7D}" id="{60FFA704-D17C-AE4E-9515-E89737DDF997}" parentId="{EA1DF102-AA26-FA43-868B-593D76B7051C}">
    <text>This is confirmed to be t or tonne.</text>
  </threadedComment>
  <threadedComment ref="B55" dT="2024-01-08T16:55:38.10" personId="{92E93A29-45D4-A641-912A-24F3F5426A7D}" id="{F0E7956F-6B49-C54A-94C8-A65E13381E60}">
    <text>Is the unit for this t or tonne?</text>
  </threadedComment>
  <threadedComment ref="B55" dT="2024-01-15T16:03:51.64" personId="{92E93A29-45D4-A641-912A-24F3F5426A7D}" id="{BB4EEFFE-C484-E84A-A3E9-4F51A77313A5}" parentId="{F0E7956F-6B49-C54A-94C8-A65E13381E60}">
    <text>This is confirmed to be t or tonne.</text>
  </threadedComment>
  <threadedComment ref="B57" dT="2024-01-09T12:23:24.93" personId="{92E93A29-45D4-A641-912A-24F3F5426A7D}" id="{055C0D07-A648-6B44-B100-7A468591C47A}">
    <text>Is this parameter unit-less?</text>
  </threadedComment>
  <threadedComment ref="B57" dT="2024-01-15T16:13:41.34" personId="{92E93A29-45D4-A641-912A-24F3F5426A7D}" id="{891FC9CB-1303-F549-9A4A-18F03FB44C76}" parentId="{055C0D07-A648-6B44-B100-7A468591C47A}">
    <text>This was confirmed to be unit-less.</text>
  </threadedComment>
  <threadedComment ref="B58" dT="2024-01-09T12:23:24.93" personId="{92E93A29-45D4-A641-912A-24F3F5426A7D}" id="{153F1C6A-FC93-3E40-AFDE-0BA57EE811C8}">
    <text>Is this parameter unit-less?</text>
  </threadedComment>
  <threadedComment ref="B58" dT="2024-01-15T16:13:41.34" personId="{92E93A29-45D4-A641-912A-24F3F5426A7D}" id="{E865472D-7853-7145-8A08-3DE6C4134AF0}" parentId="{153F1C6A-FC93-3E40-AFDE-0BA57EE811C8}">
    <text>This was confirmed to be unit-less.</text>
  </threadedComment>
  <threadedComment ref="B59" dT="2024-01-09T12:23:24.93" personId="{92E93A29-45D4-A641-912A-24F3F5426A7D}" id="{21B9D548-6DD8-B943-A9CB-69FEF48D70AC}">
    <text>Is this parameter unit-less?</text>
  </threadedComment>
  <threadedComment ref="B59" dT="2024-01-15T16:13:41.34" personId="{92E93A29-45D4-A641-912A-24F3F5426A7D}" id="{989F1E52-5DCF-3743-8C32-61CB594F966B}" parentId="{21B9D548-6DD8-B943-A9CB-69FEF48D70AC}">
    <text>This was confirmed to be unit-less.</text>
  </threadedComment>
  <threadedComment ref="B60" dT="2024-01-09T12:23:24.93" personId="{92E93A29-45D4-A641-912A-24F3F5426A7D}" id="{6B291F26-C95D-4144-ABDE-08501CB73A8D}">
    <text>Is this parameter unit-less?</text>
  </threadedComment>
  <threadedComment ref="B60" dT="2024-01-15T16:13:41.34" personId="{92E93A29-45D4-A641-912A-24F3F5426A7D}" id="{D6CA1E6D-AE9B-C24C-8E80-055A3695A38F}" parentId="{6B291F26-C95D-4144-ABDE-08501CB73A8D}">
    <text>This was confirmed to be unit-less.</text>
  </threadedComment>
  <threadedComment ref="B61" dT="2024-01-09T12:23:24.93" personId="{92E93A29-45D4-A641-912A-24F3F5426A7D}" id="{A05BBA65-DE3C-4A4E-A686-B966DDC3A50B}">
    <text>Is this parameter unit-less?</text>
  </threadedComment>
  <threadedComment ref="B61" dT="2024-01-15T16:13:41.34" personId="{92E93A29-45D4-A641-912A-24F3F5426A7D}" id="{8DBDE889-3522-0047-A993-54FDCEFC8F80}" parentId="{A05BBA65-DE3C-4A4E-A686-B966DDC3A50B}">
    <text>This was confirmed to be unit-less.</text>
  </threadedComment>
  <threadedComment ref="B62" dT="2024-01-09T12:23:24.93" personId="{92E93A29-45D4-A641-912A-24F3F5426A7D}" id="{B6244C72-0AF3-8B47-BAED-D4D276E0248E}">
    <text>Is this parameter unit-less?</text>
  </threadedComment>
  <threadedComment ref="B62" dT="2024-01-15T16:13:41.34" personId="{92E93A29-45D4-A641-912A-24F3F5426A7D}" id="{39D7ADFA-66FE-2E47-9230-E4577A934897}" parentId="{B6244C72-0AF3-8B47-BAED-D4D276E0248E}">
    <text>This was confirmed to be unit-less.</text>
  </threadedComment>
  <threadedComment ref="B63" dT="2024-01-09T12:23:24.93" personId="{92E93A29-45D4-A641-912A-24F3F5426A7D}" id="{561EB505-8717-8E48-804F-BF41801F479F}">
    <text>Is this parameter unit-less?</text>
  </threadedComment>
  <threadedComment ref="B63" dT="2024-01-15T16:13:41.34" personId="{92E93A29-45D4-A641-912A-24F3F5426A7D}" id="{24C2D8CE-573B-5845-A015-2062438F2162}" parentId="{561EB505-8717-8E48-804F-BF41801F479F}">
    <text>This was confirmed to be unit-less.</text>
  </threadedComment>
  <threadedComment ref="B64" dT="2024-01-09T12:23:24.93" personId="{92E93A29-45D4-A641-912A-24F3F5426A7D}" id="{64BF31DA-6B1F-F74B-87F9-8F28100EFFE1}">
    <text>Is this parameter unit-less?</text>
  </threadedComment>
  <threadedComment ref="B64" dT="2024-01-15T16:13:41.34" personId="{92E93A29-45D4-A641-912A-24F3F5426A7D}" id="{F83422BD-A75B-BC44-AE5C-77824D593A34}" parentId="{64BF31DA-6B1F-F74B-87F9-8F28100EFFE1}">
    <text>This was confirmed to be unit-less.</text>
  </threadedComment>
  <threadedComment ref="B65" dT="2024-01-09T12:23:24.93" personId="{92E93A29-45D4-A641-912A-24F3F5426A7D}" id="{44FFDC52-243E-AC4F-9FEB-4C3394926367}">
    <text>Is this parameter unit-less?</text>
  </threadedComment>
  <threadedComment ref="B65" dT="2024-01-15T16:13:41.34" personId="{92E93A29-45D4-A641-912A-24F3F5426A7D}" id="{D9109815-374D-0149-9F66-24412BA52381}" parentId="{44FFDC52-243E-AC4F-9FEB-4C3394926367}">
    <text>This was confirmed to be unit-less.</text>
  </threadedComment>
  <threadedComment ref="B66" dT="2024-01-09T12:23:24.93" personId="{92E93A29-45D4-A641-912A-24F3F5426A7D}" id="{C4E9D5BE-2527-564C-A6C6-291126815CAF}">
    <text>Is this parameter unit-less?</text>
  </threadedComment>
  <threadedComment ref="B66" dT="2024-01-15T16:13:41.34" personId="{92E93A29-45D4-A641-912A-24F3F5426A7D}" id="{60939EFE-8C40-6F46-B3E2-F7BFC457201E}" parentId="{C4E9D5BE-2527-564C-A6C6-291126815CAF}">
    <text>This was confirmed to be unit-less.</text>
  </threadedComment>
  <threadedComment ref="B67" dT="2024-01-09T12:23:24.93" personId="{92E93A29-45D4-A641-912A-24F3F5426A7D}" id="{57165275-97D0-6E49-9DAE-040CE8C8805E}">
    <text>Is this parameter unit-less?</text>
  </threadedComment>
  <threadedComment ref="B67" dT="2024-01-15T16:13:41.34" personId="{92E93A29-45D4-A641-912A-24F3F5426A7D}" id="{78D02719-7C43-0B49-84A6-140C337A5A8E}" parentId="{57165275-97D0-6E49-9DAE-040CE8C8805E}">
    <text>This was confirmed to be unit-less.</text>
  </threadedComment>
  <threadedComment ref="B69" dT="2024-01-09T13:08:11.13" personId="{92E93A29-45D4-A641-912A-24F3F5426A7D}" id="{AF774D3A-426A-3E4F-8DBB-27A1B39A0A6A}">
    <text>Is this a unit-less parameter?</text>
  </threadedComment>
  <threadedComment ref="B69" dT="2024-01-15T16:23:23.30" personId="{92E93A29-45D4-A641-912A-24F3F5426A7D}" id="{16B49C4B-6C53-9341-9EC2-60312BAFFAD8}" parentId="{AF774D3A-426A-3E4F-8DBB-27A1B39A0A6A}">
    <text>This was confirmed to be unit-less.</text>
  </threadedComment>
  <threadedComment ref="B75" dT="2024-01-09T21:40:51.87" personId="{92E93A29-45D4-A641-912A-24F3F5426A7D}" id="{531A09F3-4C8F-8F4E-96E8-499B36FE0859}">
    <text>Is this a unit-less parameter?</text>
  </threadedComment>
  <threadedComment ref="B75" dT="2024-01-15T16:42:31.14" personId="{92E93A29-45D4-A641-912A-24F3F5426A7D}" id="{AC2BF338-E35E-AF46-B5C2-20E9D4049346}" parentId="{531A09F3-4C8F-8F4E-96E8-499B36FE0859}">
    <text>Yes, this parameter is unit-less.</text>
  </threadedComment>
  <threadedComment ref="B76" dT="2024-01-09T21:40:51.87" personId="{92E93A29-45D4-A641-912A-24F3F5426A7D}" id="{93594758-ADE0-2546-962D-A840F7BEE926}">
    <text>Is this a unit-less parameter?</text>
  </threadedComment>
  <threadedComment ref="B76" dT="2024-01-15T16:42:31.14" personId="{92E93A29-45D4-A641-912A-24F3F5426A7D}" id="{8B8BD5C1-3052-7040-B598-C2C2E2571B31}" parentId="{93594758-ADE0-2546-962D-A840F7BEE926}">
    <text>Yes, this parameter is unit-less.</text>
  </threadedComment>
  <threadedComment ref="B77" dT="2024-01-09T21:40:51.87" personId="{92E93A29-45D4-A641-912A-24F3F5426A7D}" id="{E7C892FC-E085-4848-8E12-F8C571CFE713}">
    <text>Is this a unit-less parameter?</text>
  </threadedComment>
  <threadedComment ref="B77" dT="2024-01-15T16:42:31.14" personId="{92E93A29-45D4-A641-912A-24F3F5426A7D}" id="{73E4D6B6-D3BE-AC4A-9F9B-6C9F34BE3E07}" parentId="{E7C892FC-E085-4848-8E12-F8C571CFE713}">
    <text>Yes, this parameter is unit-less.</text>
  </threadedComment>
  <threadedComment ref="B78" dT="2024-01-09T21:40:51.87" personId="{92E93A29-45D4-A641-912A-24F3F5426A7D}" id="{F6B1CC22-5E3E-C943-9335-5D7AA7571A98}">
    <text>Is this a unit-less parameter?</text>
  </threadedComment>
  <threadedComment ref="B78" dT="2024-01-15T16:42:31.14" personId="{92E93A29-45D4-A641-912A-24F3F5426A7D}" id="{9D26375B-14F7-E943-8973-0E40C2162AAA}" parentId="{F6B1CC22-5E3E-C943-9335-5D7AA7571A98}">
    <text>Yes, this parameter is unit-less.</text>
  </threadedComment>
  <threadedComment ref="B79" dT="2024-01-09T21:40:51.87" personId="{92E93A29-45D4-A641-912A-24F3F5426A7D}" id="{558DABA1-D56A-0949-9FBD-B45F18EB1C89}">
    <text>Is this a unit-less parameter?</text>
  </threadedComment>
  <threadedComment ref="B79" dT="2024-01-15T16:42:31.14" personId="{92E93A29-45D4-A641-912A-24F3F5426A7D}" id="{D5298F6F-5579-D54D-B944-2D2A10D2B70E}" parentId="{558DABA1-D56A-0949-9FBD-B45F18EB1C89}">
    <text>Yes, this parameter is unit-less.</text>
  </threadedComment>
  <threadedComment ref="B80" dT="2024-01-09T21:40:51.87" personId="{92E93A29-45D4-A641-912A-24F3F5426A7D}" id="{BBA4213E-5E05-C34F-B401-1CB91DABB0A1}">
    <text>Is this a unit-less parameter?</text>
  </threadedComment>
  <threadedComment ref="B80" dT="2024-01-15T16:42:31.14" personId="{92E93A29-45D4-A641-912A-24F3F5426A7D}" id="{61D289E1-9A5D-B54D-A113-09AEA4E22905}" parentId="{BBA4213E-5E05-C34F-B401-1CB91DABB0A1}">
    <text>Yes, this parameter is unit-less.</text>
  </threadedComment>
  <threadedComment ref="A208" dT="2023-08-23T14:48:33.93" personId="{92E93A29-45D4-A641-912A-24F3F5426A7D}" id="{DC8FC3C6-4866-EE4A-B1CA-3B3895B7DCD4}">
    <text>Up to the point of entering the supply chain, the emission factor should include the following:
- extraction of the natural gas
- transport of the natural gas to the petrochemical supply chains</text>
  </threadedComment>
  <threadedComment ref="A209" dT="2023-08-23T14:49:30.40" personId="{92E93A29-45D4-A641-912A-24F3F5426A7D}" id="{7CE7442F-3252-254E-A16C-DAC0A56CC008}">
    <text>Up to the point of entering the supply chain, the emission factor should include the following:
- extraction of coal and/or its refininig
- transport of the natural gas to the petrochemical supply chains</text>
  </threadedComment>
  <threadedComment ref="A210" dT="2023-08-23T15:04:57.83" personId="{92E93A29-45D4-A641-912A-24F3F5426A7D}" id="{6B6B3274-CEFF-9347-BFB6-F63576A8852F}">
    <text>Up to the point of entering the supply chain, the emission factor should include the following:
- extraction of crude oil and/or its refining into naphtha
- transport of naphtha to the petrochemical supply chains</text>
  </threadedComment>
  <threadedComment ref="A211" dT="2023-08-23T15:05:17.45" personId="{92E93A29-45D4-A641-912A-24F3F5426A7D}" id="{8D1867FF-3354-824C-BD8A-3EAAA54BC579}">
    <text>Up to the point of entering the supply chain, the emission factor should include the following:
- extraction of crude oil and/or its refining into ethane
- transport of ethane to the petrochemical supply chains</text>
  </threadedComment>
  <threadedComment ref="A212" dT="2023-08-23T15:05:29.67" personId="{92E93A29-45D4-A641-912A-24F3F5426A7D}" id="{A38EB428-9E9B-8543-AF0E-A5B5DB3C1DE7}">
    <text>Up to the point of entering the supply chain, the emission factor should include the following:
- extraction of crude oil and/or its refining into propane
- transport of naphtha to the petrochemical supply chains</text>
  </threadedComment>
  <threadedComment ref="A213" dT="2023-08-23T15:05:44.68" personId="{92E93A29-45D4-A641-912A-24F3F5426A7D}" id="{29C43FE0-524D-734E-8CA9-113081BA34DA}">
    <text>Up to the point of entering the supply chain, the emission factor should include the following:
- extraction of crude oil and/or its refining into butane
- transport of butane to the petrochemical supply chains</text>
  </threadedComment>
  <threadedComment ref="A214" dT="2023-08-31T23:59:54.16" personId="{92E93A29-45D4-A641-912A-24F3F5426A7D}" id="{D3E054C9-1271-C04A-8E0B-70D201FCDD84}">
    <text xml:space="preserve">As a feedstock, only the soluble sugars from the crop is extracted for plastic production. The sugars from the bagasse is not included. </text>
  </threadedComment>
  <threadedComment ref="B214" dT="2023-09-01T00:38:54.73" personId="{92E93A29-45D4-A641-912A-24F3F5426A7D}" id="{086A8894-BB68-A841-ACC5-A9DD5747EED4}">
    <text>Tonnes of cane</text>
  </threadedComment>
  <threadedComment ref="B215" dT="2023-09-01T00:39:02.46" personId="{92E93A29-45D4-A641-912A-24F3F5426A7D}" id="{0C87B495-38C1-5A4E-A8C1-2B65A27493B2}">
    <text>Tonnes of grains</text>
  </threadedComment>
  <threadedComment ref="B221" dT="2024-01-08T16:55:38.10" personId="{92E93A29-45D4-A641-912A-24F3F5426A7D}" id="{1519D2DF-F6D0-F646-9144-34405F42DCB4}">
    <text>Is the unit for this t or tonne?</text>
  </threadedComment>
  <threadedComment ref="B221" dT="2024-01-15T16:59:54.75" personId="{92E93A29-45D4-A641-912A-24F3F5426A7D}" id="{7766DA05-4003-8643-9C67-511EFD8E463E}" parentId="{1519D2DF-F6D0-F646-9144-34405F42DCB4}">
    <text>Yes, the unit is t or tonne.</text>
  </threadedComment>
  <threadedComment ref="B223" dT="2024-01-08T16:55:38.10" personId="{92E93A29-45D4-A641-912A-24F3F5426A7D}" id="{27548431-A572-054C-A74F-81B21D509A57}">
    <text>Is the unit for this t or tonne?</text>
  </threadedComment>
  <threadedComment ref="B223" dT="2024-01-15T16:59:54.75" personId="{92E93A29-45D4-A641-912A-24F3F5426A7D}" id="{166EE275-D3A9-9C42-B1A7-6CCE0EFE815C}" parentId="{27548431-A572-054C-A74F-81B21D509A57}">
    <text>Yes, the unit is t or tonne.</text>
  </threadedComment>
  <threadedComment ref="B225" dT="2024-01-08T16:55:38.10" personId="{92E93A29-45D4-A641-912A-24F3F5426A7D}" id="{940ECB59-9BCB-BC44-A0E5-C23D9CC77244}">
    <text>Is the unit for this t or tonne?</text>
  </threadedComment>
  <threadedComment ref="B225" dT="2024-01-15T16:59:54.75" personId="{92E93A29-45D4-A641-912A-24F3F5426A7D}" id="{8084121E-DA8D-E245-8956-E71E26DA2A79}" parentId="{940ECB59-9BCB-BC44-A0E5-C23D9CC77244}">
    <text>Yes, the unit is t or tonne.</text>
  </threadedComment>
  <threadedComment ref="B227" dT="2024-01-08T16:55:38.10" personId="{92E93A29-45D4-A641-912A-24F3F5426A7D}" id="{F74B765C-EA8E-0A48-8F9A-E6FCC9ABA537}">
    <text>Is the unit for this t or tonne?</text>
  </threadedComment>
  <threadedComment ref="B227" dT="2024-01-15T16:59:54.75" personId="{92E93A29-45D4-A641-912A-24F3F5426A7D}" id="{EB0F542C-1F69-984B-9C45-2B3B13028416}" parentId="{F74B765C-EA8E-0A48-8F9A-E6FCC9ABA537}">
    <text>Yes, the unit is t or tonne.</text>
  </threadedComment>
  <threadedComment ref="B229" dT="2024-01-08T16:55:38.10" personId="{92E93A29-45D4-A641-912A-24F3F5426A7D}" id="{726E54E9-DFA1-344E-95B3-B1BC951E8874}">
    <text>Is the unit for this t or tonne?</text>
  </threadedComment>
  <threadedComment ref="B229" dT="2024-01-15T17:18:28.25" personId="{92E93A29-45D4-A641-912A-24F3F5426A7D}" id="{AA78882E-89C0-5C4D-8950-ADA13BE8EB30}" parentId="{726E54E9-DFA1-344E-95B3-B1BC951E8874}">
    <text>Yes, the unit is t or tonne.</text>
  </threadedComment>
  <threadedComment ref="B230" dT="2024-01-08T16:55:38.10" personId="{92E93A29-45D4-A641-912A-24F3F5426A7D}" id="{538137D5-5165-9E45-8886-D56229B19FE5}">
    <text>Is the unit for this t or tonne?</text>
  </threadedComment>
  <threadedComment ref="B230" dT="2024-01-15T17:18:28.25" personId="{92E93A29-45D4-A641-912A-24F3F5426A7D}" id="{74AF5893-BF96-524E-9C32-96F6AFB7460F}" parentId="{538137D5-5165-9E45-8886-D56229B19FE5}">
    <text>Yes, the unit is t or tonne.</text>
  </threadedComment>
  <threadedComment ref="B231" dT="2024-01-08T16:55:38.10" personId="{92E93A29-45D4-A641-912A-24F3F5426A7D}" id="{FFBD8407-190F-FA43-BD57-F7B4C3094FAD}">
    <text>Is the unit for this t or tonne?</text>
  </threadedComment>
  <threadedComment ref="B231" dT="2024-01-15T17:18:28.25" personId="{92E93A29-45D4-A641-912A-24F3F5426A7D}" id="{917C9406-1D3A-C540-BEF6-8675BBBDFDF0}" parentId="{FFBD8407-190F-FA43-BD57-F7B4C3094FAD}">
    <text>Yes, the unit is t or tonne.</text>
  </threadedComment>
  <threadedComment ref="B232" dT="2024-01-08T16:55:38.10" personId="{92E93A29-45D4-A641-912A-24F3F5426A7D}" id="{29743237-A0D9-FE49-B27A-D7F1C64FBCDD}">
    <text>Is the unit for this t or tonne?</text>
  </threadedComment>
  <threadedComment ref="B232" dT="2024-01-15T17:18:28.25" personId="{92E93A29-45D4-A641-912A-24F3F5426A7D}" id="{3A7C2682-70DB-7844-A5CD-8209C2669F80}" parentId="{29743237-A0D9-FE49-B27A-D7F1C64FBCDD}">
    <text>Yes, the unit is t or tonne.</text>
  </threadedComment>
  <threadedComment ref="B234" dT="2024-01-09T21:40:51.87" personId="{92E93A29-45D4-A641-912A-24F3F5426A7D}" id="{F6AEA096-D6A5-0346-9D92-9CC2E499A24C}">
    <text>Is this a unit-less parameter?</text>
  </threadedComment>
</ThreadedComments>
</file>

<file path=xl/threadedComments/threadedComment4.xml><?xml version="1.0" encoding="utf-8"?>
<ThreadedComments xmlns="http://schemas.microsoft.com/office/spreadsheetml/2018/threadedcomments" xmlns:x="http://schemas.openxmlformats.org/spreadsheetml/2006/main">
  <threadedComment ref="B48" dT="2024-01-08T16:55:38.10" personId="{92E93A29-45D4-A641-912A-24F3F5426A7D}" id="{22294F3C-7B9F-4299-B9ED-8E0BBBB7B59C}">
    <text>Is the unit for this t or tonne?</text>
  </threadedComment>
  <threadedComment ref="B48" dT="2024-01-15T16:03:51.64" personId="{92E93A29-45D4-A641-912A-24F3F5426A7D}" id="{9DF78866-F4D5-4D35-B781-24C482956CDB}" parentId="{22294F3C-7B9F-4299-B9ED-8E0BBBB7B59C}">
    <text>This is confirmed to be t or tonne.</text>
  </threadedComment>
  <threadedComment ref="B49" dT="2024-01-08T16:55:38.10" personId="{92E93A29-45D4-A641-912A-24F3F5426A7D}" id="{B3D7D49B-E752-420C-B16D-52296B6C8DFB}">
    <text>Is the unit for this t or tonne?</text>
  </threadedComment>
  <threadedComment ref="B49" dT="2024-01-15T16:03:51.64" personId="{92E93A29-45D4-A641-912A-24F3F5426A7D}" id="{3D0E2105-13B8-4306-9DF4-CB3F80845FDF}" parentId="{B3D7D49B-E752-420C-B16D-52296B6C8DFB}">
    <text>This is confirmed to be t or tonne.</text>
  </threadedComment>
  <threadedComment ref="B50" dT="2024-01-08T16:55:38.10" personId="{92E93A29-45D4-A641-912A-24F3F5426A7D}" id="{43EB637D-F9BA-4100-B64F-A580FF4C2309}">
    <text>Is the unit for this t or tonne?</text>
  </threadedComment>
  <threadedComment ref="B50" dT="2024-01-15T16:03:51.64" personId="{92E93A29-45D4-A641-912A-24F3F5426A7D}" id="{0387687D-5AB9-417F-9E07-B13E68A40DD3}" parentId="{43EB637D-F9BA-4100-B64F-A580FF4C2309}">
    <text>This is confirmed to be t or tonne.</text>
  </threadedComment>
  <threadedComment ref="B51" dT="2024-01-08T16:55:38.10" personId="{92E93A29-45D4-A641-912A-24F3F5426A7D}" id="{A7EFFA27-C66C-4B9C-AC48-0DAF1153FC25}">
    <text>Is the unit for this t or tonne?</text>
  </threadedComment>
  <threadedComment ref="B51" dT="2024-01-15T16:03:51.64" personId="{92E93A29-45D4-A641-912A-24F3F5426A7D}" id="{24B1D621-EEC1-403C-AD7D-E0B43F575CE5}" parentId="{A7EFFA27-C66C-4B9C-AC48-0DAF1153FC25}">
    <text>This is confirmed to be t or tonne.</text>
  </threadedComment>
  <threadedComment ref="B52" dT="2024-01-08T16:55:38.10" personId="{92E93A29-45D4-A641-912A-24F3F5426A7D}" id="{C3C43262-61D5-440A-A56D-B7EA8A07CCD3}">
    <text>Is the unit for this t or tonne?</text>
  </threadedComment>
  <threadedComment ref="B52" dT="2024-01-15T16:03:51.64" personId="{92E93A29-45D4-A641-912A-24F3F5426A7D}" id="{C7D2BE78-C881-4EE0-8EEB-3CABBFC337DC}" parentId="{C3C43262-61D5-440A-A56D-B7EA8A07CCD3}">
    <text>This is confirmed to be t or tonne.</text>
  </threadedComment>
  <threadedComment ref="B53" dT="2024-01-08T16:55:38.10" personId="{92E93A29-45D4-A641-912A-24F3F5426A7D}" id="{F7EA2C79-979E-4F06-978A-0F38305391B7}">
    <text>Is the unit for this t or tonne?</text>
  </threadedComment>
  <threadedComment ref="B53" dT="2024-01-15T16:03:51.64" personId="{92E93A29-45D4-A641-912A-24F3F5426A7D}" id="{5EDCE886-4D15-4F01-824B-59419A07CD54}" parentId="{F7EA2C79-979E-4F06-978A-0F38305391B7}">
    <text>This is confirmed to be t or tonne.</text>
  </threadedComment>
  <threadedComment ref="B54" dT="2024-01-08T16:55:38.10" personId="{92E93A29-45D4-A641-912A-24F3F5426A7D}" id="{63606CFF-7A4F-4740-AE4F-34ED4873A1E8}">
    <text>Is the unit for this t or tonne?</text>
  </threadedComment>
  <threadedComment ref="B54" dT="2024-01-15T16:03:51.64" personId="{92E93A29-45D4-A641-912A-24F3F5426A7D}" id="{22CD8400-6857-4C0B-95CD-48BA72342541}" parentId="{63606CFF-7A4F-4740-AE4F-34ED4873A1E8}">
    <text>This is confirmed to be t or tonne.</text>
  </threadedComment>
  <threadedComment ref="B55" dT="2024-01-08T16:55:38.10" personId="{92E93A29-45D4-A641-912A-24F3F5426A7D}" id="{7FB12B62-4727-48DA-9D68-04FCA4D5684B}">
    <text>Is the unit for this t or tonne?</text>
  </threadedComment>
  <threadedComment ref="B55" dT="2024-01-15T16:03:51.64" personId="{92E93A29-45D4-A641-912A-24F3F5426A7D}" id="{14AFE098-0114-4675-AB5D-CD43A1C9F136}" parentId="{7FB12B62-4727-48DA-9D68-04FCA4D5684B}">
    <text>This is confirmed to be t or tonne.</text>
  </threadedComment>
  <threadedComment ref="B57" dT="2024-02-28T20:59:28.72" personId="{92E93A29-45D4-A641-912A-24F3F5426A7D}" id="{E54857D3-1289-1E43-997E-52F10CA14A89}">
    <text>This is unit-less as this is a fraction.</text>
  </threadedComment>
  <threadedComment ref="B69" dT="2024-02-28T20:59:28.72" personId="{92E93A29-45D4-A641-912A-24F3F5426A7D}" id="{985FB468-9AC3-914C-B7E0-82F5E52DEF21}">
    <text>This is unit-less as this is a fraction.</text>
  </threadedComment>
  <threadedComment ref="B81" dT="2024-02-28T20:59:28.72" personId="{92E93A29-45D4-A641-912A-24F3F5426A7D}" id="{ADE74C66-A98E-794F-9156-38F5F6F3858E}">
    <text>This is unit-less as this is a fraction.</text>
  </threadedComment>
  <threadedComment ref="B82" dT="2024-02-28T20:59:28.72" personId="{92E93A29-45D4-A641-912A-24F3F5426A7D}" id="{46A045C3-ECEA-FE4E-B968-2FCA06313D37}">
    <text>This is unit-less as this is a fraction.</text>
  </threadedComment>
  <threadedComment ref="B83" dT="2024-02-28T20:59:28.72" personId="{92E93A29-45D4-A641-912A-24F3F5426A7D}" id="{D3C5C619-EC08-D240-BD18-38F7E57729A2}">
    <text>This is unit-less as this is a fraction.</text>
  </threadedComment>
  <threadedComment ref="B91" dT="2024-01-09T21:40:51.87" personId="{92E93A29-45D4-A641-912A-24F3F5426A7D}" id="{9AE82D59-7620-4D9B-B88B-8BB991CA0AF6}">
    <text>Is this a unit-less parameter?</text>
  </threadedComment>
  <threadedComment ref="B91" dT="2024-01-15T16:42:31.14" personId="{92E93A29-45D4-A641-912A-24F3F5426A7D}" id="{6F16F2C2-1FBF-4E1C-AFAB-99AAD7B0E3C3}" parentId="{9AE82D59-7620-4D9B-B88B-8BB991CA0AF6}">
    <text>Yes, this parameter is unit-less.</text>
  </threadedComment>
  <threadedComment ref="B92" dT="2024-01-09T21:40:51.87" personId="{92E93A29-45D4-A641-912A-24F3F5426A7D}" id="{EA00F4DA-0EBA-4505-97C7-5557DEB02766}">
    <text>Is this a unit-less parameter?</text>
  </threadedComment>
  <threadedComment ref="B92" dT="2024-01-15T16:42:31.14" personId="{92E93A29-45D4-A641-912A-24F3F5426A7D}" id="{D75E095D-73E7-44B4-AA83-79DC437C75E7}" parentId="{EA00F4DA-0EBA-4505-97C7-5557DEB02766}">
    <text>Yes, this parameter is unit-less.</text>
  </threadedComment>
  <threadedComment ref="B93" dT="2024-01-09T21:40:51.87" personId="{92E93A29-45D4-A641-912A-24F3F5426A7D}" id="{15252CD0-50A2-4275-8736-8F0FA07853BC}">
    <text>Is this a unit-less parameter?</text>
  </threadedComment>
  <threadedComment ref="B93" dT="2024-01-15T16:42:31.14" personId="{92E93A29-45D4-A641-912A-24F3F5426A7D}" id="{B511B0AC-8A11-4BF2-B372-81D48E24E506}" parentId="{15252CD0-50A2-4275-8736-8F0FA07853BC}">
    <text>Yes, this parameter is unit-less.</text>
  </threadedComment>
  <threadedComment ref="B94" dT="2024-01-09T21:40:51.87" personId="{92E93A29-45D4-A641-912A-24F3F5426A7D}" id="{5C7975FD-F002-4BA2-9704-EB659B5EEFAD}">
    <text>Is this a unit-less parameter?</text>
  </threadedComment>
  <threadedComment ref="B94" dT="2024-01-15T16:42:31.14" personId="{92E93A29-45D4-A641-912A-24F3F5426A7D}" id="{F9BA0444-2E6E-4B03-AFC3-DED0C75F1884}" parentId="{5C7975FD-F002-4BA2-9704-EB659B5EEFAD}">
    <text>Yes, this parameter is unit-less.</text>
  </threadedComment>
  <threadedComment ref="B95" dT="2024-01-09T21:40:51.87" personId="{92E93A29-45D4-A641-912A-24F3F5426A7D}" id="{C56A4278-3844-4865-9AF2-225644824165}">
    <text>Is this a unit-less parameter?</text>
  </threadedComment>
  <threadedComment ref="B95" dT="2024-01-15T16:42:31.14" personId="{92E93A29-45D4-A641-912A-24F3F5426A7D}" id="{ABA52565-7647-4D64-8F4D-30D664F1237C}" parentId="{C56A4278-3844-4865-9AF2-225644824165}">
    <text>Yes, this parameter is unit-less.</text>
  </threadedComment>
  <threadedComment ref="B96" dT="2024-01-09T21:40:51.87" personId="{92E93A29-45D4-A641-912A-24F3F5426A7D}" id="{6BA58B56-7DCF-49E0-84C0-076F1381B48E}">
    <text>Is this a unit-less parameter?</text>
  </threadedComment>
  <threadedComment ref="B96" dT="2024-01-15T16:42:31.14" personId="{92E93A29-45D4-A641-912A-24F3F5426A7D}" id="{804209A5-9E26-4551-81EB-670875D5DB58}" parentId="{6BA58B56-7DCF-49E0-84C0-076F1381B48E}">
    <text>Yes, this parameter is unit-less.</text>
  </threadedComment>
  <threadedComment ref="A315" dT="2023-08-23T14:48:33.93" personId="{92E93A29-45D4-A641-912A-24F3F5426A7D}" id="{59567304-95AA-1344-AE71-63A0B139B62C}">
    <text>Up to the point of entering the supply chain, the emission factor should include the following:
- extraction of the natural gas
- transport of the natural gas to the petrochemical supply chains</text>
  </threadedComment>
  <threadedComment ref="A316" dT="2023-08-23T14:49:30.40" personId="{92E93A29-45D4-A641-912A-24F3F5426A7D}" id="{F75F0C9C-489C-F441-BEA6-0F116C332721}">
    <text>Up to the point of entering the supply chain, the emission factor should include the following:
- extraction of coal and/or its refininig
- transport of the natural gas to the petrochemical supply chains</text>
  </threadedComment>
  <threadedComment ref="A317" dT="2023-08-23T15:04:57.83" personId="{92E93A29-45D4-A641-912A-24F3F5426A7D}" id="{0B44C7BA-2C8E-5841-B8F7-D4464C1B07D7}">
    <text>Up to the point of entering the supply chain, the emission factor should include the following:
- extraction of crude oil and/or its refining into naphtha
- transport of naphtha to the petrochemical supply chains</text>
  </threadedComment>
  <threadedComment ref="A318" dT="2023-08-23T15:04:57.83" personId="{92E93A29-45D4-A641-912A-24F3F5426A7D}" id="{63DE5830-DF04-F249-8C73-10C255FC1207}">
    <text>Up to the point of entering the supply chain, the emission factor should include the following:
- extraction of crude oil and/or its refining into naphtha
- transport of naphtha to the petrochemical supply chains</text>
  </threadedComment>
  <threadedComment ref="A319" dT="2023-08-23T15:05:17.45" personId="{92E93A29-45D4-A641-912A-24F3F5426A7D}" id="{2DC81DC9-E036-2240-BE27-862030B5DEA8}">
    <text>Up to the point of entering the supply chain, the emission factor should include the following:
- extraction of crude oil and/or its refining into ethane
- transport of ethane to the petrochemical supply chains</text>
  </threadedComment>
  <threadedComment ref="A320" dT="2023-08-23T15:05:29.67" personId="{92E93A29-45D4-A641-912A-24F3F5426A7D}" id="{03CD1855-9D0F-6940-ACA0-0810F39A7912}">
    <text>Up to the point of entering the supply chain, the emission factor should include the following:
- extraction of crude oil and/or its refining into propane
- transport of naphtha to the petrochemical supply chains</text>
  </threadedComment>
  <threadedComment ref="A321" dT="2023-08-23T15:05:44.68" personId="{92E93A29-45D4-A641-912A-24F3F5426A7D}" id="{9898BDEE-2D89-674D-AD6A-D11B1A4894A4}">
    <text>Up to the point of entering the supply chain, the emission factor should include the following:
- extraction of crude oil and/or its refining into butane
- transport of butane to the petrochemical supply chains</text>
  </threadedComment>
  <threadedComment ref="A322" dT="2023-08-31T23:59:54.16" personId="{92E93A29-45D4-A641-912A-24F3F5426A7D}" id="{4860D8D4-CC47-6E49-ADFB-9E8D646E8F46}">
    <text xml:space="preserve">As a feedstock, only the soluble sugars from the crop is extracted for plastic production. The sugars from the bagasse is not included. </text>
  </threadedComment>
  <threadedComment ref="B322" dT="2023-09-01T00:38:54.73" personId="{92E93A29-45D4-A641-912A-24F3F5426A7D}" id="{379C0FA6-1CF5-304C-BE92-ACD63641158A}">
    <text>Tonnes of cane</text>
  </threadedComment>
  <threadedComment ref="B323" dT="2023-09-01T00:39:02.46" personId="{92E93A29-45D4-A641-912A-24F3F5426A7D}" id="{B8A91686-5F0B-2D47-92EB-A50E5BF9278B}">
    <text>Tonnes of grains</text>
  </threadedComment>
  <threadedComment ref="B329" dT="2024-01-08T16:55:38.10" personId="{92E93A29-45D4-A641-912A-24F3F5426A7D}" id="{FFEED9B1-84DB-6541-9CA9-5A6D584E8F3A}">
    <text>Is the unit for this t or tonne?</text>
  </threadedComment>
  <threadedComment ref="B329" dT="2024-01-15T16:59:54.75" personId="{92E93A29-45D4-A641-912A-24F3F5426A7D}" id="{99620D04-E1B1-4DF9-A11C-706688994B7F}" parentId="{FFEED9B1-84DB-6541-9CA9-5A6D584E8F3A}">
    <text>Yes, the unit is t or tonne.</text>
  </threadedComment>
  <threadedComment ref="B331" dT="2024-01-08T16:55:38.10" personId="{92E93A29-45D4-A641-912A-24F3F5426A7D}" id="{09A27192-EEF0-4A20-A3F9-CBCC84464BD7}">
    <text>Is the unit for this t or tonne?</text>
  </threadedComment>
  <threadedComment ref="B331" dT="2024-01-15T16:59:54.75" personId="{92E93A29-45D4-A641-912A-24F3F5426A7D}" id="{016EC4C3-651B-4427-B9CF-9460B05E2AFC}" parentId="{09A27192-EEF0-4A20-A3F9-CBCC84464BD7}">
    <text>Yes, the unit is t or tonne.</text>
  </threadedComment>
  <threadedComment ref="B333" dT="2024-01-08T16:55:38.10" personId="{92E93A29-45D4-A641-912A-24F3F5426A7D}" id="{8823EF59-6EB3-476A-BB5C-3EBF635549E8}">
    <text>Is the unit for this t or tonne?</text>
  </threadedComment>
  <threadedComment ref="B333" dT="2024-01-15T16:59:54.75" personId="{92E93A29-45D4-A641-912A-24F3F5426A7D}" id="{12F5D8F9-C002-4942-BDBE-EB27AD683043}" parentId="{8823EF59-6EB3-476A-BB5C-3EBF635549E8}">
    <text>Yes, the unit is t or tonne.</text>
  </threadedComment>
  <threadedComment ref="B335" dT="2024-01-08T16:55:38.10" personId="{92E93A29-45D4-A641-912A-24F3F5426A7D}" id="{1A827964-24DC-48CA-8FD4-AB74D7655A80}">
    <text>Is the unit for this t or tonne?</text>
  </threadedComment>
  <threadedComment ref="B335" dT="2024-01-15T17:18:28.25" personId="{92E93A29-45D4-A641-912A-24F3F5426A7D}" id="{39510089-B428-4AC5-BDCC-C3728551165D}" parentId="{1A827964-24DC-48CA-8FD4-AB74D7655A80}">
    <text>Yes, the unit is t or tonne.</text>
  </threadedComment>
  <threadedComment ref="B336" dT="2024-01-08T16:55:38.10" personId="{92E93A29-45D4-A641-912A-24F3F5426A7D}" id="{D4AD4202-8800-4A20-BDC3-B9912637722B}">
    <text>Is the unit for this t or tonne?</text>
  </threadedComment>
  <threadedComment ref="B336" dT="2024-01-15T17:18:28.25" personId="{92E93A29-45D4-A641-912A-24F3F5426A7D}" id="{CC1E344B-1423-4B65-B605-691CDA63B882}" parentId="{D4AD4202-8800-4A20-BDC3-B9912637722B}">
    <text>Yes, the unit is t or tonne.</text>
  </threadedComment>
  <threadedComment ref="B337" dT="2024-01-08T16:55:38.10" personId="{92E93A29-45D4-A641-912A-24F3F5426A7D}" id="{D672B58D-9E35-439F-896C-4AA27CDDC6A5}">
    <text>Is the unit for this t or tonne?</text>
  </threadedComment>
  <threadedComment ref="B337" dT="2024-01-15T17:18:28.25" personId="{92E93A29-45D4-A641-912A-24F3F5426A7D}" id="{1C99CA00-7B5A-48F2-A585-C58EB885F185}" parentId="{D672B58D-9E35-439F-896C-4AA27CDDC6A5}">
    <text>Yes, the unit is t or tonne.</text>
  </threadedComment>
  <threadedComment ref="B338" dT="2024-01-08T16:55:38.10" personId="{92E93A29-45D4-A641-912A-24F3F5426A7D}" id="{1DACBE04-6784-4A54-9379-E47B3E750386}">
    <text>Is the unit for this t or tonne?</text>
  </threadedComment>
  <threadedComment ref="B338" dT="2024-01-15T17:18:28.25" personId="{92E93A29-45D4-A641-912A-24F3F5426A7D}" id="{581B0228-56F7-4EAB-9B58-8AA53318D603}" parentId="{1DACBE04-6784-4A54-9379-E47B3E750386}">
    <text>Yes, the unit is t or tonne.</text>
  </threadedComment>
  <threadedComment ref="B340" dT="2024-01-09T21:40:51.87" personId="{92E93A29-45D4-A641-912A-24F3F5426A7D}" id="{C5ADB6DB-380F-5F4F-BB92-5FFBBEB02976}">
    <text>Is this a unit-less parameter?</text>
  </threadedComment>
  <threadedComment ref="B340" dT="2024-02-28T20:58:27.21" personId="{92E93A29-45D4-A641-912A-24F3F5426A7D}" id="{5D05A509-82F7-2D4A-895D-0F04BC80A583}" parentId="{C5ADB6DB-380F-5F4F-BB92-5FFBBEB02976}">
    <text>Yes</text>
  </threadedComment>
</ThreadedComments>
</file>

<file path=xl/threadedComments/threadedComment5.xml><?xml version="1.0" encoding="utf-8"?>
<ThreadedComments xmlns="http://schemas.microsoft.com/office/spreadsheetml/2018/threadedcomments" xmlns:x="http://schemas.openxmlformats.org/spreadsheetml/2006/main">
  <threadedComment ref="A10" dT="2024-01-09T12:56:21.74" personId="{92E93A29-45D4-A641-912A-24F3F5426A7D}" id="{3719A6AC-D8A0-4AB7-82E2-0B3CC2D2C01C}">
    <text>Would it be better to call this lever as “recycling_rate”?</text>
  </threadedComment>
  <threadedComment ref="A10" dT="2024-01-15T16:14:33.23" personId="{92E93A29-45D4-A641-912A-24F3F5426A7D}" id="{A2C8AE58-8E0A-434F-9143-1E118B25855B}" parentId="{3719A6AC-D8A0-4AB7-82E2-0B3CC2D2C01C}">
    <text>This lever was renamed as "recycling_rate".</text>
  </threadedComment>
  <threadedComment ref="D12" dT="2024-01-09T13:04:58.27" personId="{92E93A29-45D4-A641-912A-24F3F5426A7D}" id="{F8B5847C-1017-45F1-8573-690C7CC42632}">
    <text>This description needs to be confirmed</text>
  </threadedComment>
  <threadedComment ref="D12" dT="2024-01-15T14:54:03.66" personId="{92E93A29-45D4-A641-912A-24F3F5426A7D}" id="{0CEBB9C5-94C5-4CB7-A48B-548FAFCD90ED}" parentId="{F8B5847C-1017-45F1-8573-690C7CC42632}">
    <text>This description was confirmed last 9 January 2024.</text>
  </threadedComment>
  <threadedComment ref="D14" dT="2024-01-09T14:01:18.31" personId="{92E93A29-45D4-A641-912A-24F3F5426A7D}" id="{93DDEC8E-D389-4DE8-8D08-50581678AC51}">
    <text>This description needs to be confirmed</text>
  </threadedComment>
  <threadedComment ref="D16" dT="2024-01-09T14:21:30.25" personId="{92E93A29-45D4-A641-912A-24F3F5426A7D}" id="{71A830F8-57DE-4306-A4B6-C84F64F8E042}">
    <text>This description needs to be confirmed</text>
  </threadedComment>
  <threadedComment ref="D18" dT="2024-01-09T14:21:30.25" personId="{92E93A29-45D4-A641-912A-24F3F5426A7D}" id="{121E6B37-148A-4D18-B1F8-18B5DE416B84}">
    <text>This description needs to be confirmed</text>
  </threadedComment>
  <threadedComment ref="D18" dT="2024-01-15T14:54:11.17" personId="{92E93A29-45D4-A641-912A-24F3F5426A7D}" id="{25FA3951-58CF-4FFE-8D0C-86106B6FD893}" parentId="{121E6B37-148A-4D18-B1F8-18B5DE416B84}">
    <text>This description was confirmed last 9 January 2024.</text>
  </threadedComment>
  <threadedComment ref="D22" dT="2024-01-15T14:53:20.20" personId="{92E93A29-45D4-A641-912A-24F3F5426A7D}" id="{929CB8A8-4877-4048-B8E7-8BEB39C93890}">
    <text>This description was confirmed last 9 January 2024.</text>
  </threadedComment>
  <threadedComment ref="D34" dT="2024-01-09T14:01:18.31" personId="{92E93A29-45D4-A641-912A-24F3F5426A7D}" id="{957DACCC-BE24-4310-94B2-5E9461138E52}">
    <text>This description needs to be confirmed</text>
  </threadedComment>
  <threadedComment ref="D34" dT="2024-01-15T14:54:23.73" personId="{92E93A29-45D4-A641-912A-24F3F5426A7D}" id="{28C04700-73A7-4886-A18B-CD35AD1D980B}" parentId="{957DACCC-BE24-4310-94B2-5E9461138E52}">
    <text>This description was confirmed last 9 January 2024.</text>
  </threadedComment>
  <threadedComment ref="D36" dT="2024-01-09T14:01:18.31" personId="{92E93A29-45D4-A641-912A-24F3F5426A7D}" id="{EA780E49-BEE3-4A7B-B630-C34F3D080042}">
    <text>This description needs to be confirmed</text>
  </threadedComment>
  <threadedComment ref="D36" dT="2024-01-15T14:54:28.88" personId="{92E93A29-45D4-A641-912A-24F3F5426A7D}" id="{38AA32D7-3EC7-476B-A71F-9C6987B950EA}" parentId="{EA780E49-BEE3-4A7B-B630-C34F3D080042}">
    <text>This description was confirmed last 9 January 2024.</text>
  </threadedComment>
  <threadedComment ref="D38" dT="2024-01-09T14:01:18.31" personId="{92E93A29-45D4-A641-912A-24F3F5426A7D}" id="{CAA41135-BD90-45C4-9058-28A579B0F80D}">
    <text>This description needs to be confirmed</text>
  </threadedComment>
  <threadedComment ref="D38" dT="2024-01-15T14:54:33.48" personId="{92E93A29-45D4-A641-912A-24F3F5426A7D}" id="{D2BA2A66-7F25-4CAE-A46E-CF619DEE4646}" parentId="{CAA41135-BD90-45C4-9058-28A579B0F80D}">
    <text>This description was confirmed last 9 January 2024.</text>
  </threadedComment>
  <threadedComment ref="D40" dT="2024-01-09T14:01:18.31" personId="{92E93A29-45D4-A641-912A-24F3F5426A7D}" id="{7DF3CDDA-41B8-48A6-9D76-BB912E725E57}">
    <text>This description needs to be confirmed</text>
  </threadedComment>
  <threadedComment ref="D42" dT="2024-01-09T23:16:58.30" personId="{92E93A29-45D4-A641-912A-24F3F5426A7D}" id="{1B9A72AB-58CD-48B6-B197-895EDAFB7E2E}">
    <text>This description needs to be confirmed</text>
  </threadedComment>
  <threadedComment ref="D42" dT="2024-01-15T14:54:38.38" personId="{92E93A29-45D4-A641-912A-24F3F5426A7D}" id="{E297BF08-F55C-4DDB-836F-C42FD46A1D50}" parentId="{1B9A72AB-58CD-48B6-B197-895EDAFB7E2E}">
    <text>This description was confirmed last 9 January 2024.</text>
  </threadedComment>
</ThreadedComments>
</file>

<file path=xl/threadedComments/threadedComment6.xml><?xml version="1.0" encoding="utf-8"?>
<ThreadedComments xmlns="http://schemas.microsoft.com/office/spreadsheetml/2018/threadedcomments" xmlns:x="http://schemas.openxmlformats.org/spreadsheetml/2006/main">
  <threadedComment ref="A10" dT="2024-01-09T12:56:21.74" personId="{92E93A29-45D4-A641-912A-24F3F5426A7D}" id="{D0E253EC-0F1C-6844-A824-BA3135D61A70}">
    <text>Would it be better to call this lever as “recycling_rate”?</text>
  </threadedComment>
  <threadedComment ref="A10" dT="2024-01-15T16:14:33.23" personId="{92E93A29-45D4-A641-912A-24F3F5426A7D}" id="{FC078150-592C-8D40-B103-5F84F72CC81E}" parentId="{D0E253EC-0F1C-6844-A824-BA3135D61A70}">
    <text>This lever was renamed as "recycling_rate".</text>
  </threadedComment>
  <threadedComment ref="D12" dT="2024-01-09T13:04:58.27" personId="{92E93A29-45D4-A641-912A-24F3F5426A7D}" id="{FDF55C81-9FEF-B141-84EA-410DAE9FFBFE}">
    <text>This description needs to be confirmed</text>
  </threadedComment>
  <threadedComment ref="D12" dT="2024-01-15T14:54:03.66" personId="{92E93A29-45D4-A641-912A-24F3F5426A7D}" id="{0588A0A5-AA26-6C4B-A6C4-AD344295BB71}" parentId="{FDF55C81-9FEF-B141-84EA-410DAE9FFBFE}">
    <text>This description was confirmed last 9 January 2024.</text>
  </threadedComment>
  <threadedComment ref="D14" dT="2024-01-09T14:21:30.25" personId="{92E93A29-45D4-A641-912A-24F3F5426A7D}" id="{A91C90E8-3368-E64D-9F51-BA36FBFDC3CD}">
    <text>This description needs to be confirmed</text>
  </threadedComment>
  <threadedComment ref="D14" dT="2024-01-15T14:54:11.17" personId="{92E93A29-45D4-A641-912A-24F3F5426A7D}" id="{F9D8A711-A07A-704F-A332-D5F86CE4EF41}" parentId="{A91C90E8-3368-E64D-9F51-BA36FBFDC3CD}">
    <text>This description was confirmed last 9 January 2024.</text>
  </threadedComment>
  <threadedComment ref="E16" dT="2024-01-31T15:55:00.61" personId="{92E93A29-45D4-A641-912A-24F3F5426A7D}" id="{01186F86-9939-BB46-BECE-F9FC6619458A}">
    <text>Entry here was “None”, which was replaced with “Baseline”.</text>
  </threadedComment>
  <threadedComment ref="F16" dT="2024-01-31T15:55:42.82" personId="{92E93A29-45D4-A641-912A-24F3F5426A7D}" id="{65DFA279-BB49-374F-94C5-8A0E99A375E7}">
    <text>Previous entry here was “All available biomass is used for other uses”, which was replaced with “Baseline bioethanol capacity”</text>
  </threadedComment>
  <threadedComment ref="G16" dT="2024-01-31T15:56:30.88" personId="{92E93A29-45D4-A641-912A-24F3F5426A7D}" id="{558FE8B9-A657-E44C-AE44-AD3BFBA6C78C}">
    <text>Previous entry here was “Some”, which was deleted.</text>
  </threadedComment>
  <threadedComment ref="H16" dT="2024-01-31T15:56:49.28" personId="{92E93A29-45D4-A641-912A-24F3F5426A7D}" id="{417DE2BC-BDC1-7F44-8935-1E6483D849A9}">
    <text>Previous entry here was “Some capacity”, which was deleted.</text>
  </threadedComment>
  <threadedComment ref="I16" dT="2024-01-31T15:57:02.07" personId="{92E93A29-45D4-A641-912A-24F3F5426A7D}" id="{52DE4913-F358-F940-8989-FE9CFCD0F58D}">
    <text>Previous entry here was “More”, which was deleted.</text>
  </threadedComment>
  <threadedComment ref="J16" dT="2024-01-31T15:57:23.34" personId="{92E93A29-45D4-A641-912A-24F3F5426A7D}" id="{CFAA2D73-4908-AD41-B305-05B39FFBC6C9}">
    <text>Previous entry here was “More component”, which was deleted.</text>
  </threadedComment>
  <threadedComment ref="K16" dT="2024-01-31T15:58:15.44" personId="{92E93A29-45D4-A641-912A-24F3F5426A7D}" id="{1A790D0D-3BFB-5E47-A4B2-E777158F7CDF}">
    <text>Previous entry here was “Lots”, which was replaced with “Reference”.</text>
  </threadedComment>
  <threadedComment ref="L16" dT="2024-01-31T15:58:26.16" personId="{92E93A29-45D4-A641-912A-24F3F5426A7D}" id="{C753BC25-53C9-2B42-93E2-F1EE8F09E2EA}">
    <text>Previous entry here was “Lots of capacity”, which was replaced with “Reference projected data”.</text>
  </threadedComment>
  <threadedComment ref="D18" dT="2024-01-15T14:53:20.20" personId="{92E93A29-45D4-A641-912A-24F3F5426A7D}" id="{25C50558-C870-DC4F-92CB-81728FE4BC31}">
    <text>This description was confirmed last 9 January 2024.</text>
  </threadedComment>
  <threadedComment ref="D30" dT="2024-01-09T14:01:18.31" personId="{92E93A29-45D4-A641-912A-24F3F5426A7D}" id="{B6E00E83-FF56-8A45-9967-2B43BC82F0D9}">
    <text>This description needs to be confirmed</text>
  </threadedComment>
  <threadedComment ref="D30" dT="2024-01-15T14:54:23.73" personId="{92E93A29-45D4-A641-912A-24F3F5426A7D}" id="{8842D8C1-958B-3948-BB6C-2AD14996CF11}" parentId="{B6E00E83-FF56-8A45-9967-2B43BC82F0D9}">
    <text>This description was confirmed last 9 January 2024.</text>
  </threadedComment>
  <threadedComment ref="D32" dT="2024-01-09T14:01:18.31" personId="{92E93A29-45D4-A641-912A-24F3F5426A7D}" id="{E21D2093-19F4-E94F-B26A-F29C41CBFC18}">
    <text>This description needs to be confirmed</text>
  </threadedComment>
  <threadedComment ref="D32" dT="2024-01-15T14:54:28.88" personId="{92E93A29-45D4-A641-912A-24F3F5426A7D}" id="{DB029F8B-1492-DE40-8738-907A986FA790}" parentId="{E21D2093-19F4-E94F-B26A-F29C41CBFC18}">
    <text>This description was confirmed last 9 January 2024.</text>
  </threadedComment>
  <threadedComment ref="D34" dT="2024-01-09T14:01:18.31" personId="{92E93A29-45D4-A641-912A-24F3F5426A7D}" id="{3E141016-DBA9-E447-A9D1-33C0B8250D10}">
    <text>This description needs to be confirmed</text>
  </threadedComment>
  <threadedComment ref="D34" dT="2024-01-15T14:54:33.48" personId="{92E93A29-45D4-A641-912A-24F3F5426A7D}" id="{B086D33D-8A3D-D94E-BED2-747347E8A037}" parentId="{3E141016-DBA9-E447-A9D1-33C0B8250D10}">
    <text>This description was confirmed last 9 January 2024.</text>
  </threadedComment>
  <threadedComment ref="D36" dT="2024-01-09T14:01:18.31" personId="{92E93A29-45D4-A641-912A-24F3F5426A7D}" id="{601D947F-13D9-F347-A1D2-AC25BDB9FE65}">
    <text>This description needs to be confirmed</text>
  </threadedComment>
  <threadedComment ref="D38" dT="2024-01-09T23:16:58.30" personId="{92E93A29-45D4-A641-912A-24F3F5426A7D}" id="{F069AB59-D0AA-7441-B214-E1778FC88611}">
    <text>This description needs to be confirmed</text>
  </threadedComment>
  <threadedComment ref="D38" dT="2024-01-15T14:54:38.38" personId="{92E93A29-45D4-A641-912A-24F3F5426A7D}" id="{1560126E-AF1E-7249-BD1D-A4235B5DC926}" parentId="{F069AB59-D0AA-7441-B214-E1778FC88611}">
    <text>This description was confirmed last 9 January 2024.</text>
  </threadedComment>
</ThreadedComments>
</file>

<file path=xl/threadedComments/threadedComment7.xml><?xml version="1.0" encoding="utf-8"?>
<ThreadedComments xmlns="http://schemas.microsoft.com/office/spreadsheetml/2018/threadedcomments" xmlns:x="http://schemas.openxmlformats.org/spreadsheetml/2006/main">
  <threadedComment ref="D10" dT="2024-01-09T23:16:58.30" personId="{92E93A29-45D4-A641-912A-24F3F5426A7D}" id="{3F98C643-2F3C-8648-A54F-F638A953439E}">
    <text>This description needs to be confirmed</text>
  </threadedComment>
  <threadedComment ref="D10" dT="2024-01-15T14:54:38.38" personId="{92E93A29-45D4-A641-912A-24F3F5426A7D}" id="{0520ACC6-6FFC-4142-84C1-0C5EA0C67AE8}" parentId="{3F98C643-2F3C-8648-A54F-F638A953439E}">
    <text>This description was confirmed last 9 January 2024.</text>
  </threadedComment>
  <threadedComment ref="D16" dT="2024-01-09T14:21:30.25" personId="{92E93A29-45D4-A641-912A-24F3F5426A7D}" id="{389E73C6-775F-B441-A692-6F6FB5C663E7}">
    <text>This description needs to be confirmed</text>
  </threadedComment>
  <threadedComment ref="D16" dT="2024-01-15T14:54:11.17" personId="{92E93A29-45D4-A641-912A-24F3F5426A7D}" id="{6513F99E-62FD-48D1-8003-2A855EDF4290}" parentId="{389E73C6-775F-B441-A692-6F6FB5C663E7}">
    <text>This description was confirmed last 9 January 2024.</text>
  </threadedComment>
  <threadedComment ref="I16" dT="2024-01-31T15:57:02.07" personId="{92E93A29-45D4-A641-912A-24F3F5426A7D}" id="{EE16D058-CF28-B24D-B82B-91EEF3E47306}">
    <text>Previous entry here was “More”, which was deleted.</text>
  </threadedComment>
  <threadedComment ref="J16" dT="2024-01-31T15:57:23.34" personId="{92E93A29-45D4-A641-912A-24F3F5426A7D}" id="{D2C5F5A5-E9B6-1649-8C9C-2B89382505FB}">
    <text>Previous entry here was “More component”, which was deleted.</text>
  </threadedComment>
  <threadedComment ref="K16" dT="2024-01-31T15:57:02.07" personId="{92E93A29-45D4-A641-912A-24F3F5426A7D}" id="{37EDC008-453A-294E-95EC-239ADABCB34A}">
    <text>Previous entry here was “More”, which was deleted.</text>
  </threadedComment>
  <threadedComment ref="L16" dT="2024-01-31T15:57:23.34" personId="{92E93A29-45D4-A641-912A-24F3F5426A7D}" id="{5272A4E2-B29A-5D4C-A68E-56E2D441E9B8}">
    <text>Previous entry here was “More component”, which was deleted.</text>
  </threadedComment>
  <threadedComment ref="D18" dT="2024-01-09T14:01:18.31" personId="{92E93A29-45D4-A641-912A-24F3F5426A7D}" id="{C141118F-5F22-F345-B926-BF756F8C5E53}">
    <text>This description needs to be confirmed</text>
  </threadedComment>
  <threadedComment ref="D18" dT="2024-01-15T14:54:23.73" personId="{92E93A29-45D4-A641-912A-24F3F5426A7D}" id="{A3FB9B2F-EA93-44CD-9280-94F4F807A0C6}" parentId="{C141118F-5F22-F345-B926-BF756F8C5E53}">
    <text>This description was confirmed last 9 January 2024.</text>
  </threadedComment>
  <threadedComment ref="I18" dT="2024-01-31T15:57:02.07" personId="{92E93A29-45D4-A641-912A-24F3F5426A7D}" id="{DB792F31-1260-2B4F-BB6A-A7A58BFE7EE8}">
    <text>Previous entry here was “More”, which was deleted.</text>
  </threadedComment>
  <threadedComment ref="J18" dT="2024-01-31T15:57:23.34" personId="{92E93A29-45D4-A641-912A-24F3F5426A7D}" id="{74BCD191-1F34-D143-8BD3-5FF98CC9780F}">
    <text>Previous entry here was “More component”, which was deleted.</text>
  </threadedComment>
  <threadedComment ref="K18" dT="2024-01-31T15:57:02.07" personId="{92E93A29-45D4-A641-912A-24F3F5426A7D}" id="{697C0AA6-9BD2-A044-A240-5457580CB949}">
    <text>Previous entry here was “More”, which was deleted.</text>
  </threadedComment>
  <threadedComment ref="L18" dT="2024-01-31T15:57:23.34" personId="{92E93A29-45D4-A641-912A-24F3F5426A7D}" id="{F1E72675-4714-DD40-B26C-BCA746B15FF4}">
    <text>Previous entry here was “More component”, which was deleted.</text>
  </threadedComment>
  <threadedComment ref="E20" dT="2024-01-31T15:55:00.61" personId="{92E93A29-45D4-A641-912A-24F3F5426A7D}" id="{4664FB77-591B-D940-B1C4-6AD3E1F5567C}">
    <text>Entry here was “None”, which was replaced with “Baseline”.</text>
  </threadedComment>
  <threadedComment ref="F20" dT="2024-01-31T15:55:42.82" personId="{92E93A29-45D4-A641-912A-24F3F5426A7D}" id="{4BB0FD7D-6FA9-DB45-ACF5-84129407ED86}">
    <text>Previous entry here was “All available biomass is used for other uses”, which was replaced with “Baseline bioethanol capacity”</text>
  </threadedComment>
  <threadedComment ref="G20" dT="2024-01-31T15:58:15.44" personId="{92E93A29-45D4-A641-912A-24F3F5426A7D}" id="{A311FF9F-1CA4-B94A-A261-9E5810011853}">
    <text>Previous entry here was “Lots”, which was replaced with “Reference”.</text>
  </threadedComment>
  <threadedComment ref="H20" dT="2024-01-31T15:58:26.16" personId="{92E93A29-45D4-A641-912A-24F3F5426A7D}" id="{1E640462-244B-D745-A0D8-45CE8A42641B}">
    <text>Previous entry here was “Lots of capacity”, which was replaced with “Reference projected data”.</text>
  </threadedComment>
  <threadedComment ref="I20" dT="2024-01-31T15:57:02.07" personId="{92E93A29-45D4-A641-912A-24F3F5426A7D}" id="{43C898EF-F682-9748-B692-7A07AABEB14F}">
    <text>Previous entry here was “More”, which was deleted.</text>
  </threadedComment>
  <threadedComment ref="J20" dT="2024-01-31T15:57:23.34" personId="{92E93A29-45D4-A641-912A-24F3F5426A7D}" id="{6A5747D0-BFDE-EE42-89FE-4BC79261C462}">
    <text>Previous entry here was “More component”, which was deleted.</text>
  </threadedComment>
  <threadedComment ref="K20" dT="2024-01-31T15:57:02.07" personId="{92E93A29-45D4-A641-912A-24F3F5426A7D}" id="{48BBED0D-5467-6944-A592-4EF4B5C66C6A}">
    <text>Previous entry here was “More”, which was deleted.</text>
  </threadedComment>
  <threadedComment ref="L20" dT="2024-01-31T15:57:23.34" personId="{92E93A29-45D4-A641-912A-24F3F5426A7D}" id="{21DF49FB-B128-6F45-B96A-2AB899ADAFA3}">
    <text>Previous entry here was “More component”, which was deleted.</text>
  </threadedComment>
  <threadedComment ref="E22" dT="2024-01-31T15:55:00.61" personId="{92E93A29-45D4-A641-912A-24F3F5426A7D}" id="{EA6A2925-073B-034F-9600-D11BAD724188}">
    <text>Entry here was “None”, which was replaced with “Baseline”.</text>
  </threadedComment>
  <threadedComment ref="F22" dT="2024-01-31T15:55:42.82" personId="{92E93A29-45D4-A641-912A-24F3F5426A7D}" id="{B3B18F27-38CB-1F44-A59D-EFD2A2CD86B8}">
    <text>Previous entry here was “All available biomass is used for other uses”, which was replaced with “Baseline bioethanol capacity”</text>
  </threadedComment>
  <threadedComment ref="G22" dT="2024-01-31T15:56:30.88" personId="{92E93A29-45D4-A641-912A-24F3F5426A7D}" id="{A16E2D74-BE9A-ED42-8162-8A9CA30F14C3}">
    <text>Previous entry here was “Some”, which was deleted.</text>
  </threadedComment>
  <threadedComment ref="H22" dT="2024-01-31T15:56:49.28" personId="{92E93A29-45D4-A641-912A-24F3F5426A7D}" id="{AD7FD92E-CA34-7541-B7D3-BFA7A1980BA6}">
    <text>Previous entry here was “Some capacity”, which was deleted.</text>
  </threadedComment>
  <threadedComment ref="I22" dT="2024-01-31T15:57:02.07" personId="{92E93A29-45D4-A641-912A-24F3F5426A7D}" id="{40EAB33F-37CE-7248-9B86-B2E82CC2FCC7}">
    <text>Previous entry here was “More”, which was deleted.</text>
  </threadedComment>
  <threadedComment ref="J22" dT="2024-01-31T15:56:49.28" personId="{92E93A29-45D4-A641-912A-24F3F5426A7D}" id="{87DEE760-658C-6B46-89ED-69262F563AF5}">
    <text>Previous entry here was “Some capacity”, which was deleted.</text>
  </threadedComment>
  <threadedComment ref="K22" dT="2024-01-31T15:57:02.07" personId="{92E93A29-45D4-A641-912A-24F3F5426A7D}" id="{295FB40D-2C0C-9845-9598-260D1E2744F7}">
    <text>Previous entry here was “More”, which was deleted.</text>
  </threadedComment>
  <threadedComment ref="L22" dT="2024-01-31T15:56:49.28" personId="{92E93A29-45D4-A641-912A-24F3F5426A7D}" id="{48595E82-16E7-4A4B-9C88-CDCD23B9334D}">
    <text>Previous entry here was “Some capacity”, which was deleted.</text>
  </threadedComment>
  <threadedComment ref="D24" dT="2024-01-15T14:53:20.20" personId="{92E93A29-45D4-A641-912A-24F3F5426A7D}" id="{3D73BBF3-26AA-4C39-B53C-15E9350A14B1}">
    <text>This description was confirmed last 9 January 2024.</text>
  </threadedComment>
  <threadedComment ref="D28" dT="2024-03-25T12:25:13.71" personId="{92E93A29-45D4-A641-912A-24F3F5426A7D}" id="{39F58960-FD9D-224C-8E70-5638DC1B75FF}">
    <text>Deleted the entry “[currently not shown to users to change -- constant utility requirements]”</text>
  </threadedComment>
  <threadedComment ref="D40" dT="2024-01-09T14:01:18.31" personId="{92E93A29-45D4-A641-912A-24F3F5426A7D}" id="{10BA868B-7DE5-FC4D-A49C-536F61B10A09}">
    <text>This description needs to be confirmed</text>
  </threadedComment>
  <threadedComment ref="D40" dT="2024-01-15T14:54:33.48" personId="{92E93A29-45D4-A641-912A-24F3F5426A7D}" id="{AA8D8E6D-A5AF-470B-8125-F7C37C640A78}" parentId="{10BA868B-7DE5-FC4D-A49C-536F61B10A09}">
    <text>This description was confirmed last 9 January 2024.</text>
  </threadedComment>
  <threadedComment ref="D42" dT="2024-01-09T14:01:18.31" personId="{92E93A29-45D4-A641-912A-24F3F5426A7D}" id="{2CDB5F77-2D88-6941-8DE2-982267D193A3}">
    <text>This description needs to be confirmed</text>
  </threadedComment>
</ThreadedComments>
</file>

<file path=xl/threadedComments/threadedComment8.xml><?xml version="1.0" encoding="utf-8"?>
<ThreadedComments xmlns="http://schemas.microsoft.com/office/spreadsheetml/2018/threadedcomments" xmlns:x="http://schemas.openxmlformats.org/spreadsheetml/2006/main">
  <threadedComment ref="M2" dT="2024-01-08T16:54:15.06" personId="{92E93A29-45D4-A641-912A-24F3F5426A7D}" id="{3CB377EF-1C85-4ECD-97B1-04CFBD680C40}">
    <text xml:space="preserve">Confirm with Rick that numbers here also mean the following:
0 - Ammonia
1 - AmmoniumSulphate
2 - AmmoniumNitrate
3 - CalciumAmmoniumNitrate
4 - AmmoniumPhosphate
5 - NKCompound
6 - NPKCompound
7 - UreaAmmoniumNitrate
8 - OtherFertiliserN
9 - OtherFertiliserNP
10 - Urea
</text>
  </threadedComment>
  <threadedComment ref="M13" dT="2024-01-08T16:54:19.75" personId="{92E93A29-45D4-A641-912A-24F3F5426A7D}" id="{71C0787B-4A09-43DF-8B06-8DAB49A5BBC0}">
    <text xml:space="preserve">Confirm with Rick that numbers here also mean the following:
0 - Ammonia
1 - AmmoniumSulphate
2 - AmmoniumNitrate
3 - CalciumAmmoniumNitrate
4 - AmmoniumPhosphate
5 - NKCompound
6 - NPKCompound
7 - UreaAmmoniumNitrate
8 - OtherFertiliserN
9 - OtherFertiliserNP
10 - Urea
</text>
  </threadedComment>
  <threadedComment ref="M24" dT="2024-01-08T16:54:24.06" personId="{92E93A29-45D4-A641-912A-24F3F5426A7D}" id="{F704D568-EB51-4A4A-85E9-0F1E4DD90524}">
    <text xml:space="preserve">Confirm with Rick that numbers here also mean the following:
0 - Ammonia
1 - AmmoniumSulphate
2 - AmmoniumNitrate
3 - CalciumAmmoniumNitrate
4 - AmmoniumPhosphate
5 - NKCompound
6 - NPKCompound
7 - UreaAmmoniumNitrate
8 - OtherFertiliserN
9 - OtherFertiliserNP
10 - Urea
</text>
  </threadedComment>
  <threadedComment ref="M35" dT="2024-01-08T16:54:31.44" personId="{92E93A29-45D4-A641-912A-24F3F5426A7D}" id="{37060AA6-A4B1-4EE3-869B-278C9AC47BB3}">
    <text xml:space="preserve">Confirm with Rick that numbers here also mean the following:
0 - Ammonia
1 - AmmoniumSulphate
2 - AmmoniumNitrate
3 - CalciumAmmoniumNitrate
4 - AmmoniumPhosphate
5 - NKCompound
6 - NPKCompound
7 - UreaAmmoniumNitrate
8 - OtherFertiliserN
9 - OtherFertiliserNP
10 - Urea
</text>
  </threadedComment>
</ThreadedComments>
</file>

<file path=xl/threadedComments/threadedComment9.xml><?xml version="1.0" encoding="utf-8"?>
<ThreadedComments xmlns="http://schemas.microsoft.com/office/spreadsheetml/2018/threadedcomments" xmlns:x="http://schemas.openxmlformats.org/spreadsheetml/2006/main">
  <threadedComment ref="M2" dT="2024-01-09T21:37:40.82" personId="{92E93A29-45D4-A641-912A-24F3F5426A7D}" id="{FE710934-5EEF-5443-8EBB-DE0F44DDBA24}">
    <text>What does the number designates 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bin"/></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782C-A815-1E4A-871A-DB69FDB1C23C}">
  <dimension ref="A1:A2"/>
  <sheetViews>
    <sheetView workbookViewId="0"/>
  </sheetViews>
  <sheetFormatPr baseColWidth="10" defaultColWidth="11" defaultRowHeight="16" x14ac:dyDescent="0.2"/>
  <cols>
    <col min="1" max="1" width="85.6640625" customWidth="1"/>
  </cols>
  <sheetData>
    <row r="1" spans="1:1" ht="272" x14ac:dyDescent="0.2">
      <c r="A1" s="9" t="s">
        <v>497</v>
      </c>
    </row>
    <row r="2" spans="1:1" ht="289" x14ac:dyDescent="0.2">
      <c r="A2" s="10" t="s">
        <v>498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24B87-3B3C-9544-B450-EF15244B754B}">
  <dimension ref="A1:M45"/>
  <sheetViews>
    <sheetView workbookViewId="0"/>
  </sheetViews>
  <sheetFormatPr baseColWidth="10" defaultColWidth="11" defaultRowHeight="16" x14ac:dyDescent="0.2"/>
  <cols>
    <col min="2" max="2" width="38.1640625" bestFit="1" customWidth="1"/>
    <col min="3" max="3" width="17.6640625" customWidth="1"/>
    <col min="12" max="12" width="27.83203125" bestFit="1" customWidth="1"/>
    <col min="13" max="13" width="146.664062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IF(LEVERS!$F$2=0,"No level description yet",LEVERS!$F$2)</f>
        <v>BAU</v>
      </c>
      <c r="C2" s="1" t="s">
        <v>27</v>
      </c>
      <c r="D2" s="2">
        <v>3565.1232367348698</v>
      </c>
      <c r="E2" s="2">
        <f>(E$1-$D$1)/($J$1-$D$1)*($J2-$D2)+$D2</f>
        <v>3542.1541703592866</v>
      </c>
      <c r="F2" s="2">
        <f t="shared" ref="F2:I12" si="0">(F$1-$D$1)/($J$1-$D$1)*($J2-$D2)+$D2</f>
        <v>3519.1851039837034</v>
      </c>
      <c r="G2" s="2">
        <f t="shared" si="0"/>
        <v>3496.2160376081201</v>
      </c>
      <c r="H2" s="2">
        <f t="shared" si="0"/>
        <v>3473.2469712325365</v>
      </c>
      <c r="I2" s="2">
        <f t="shared" si="0"/>
        <v>3450.2779048569532</v>
      </c>
      <c r="J2" s="2">
        <v>3427.30883848137</v>
      </c>
      <c r="L2" s="1" t="s">
        <v>346</v>
      </c>
      <c r="M2" s="1" t="s">
        <v>347</v>
      </c>
    </row>
    <row r="3" spans="1:13" s="1" customFormat="1" x14ac:dyDescent="0.2">
      <c r="A3" s="1">
        <v>1</v>
      </c>
      <c r="B3" s="1" t="str">
        <f>IF(LEVERS!$F$2=0,"No level description yet",LEVERS!$F$2)</f>
        <v>BAU</v>
      </c>
      <c r="C3" s="1" t="s">
        <v>30</v>
      </c>
      <c r="D3" s="2">
        <v>6476.8415690458896</v>
      </c>
      <c r="E3" s="2">
        <f t="shared" ref="E3:E12" si="1">(E$1-$D$1)/($J$1-$D$1)*($J3-$D3)+$D3</f>
        <v>6557.9255008287819</v>
      </c>
      <c r="F3" s="2">
        <f t="shared" si="0"/>
        <v>6639.0094326116732</v>
      </c>
      <c r="G3" s="2">
        <f t="shared" si="0"/>
        <v>6720.0933643945646</v>
      </c>
      <c r="H3" s="2">
        <f t="shared" si="0"/>
        <v>6801.1772961774568</v>
      </c>
      <c r="I3" s="2">
        <f t="shared" si="0"/>
        <v>6882.2612279603491</v>
      </c>
      <c r="J3" s="2">
        <v>6963.3451597432404</v>
      </c>
      <c r="L3" s="1" t="s">
        <v>31</v>
      </c>
    </row>
    <row r="4" spans="1:13" s="1" customFormat="1" x14ac:dyDescent="0.2">
      <c r="A4" s="1">
        <v>1</v>
      </c>
      <c r="B4" s="1" t="str">
        <f>IF(LEVERS!$F$2=0,"No level description yet",LEVERS!$F$2)</f>
        <v>BAU</v>
      </c>
      <c r="C4" s="1" t="s">
        <v>32</v>
      </c>
      <c r="D4" s="2">
        <v>7761.1302852415201</v>
      </c>
      <c r="E4" s="2">
        <f t="shared" si="1"/>
        <v>8179.6885966705504</v>
      </c>
      <c r="F4" s="2">
        <f t="shared" si="0"/>
        <v>8598.2469080995797</v>
      </c>
      <c r="G4" s="2">
        <f t="shared" si="0"/>
        <v>9016.8052195286109</v>
      </c>
      <c r="H4" s="2">
        <f t="shared" si="0"/>
        <v>9435.3635309576403</v>
      </c>
      <c r="I4" s="2">
        <f t="shared" si="0"/>
        <v>9853.9218423866714</v>
      </c>
      <c r="J4" s="2">
        <v>10272.480153815701</v>
      </c>
      <c r="L4" s="1" t="s">
        <v>33</v>
      </c>
    </row>
    <row r="5" spans="1:13" s="1" customFormat="1" x14ac:dyDescent="0.2">
      <c r="A5" s="1">
        <v>1</v>
      </c>
      <c r="B5" s="1" t="str">
        <f>IF(LEVERS!$F$2=0,"No level description yet",LEVERS!$F$2)</f>
        <v>BAU</v>
      </c>
      <c r="C5" s="1" t="s">
        <v>34</v>
      </c>
      <c r="D5" s="2">
        <v>3954.6126976165901</v>
      </c>
      <c r="E5" s="2">
        <f t="shared" si="1"/>
        <v>4127.3980076601183</v>
      </c>
      <c r="F5" s="2">
        <f t="shared" si="0"/>
        <v>4300.1833177036469</v>
      </c>
      <c r="G5" s="2">
        <f t="shared" si="0"/>
        <v>4472.9686277471747</v>
      </c>
      <c r="H5" s="2">
        <f t="shared" si="0"/>
        <v>4645.7539377907033</v>
      </c>
      <c r="I5" s="2">
        <f t="shared" si="0"/>
        <v>4818.539247834231</v>
      </c>
      <c r="J5" s="2">
        <v>4991.3245578777596</v>
      </c>
      <c r="L5" s="1" t="s">
        <v>35</v>
      </c>
    </row>
    <row r="6" spans="1:13" s="1" customFormat="1" x14ac:dyDescent="0.2">
      <c r="A6" s="1">
        <v>1</v>
      </c>
      <c r="B6" s="1" t="str">
        <f>IF(LEVERS!$F$2=0,"No level description yet",LEVERS!$F$2)</f>
        <v>BAU</v>
      </c>
      <c r="C6" s="1" t="s">
        <v>36</v>
      </c>
      <c r="D6" s="2">
        <v>3518.8906746345001</v>
      </c>
      <c r="E6" s="2">
        <f t="shared" si="1"/>
        <v>3507.3352218223235</v>
      </c>
      <c r="F6" s="2">
        <f t="shared" si="0"/>
        <v>3495.7797690101465</v>
      </c>
      <c r="G6" s="2">
        <f t="shared" si="0"/>
        <v>3484.22431619797</v>
      </c>
      <c r="H6" s="2">
        <f t="shared" si="0"/>
        <v>3472.6688633857934</v>
      </c>
      <c r="I6" s="2">
        <f t="shared" si="0"/>
        <v>3461.1134105736164</v>
      </c>
      <c r="J6" s="2">
        <v>3449.5579577614399</v>
      </c>
      <c r="L6" s="1" t="s">
        <v>37</v>
      </c>
    </row>
    <row r="7" spans="1:13" s="1" customFormat="1" x14ac:dyDescent="0.2">
      <c r="A7" s="1">
        <v>1</v>
      </c>
      <c r="B7" s="1" t="str">
        <f>IF(LEVERS!$F$2=0,"No level description yet",LEVERS!$F$2)</f>
        <v>BAU</v>
      </c>
      <c r="C7" s="1" t="s">
        <v>38</v>
      </c>
      <c r="D7" s="2">
        <v>331.60282992930797</v>
      </c>
      <c r="E7" s="2">
        <f t="shared" si="1"/>
        <v>332.34232532366184</v>
      </c>
      <c r="F7" s="2">
        <f t="shared" si="0"/>
        <v>333.08182071801565</v>
      </c>
      <c r="G7" s="2">
        <f t="shared" si="0"/>
        <v>333.82131611236946</v>
      </c>
      <c r="H7" s="2">
        <f t="shared" si="0"/>
        <v>334.56081150672333</v>
      </c>
      <c r="I7" s="2">
        <f t="shared" si="0"/>
        <v>335.30030690107719</v>
      </c>
      <c r="J7" s="2">
        <v>336.039802295431</v>
      </c>
      <c r="L7" s="1" t="s">
        <v>39</v>
      </c>
    </row>
    <row r="8" spans="1:13" s="1" customFormat="1" x14ac:dyDescent="0.2">
      <c r="A8" s="1">
        <v>1</v>
      </c>
      <c r="B8" s="1" t="str">
        <f>IF(LEVERS!$F$2=0,"No level description yet",LEVERS!$F$2)</f>
        <v>BAU</v>
      </c>
      <c r="C8" s="1" t="s">
        <v>40</v>
      </c>
      <c r="D8" s="2">
        <v>18350.818035480301</v>
      </c>
      <c r="E8" s="2">
        <f t="shared" si="1"/>
        <v>18969.145555039617</v>
      </c>
      <c r="F8" s="2">
        <f t="shared" si="0"/>
        <v>19587.473074598933</v>
      </c>
      <c r="G8" s="2">
        <f t="shared" si="0"/>
        <v>20205.800594158252</v>
      </c>
      <c r="H8" s="2">
        <f t="shared" si="0"/>
        <v>20824.128113717568</v>
      </c>
      <c r="I8" s="2">
        <f t="shared" si="0"/>
        <v>21442.455633276884</v>
      </c>
      <c r="J8" s="2">
        <v>22060.7831528362</v>
      </c>
      <c r="L8" s="1" t="s">
        <v>41</v>
      </c>
    </row>
    <row r="9" spans="1:13" s="1" customFormat="1" x14ac:dyDescent="0.2">
      <c r="A9" s="1">
        <v>1</v>
      </c>
      <c r="B9" s="1" t="str">
        <f>IF(LEVERS!$F$2=0,"No level description yet",LEVERS!$F$2)</f>
        <v>BAU</v>
      </c>
      <c r="C9" s="1" t="s">
        <v>42</v>
      </c>
      <c r="D9" s="2">
        <v>6133.8454336827999</v>
      </c>
      <c r="E9" s="2">
        <f t="shared" si="1"/>
        <v>6065.3655057934811</v>
      </c>
      <c r="F9" s="2">
        <f t="shared" si="0"/>
        <v>5996.8855779041633</v>
      </c>
      <c r="G9" s="2">
        <f t="shared" si="0"/>
        <v>5928.4056500148454</v>
      </c>
      <c r="H9" s="2">
        <f t="shared" si="0"/>
        <v>5859.9257221255266</v>
      </c>
      <c r="I9" s="2">
        <f t="shared" si="0"/>
        <v>5791.4457942362078</v>
      </c>
      <c r="J9" s="2">
        <v>5722.9658663468899</v>
      </c>
      <c r="L9" s="1" t="s">
        <v>43</v>
      </c>
    </row>
    <row r="10" spans="1:13" s="1" customFormat="1" x14ac:dyDescent="0.2">
      <c r="A10" s="1">
        <v>1</v>
      </c>
      <c r="B10" s="1" t="str">
        <f>IF(LEVERS!$F$2=0,"No level description yet",LEVERS!$F$2)</f>
        <v>BAU</v>
      </c>
      <c r="C10" s="1" t="s">
        <v>44</v>
      </c>
      <c r="D10" s="2">
        <v>2771.9937877030902</v>
      </c>
      <c r="E10" s="2">
        <f t="shared" si="1"/>
        <v>2813.8460077719901</v>
      </c>
      <c r="F10" s="2">
        <f t="shared" si="0"/>
        <v>2855.69822784089</v>
      </c>
      <c r="G10" s="2">
        <f t="shared" si="0"/>
        <v>2897.5504479097899</v>
      </c>
      <c r="H10" s="2">
        <f t="shared" si="0"/>
        <v>2939.4026679786903</v>
      </c>
      <c r="I10" s="2">
        <f t="shared" si="0"/>
        <v>2981.2548880475902</v>
      </c>
      <c r="J10" s="2">
        <v>3023.1071081164901</v>
      </c>
      <c r="L10" s="1" t="s">
        <v>45</v>
      </c>
    </row>
    <row r="11" spans="1:13" s="1" customFormat="1" x14ac:dyDescent="0.2">
      <c r="A11" s="1">
        <v>1</v>
      </c>
      <c r="B11" s="1" t="str">
        <f>IF(LEVERS!$F$2=0,"No level description yet",LEVERS!$F$2)</f>
        <v>BAU</v>
      </c>
      <c r="C11" s="1" t="s">
        <v>46</v>
      </c>
      <c r="D11" s="2">
        <v>2749.4595705421402</v>
      </c>
      <c r="E11" s="2">
        <f t="shared" si="1"/>
        <v>2894.6281348633283</v>
      </c>
      <c r="F11" s="2">
        <f t="shared" si="0"/>
        <v>3039.7966991845169</v>
      </c>
      <c r="G11" s="2">
        <f t="shared" si="0"/>
        <v>3184.965263505705</v>
      </c>
      <c r="H11" s="2">
        <f t="shared" si="0"/>
        <v>3330.1338278268931</v>
      </c>
      <c r="I11" s="2">
        <f t="shared" si="0"/>
        <v>3475.3023921480817</v>
      </c>
      <c r="J11" s="2">
        <v>3620.4709564692698</v>
      </c>
      <c r="L11" s="1" t="s">
        <v>47</v>
      </c>
    </row>
    <row r="12" spans="1:13" s="1" customFormat="1" x14ac:dyDescent="0.2">
      <c r="A12" s="1">
        <v>1</v>
      </c>
      <c r="B12" s="1" t="str">
        <f>IF(LEVERS!$F$2=0,"No level description yet",LEVERS!$F$2)</f>
        <v>BAU</v>
      </c>
      <c r="C12" s="1" t="s">
        <v>48</v>
      </c>
      <c r="D12" s="2">
        <v>53328.882210570802</v>
      </c>
      <c r="E12" s="2">
        <f t="shared" si="1"/>
        <v>56413.574280018365</v>
      </c>
      <c r="F12" s="2">
        <f t="shared" si="0"/>
        <v>59498.266349465935</v>
      </c>
      <c r="G12" s="2">
        <f t="shared" si="0"/>
        <v>62582.958418913506</v>
      </c>
      <c r="H12" s="2">
        <f t="shared" si="0"/>
        <v>65667.650488361076</v>
      </c>
      <c r="I12" s="2">
        <f t="shared" si="0"/>
        <v>68752.342557808632</v>
      </c>
      <c r="J12" s="2">
        <v>71837.034627256202</v>
      </c>
      <c r="L12" s="1" t="s">
        <v>49</v>
      </c>
    </row>
    <row r="13" spans="1:13" s="3" customFormat="1" x14ac:dyDescent="0.2">
      <c r="A13" s="3">
        <v>2</v>
      </c>
      <c r="B13" s="3" t="str">
        <f>IF(LEVERS!$H$2=0,"No level description yet",LEVERS!$H$2)</f>
        <v>Demand reduction</v>
      </c>
      <c r="C13" s="3" t="s">
        <v>27</v>
      </c>
      <c r="D13" s="4">
        <v>3565.1232367348698</v>
      </c>
      <c r="E13" s="4">
        <f>(E$1-$D$1)/($J$1-$D$1)*($J13-$D13)+$D13</f>
        <v>3220.1258289807147</v>
      </c>
      <c r="F13" s="4">
        <f t="shared" ref="F13:I28" si="2">(F$1-$D$1)/($J$1-$D$1)*($J13-$D13)+$D13</f>
        <v>2875.12842122656</v>
      </c>
      <c r="G13" s="4">
        <f t="shared" si="2"/>
        <v>2530.1310134724049</v>
      </c>
      <c r="H13" s="4">
        <f t="shared" si="2"/>
        <v>2185.1336057182498</v>
      </c>
      <c r="I13" s="4">
        <f t="shared" si="2"/>
        <v>1840.1361979640949</v>
      </c>
      <c r="J13" s="4">
        <v>1495.13879020994</v>
      </c>
      <c r="L13" s="3" t="s">
        <v>346</v>
      </c>
      <c r="M13" s="3" t="s">
        <v>348</v>
      </c>
    </row>
    <row r="14" spans="1:13" s="3" customFormat="1" x14ac:dyDescent="0.2">
      <c r="A14" s="3">
        <v>2</v>
      </c>
      <c r="B14" s="3" t="str">
        <f>IF(LEVERS!$H$2=0,"No level description yet",LEVERS!$H$2)</f>
        <v>Demand reduction</v>
      </c>
      <c r="C14" s="3" t="s">
        <v>30</v>
      </c>
      <c r="D14" s="4">
        <v>6476.8415690458896</v>
      </c>
      <c r="E14" s="4">
        <f t="shared" ref="E14:I34" si="3">(E$1-$D$1)/($J$1-$D$1)*($J14-$D14)+$D14</f>
        <v>6682.6658337660683</v>
      </c>
      <c r="F14" s="4">
        <f t="shared" si="2"/>
        <v>6888.4900984862461</v>
      </c>
      <c r="G14" s="4">
        <f t="shared" si="2"/>
        <v>7094.3143632064248</v>
      </c>
      <c r="H14" s="4">
        <f t="shared" si="2"/>
        <v>7300.1386279266035</v>
      </c>
      <c r="I14" s="4">
        <f t="shared" si="2"/>
        <v>7505.9628926467813</v>
      </c>
      <c r="J14" s="4">
        <v>7711.7871573669599</v>
      </c>
      <c r="L14" s="3" t="s">
        <v>31</v>
      </c>
    </row>
    <row r="15" spans="1:13" s="3" customFormat="1" x14ac:dyDescent="0.2">
      <c r="A15" s="3">
        <v>2</v>
      </c>
      <c r="B15" s="3" t="str">
        <f>IF(LEVERS!$H$2=0,"No level description yet",LEVERS!$H$2)</f>
        <v>Demand reduction</v>
      </c>
      <c r="C15" s="3" t="s">
        <v>32</v>
      </c>
      <c r="D15" s="4">
        <v>7761.1302852415201</v>
      </c>
      <c r="E15" s="4">
        <f t="shared" si="3"/>
        <v>7241.685143556535</v>
      </c>
      <c r="F15" s="4">
        <f t="shared" si="2"/>
        <v>6722.2400018715507</v>
      </c>
      <c r="G15" s="4">
        <f t="shared" si="2"/>
        <v>6202.7948601865646</v>
      </c>
      <c r="H15" s="4">
        <f t="shared" si="2"/>
        <v>5683.3497185015804</v>
      </c>
      <c r="I15" s="4">
        <f t="shared" si="2"/>
        <v>5163.9045768165943</v>
      </c>
      <c r="J15" s="4">
        <v>4644.45943513161</v>
      </c>
      <c r="L15" s="3" t="s">
        <v>33</v>
      </c>
    </row>
    <row r="16" spans="1:13" s="3" customFormat="1" x14ac:dyDescent="0.2">
      <c r="A16" s="3">
        <v>2</v>
      </c>
      <c r="B16" s="3" t="str">
        <f>IF(LEVERS!$H$2=0,"No level description yet",LEVERS!$H$2)</f>
        <v>Demand reduction</v>
      </c>
      <c r="C16" s="3" t="s">
        <v>34</v>
      </c>
      <c r="D16" s="4">
        <v>3954.6126976165901</v>
      </c>
      <c r="E16" s="4">
        <f t="shared" si="3"/>
        <v>3806.9585749747202</v>
      </c>
      <c r="F16" s="4">
        <f t="shared" si="2"/>
        <v>3659.3044523328499</v>
      </c>
      <c r="G16" s="4">
        <f t="shared" si="2"/>
        <v>3511.65032969098</v>
      </c>
      <c r="H16" s="4">
        <f t="shared" si="2"/>
        <v>3363.9962070491101</v>
      </c>
      <c r="I16" s="4">
        <f t="shared" si="2"/>
        <v>3216.3420844072398</v>
      </c>
      <c r="J16" s="4">
        <v>3068.6879617653699</v>
      </c>
      <c r="L16" s="3" t="s">
        <v>35</v>
      </c>
    </row>
    <row r="17" spans="1:13" s="3" customFormat="1" x14ac:dyDescent="0.2">
      <c r="A17" s="3">
        <v>2</v>
      </c>
      <c r="B17" s="3" t="str">
        <f>IF(LEVERS!$H$2=0,"No level description yet",LEVERS!$H$2)</f>
        <v>Demand reduction</v>
      </c>
      <c r="C17" s="3" t="s">
        <v>36</v>
      </c>
      <c r="D17" s="4">
        <v>3518.8906746345001</v>
      </c>
      <c r="E17" s="4">
        <f t="shared" si="3"/>
        <v>3317.7631762132451</v>
      </c>
      <c r="F17" s="4">
        <f t="shared" si="2"/>
        <v>3116.63567779199</v>
      </c>
      <c r="G17" s="4">
        <f t="shared" si="2"/>
        <v>2915.508179370735</v>
      </c>
      <c r="H17" s="4">
        <f t="shared" si="2"/>
        <v>2714.3806809494799</v>
      </c>
      <c r="I17" s="4">
        <f t="shared" si="2"/>
        <v>2513.2531825282249</v>
      </c>
      <c r="J17" s="4">
        <v>2312.1256841069699</v>
      </c>
      <c r="L17" s="3" t="s">
        <v>37</v>
      </c>
    </row>
    <row r="18" spans="1:13" s="3" customFormat="1" x14ac:dyDescent="0.2">
      <c r="A18" s="3">
        <v>2</v>
      </c>
      <c r="B18" s="3" t="str">
        <f>IF(LEVERS!$H$2=0,"No level description yet",LEVERS!$H$2)</f>
        <v>Demand reduction</v>
      </c>
      <c r="C18" s="3" t="s">
        <v>38</v>
      </c>
      <c r="D18" s="4">
        <v>331.60282992930797</v>
      </c>
      <c r="E18" s="4">
        <f t="shared" si="3"/>
        <v>304.03848273523914</v>
      </c>
      <c r="F18" s="4">
        <f t="shared" si="2"/>
        <v>276.47413554117031</v>
      </c>
      <c r="G18" s="4">
        <f t="shared" si="2"/>
        <v>248.90978834710148</v>
      </c>
      <c r="H18" s="4">
        <f t="shared" si="2"/>
        <v>221.34544115303265</v>
      </c>
      <c r="I18" s="4">
        <f t="shared" si="2"/>
        <v>193.78109395896382</v>
      </c>
      <c r="J18" s="4">
        <v>166.21674676489499</v>
      </c>
      <c r="L18" s="3" t="s">
        <v>39</v>
      </c>
    </row>
    <row r="19" spans="1:13" s="3" customFormat="1" x14ac:dyDescent="0.2">
      <c r="A19" s="3">
        <v>2</v>
      </c>
      <c r="B19" s="3" t="str">
        <f>IF(LEVERS!$H$2=0,"No level description yet",LEVERS!$H$2)</f>
        <v>Demand reduction</v>
      </c>
      <c r="C19" s="3" t="s">
        <v>40</v>
      </c>
      <c r="D19" s="4">
        <v>18350.818035480301</v>
      </c>
      <c r="E19" s="4">
        <f t="shared" si="3"/>
        <v>17146.282152545049</v>
      </c>
      <c r="F19" s="4">
        <f t="shared" si="2"/>
        <v>15941.746269609801</v>
      </c>
      <c r="G19" s="4">
        <f t="shared" si="2"/>
        <v>14737.210386674549</v>
      </c>
      <c r="H19" s="4">
        <f t="shared" si="2"/>
        <v>13532.674503739301</v>
      </c>
      <c r="I19" s="4">
        <f t="shared" si="2"/>
        <v>12328.138620804049</v>
      </c>
      <c r="J19" s="4">
        <v>11123.6027378688</v>
      </c>
      <c r="L19" s="3" t="s">
        <v>41</v>
      </c>
    </row>
    <row r="20" spans="1:13" s="3" customFormat="1" x14ac:dyDescent="0.2">
      <c r="A20" s="3">
        <v>2</v>
      </c>
      <c r="B20" s="3" t="str">
        <f>IF(LEVERS!$H$2=0,"No level description yet",LEVERS!$H$2)</f>
        <v>Demand reduction</v>
      </c>
      <c r="C20" s="3" t="s">
        <v>42</v>
      </c>
      <c r="D20" s="4">
        <v>6133.8454336827999</v>
      </c>
      <c r="E20" s="4">
        <f t="shared" si="3"/>
        <v>5725.2130268842402</v>
      </c>
      <c r="F20" s="4">
        <f t="shared" si="2"/>
        <v>5316.5806200856796</v>
      </c>
      <c r="G20" s="4">
        <f t="shared" si="2"/>
        <v>4907.9482132871199</v>
      </c>
      <c r="H20" s="4">
        <f t="shared" si="2"/>
        <v>4499.3158064885602</v>
      </c>
      <c r="I20" s="4">
        <f t="shared" si="2"/>
        <v>4090.6833996899995</v>
      </c>
      <c r="J20" s="4">
        <v>3682.0509928914398</v>
      </c>
      <c r="L20" s="3" t="s">
        <v>43</v>
      </c>
    </row>
    <row r="21" spans="1:13" s="3" customFormat="1" x14ac:dyDescent="0.2">
      <c r="A21" s="3">
        <v>2</v>
      </c>
      <c r="B21" s="3" t="str">
        <f>IF(LEVERS!$H$2=0,"No level description yet",LEVERS!$H$2)</f>
        <v>Demand reduction</v>
      </c>
      <c r="C21" s="3" t="s">
        <v>44</v>
      </c>
      <c r="D21" s="4">
        <v>2771.9937877030902</v>
      </c>
      <c r="E21" s="4">
        <f t="shared" si="3"/>
        <v>2580.3506735285969</v>
      </c>
      <c r="F21" s="4">
        <f t="shared" si="2"/>
        <v>2388.7075593541035</v>
      </c>
      <c r="G21" s="4">
        <f t="shared" si="2"/>
        <v>2197.0644451796102</v>
      </c>
      <c r="H21" s="4">
        <f t="shared" si="2"/>
        <v>2005.4213310051168</v>
      </c>
      <c r="I21" s="4">
        <f t="shared" si="2"/>
        <v>1813.7782168306233</v>
      </c>
      <c r="J21" s="4">
        <v>1622.1351026561299</v>
      </c>
      <c r="L21" s="3" t="s">
        <v>45</v>
      </c>
    </row>
    <row r="22" spans="1:13" s="3" customFormat="1" x14ac:dyDescent="0.2">
      <c r="A22" s="3">
        <v>2</v>
      </c>
      <c r="B22" s="3" t="str">
        <f>IF(LEVERS!$H$2=0,"No level description yet",LEVERS!$H$2)</f>
        <v>Demand reduction</v>
      </c>
      <c r="C22" s="3" t="s">
        <v>46</v>
      </c>
      <c r="D22" s="4">
        <v>2749.4595705421402</v>
      </c>
      <c r="E22" s="4">
        <f t="shared" si="3"/>
        <v>2618.989684660507</v>
      </c>
      <c r="F22" s="4">
        <f t="shared" si="2"/>
        <v>2488.5197987788733</v>
      </c>
      <c r="G22" s="4">
        <f t="shared" si="2"/>
        <v>2358.0499128972401</v>
      </c>
      <c r="H22" s="4">
        <f t="shared" si="2"/>
        <v>2227.5800270156069</v>
      </c>
      <c r="I22" s="4">
        <f t="shared" si="2"/>
        <v>2097.1101411339732</v>
      </c>
      <c r="J22" s="4">
        <v>1966.64025525234</v>
      </c>
      <c r="L22" s="3" t="s">
        <v>47</v>
      </c>
    </row>
    <row r="23" spans="1:13" s="3" customFormat="1" x14ac:dyDescent="0.2">
      <c r="A23" s="3">
        <v>2</v>
      </c>
      <c r="B23" s="3" t="str">
        <f>IF(LEVERS!$H$2=0,"No level description yet",LEVERS!$H$2)</f>
        <v>Demand reduction</v>
      </c>
      <c r="C23" s="3" t="s">
        <v>48</v>
      </c>
      <c r="D23" s="4">
        <v>53328.882210570802</v>
      </c>
      <c r="E23" s="4">
        <f t="shared" si="3"/>
        <v>49993.473348306601</v>
      </c>
      <c r="F23" s="4">
        <f t="shared" si="2"/>
        <v>46658.0644860424</v>
      </c>
      <c r="G23" s="4">
        <f t="shared" si="2"/>
        <v>43322.655623778206</v>
      </c>
      <c r="H23" s="4">
        <f t="shared" si="2"/>
        <v>39987.246761514005</v>
      </c>
      <c r="I23" s="4">
        <f t="shared" si="2"/>
        <v>36651.837899249804</v>
      </c>
      <c r="J23" s="4">
        <v>33316.429036985603</v>
      </c>
      <c r="L23" s="3" t="s">
        <v>49</v>
      </c>
    </row>
    <row r="24" spans="1:13" s="5" customFormat="1" x14ac:dyDescent="0.2">
      <c r="A24" s="5">
        <v>3</v>
      </c>
      <c r="B24" s="5" t="str">
        <f>IF(LEVERS!$J$2=0,"No level description yet",LEVERS!$J$2)</f>
        <v>Demand reduction and fertiliser substitution</v>
      </c>
      <c r="C24" s="5" t="s">
        <v>27</v>
      </c>
      <c r="D24" s="6">
        <v>3565.1232367348698</v>
      </c>
      <c r="E24" s="6">
        <f t="shared" si="3"/>
        <v>3220.1258289807147</v>
      </c>
      <c r="F24" s="6">
        <f t="shared" si="2"/>
        <v>2875.12842122656</v>
      </c>
      <c r="G24" s="6">
        <f t="shared" si="2"/>
        <v>2530.1310134724049</v>
      </c>
      <c r="H24" s="6">
        <f t="shared" si="2"/>
        <v>2185.1336057182498</v>
      </c>
      <c r="I24" s="6">
        <f t="shared" si="2"/>
        <v>1840.1361979640949</v>
      </c>
      <c r="J24" s="6">
        <v>1495.13879020994</v>
      </c>
      <c r="L24" s="5" t="s">
        <v>346</v>
      </c>
      <c r="M24" s="5" t="s">
        <v>349</v>
      </c>
    </row>
    <row r="25" spans="1:13" s="5" customFormat="1" x14ac:dyDescent="0.2">
      <c r="A25" s="5">
        <v>3</v>
      </c>
      <c r="B25" s="5" t="str">
        <f>IF(LEVERS!$J$2=0,"No level description yet",LEVERS!$J$2)</f>
        <v>Demand reduction and fertiliser substitution</v>
      </c>
      <c r="C25" s="5" t="s">
        <v>30</v>
      </c>
      <c r="D25" s="6">
        <v>6476.8415690458896</v>
      </c>
      <c r="E25" s="6">
        <f t="shared" si="3"/>
        <v>13119.435022521589</v>
      </c>
      <c r="F25" s="6">
        <f t="shared" si="2"/>
        <v>19762.028475997293</v>
      </c>
      <c r="G25" s="6">
        <f t="shared" si="2"/>
        <v>26404.621929472993</v>
      </c>
      <c r="H25" s="6">
        <f t="shared" si="2"/>
        <v>33047.215382948692</v>
      </c>
      <c r="I25" s="6">
        <f t="shared" si="2"/>
        <v>39689.808836424403</v>
      </c>
      <c r="J25" s="6">
        <v>46332.402289900099</v>
      </c>
      <c r="L25" s="5" t="s">
        <v>31</v>
      </c>
    </row>
    <row r="26" spans="1:13" s="5" customFormat="1" x14ac:dyDescent="0.2">
      <c r="A26" s="5">
        <v>3</v>
      </c>
      <c r="B26" s="5" t="str">
        <f>IF(LEVERS!$J$2=0,"No level description yet",LEVERS!$J$2)</f>
        <v>Demand reduction and fertiliser substitution</v>
      </c>
      <c r="C26" s="5" t="s">
        <v>32</v>
      </c>
      <c r="D26" s="6">
        <v>7761.1302852415201</v>
      </c>
      <c r="E26" s="6">
        <f t="shared" si="3"/>
        <v>7241.685143556535</v>
      </c>
      <c r="F26" s="6">
        <f t="shared" si="2"/>
        <v>6722.2400018715507</v>
      </c>
      <c r="G26" s="6">
        <f t="shared" si="2"/>
        <v>6202.7948601865646</v>
      </c>
      <c r="H26" s="6">
        <f t="shared" si="2"/>
        <v>5683.3497185015804</v>
      </c>
      <c r="I26" s="6">
        <f t="shared" si="2"/>
        <v>5163.9045768165943</v>
      </c>
      <c r="J26" s="6">
        <v>4644.45943513161</v>
      </c>
      <c r="L26" s="5" t="s">
        <v>33</v>
      </c>
    </row>
    <row r="27" spans="1:13" s="5" customFormat="1" x14ac:dyDescent="0.2">
      <c r="A27" s="5">
        <v>3</v>
      </c>
      <c r="B27" s="5" t="str">
        <f>IF(LEVERS!$J$2=0,"No level description yet",LEVERS!$J$2)</f>
        <v>Demand reduction and fertiliser substitution</v>
      </c>
      <c r="C27" s="5" t="s">
        <v>34</v>
      </c>
      <c r="D27" s="6">
        <v>3954.6126976165901</v>
      </c>
      <c r="E27" s="6">
        <f t="shared" si="3"/>
        <v>3806.9585749747202</v>
      </c>
      <c r="F27" s="6">
        <f t="shared" si="2"/>
        <v>3659.3044523328499</v>
      </c>
      <c r="G27" s="6">
        <f t="shared" si="2"/>
        <v>3511.65032969098</v>
      </c>
      <c r="H27" s="6">
        <f t="shared" si="2"/>
        <v>3363.9962070491101</v>
      </c>
      <c r="I27" s="6">
        <f t="shared" si="2"/>
        <v>3216.3420844072398</v>
      </c>
      <c r="J27" s="6">
        <v>3068.6879617653699</v>
      </c>
      <c r="L27" s="5" t="s">
        <v>35</v>
      </c>
    </row>
    <row r="28" spans="1:13" s="5" customFormat="1" x14ac:dyDescent="0.2">
      <c r="A28" s="5">
        <v>3</v>
      </c>
      <c r="B28" s="5" t="str">
        <f>IF(LEVERS!$J$2=0,"No level description yet",LEVERS!$J$2)</f>
        <v>Demand reduction and fertiliser substitution</v>
      </c>
      <c r="C28" s="5" t="s">
        <v>36</v>
      </c>
      <c r="D28" s="6">
        <v>3518.8906746345001</v>
      </c>
      <c r="E28" s="6">
        <f t="shared" si="3"/>
        <v>3317.7631762132451</v>
      </c>
      <c r="F28" s="6">
        <f t="shared" si="2"/>
        <v>3116.63567779199</v>
      </c>
      <c r="G28" s="6">
        <f t="shared" si="2"/>
        <v>2915.508179370735</v>
      </c>
      <c r="H28" s="6">
        <f t="shared" si="2"/>
        <v>2714.3806809494799</v>
      </c>
      <c r="I28" s="6">
        <f t="shared" si="2"/>
        <v>2513.2531825282249</v>
      </c>
      <c r="J28" s="6">
        <v>2312.1256841069699</v>
      </c>
      <c r="L28" s="5" t="s">
        <v>37</v>
      </c>
    </row>
    <row r="29" spans="1:13" s="5" customFormat="1" x14ac:dyDescent="0.2">
      <c r="A29" s="5">
        <v>3</v>
      </c>
      <c r="B29" s="5" t="str">
        <f>IF(LEVERS!$J$2=0,"No level description yet",LEVERS!$J$2)</f>
        <v>Demand reduction and fertiliser substitution</v>
      </c>
      <c r="C29" s="5" t="s">
        <v>38</v>
      </c>
      <c r="D29" s="6">
        <v>331.60282992930797</v>
      </c>
      <c r="E29" s="6">
        <f t="shared" si="3"/>
        <v>304.03848273523914</v>
      </c>
      <c r="F29" s="6">
        <f t="shared" si="3"/>
        <v>276.47413554117031</v>
      </c>
      <c r="G29" s="6">
        <f t="shared" si="3"/>
        <v>248.90978834710148</v>
      </c>
      <c r="H29" s="6">
        <f t="shared" si="3"/>
        <v>221.34544115303265</v>
      </c>
      <c r="I29" s="6">
        <f t="shared" si="3"/>
        <v>193.78109395896382</v>
      </c>
      <c r="J29" s="6">
        <v>166.21674676489499</v>
      </c>
      <c r="L29" s="5" t="s">
        <v>39</v>
      </c>
    </row>
    <row r="30" spans="1:13" s="5" customFormat="1" x14ac:dyDescent="0.2">
      <c r="A30" s="5">
        <v>3</v>
      </c>
      <c r="B30" s="5" t="str">
        <f>IF(LEVERS!$J$2=0,"No level description yet",LEVERS!$J$2)</f>
        <v>Demand reduction and fertiliser substitution</v>
      </c>
      <c r="C30" s="5" t="s">
        <v>40</v>
      </c>
      <c r="D30" s="6">
        <v>18350.818035480301</v>
      </c>
      <c r="E30" s="6">
        <f t="shared" si="3"/>
        <v>17146.282152545049</v>
      </c>
      <c r="F30" s="6">
        <f t="shared" si="3"/>
        <v>15941.746269609801</v>
      </c>
      <c r="G30" s="6">
        <f t="shared" si="3"/>
        <v>14737.210386674549</v>
      </c>
      <c r="H30" s="6">
        <f t="shared" si="3"/>
        <v>13532.674503739301</v>
      </c>
      <c r="I30" s="6">
        <f t="shared" si="3"/>
        <v>12328.138620804049</v>
      </c>
      <c r="J30" s="6">
        <v>11123.6027378688</v>
      </c>
      <c r="L30" s="5" t="s">
        <v>41</v>
      </c>
    </row>
    <row r="31" spans="1:13" s="5" customFormat="1" x14ac:dyDescent="0.2">
      <c r="A31" s="5">
        <v>3</v>
      </c>
      <c r="B31" s="5" t="str">
        <f>IF(LEVERS!$J$2=0,"No level description yet",LEVERS!$J$2)</f>
        <v>Demand reduction and fertiliser substitution</v>
      </c>
      <c r="C31" s="5" t="s">
        <v>42</v>
      </c>
      <c r="D31" s="6">
        <v>6133.8454336827999</v>
      </c>
      <c r="E31" s="6">
        <f t="shared" si="3"/>
        <v>5111.537861402333</v>
      </c>
      <c r="F31" s="6">
        <f t="shared" si="3"/>
        <v>4089.2302891218669</v>
      </c>
      <c r="G31" s="6">
        <f t="shared" si="3"/>
        <v>3066.9227168414</v>
      </c>
      <c r="H31" s="6">
        <f t="shared" si="3"/>
        <v>2044.6151445609335</v>
      </c>
      <c r="I31" s="6">
        <f t="shared" si="3"/>
        <v>1022.307572280466</v>
      </c>
      <c r="J31" s="6">
        <v>0</v>
      </c>
      <c r="L31" s="5" t="s">
        <v>43</v>
      </c>
    </row>
    <row r="32" spans="1:13" s="5" customFormat="1" x14ac:dyDescent="0.2">
      <c r="A32" s="5">
        <v>3</v>
      </c>
      <c r="B32" s="5" t="str">
        <f>IF(LEVERS!$J$2=0,"No level description yet",LEVERS!$J$2)</f>
        <v>Demand reduction and fertiliser substitution</v>
      </c>
      <c r="C32" s="5" t="s">
        <v>44</v>
      </c>
      <c r="D32" s="6">
        <v>2771.9937877030902</v>
      </c>
      <c r="E32" s="6">
        <f t="shared" si="3"/>
        <v>2309.9948230859086</v>
      </c>
      <c r="F32" s="6">
        <f t="shared" si="3"/>
        <v>1847.995858468727</v>
      </c>
      <c r="G32" s="6">
        <f t="shared" si="3"/>
        <v>1385.9968938515451</v>
      </c>
      <c r="H32" s="6">
        <f t="shared" si="3"/>
        <v>923.99792923436348</v>
      </c>
      <c r="I32" s="6">
        <f t="shared" si="3"/>
        <v>461.99896461718163</v>
      </c>
      <c r="J32" s="6">
        <v>0</v>
      </c>
      <c r="L32" s="5" t="s">
        <v>45</v>
      </c>
    </row>
    <row r="33" spans="1:12" s="5" customFormat="1" x14ac:dyDescent="0.2">
      <c r="A33" s="5">
        <v>3</v>
      </c>
      <c r="B33" s="5" t="str">
        <f>IF(LEVERS!$J$2=0,"No level description yet",LEVERS!$J$2)</f>
        <v>Demand reduction and fertiliser substitution</v>
      </c>
      <c r="C33" s="5" t="s">
        <v>46</v>
      </c>
      <c r="D33" s="6">
        <v>2749.4595705421402</v>
      </c>
      <c r="E33" s="6">
        <f t="shared" si="3"/>
        <v>2618.989684660507</v>
      </c>
      <c r="F33" s="6">
        <f t="shared" si="3"/>
        <v>2488.5197987788733</v>
      </c>
      <c r="G33" s="6">
        <f t="shared" si="3"/>
        <v>2358.0499128972401</v>
      </c>
      <c r="H33" s="6">
        <f t="shared" si="3"/>
        <v>2227.5800270156069</v>
      </c>
      <c r="I33" s="6">
        <f t="shared" si="3"/>
        <v>2097.1101411339732</v>
      </c>
      <c r="J33" s="6">
        <v>1966.64025525234</v>
      </c>
      <c r="L33" s="5" t="s">
        <v>47</v>
      </c>
    </row>
    <row r="34" spans="1:12" s="5" customFormat="1" x14ac:dyDescent="0.2">
      <c r="A34" s="5">
        <v>3</v>
      </c>
      <c r="B34" s="5" t="str">
        <f>IF(LEVERS!$J$2=0,"No level description yet",LEVERS!$J$2)</f>
        <v>Demand reduction and fertiliser substitution</v>
      </c>
      <c r="C34" s="5" t="s">
        <v>48</v>
      </c>
      <c r="D34" s="6">
        <v>53328.882210570802</v>
      </c>
      <c r="E34" s="6">
        <f t="shared" si="3"/>
        <v>44440.735175475667</v>
      </c>
      <c r="F34" s="6">
        <f t="shared" si="3"/>
        <v>35552.58814038054</v>
      </c>
      <c r="G34" s="6">
        <f t="shared" si="3"/>
        <v>26664.441105285401</v>
      </c>
      <c r="H34" s="6">
        <f t="shared" si="3"/>
        <v>17776.29407019027</v>
      </c>
      <c r="I34" s="6">
        <f t="shared" si="3"/>
        <v>8888.1470350951349</v>
      </c>
      <c r="J34" s="6">
        <v>0</v>
      </c>
      <c r="L34" s="5" t="s">
        <v>49</v>
      </c>
    </row>
    <row r="35" spans="1:12" s="7" customFormat="1" x14ac:dyDescent="0.2">
      <c r="D35" s="8"/>
      <c r="E35" s="8"/>
      <c r="F35" s="8"/>
      <c r="G35" s="8"/>
      <c r="H35" s="8"/>
      <c r="I35" s="8"/>
      <c r="J35" s="8"/>
    </row>
    <row r="36" spans="1:12" s="7" customFormat="1" x14ac:dyDescent="0.2">
      <c r="D36" s="8"/>
      <c r="E36" s="8"/>
      <c r="F36" s="8"/>
      <c r="G36" s="8"/>
      <c r="H36" s="8"/>
      <c r="I36" s="8"/>
      <c r="J36" s="8"/>
    </row>
    <row r="37" spans="1:12" s="7" customFormat="1" x14ac:dyDescent="0.2">
      <c r="D37" s="8"/>
      <c r="E37" s="8"/>
      <c r="F37" s="8"/>
      <c r="G37" s="8"/>
      <c r="H37" s="8"/>
      <c r="I37" s="8"/>
      <c r="J37" s="8"/>
    </row>
    <row r="38" spans="1:12" s="7" customFormat="1" x14ac:dyDescent="0.2">
      <c r="D38" s="8"/>
      <c r="E38" s="8"/>
      <c r="F38" s="8"/>
      <c r="G38" s="8"/>
      <c r="H38" s="8"/>
      <c r="I38" s="8"/>
      <c r="J38" s="8"/>
    </row>
    <row r="39" spans="1:12" s="7" customFormat="1" x14ac:dyDescent="0.2">
      <c r="D39" s="8"/>
      <c r="E39" s="8"/>
      <c r="F39" s="8"/>
      <c r="G39" s="8"/>
      <c r="H39" s="8"/>
      <c r="I39" s="8"/>
      <c r="J39" s="8"/>
    </row>
    <row r="40" spans="1:12" s="7" customFormat="1" x14ac:dyDescent="0.2">
      <c r="D40" s="8"/>
      <c r="E40" s="8"/>
      <c r="F40" s="8"/>
      <c r="G40" s="8"/>
      <c r="H40" s="8"/>
      <c r="I40" s="8"/>
      <c r="J40" s="8"/>
    </row>
    <row r="41" spans="1:12" s="7" customFormat="1" x14ac:dyDescent="0.2">
      <c r="D41" s="8"/>
      <c r="E41" s="8"/>
      <c r="F41" s="8"/>
      <c r="G41" s="8"/>
      <c r="H41" s="8"/>
      <c r="I41" s="8"/>
      <c r="J41" s="8"/>
    </row>
    <row r="42" spans="1:12" s="7" customFormat="1" x14ac:dyDescent="0.2">
      <c r="D42" s="8"/>
      <c r="E42" s="8"/>
      <c r="F42" s="8"/>
      <c r="G42" s="8"/>
      <c r="H42" s="8"/>
      <c r="I42" s="8"/>
      <c r="J42" s="8"/>
    </row>
    <row r="43" spans="1:12" s="7" customFormat="1" x14ac:dyDescent="0.2">
      <c r="D43" s="8"/>
      <c r="E43" s="8"/>
      <c r="F43" s="8"/>
      <c r="G43" s="8"/>
      <c r="H43" s="8"/>
      <c r="I43" s="8"/>
      <c r="J43" s="8"/>
    </row>
    <row r="44" spans="1:12" s="7" customFormat="1" x14ac:dyDescent="0.2">
      <c r="D44" s="8"/>
      <c r="E44" s="8"/>
      <c r="F44" s="8"/>
      <c r="G44" s="8"/>
      <c r="H44" s="8"/>
      <c r="I44" s="8"/>
      <c r="J44" s="8"/>
    </row>
    <row r="45" spans="1:12" s="7" customFormat="1" x14ac:dyDescent="0.2">
      <c r="D45" s="8"/>
      <c r="E45" s="8"/>
      <c r="F45" s="8"/>
      <c r="G45" s="8"/>
      <c r="H45" s="8"/>
      <c r="I45" s="8"/>
      <c r="J45"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F160-F53B-6440-AF88-826952D57E45}">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583C-7B4C-2F49-BDE4-0D3D136B675D}">
  <dimension ref="A1:M25"/>
  <sheetViews>
    <sheetView workbookViewId="0"/>
  </sheetViews>
  <sheetFormatPr baseColWidth="10" defaultColWidth="11" defaultRowHeight="16" x14ac:dyDescent="0.2"/>
  <cols>
    <col min="2" max="2" width="17.1640625" bestFit="1" customWidth="1"/>
    <col min="3" max="3" width="17.6640625" customWidth="1"/>
    <col min="12" max="12" width="26.6640625" bestFit="1" customWidth="1"/>
    <col min="13" max="13" width="14.664062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IF(LEVERS!$F$4=0,"No level description yet",LEVERS!$F$4)</f>
        <v>BAU</v>
      </c>
      <c r="C2" s="1" t="s">
        <v>209</v>
      </c>
      <c r="D2" s="2">
        <v>5.8713600000000001</v>
      </c>
      <c r="E2" s="2">
        <f>(E$1-$D$1)/($J$1-$D$1)*($J2-$D2)+$D2</f>
        <v>5.8713600000000001</v>
      </c>
      <c r="F2" s="2">
        <f t="shared" ref="F2:I17" si="0">(F$1-$D$1)/($J$1-$D$1)*($J2-$D2)+$D2</f>
        <v>5.8713600000000001</v>
      </c>
      <c r="G2" s="2">
        <f t="shared" si="0"/>
        <v>5.8713600000000001</v>
      </c>
      <c r="H2" s="2">
        <f t="shared" si="0"/>
        <v>5.8713600000000001</v>
      </c>
      <c r="I2" s="2">
        <f t="shared" si="0"/>
        <v>5.8713600000000001</v>
      </c>
      <c r="J2" s="2">
        <v>5.8713600000000001</v>
      </c>
      <c r="L2" s="1" t="s">
        <v>346</v>
      </c>
      <c r="M2" s="1" t="s">
        <v>350</v>
      </c>
    </row>
    <row r="3" spans="1:13" s="1" customFormat="1" x14ac:dyDescent="0.2">
      <c r="A3" s="1">
        <v>1</v>
      </c>
      <c r="B3" s="1" t="str">
        <f>IF(LEVERS!$F$4=0,"No level description yet",LEVERS!$F$4)</f>
        <v>BAU</v>
      </c>
      <c r="C3" s="1" t="s">
        <v>211</v>
      </c>
      <c r="D3" s="2">
        <v>5.5710600000000001</v>
      </c>
      <c r="E3" s="2">
        <f t="shared" ref="E3:E12" si="1">(E$1-$D$1)/($J$1-$D$1)*($J3-$D3)+$D3</f>
        <v>5.5710600000000001</v>
      </c>
      <c r="F3" s="2">
        <f t="shared" si="0"/>
        <v>5.5710600000000001</v>
      </c>
      <c r="G3" s="2">
        <f t="shared" si="0"/>
        <v>5.5710600000000001</v>
      </c>
      <c r="H3" s="2">
        <f t="shared" si="0"/>
        <v>5.5710600000000001</v>
      </c>
      <c r="I3" s="2">
        <f t="shared" si="0"/>
        <v>5.5710600000000001</v>
      </c>
      <c r="J3" s="2">
        <v>5.5710600000000001</v>
      </c>
      <c r="L3" s="1" t="s">
        <v>31</v>
      </c>
    </row>
    <row r="4" spans="1:13" s="1" customFormat="1" x14ac:dyDescent="0.2">
      <c r="A4" s="1">
        <v>1</v>
      </c>
      <c r="B4" s="1" t="str">
        <f>IF(LEVERS!$F$4=0,"No level description yet",LEVERS!$F$4)</f>
        <v>BAU</v>
      </c>
      <c r="C4" s="1" t="s">
        <v>212</v>
      </c>
      <c r="D4" s="2">
        <v>7.6093599999999997</v>
      </c>
      <c r="E4" s="2">
        <f t="shared" si="1"/>
        <v>7.6093599999999997</v>
      </c>
      <c r="F4" s="2">
        <f t="shared" si="0"/>
        <v>7.6093599999999997</v>
      </c>
      <c r="G4" s="2">
        <f t="shared" si="0"/>
        <v>7.6093599999999997</v>
      </c>
      <c r="H4" s="2">
        <f t="shared" si="0"/>
        <v>7.6093599999999997</v>
      </c>
      <c r="I4" s="2">
        <f t="shared" si="0"/>
        <v>7.6093599999999997</v>
      </c>
      <c r="J4" s="2">
        <v>7.6093599999999997</v>
      </c>
      <c r="L4" s="1" t="s">
        <v>33</v>
      </c>
    </row>
    <row r="5" spans="1:13" s="1" customFormat="1" x14ac:dyDescent="0.2">
      <c r="A5" s="1">
        <v>1</v>
      </c>
      <c r="B5" s="1" t="str">
        <f>IF(LEVERS!$F$4=0,"No level description yet",LEVERS!$F$4)</f>
        <v>BAU</v>
      </c>
      <c r="C5" s="1" t="s">
        <v>213</v>
      </c>
      <c r="D5" s="2">
        <v>8.1417599999999997</v>
      </c>
      <c r="E5" s="2">
        <f t="shared" si="1"/>
        <v>8.1417599999999997</v>
      </c>
      <c r="F5" s="2">
        <f t="shared" si="0"/>
        <v>8.1417599999999997</v>
      </c>
      <c r="G5" s="2">
        <f t="shared" si="0"/>
        <v>8.1417599999999997</v>
      </c>
      <c r="H5" s="2">
        <f t="shared" si="0"/>
        <v>8.1417599999999997</v>
      </c>
      <c r="I5" s="2">
        <f t="shared" si="0"/>
        <v>8.1417599999999997</v>
      </c>
      <c r="J5" s="2">
        <v>8.1417599999999997</v>
      </c>
      <c r="L5" s="1" t="s">
        <v>35</v>
      </c>
    </row>
    <row r="6" spans="1:13" s="1" customFormat="1" x14ac:dyDescent="0.2">
      <c r="A6" s="1">
        <v>1</v>
      </c>
      <c r="B6" s="1" t="str">
        <f>IF(LEVERS!$F$4=0,"No level description yet",LEVERS!$F$4)</f>
        <v>BAU</v>
      </c>
      <c r="C6" s="1" t="s">
        <v>214</v>
      </c>
      <c r="D6" s="2">
        <v>4.7284600000000001</v>
      </c>
      <c r="E6" s="2">
        <f t="shared" si="1"/>
        <v>4.7284600000000001</v>
      </c>
      <c r="F6" s="2">
        <f t="shared" si="0"/>
        <v>4.7284600000000001</v>
      </c>
      <c r="G6" s="2">
        <f t="shared" si="0"/>
        <v>4.7284600000000001</v>
      </c>
      <c r="H6" s="2">
        <f t="shared" si="0"/>
        <v>4.7284600000000001</v>
      </c>
      <c r="I6" s="2">
        <f t="shared" si="0"/>
        <v>4.7284600000000001</v>
      </c>
      <c r="J6" s="2">
        <v>4.7284600000000001</v>
      </c>
      <c r="L6" s="1" t="s">
        <v>37</v>
      </c>
    </row>
    <row r="7" spans="1:13" s="1" customFormat="1" x14ac:dyDescent="0.2">
      <c r="A7" s="1">
        <v>1</v>
      </c>
      <c r="B7" s="1" t="str">
        <f>IF(LEVERS!$F$4=0,"No level description yet",LEVERS!$F$4)</f>
        <v>BAU</v>
      </c>
      <c r="C7" s="1" t="s">
        <v>215</v>
      </c>
      <c r="D7" s="2">
        <v>6.0000600000000004</v>
      </c>
      <c r="E7" s="2">
        <f t="shared" si="1"/>
        <v>6.0000600000000004</v>
      </c>
      <c r="F7" s="2">
        <f t="shared" si="0"/>
        <v>6.0000600000000004</v>
      </c>
      <c r="G7" s="2">
        <f t="shared" si="0"/>
        <v>6.0000600000000004</v>
      </c>
      <c r="H7" s="2">
        <f t="shared" si="0"/>
        <v>6.0000600000000004</v>
      </c>
      <c r="I7" s="2">
        <f t="shared" si="0"/>
        <v>6.0000600000000004</v>
      </c>
      <c r="J7" s="2">
        <v>6.0000600000000004</v>
      </c>
      <c r="L7" s="1" t="s">
        <v>39</v>
      </c>
    </row>
    <row r="8" spans="1:13" s="1" customFormat="1" x14ac:dyDescent="0.2">
      <c r="A8" s="1">
        <v>1</v>
      </c>
      <c r="B8" s="1" t="str">
        <f>IF(LEVERS!$F$4=0,"No level description yet",LEVERS!$F$4)</f>
        <v>BAU</v>
      </c>
      <c r="C8" s="1" t="s">
        <v>216</v>
      </c>
      <c r="D8" s="2">
        <v>5.5710600000000001</v>
      </c>
      <c r="E8" s="2">
        <f t="shared" si="1"/>
        <v>5.5710600000000001</v>
      </c>
      <c r="F8" s="2">
        <f t="shared" si="0"/>
        <v>5.5710600000000001</v>
      </c>
      <c r="G8" s="2">
        <f t="shared" si="0"/>
        <v>5.5710600000000001</v>
      </c>
      <c r="H8" s="2">
        <f t="shared" si="0"/>
        <v>5.5710600000000001</v>
      </c>
      <c r="I8" s="2">
        <f t="shared" si="0"/>
        <v>5.5710600000000001</v>
      </c>
      <c r="J8" s="2">
        <v>5.5710600000000001</v>
      </c>
      <c r="L8" s="1" t="s">
        <v>41</v>
      </c>
    </row>
    <row r="9" spans="1:13" s="1" customFormat="1" x14ac:dyDescent="0.2">
      <c r="A9" s="1">
        <v>1</v>
      </c>
      <c r="B9" s="1" t="str">
        <f>IF(LEVERS!$F$4=0,"No level description yet",LEVERS!$F$4)</f>
        <v>BAU</v>
      </c>
      <c r="C9" s="1" t="s">
        <v>217</v>
      </c>
      <c r="D9" s="2">
        <v>7.4835614492753599</v>
      </c>
      <c r="E9" s="2">
        <f t="shared" si="1"/>
        <v>7.4835614492753599</v>
      </c>
      <c r="F9" s="2">
        <f t="shared" si="0"/>
        <v>7.4835614492753599</v>
      </c>
      <c r="G9" s="2">
        <f t="shared" si="0"/>
        <v>7.4835614492753599</v>
      </c>
      <c r="H9" s="2">
        <f t="shared" si="0"/>
        <v>7.4835614492753599</v>
      </c>
      <c r="I9" s="2">
        <f t="shared" si="0"/>
        <v>7.4835614492753599</v>
      </c>
      <c r="J9" s="2">
        <v>7.4835614492753599</v>
      </c>
      <c r="L9" s="1" t="s">
        <v>43</v>
      </c>
    </row>
    <row r="10" spans="1:13" s="1" customFormat="1" x14ac:dyDescent="0.2">
      <c r="A10" s="1">
        <v>1</v>
      </c>
      <c r="B10" s="1" t="str">
        <f>IF(LEVERS!$F$4=0,"No level description yet",LEVERS!$F$4)</f>
        <v>BAU</v>
      </c>
      <c r="C10" s="1" t="s">
        <v>218</v>
      </c>
      <c r="D10" s="2">
        <v>10.8627381054614</v>
      </c>
      <c r="E10" s="2">
        <f t="shared" si="1"/>
        <v>10.8627381054614</v>
      </c>
      <c r="F10" s="2">
        <f t="shared" si="0"/>
        <v>10.8627381054614</v>
      </c>
      <c r="G10" s="2">
        <f t="shared" si="0"/>
        <v>10.8627381054614</v>
      </c>
      <c r="H10" s="2">
        <f t="shared" si="0"/>
        <v>10.8627381054614</v>
      </c>
      <c r="I10" s="2">
        <f t="shared" si="0"/>
        <v>10.8627381054614</v>
      </c>
      <c r="J10" s="2">
        <v>10.8627381054614</v>
      </c>
      <c r="L10" s="1" t="s">
        <v>45</v>
      </c>
    </row>
    <row r="11" spans="1:13" s="1" customFormat="1" x14ac:dyDescent="0.2">
      <c r="A11" s="1">
        <v>1</v>
      </c>
      <c r="B11" s="1" t="str">
        <f>IF(LEVERS!$F$4=0,"No level description yet",LEVERS!$F$4)</f>
        <v>BAU</v>
      </c>
      <c r="C11" s="1" t="s">
        <v>219</v>
      </c>
      <c r="D11" s="2">
        <v>7.6093599999999997</v>
      </c>
      <c r="E11" s="2">
        <f t="shared" si="1"/>
        <v>7.6093599999999997</v>
      </c>
      <c r="F11" s="2">
        <f t="shared" si="0"/>
        <v>7.6093599999999997</v>
      </c>
      <c r="G11" s="2">
        <f t="shared" si="0"/>
        <v>7.6093599999999997</v>
      </c>
      <c r="H11" s="2">
        <f t="shared" si="0"/>
        <v>7.6093599999999997</v>
      </c>
      <c r="I11" s="2">
        <f t="shared" si="0"/>
        <v>7.6093599999999997</v>
      </c>
      <c r="J11" s="2">
        <v>7.6093599999999997</v>
      </c>
      <c r="L11" s="1" t="s">
        <v>47</v>
      </c>
    </row>
    <row r="12" spans="1:13" s="1" customFormat="1" x14ac:dyDescent="0.2">
      <c r="A12" s="1">
        <v>1</v>
      </c>
      <c r="B12" s="1" t="str">
        <f>IF(LEVERS!$F$4=0,"No level description yet",LEVERS!$F$4)</f>
        <v>BAU</v>
      </c>
      <c r="C12" s="1" t="s">
        <v>220</v>
      </c>
      <c r="D12" s="2">
        <v>8.8812628985507303</v>
      </c>
      <c r="E12" s="2">
        <f t="shared" si="1"/>
        <v>8.8812628985507303</v>
      </c>
      <c r="F12" s="2">
        <f t="shared" si="0"/>
        <v>8.8812628985507303</v>
      </c>
      <c r="G12" s="2">
        <f t="shared" si="0"/>
        <v>8.8812628985507303</v>
      </c>
      <c r="H12" s="2">
        <f t="shared" si="0"/>
        <v>8.8812628985507303</v>
      </c>
      <c r="I12" s="2">
        <f t="shared" si="0"/>
        <v>8.8812628985507303</v>
      </c>
      <c r="J12" s="2">
        <v>8.8812628985507303</v>
      </c>
      <c r="L12" s="1" t="s">
        <v>49</v>
      </c>
    </row>
    <row r="13" spans="1:13" s="3" customFormat="1" x14ac:dyDescent="0.2">
      <c r="A13" s="3">
        <v>2</v>
      </c>
      <c r="B13" s="3" t="str">
        <f>IF(LEVERS!$H$4=0,"No level description yet",LEVERS!$H$4)</f>
        <v>Nitrification inhibitor</v>
      </c>
      <c r="C13" s="3" t="s">
        <v>209</v>
      </c>
      <c r="D13" s="4">
        <v>5.8713600000000001</v>
      </c>
      <c r="E13" s="4">
        <f>(E$1-$D$1)/($J$1-$D$1)*($J13-$D13)+$D13</f>
        <v>5.3737728000000002</v>
      </c>
      <c r="F13" s="4">
        <f t="shared" si="0"/>
        <v>4.8761856000000003</v>
      </c>
      <c r="G13" s="4">
        <f t="shared" si="0"/>
        <v>4.3785983999999996</v>
      </c>
      <c r="H13" s="4">
        <f t="shared" si="0"/>
        <v>3.8810112000000001</v>
      </c>
      <c r="I13" s="4">
        <f t="shared" si="0"/>
        <v>3.3834239999999998</v>
      </c>
      <c r="J13" s="4">
        <v>2.8858367999999999</v>
      </c>
      <c r="L13" s="3" t="s">
        <v>346</v>
      </c>
      <c r="M13" s="3" t="s">
        <v>351</v>
      </c>
    </row>
    <row r="14" spans="1:13" s="3" customFormat="1" x14ac:dyDescent="0.2">
      <c r="A14" s="3">
        <v>2</v>
      </c>
      <c r="B14" s="3" t="str">
        <f>IF(LEVERS!$H$4=0,"No level description yet",LEVERS!$H$4)</f>
        <v>Nitrification inhibitor</v>
      </c>
      <c r="C14" s="3" t="s">
        <v>211</v>
      </c>
      <c r="D14" s="4">
        <v>5.5710600000000001</v>
      </c>
      <c r="E14" s="4">
        <f t="shared" ref="E14:I23" si="2">(E$1-$D$1)/($J$1-$D$1)*($J14-$D14)+$D14</f>
        <v>5.0896675499999997</v>
      </c>
      <c r="F14" s="4">
        <f t="shared" si="0"/>
        <v>4.6082751000000002</v>
      </c>
      <c r="G14" s="4">
        <f t="shared" si="0"/>
        <v>4.1268826499999998</v>
      </c>
      <c r="H14" s="4">
        <f t="shared" si="0"/>
        <v>3.6454902000000002</v>
      </c>
      <c r="I14" s="4">
        <f t="shared" si="0"/>
        <v>3.1640977499999998</v>
      </c>
      <c r="J14" s="4">
        <v>2.6827052999999998</v>
      </c>
      <c r="L14" s="3" t="s">
        <v>31</v>
      </c>
    </row>
    <row r="15" spans="1:13" s="3" customFormat="1" x14ac:dyDescent="0.2">
      <c r="A15" s="3">
        <v>2</v>
      </c>
      <c r="B15" s="3" t="str">
        <f>IF(LEVERS!$H$4=0,"No level description yet",LEVERS!$H$4)</f>
        <v>Nitrification inhibitor</v>
      </c>
      <c r="C15" s="3" t="s">
        <v>212</v>
      </c>
      <c r="D15" s="4">
        <v>7.6093599999999997</v>
      </c>
      <c r="E15" s="4">
        <f t="shared" si="2"/>
        <v>6.9176183999999994</v>
      </c>
      <c r="F15" s="4">
        <f t="shared" si="0"/>
        <v>6.2258768</v>
      </c>
      <c r="G15" s="4">
        <f t="shared" si="0"/>
        <v>5.5341351999999997</v>
      </c>
      <c r="H15" s="4">
        <f t="shared" si="0"/>
        <v>4.8423935999999994</v>
      </c>
      <c r="I15" s="4">
        <f t="shared" si="0"/>
        <v>4.1506519999999991</v>
      </c>
      <c r="J15" s="4">
        <v>3.4589104000000002</v>
      </c>
      <c r="L15" s="3" t="s">
        <v>33</v>
      </c>
    </row>
    <row r="16" spans="1:13" s="3" customFormat="1" x14ac:dyDescent="0.2">
      <c r="A16" s="3">
        <v>2</v>
      </c>
      <c r="B16" s="3" t="str">
        <f>IF(LEVERS!$H$4=0,"No level description yet",LEVERS!$H$4)</f>
        <v>Nitrification inhibitor</v>
      </c>
      <c r="C16" s="3" t="s">
        <v>213</v>
      </c>
      <c r="D16" s="4">
        <v>8.1417599999999997</v>
      </c>
      <c r="E16" s="4">
        <f t="shared" si="2"/>
        <v>7.4028944000000001</v>
      </c>
      <c r="F16" s="4">
        <f t="shared" si="0"/>
        <v>6.6640288000000005</v>
      </c>
      <c r="G16" s="4">
        <f t="shared" si="0"/>
        <v>5.9251632000000001</v>
      </c>
      <c r="H16" s="4">
        <f t="shared" si="0"/>
        <v>5.1862976000000005</v>
      </c>
      <c r="I16" s="4">
        <f t="shared" si="0"/>
        <v>4.4474320000000001</v>
      </c>
      <c r="J16" s="4">
        <v>3.7085664</v>
      </c>
      <c r="L16" s="3" t="s">
        <v>35</v>
      </c>
    </row>
    <row r="17" spans="1:12" s="3" customFormat="1" x14ac:dyDescent="0.2">
      <c r="A17" s="3">
        <v>2</v>
      </c>
      <c r="B17" s="3" t="str">
        <f>IF(LEVERS!$H$4=0,"No level description yet",LEVERS!$H$4)</f>
        <v>Nitrification inhibitor</v>
      </c>
      <c r="C17" s="3" t="s">
        <v>214</v>
      </c>
      <c r="D17" s="4">
        <v>4.7284600000000001</v>
      </c>
      <c r="E17" s="4">
        <f t="shared" si="2"/>
        <v>4.3283135499999998</v>
      </c>
      <c r="F17" s="4">
        <f t="shared" si="0"/>
        <v>3.9281671</v>
      </c>
      <c r="G17" s="4">
        <f t="shared" si="0"/>
        <v>3.5280206500000002</v>
      </c>
      <c r="H17" s="4">
        <f t="shared" si="0"/>
        <v>3.1278741999999999</v>
      </c>
      <c r="I17" s="4">
        <f t="shared" si="0"/>
        <v>2.7277277499999997</v>
      </c>
      <c r="J17" s="4">
        <v>2.3275812999999999</v>
      </c>
      <c r="L17" s="3" t="s">
        <v>37</v>
      </c>
    </row>
    <row r="18" spans="1:12" s="3" customFormat="1" x14ac:dyDescent="0.2">
      <c r="A18" s="3">
        <v>2</v>
      </c>
      <c r="B18" s="3" t="str">
        <f>IF(LEVERS!$H$4=0,"No level description yet",LEVERS!$H$4)</f>
        <v>Nitrification inhibitor</v>
      </c>
      <c r="C18" s="3" t="s">
        <v>215</v>
      </c>
      <c r="D18" s="4">
        <v>6.0000600000000004</v>
      </c>
      <c r="E18" s="4">
        <f t="shared" si="2"/>
        <v>5.4829175500000007</v>
      </c>
      <c r="F18" s="4">
        <f t="shared" si="2"/>
        <v>4.9657751000000001</v>
      </c>
      <c r="G18" s="4">
        <f t="shared" si="2"/>
        <v>4.4486326500000004</v>
      </c>
      <c r="H18" s="4">
        <f t="shared" si="2"/>
        <v>3.9314902000000003</v>
      </c>
      <c r="I18" s="4">
        <f t="shared" si="2"/>
        <v>3.4143477500000001</v>
      </c>
      <c r="J18" s="4">
        <v>2.8972053</v>
      </c>
      <c r="L18" s="3" t="s">
        <v>39</v>
      </c>
    </row>
    <row r="19" spans="1:12" s="3" customFormat="1" x14ac:dyDescent="0.2">
      <c r="A19" s="3">
        <v>2</v>
      </c>
      <c r="B19" s="3" t="str">
        <f>IF(LEVERS!$H$4=0,"No level description yet",LEVERS!$H$4)</f>
        <v>Nitrification inhibitor</v>
      </c>
      <c r="C19" s="3" t="s">
        <v>216</v>
      </c>
      <c r="D19" s="4">
        <v>5.5710600000000001</v>
      </c>
      <c r="E19" s="4">
        <f t="shared" si="2"/>
        <v>5.0896675499999997</v>
      </c>
      <c r="F19" s="4">
        <f t="shared" si="2"/>
        <v>4.6082751000000002</v>
      </c>
      <c r="G19" s="4">
        <f t="shared" si="2"/>
        <v>4.1268826499999998</v>
      </c>
      <c r="H19" s="4">
        <f t="shared" si="2"/>
        <v>3.6454902000000002</v>
      </c>
      <c r="I19" s="4">
        <f t="shared" si="2"/>
        <v>3.1640977499999998</v>
      </c>
      <c r="J19" s="4">
        <v>2.6827052999999998</v>
      </c>
      <c r="L19" s="3" t="s">
        <v>41</v>
      </c>
    </row>
    <row r="20" spans="1:12" s="3" customFormat="1" x14ac:dyDescent="0.2">
      <c r="A20" s="3">
        <v>2</v>
      </c>
      <c r="B20" s="3" t="str">
        <f>IF(LEVERS!$H$4=0,"No level description yet",LEVERS!$H$4)</f>
        <v>Nitrification inhibitor</v>
      </c>
      <c r="C20" s="3" t="s">
        <v>217</v>
      </c>
      <c r="D20" s="4">
        <v>7.4835614492753599</v>
      </c>
      <c r="E20" s="4">
        <f t="shared" si="2"/>
        <v>6.9072026992753601</v>
      </c>
      <c r="F20" s="4">
        <f t="shared" si="2"/>
        <v>6.3308439492753603</v>
      </c>
      <c r="G20" s="4">
        <f t="shared" si="2"/>
        <v>5.7544851992753596</v>
      </c>
      <c r="H20" s="4">
        <f t="shared" si="2"/>
        <v>5.1781264492753607</v>
      </c>
      <c r="I20" s="4">
        <f t="shared" si="2"/>
        <v>4.60176769927536</v>
      </c>
      <c r="J20" s="4">
        <v>4.0254089492753602</v>
      </c>
      <c r="L20" s="3" t="s">
        <v>43</v>
      </c>
    </row>
    <row r="21" spans="1:12" s="3" customFormat="1" x14ac:dyDescent="0.2">
      <c r="A21" s="3">
        <v>2</v>
      </c>
      <c r="B21" s="3" t="str">
        <f>IF(LEVERS!$H$4=0,"No level description yet",LEVERS!$H$4)</f>
        <v>Nitrification inhibitor</v>
      </c>
      <c r="C21" s="3" t="s">
        <v>218</v>
      </c>
      <c r="D21" s="4">
        <v>10.8627381054614</v>
      </c>
      <c r="E21" s="4">
        <f t="shared" si="2"/>
        <v>10.199235155461398</v>
      </c>
      <c r="F21" s="4">
        <f t="shared" si="2"/>
        <v>9.5357322054613967</v>
      </c>
      <c r="G21" s="4">
        <f t="shared" si="2"/>
        <v>8.8722292554613951</v>
      </c>
      <c r="H21" s="4">
        <f t="shared" si="2"/>
        <v>8.2087263054613935</v>
      </c>
      <c r="I21" s="4">
        <f t="shared" si="2"/>
        <v>7.5452233554613919</v>
      </c>
      <c r="J21" s="4">
        <v>6.8817204054613903</v>
      </c>
      <c r="L21" s="3" t="s">
        <v>45</v>
      </c>
    </row>
    <row r="22" spans="1:12" s="3" customFormat="1" x14ac:dyDescent="0.2">
      <c r="A22" s="3">
        <v>2</v>
      </c>
      <c r="B22" s="3" t="str">
        <f>IF(LEVERS!$H$4=0,"No level description yet",LEVERS!$H$4)</f>
        <v>Nitrification inhibitor</v>
      </c>
      <c r="C22" s="3" t="s">
        <v>219</v>
      </c>
      <c r="D22" s="4">
        <v>7.6093599999999997</v>
      </c>
      <c r="E22" s="4">
        <f t="shared" si="2"/>
        <v>6.9176183999999994</v>
      </c>
      <c r="F22" s="4">
        <f t="shared" si="2"/>
        <v>6.2258768</v>
      </c>
      <c r="G22" s="4">
        <f t="shared" si="2"/>
        <v>5.5341351999999997</v>
      </c>
      <c r="H22" s="4">
        <f t="shared" si="2"/>
        <v>4.8423935999999994</v>
      </c>
      <c r="I22" s="4">
        <f t="shared" si="2"/>
        <v>4.1506519999999991</v>
      </c>
      <c r="J22" s="4">
        <v>3.4589104000000002</v>
      </c>
      <c r="L22" s="3" t="s">
        <v>47</v>
      </c>
    </row>
    <row r="23" spans="1:12" s="3" customFormat="1" x14ac:dyDescent="0.2">
      <c r="A23" s="3">
        <v>2</v>
      </c>
      <c r="B23" s="3" t="str">
        <f>IF(LEVERS!$H$4=0,"No level description yet",LEVERS!$H$4)</f>
        <v>Nitrification inhibitor</v>
      </c>
      <c r="C23" s="3" t="s">
        <v>220</v>
      </c>
      <c r="D23" s="4">
        <v>8.8812628985507303</v>
      </c>
      <c r="E23" s="4">
        <f t="shared" si="2"/>
        <v>8.2492571285507292</v>
      </c>
      <c r="F23" s="4">
        <f t="shared" si="2"/>
        <v>7.6172513585507264</v>
      </c>
      <c r="G23" s="4">
        <f t="shared" si="2"/>
        <v>6.9852455885507254</v>
      </c>
      <c r="H23" s="4">
        <f t="shared" si="2"/>
        <v>6.3532398185507235</v>
      </c>
      <c r="I23" s="4">
        <f t="shared" si="2"/>
        <v>5.7212340485507216</v>
      </c>
      <c r="J23" s="4">
        <v>5.0892282785507197</v>
      </c>
      <c r="L23" s="3" t="s">
        <v>49</v>
      </c>
    </row>
    <row r="25" spans="1:12" x14ac:dyDescent="0.2">
      <c r="D25" s="17"/>
      <c r="E25" s="17"/>
      <c r="F25" s="17"/>
      <c r="G25" s="17"/>
      <c r="H25" s="17"/>
      <c r="I25" s="17"/>
      <c r="J25"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151E-9D89-4D0B-BCE0-1A3EA4AB1B3D}">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E8646-689D-D647-85CA-C2B275C9A233}">
  <dimension ref="A1:M47"/>
  <sheetViews>
    <sheetView workbookViewId="0"/>
  </sheetViews>
  <sheetFormatPr baseColWidth="10" defaultColWidth="11" defaultRowHeight="16" x14ac:dyDescent="0.2"/>
  <cols>
    <col min="2" max="2" width="16" bestFit="1" customWidth="1"/>
    <col min="3" max="3" width="18.33203125" bestFit="1" customWidth="1"/>
    <col min="12" max="12" width="26.6640625" bestFit="1" customWidth="1"/>
    <col min="13" max="13" width="57.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IF(LEVERS!$F$6=0,"No level description yet",LEVERS!$F$6)</f>
        <v>BAU</v>
      </c>
      <c r="C2" s="1" t="s">
        <v>221</v>
      </c>
      <c r="D2" s="2">
        <v>3.03372890509868</v>
      </c>
      <c r="E2" s="2">
        <f>(E$1-$D$1)/($J$1-$D$1)*($J2-$D2)+$D2</f>
        <v>3.0345332776131251</v>
      </c>
      <c r="F2" s="2">
        <f t="shared" ref="F2:I12" si="0">(F$1-$D$1)/($J$1-$D$1)*($J2-$D2)+$D2</f>
        <v>3.0353376501275702</v>
      </c>
      <c r="G2" s="2">
        <f t="shared" si="0"/>
        <v>3.0361420226420153</v>
      </c>
      <c r="H2" s="2">
        <f t="shared" si="0"/>
        <v>3.0369463951564599</v>
      </c>
      <c r="I2" s="2">
        <f t="shared" si="0"/>
        <v>3.037750767670905</v>
      </c>
      <c r="J2" s="2">
        <v>3.0385551401853501</v>
      </c>
      <c r="L2" s="1" t="s">
        <v>346</v>
      </c>
      <c r="M2" s="1" t="s">
        <v>352</v>
      </c>
    </row>
    <row r="3" spans="1:13" s="1" customFormat="1" x14ac:dyDescent="0.2">
      <c r="A3" s="1">
        <v>1</v>
      </c>
      <c r="B3" s="1" t="str">
        <f>IF(LEVERS!$F$6=0,"No level description yet",LEVERS!$F$6)</f>
        <v>BAU</v>
      </c>
      <c r="C3" s="1" t="s">
        <v>222</v>
      </c>
      <c r="D3" s="2">
        <v>5.6170254448219099</v>
      </c>
      <c r="E3" s="2">
        <f t="shared" ref="E3:E12" si="1">(E$1-$D$1)/($J$1-$D$1)*($J3-$D3)+$D3</f>
        <v>5.6384240563172616</v>
      </c>
      <c r="F3" s="2">
        <f t="shared" si="0"/>
        <v>5.6598226678126133</v>
      </c>
      <c r="G3" s="2">
        <f t="shared" si="0"/>
        <v>5.6812212793079651</v>
      </c>
      <c r="H3" s="2">
        <f t="shared" si="0"/>
        <v>5.7026198908033168</v>
      </c>
      <c r="I3" s="2">
        <f t="shared" si="0"/>
        <v>5.7240185022986685</v>
      </c>
      <c r="J3" s="2">
        <v>5.7454171137940202</v>
      </c>
      <c r="L3" s="1" t="s">
        <v>31</v>
      </c>
      <c r="M3" s="1" t="s">
        <v>353</v>
      </c>
    </row>
    <row r="4" spans="1:13" s="1" customFormat="1" x14ac:dyDescent="0.2">
      <c r="A4" s="1">
        <v>1</v>
      </c>
      <c r="B4" s="1" t="str">
        <f>IF(LEVERS!$F$6=0,"No level description yet",LEVERS!$F$6)</f>
        <v>BAU</v>
      </c>
      <c r="C4" s="1" t="s">
        <v>223</v>
      </c>
      <c r="D4" s="2">
        <v>4.8914680478964199</v>
      </c>
      <c r="E4" s="2">
        <f t="shared" si="1"/>
        <v>4.8954899785522299</v>
      </c>
      <c r="F4" s="2">
        <f t="shared" si="0"/>
        <v>4.8995119092080399</v>
      </c>
      <c r="G4" s="2">
        <f t="shared" si="0"/>
        <v>4.9035338398638499</v>
      </c>
      <c r="H4" s="2">
        <f t="shared" si="0"/>
        <v>4.90755577051966</v>
      </c>
      <c r="I4" s="2">
        <f t="shared" si="0"/>
        <v>4.91157770117547</v>
      </c>
      <c r="J4" s="2">
        <v>4.91559963183128</v>
      </c>
      <c r="L4" s="1" t="s">
        <v>33</v>
      </c>
    </row>
    <row r="5" spans="1:13" s="1" customFormat="1" x14ac:dyDescent="0.2">
      <c r="A5" s="1">
        <v>1</v>
      </c>
      <c r="B5" s="1" t="str">
        <f>IF(LEVERS!$F$6=0,"No level description yet",LEVERS!$F$6)</f>
        <v>BAU</v>
      </c>
      <c r="C5" s="1" t="s">
        <v>224</v>
      </c>
      <c r="D5" s="2">
        <v>3.8776489395063098</v>
      </c>
      <c r="E5" s="2">
        <f t="shared" si="1"/>
        <v>3.8869758236295047</v>
      </c>
      <c r="F5" s="2">
        <f t="shared" si="0"/>
        <v>3.8963027077526999</v>
      </c>
      <c r="G5" s="2">
        <f t="shared" si="0"/>
        <v>3.9056295918758952</v>
      </c>
      <c r="H5" s="2">
        <f t="shared" si="0"/>
        <v>3.91495647599909</v>
      </c>
      <c r="I5" s="2">
        <f t="shared" si="0"/>
        <v>3.9242833601222848</v>
      </c>
      <c r="J5" s="2">
        <v>3.9336102442454801</v>
      </c>
      <c r="L5" s="1" t="s">
        <v>35</v>
      </c>
    </row>
    <row r="6" spans="1:13" s="1" customFormat="1" x14ac:dyDescent="0.2">
      <c r="A6" s="1">
        <v>1</v>
      </c>
      <c r="B6" s="1" t="str">
        <f>IF(LEVERS!$F$6=0,"No level description yet",LEVERS!$F$6)</f>
        <v>BAU</v>
      </c>
      <c r="C6" s="1" t="s">
        <v>225</v>
      </c>
      <c r="D6" s="2">
        <v>4.1042741389168098</v>
      </c>
      <c r="E6" s="2">
        <f t="shared" si="1"/>
        <v>4.1341820126060513</v>
      </c>
      <c r="F6" s="2">
        <f t="shared" si="0"/>
        <v>4.1640898862952929</v>
      </c>
      <c r="G6" s="2">
        <f t="shared" si="0"/>
        <v>4.1939977599845353</v>
      </c>
      <c r="H6" s="2">
        <f t="shared" si="0"/>
        <v>4.2239056336737768</v>
      </c>
      <c r="I6" s="2">
        <f t="shared" si="0"/>
        <v>4.2538135073630183</v>
      </c>
      <c r="J6" s="2">
        <v>4.2837213810522599</v>
      </c>
      <c r="L6" s="1" t="s">
        <v>37</v>
      </c>
    </row>
    <row r="7" spans="1:13" s="1" customFormat="1" x14ac:dyDescent="0.2">
      <c r="A7" s="1">
        <v>1</v>
      </c>
      <c r="B7" s="1" t="str">
        <f>IF(LEVERS!$F$6=0,"No level description yet",LEVERS!$F$6)</f>
        <v>BAU</v>
      </c>
      <c r="C7" s="1" t="s">
        <v>226</v>
      </c>
      <c r="D7" s="2">
        <v>7.6957284860670496</v>
      </c>
      <c r="E7" s="2">
        <f t="shared" si="1"/>
        <v>7.7349234711326593</v>
      </c>
      <c r="F7" s="2">
        <f t="shared" si="0"/>
        <v>7.7741184561982699</v>
      </c>
      <c r="G7" s="2">
        <f t="shared" si="0"/>
        <v>7.8133134412638796</v>
      </c>
      <c r="H7" s="2">
        <f t="shared" si="0"/>
        <v>7.8525084263294893</v>
      </c>
      <c r="I7" s="2">
        <f t="shared" si="0"/>
        <v>7.8917034113950999</v>
      </c>
      <c r="J7" s="2">
        <v>7.9308983964607096</v>
      </c>
      <c r="L7" s="1" t="s">
        <v>39</v>
      </c>
    </row>
    <row r="8" spans="1:13" s="1" customFormat="1" x14ac:dyDescent="0.2">
      <c r="A8" s="1">
        <v>1</v>
      </c>
      <c r="B8" s="1" t="str">
        <f>IF(LEVERS!$F$6=0,"No level description yet",LEVERS!$F$6)</f>
        <v>BAU</v>
      </c>
      <c r="C8" s="1" t="s">
        <v>227</v>
      </c>
      <c r="D8" s="2">
        <v>9.27872476194465</v>
      </c>
      <c r="E8" s="2">
        <f t="shared" si="1"/>
        <v>9.2894646407210804</v>
      </c>
      <c r="F8" s="2">
        <f t="shared" si="0"/>
        <v>9.3002045194975107</v>
      </c>
      <c r="G8" s="2">
        <f t="shared" si="0"/>
        <v>9.3109443982739393</v>
      </c>
      <c r="H8" s="2">
        <f t="shared" si="0"/>
        <v>9.3216842770503696</v>
      </c>
      <c r="I8" s="2">
        <f t="shared" si="0"/>
        <v>9.3324241558268</v>
      </c>
      <c r="J8" s="2">
        <v>9.3431640346032303</v>
      </c>
      <c r="L8" s="1" t="s">
        <v>41</v>
      </c>
    </row>
    <row r="9" spans="1:13" s="1" customFormat="1" x14ac:dyDescent="0.2">
      <c r="A9" s="1">
        <v>1</v>
      </c>
      <c r="B9" s="1" t="str">
        <f>IF(LEVERS!$F$6=0,"No level description yet",LEVERS!$F$6)</f>
        <v>BAU</v>
      </c>
      <c r="C9" s="1" t="s">
        <v>228</v>
      </c>
      <c r="D9" s="2">
        <v>3.93641001843958</v>
      </c>
      <c r="E9" s="2">
        <f t="shared" si="1"/>
        <v>3.9412868672973067</v>
      </c>
      <c r="F9" s="2">
        <f t="shared" si="0"/>
        <v>3.9461637161550334</v>
      </c>
      <c r="G9" s="2">
        <f t="shared" si="0"/>
        <v>3.95104056501276</v>
      </c>
      <c r="H9" s="2">
        <f t="shared" si="0"/>
        <v>3.9559174138704867</v>
      </c>
      <c r="I9" s="2">
        <f t="shared" si="0"/>
        <v>3.9607942627282133</v>
      </c>
      <c r="J9" s="2">
        <v>3.96567111158594</v>
      </c>
      <c r="L9" s="1" t="s">
        <v>43</v>
      </c>
    </row>
    <row r="10" spans="1:13" s="1" customFormat="1" x14ac:dyDescent="0.2">
      <c r="A10" s="1">
        <v>1</v>
      </c>
      <c r="B10" s="1" t="str">
        <f>IF(LEVERS!$F$6=0,"No level description yet",LEVERS!$F$6)</f>
        <v>BAU</v>
      </c>
      <c r="C10" s="1" t="s">
        <v>229</v>
      </c>
      <c r="D10" s="2">
        <v>3.7410941568681202</v>
      </c>
      <c r="E10" s="2">
        <f t="shared" si="1"/>
        <v>3.7771434266498618</v>
      </c>
      <c r="F10" s="2">
        <f t="shared" si="0"/>
        <v>3.8131926964316034</v>
      </c>
      <c r="G10" s="2">
        <f t="shared" si="0"/>
        <v>3.849241966213345</v>
      </c>
      <c r="H10" s="2">
        <f t="shared" si="0"/>
        <v>3.8852912359950866</v>
      </c>
      <c r="I10" s="2">
        <f t="shared" si="0"/>
        <v>3.9213405057768282</v>
      </c>
      <c r="J10" s="2">
        <v>3.9573897755585699</v>
      </c>
      <c r="L10" s="1" t="s">
        <v>45</v>
      </c>
    </row>
    <row r="11" spans="1:13" s="1" customFormat="1" x14ac:dyDescent="0.2">
      <c r="A11" s="1">
        <v>1</v>
      </c>
      <c r="B11" s="1" t="str">
        <f>IF(LEVERS!$F$6=0,"No level description yet",LEVERS!$F$6)</f>
        <v>BAU</v>
      </c>
      <c r="C11" s="1" t="s">
        <v>230</v>
      </c>
      <c r="D11" s="2">
        <v>4.18709927944297</v>
      </c>
      <c r="E11" s="2">
        <f t="shared" si="1"/>
        <v>4.2014122524883968</v>
      </c>
      <c r="F11" s="2">
        <f t="shared" si="0"/>
        <v>4.2157252255338236</v>
      </c>
      <c r="G11" s="2">
        <f t="shared" si="0"/>
        <v>4.2300381985792495</v>
      </c>
      <c r="H11" s="2">
        <f t="shared" si="0"/>
        <v>4.2443511716246762</v>
      </c>
      <c r="I11" s="2">
        <f t="shared" si="0"/>
        <v>4.258664144670103</v>
      </c>
      <c r="J11" s="2">
        <v>4.2729771177155298</v>
      </c>
      <c r="L11" s="1" t="s">
        <v>47</v>
      </c>
    </row>
    <row r="12" spans="1:13" s="1" customFormat="1" x14ac:dyDescent="0.2">
      <c r="A12" s="1">
        <v>1</v>
      </c>
      <c r="B12" s="1" t="str">
        <f>IF(LEVERS!$F$6=0,"No level description yet",LEVERS!$F$6)</f>
        <v>BAU</v>
      </c>
      <c r="C12" s="1" t="s">
        <v>231</v>
      </c>
      <c r="D12" s="2">
        <v>2.9142292127965601</v>
      </c>
      <c r="E12" s="2">
        <f t="shared" si="1"/>
        <v>2.91453526190169</v>
      </c>
      <c r="F12" s="2">
        <f t="shared" si="0"/>
        <v>2.9148413110068199</v>
      </c>
      <c r="G12" s="2">
        <f t="shared" si="0"/>
        <v>2.9151473601119502</v>
      </c>
      <c r="H12" s="2">
        <f t="shared" si="0"/>
        <v>2.9154534092170801</v>
      </c>
      <c r="I12" s="2">
        <f t="shared" si="0"/>
        <v>2.91575945832221</v>
      </c>
      <c r="J12" s="2">
        <v>2.9160655074273398</v>
      </c>
      <c r="L12" s="1" t="s">
        <v>49</v>
      </c>
    </row>
    <row r="13" spans="1:13" s="3" customFormat="1" x14ac:dyDescent="0.2">
      <c r="A13" s="3">
        <v>2</v>
      </c>
      <c r="B13" s="3" t="str">
        <f>IF(LEVERS!$H$6=0,"No level description yet",LEVERS!$H$6)</f>
        <v>Water electrolysis</v>
      </c>
      <c r="C13" s="3" t="s">
        <v>221</v>
      </c>
      <c r="D13" s="4">
        <v>3.03372890509868</v>
      </c>
      <c r="E13" s="4">
        <f>(E$1-$D$1)/($J$1-$D$1)*($J13-$D13)+$D13</f>
        <v>2.5498574209155667</v>
      </c>
      <c r="F13" s="4">
        <f t="shared" ref="F13:I28" si="2">(F$1-$D$1)/($J$1-$D$1)*($J13-$D13)+$D13</f>
        <v>2.0659859367324533</v>
      </c>
      <c r="G13" s="4">
        <f t="shared" si="2"/>
        <v>1.58211445254934</v>
      </c>
      <c r="H13" s="4">
        <f t="shared" si="2"/>
        <v>1.0982429683662267</v>
      </c>
      <c r="I13" s="4">
        <f t="shared" si="2"/>
        <v>0.61437148418311338</v>
      </c>
      <c r="J13" s="4">
        <v>0.1305</v>
      </c>
      <c r="L13" s="3" t="s">
        <v>346</v>
      </c>
      <c r="M13" s="3" t="s">
        <v>354</v>
      </c>
    </row>
    <row r="14" spans="1:13" s="3" customFormat="1" x14ac:dyDescent="0.2">
      <c r="A14" s="3">
        <v>2</v>
      </c>
      <c r="B14" s="3" t="str">
        <f>IF(LEVERS!$H$6=0,"No level description yet",LEVERS!$H$6)</f>
        <v>Water electrolysis</v>
      </c>
      <c r="C14" s="3" t="s">
        <v>222</v>
      </c>
      <c r="D14" s="4">
        <v>5.6170254448219099</v>
      </c>
      <c r="E14" s="4">
        <f t="shared" ref="E14:I45" si="3">(E$1-$D$1)/($J$1-$D$1)*($J14-$D14)+$D14</f>
        <v>4.7659236121939905</v>
      </c>
      <c r="F14" s="4">
        <f t="shared" si="2"/>
        <v>3.914821779566072</v>
      </c>
      <c r="G14" s="4">
        <f t="shared" si="2"/>
        <v>3.0637199469381531</v>
      </c>
      <c r="H14" s="4">
        <f t="shared" si="2"/>
        <v>2.2126181143102341</v>
      </c>
      <c r="I14" s="4">
        <f t="shared" si="2"/>
        <v>1.3615162816823148</v>
      </c>
      <c r="J14" s="4">
        <v>0.51041444905439604</v>
      </c>
      <c r="L14" s="3" t="s">
        <v>31</v>
      </c>
      <c r="M14" s="3" t="s">
        <v>355</v>
      </c>
    </row>
    <row r="15" spans="1:13" s="3" customFormat="1" x14ac:dyDescent="0.2">
      <c r="A15" s="3">
        <v>2</v>
      </c>
      <c r="B15" s="3" t="str">
        <f>IF(LEVERS!$H$6=0,"No level description yet",LEVERS!$H$6)</f>
        <v>Water electrolysis</v>
      </c>
      <c r="C15" s="3" t="s">
        <v>223</v>
      </c>
      <c r="D15" s="4">
        <v>4.8914680478964199</v>
      </c>
      <c r="E15" s="4">
        <f t="shared" si="3"/>
        <v>4.4662210726014013</v>
      </c>
      <c r="F15" s="4">
        <f t="shared" si="2"/>
        <v>4.0409740973063837</v>
      </c>
      <c r="G15" s="4">
        <f t="shared" si="2"/>
        <v>3.6157271220113651</v>
      </c>
      <c r="H15" s="4">
        <f t="shared" si="2"/>
        <v>3.1904801467163466</v>
      </c>
      <c r="I15" s="4">
        <f t="shared" si="2"/>
        <v>2.7652331714213281</v>
      </c>
      <c r="J15" s="4">
        <v>2.33998619612631</v>
      </c>
      <c r="L15" s="3" t="s">
        <v>33</v>
      </c>
    </row>
    <row r="16" spans="1:13" s="3" customFormat="1" x14ac:dyDescent="0.2">
      <c r="A16" s="3">
        <v>2</v>
      </c>
      <c r="B16" s="3" t="str">
        <f>IF(LEVERS!$H$6=0,"No level description yet",LEVERS!$H$6)</f>
        <v>Water electrolysis</v>
      </c>
      <c r="C16" s="3" t="s">
        <v>224</v>
      </c>
      <c r="D16" s="4">
        <v>3.8776489395063098</v>
      </c>
      <c r="E16" s="4">
        <f t="shared" si="3"/>
        <v>3.4723107861937064</v>
      </c>
      <c r="F16" s="4">
        <f t="shared" si="2"/>
        <v>3.0669726328811033</v>
      </c>
      <c r="G16" s="4">
        <f t="shared" si="2"/>
        <v>2.6616344795684999</v>
      </c>
      <c r="H16" s="4">
        <f t="shared" si="2"/>
        <v>2.2562963262558968</v>
      </c>
      <c r="I16" s="4">
        <f t="shared" si="2"/>
        <v>1.8509581729432929</v>
      </c>
      <c r="J16" s="4">
        <v>1.4456200196306901</v>
      </c>
      <c r="L16" s="3" t="s">
        <v>35</v>
      </c>
    </row>
    <row r="17" spans="1:13" s="3" customFormat="1" x14ac:dyDescent="0.2">
      <c r="A17" s="3">
        <v>2</v>
      </c>
      <c r="B17" s="3" t="str">
        <f>IF(LEVERS!$H$6=0,"No level description yet",LEVERS!$H$6)</f>
        <v>Water electrolysis</v>
      </c>
      <c r="C17" s="3" t="s">
        <v>225</v>
      </c>
      <c r="D17" s="4">
        <v>4.1042741389168098</v>
      </c>
      <c r="E17" s="4">
        <f t="shared" si="3"/>
        <v>3.5812611671838832</v>
      </c>
      <c r="F17" s="4">
        <f t="shared" si="2"/>
        <v>3.0582481954509571</v>
      </c>
      <c r="G17" s="4">
        <f t="shared" si="2"/>
        <v>2.5352352237180305</v>
      </c>
      <c r="H17" s="4">
        <f t="shared" si="2"/>
        <v>2.0122222519851043</v>
      </c>
      <c r="I17" s="4">
        <f t="shared" si="2"/>
        <v>1.4892092802521772</v>
      </c>
      <c r="J17" s="4">
        <v>0.96619630851925098</v>
      </c>
      <c r="L17" s="3" t="s">
        <v>37</v>
      </c>
    </row>
    <row r="18" spans="1:13" s="3" customFormat="1" x14ac:dyDescent="0.2">
      <c r="A18" s="3">
        <v>2</v>
      </c>
      <c r="B18" s="3" t="str">
        <f>IF(LEVERS!$H$6=0,"No level description yet",LEVERS!$H$6)</f>
        <v>Water electrolysis</v>
      </c>
      <c r="C18" s="3" t="s">
        <v>226</v>
      </c>
      <c r="D18" s="4">
        <v>7.6957284860670496</v>
      </c>
      <c r="E18" s="4">
        <f t="shared" si="3"/>
        <v>6.5395404050558747</v>
      </c>
      <c r="F18" s="4">
        <f t="shared" si="2"/>
        <v>5.3833523240446999</v>
      </c>
      <c r="G18" s="4">
        <f t="shared" si="2"/>
        <v>4.227164243033525</v>
      </c>
      <c r="H18" s="4">
        <f t="shared" si="2"/>
        <v>3.0709761620223501</v>
      </c>
      <c r="I18" s="4">
        <f t="shared" si="2"/>
        <v>1.9147880810111753</v>
      </c>
      <c r="J18" s="4">
        <v>0.75860000000000005</v>
      </c>
      <c r="L18" s="3" t="s">
        <v>39</v>
      </c>
    </row>
    <row r="19" spans="1:13" s="3" customFormat="1" x14ac:dyDescent="0.2">
      <c r="A19" s="3">
        <v>2</v>
      </c>
      <c r="B19" s="3" t="str">
        <f>IF(LEVERS!$H$6=0,"No level description yet",LEVERS!$H$6)</f>
        <v>Water electrolysis</v>
      </c>
      <c r="C19" s="3" t="s">
        <v>227</v>
      </c>
      <c r="D19" s="4">
        <v>9.27872476194465</v>
      </c>
      <c r="E19" s="4">
        <f t="shared" si="3"/>
        <v>8.176872989498392</v>
      </c>
      <c r="F19" s="4">
        <f t="shared" si="2"/>
        <v>7.075021217052134</v>
      </c>
      <c r="G19" s="4">
        <f t="shared" si="2"/>
        <v>5.9731694446058752</v>
      </c>
      <c r="H19" s="4">
        <f t="shared" si="2"/>
        <v>4.8713176721596172</v>
      </c>
      <c r="I19" s="4">
        <f t="shared" si="2"/>
        <v>3.7694658997133583</v>
      </c>
      <c r="J19" s="4">
        <v>2.6676141272670999</v>
      </c>
      <c r="L19" s="3" t="s">
        <v>41</v>
      </c>
    </row>
    <row r="20" spans="1:13" s="3" customFormat="1" x14ac:dyDescent="0.2">
      <c r="A20" s="3">
        <v>2</v>
      </c>
      <c r="B20" s="3" t="str">
        <f>IF(LEVERS!$H$6=0,"No level description yet",LEVERS!$H$6)</f>
        <v>Water electrolysis</v>
      </c>
      <c r="C20" s="3" t="s">
        <v>228</v>
      </c>
      <c r="D20" s="4">
        <v>3.93641001843958</v>
      </c>
      <c r="E20" s="4">
        <f t="shared" si="3"/>
        <v>3.3171342853635748</v>
      </c>
      <c r="F20" s="4">
        <f t="shared" si="2"/>
        <v>2.6978585522875695</v>
      </c>
      <c r="G20" s="4">
        <f t="shared" si="2"/>
        <v>2.0785828192115643</v>
      </c>
      <c r="H20" s="4">
        <f t="shared" si="2"/>
        <v>1.459307086135559</v>
      </c>
      <c r="I20" s="4">
        <f t="shared" si="2"/>
        <v>0.84003135305955334</v>
      </c>
      <c r="J20" s="4">
        <v>0.22075561998354801</v>
      </c>
      <c r="L20" s="3" t="s">
        <v>43</v>
      </c>
    </row>
    <row r="21" spans="1:13" s="3" customFormat="1" x14ac:dyDescent="0.2">
      <c r="A21" s="3">
        <v>2</v>
      </c>
      <c r="B21" s="3" t="str">
        <f>IF(LEVERS!$H$6=0,"No level description yet",LEVERS!$H$6)</f>
        <v>Water electrolysis</v>
      </c>
      <c r="C21" s="3" t="s">
        <v>229</v>
      </c>
      <c r="D21" s="4">
        <v>3.7410941568681202</v>
      </c>
      <c r="E21" s="4">
        <f t="shared" si="3"/>
        <v>3.1487117973901002</v>
      </c>
      <c r="F21" s="4">
        <f t="shared" si="2"/>
        <v>2.5563294379120802</v>
      </c>
      <c r="G21" s="4">
        <f t="shared" si="2"/>
        <v>1.96394707843406</v>
      </c>
      <c r="H21" s="4">
        <f t="shared" si="2"/>
        <v>1.3715647189560403</v>
      </c>
      <c r="I21" s="4">
        <f t="shared" si="2"/>
        <v>0.77918235947801984</v>
      </c>
      <c r="J21" s="4">
        <v>0.18679999999999999</v>
      </c>
      <c r="L21" s="3" t="s">
        <v>45</v>
      </c>
    </row>
    <row r="22" spans="1:13" s="3" customFormat="1" x14ac:dyDescent="0.2">
      <c r="A22" s="3">
        <v>2</v>
      </c>
      <c r="B22" s="3" t="str">
        <f>IF(LEVERS!$H$6=0,"No level description yet",LEVERS!$H$6)</f>
        <v>Water electrolysis</v>
      </c>
      <c r="C22" s="3" t="s">
        <v>230</v>
      </c>
      <c r="D22" s="4">
        <v>4.18709927944297</v>
      </c>
      <c r="E22" s="4">
        <f t="shared" si="3"/>
        <v>3.603116066202475</v>
      </c>
      <c r="F22" s="4">
        <f t="shared" si="2"/>
        <v>3.0191328529619801</v>
      </c>
      <c r="G22" s="4">
        <f t="shared" si="2"/>
        <v>2.4351496397214851</v>
      </c>
      <c r="H22" s="4">
        <f t="shared" si="2"/>
        <v>1.8511664264809902</v>
      </c>
      <c r="I22" s="4">
        <f t="shared" si="2"/>
        <v>1.2671832132404952</v>
      </c>
      <c r="J22" s="4">
        <v>0.68320000000000003</v>
      </c>
      <c r="L22" s="3" t="s">
        <v>47</v>
      </c>
    </row>
    <row r="23" spans="1:13" s="3" customFormat="1" x14ac:dyDescent="0.2">
      <c r="A23" s="3">
        <v>2</v>
      </c>
      <c r="B23" s="3" t="str">
        <f>IF(LEVERS!$H$6=0,"No level description yet",LEVERS!$H$6)</f>
        <v>Water electrolysis</v>
      </c>
      <c r="C23" s="3" t="s">
        <v>231</v>
      </c>
      <c r="D23" s="4">
        <v>2.9142292127965601</v>
      </c>
      <c r="E23" s="4">
        <f t="shared" si="3"/>
        <v>2.5481467356099121</v>
      </c>
      <c r="F23" s="4">
        <f t="shared" si="2"/>
        <v>2.1820642584232641</v>
      </c>
      <c r="G23" s="4">
        <f t="shared" si="2"/>
        <v>1.8159817812366161</v>
      </c>
      <c r="H23" s="4">
        <f t="shared" si="2"/>
        <v>1.4498993040499681</v>
      </c>
      <c r="I23" s="4">
        <f t="shared" si="2"/>
        <v>1.0838168268633201</v>
      </c>
      <c r="J23" s="4">
        <v>0.71773434967667205</v>
      </c>
      <c r="L23" s="3" t="s">
        <v>49</v>
      </c>
    </row>
    <row r="24" spans="1:13" s="5" customFormat="1" x14ac:dyDescent="0.2">
      <c r="A24" s="5">
        <v>3</v>
      </c>
      <c r="B24" s="5" t="str">
        <f>IF(LEVERS!$J$6=0,"No level description yet",LEVERS!$J$6)</f>
        <v>Electrical heating</v>
      </c>
      <c r="C24" s="5" t="s">
        <v>221</v>
      </c>
      <c r="D24" s="6">
        <v>3.03372890509868</v>
      </c>
      <c r="E24" s="6">
        <f t="shared" si="3"/>
        <v>2.7567942915152432</v>
      </c>
      <c r="F24" s="6">
        <f t="shared" si="2"/>
        <v>2.4798596779318069</v>
      </c>
      <c r="G24" s="6">
        <f t="shared" si="2"/>
        <v>2.2029250643483698</v>
      </c>
      <c r="H24" s="6">
        <f t="shared" si="2"/>
        <v>1.9259904507649335</v>
      </c>
      <c r="I24" s="6">
        <f t="shared" si="2"/>
        <v>1.6490558371814965</v>
      </c>
      <c r="J24" s="6">
        <v>1.37212122359806</v>
      </c>
      <c r="L24" s="5" t="s">
        <v>346</v>
      </c>
      <c r="M24" s="5" t="s">
        <v>356</v>
      </c>
    </row>
    <row r="25" spans="1:13" s="5" customFormat="1" x14ac:dyDescent="0.2">
      <c r="A25" s="5">
        <v>3</v>
      </c>
      <c r="B25" s="5" t="str">
        <f>IF(LEVERS!$J$6=0,"No level description yet",LEVERS!$J$6)</f>
        <v>Electrical heating</v>
      </c>
      <c r="C25" s="5" t="s">
        <v>222</v>
      </c>
      <c r="D25" s="6">
        <v>5.6170254448219099</v>
      </c>
      <c r="E25" s="6">
        <f t="shared" si="3"/>
        <v>4.9665425350218104</v>
      </c>
      <c r="F25" s="6">
        <f t="shared" si="2"/>
        <v>4.31605962522171</v>
      </c>
      <c r="G25" s="6">
        <f t="shared" si="2"/>
        <v>3.6655767154216097</v>
      </c>
      <c r="H25" s="6">
        <f t="shared" si="2"/>
        <v>3.0150938056215102</v>
      </c>
      <c r="I25" s="6">
        <f t="shared" si="2"/>
        <v>2.3646108958214098</v>
      </c>
      <c r="J25" s="6">
        <v>1.7141279860213099</v>
      </c>
      <c r="L25" s="5" t="s">
        <v>31</v>
      </c>
      <c r="M25" s="5" t="s">
        <v>357</v>
      </c>
    </row>
    <row r="26" spans="1:13" s="5" customFormat="1" x14ac:dyDescent="0.2">
      <c r="A26" s="5">
        <v>3</v>
      </c>
      <c r="B26" s="5" t="str">
        <f>IF(LEVERS!$J$6=0,"No level description yet",LEVERS!$J$6)</f>
        <v>Electrical heating</v>
      </c>
      <c r="C26" s="5" t="s">
        <v>223</v>
      </c>
      <c r="D26" s="6">
        <v>4.8914680478964199</v>
      </c>
      <c r="E26" s="6">
        <f t="shared" si="3"/>
        <v>4.679819993378338</v>
      </c>
      <c r="F26" s="6">
        <f t="shared" si="2"/>
        <v>4.468171938860257</v>
      </c>
      <c r="G26" s="6">
        <f t="shared" si="2"/>
        <v>4.2565238843421751</v>
      </c>
      <c r="H26" s="6">
        <f t="shared" si="2"/>
        <v>4.0448758298240932</v>
      </c>
      <c r="I26" s="6">
        <f t="shared" si="2"/>
        <v>3.8332277753060113</v>
      </c>
      <c r="J26" s="6">
        <v>3.6215797207879299</v>
      </c>
      <c r="L26" s="5" t="s">
        <v>33</v>
      </c>
    </row>
    <row r="27" spans="1:13" s="5" customFormat="1" x14ac:dyDescent="0.2">
      <c r="A27" s="5">
        <v>3</v>
      </c>
      <c r="B27" s="5" t="str">
        <f>IF(LEVERS!$J$6=0,"No level description yet",LEVERS!$J$6)</f>
        <v>Electrical heating</v>
      </c>
      <c r="C27" s="5" t="s">
        <v>224</v>
      </c>
      <c r="D27" s="6">
        <v>3.8776489395063098</v>
      </c>
      <c r="E27" s="6">
        <f t="shared" si="3"/>
        <v>3.6929912391468034</v>
      </c>
      <c r="F27" s="6">
        <f t="shared" si="2"/>
        <v>3.5083335387872965</v>
      </c>
      <c r="G27" s="6">
        <f t="shared" si="2"/>
        <v>3.32367583842779</v>
      </c>
      <c r="H27" s="6">
        <f t="shared" si="2"/>
        <v>3.1390181380682836</v>
      </c>
      <c r="I27" s="6">
        <f t="shared" si="2"/>
        <v>2.9543604377087767</v>
      </c>
      <c r="J27" s="6">
        <v>2.7697027373492702</v>
      </c>
      <c r="L27" s="5" t="s">
        <v>35</v>
      </c>
    </row>
    <row r="28" spans="1:13" s="5" customFormat="1" x14ac:dyDescent="0.2">
      <c r="A28" s="5">
        <v>3</v>
      </c>
      <c r="B28" s="5" t="str">
        <f>IF(LEVERS!$J$6=0,"No level description yet",LEVERS!$J$6)</f>
        <v>Electrical heating</v>
      </c>
      <c r="C28" s="5" t="s">
        <v>225</v>
      </c>
      <c r="D28" s="6">
        <v>4.1042741389168098</v>
      </c>
      <c r="E28" s="6">
        <f t="shared" si="3"/>
        <v>3.759210357586503</v>
      </c>
      <c r="F28" s="6">
        <f t="shared" si="2"/>
        <v>3.4141465762561967</v>
      </c>
      <c r="G28" s="6">
        <f t="shared" si="2"/>
        <v>3.0690827949258899</v>
      </c>
      <c r="H28" s="6">
        <f t="shared" si="2"/>
        <v>2.7240190135955835</v>
      </c>
      <c r="I28" s="6">
        <f t="shared" si="2"/>
        <v>2.3789552322652767</v>
      </c>
      <c r="J28" s="6">
        <v>2.0338914509349699</v>
      </c>
      <c r="L28" s="5" t="s">
        <v>37</v>
      </c>
    </row>
    <row r="29" spans="1:13" s="5" customFormat="1" x14ac:dyDescent="0.2">
      <c r="A29" s="5">
        <v>3</v>
      </c>
      <c r="B29" s="5" t="str">
        <f>IF(LEVERS!$J$6=0,"No level description yet",LEVERS!$J$6)</f>
        <v>Electrical heating</v>
      </c>
      <c r="C29" s="5" t="s">
        <v>226</v>
      </c>
      <c r="D29" s="6">
        <v>7.6957284860670496</v>
      </c>
      <c r="E29" s="6">
        <f t="shared" si="3"/>
        <v>6.8561034163636014</v>
      </c>
      <c r="F29" s="6">
        <f t="shared" si="3"/>
        <v>6.0164783466601532</v>
      </c>
      <c r="G29" s="6">
        <f t="shared" si="3"/>
        <v>5.1768532769567051</v>
      </c>
      <c r="H29" s="6">
        <f t="shared" si="3"/>
        <v>4.3372282072532569</v>
      </c>
      <c r="I29" s="6">
        <f t="shared" si="3"/>
        <v>3.4976031375498087</v>
      </c>
      <c r="J29" s="6">
        <v>2.65797806784636</v>
      </c>
      <c r="L29" s="5" t="s">
        <v>39</v>
      </c>
    </row>
    <row r="30" spans="1:13" s="5" customFormat="1" x14ac:dyDescent="0.2">
      <c r="A30" s="5">
        <v>3</v>
      </c>
      <c r="B30" s="5" t="str">
        <f>IF(LEVERS!$J$6=0,"No level description yet",LEVERS!$J$6)</f>
        <v>Electrical heating</v>
      </c>
      <c r="C30" s="5" t="s">
        <v>227</v>
      </c>
      <c r="D30" s="6">
        <v>9.27872476194465</v>
      </c>
      <c r="E30" s="6">
        <f t="shared" si="3"/>
        <v>8.5202192214598327</v>
      </c>
      <c r="F30" s="6">
        <f t="shared" si="3"/>
        <v>7.7617136809750171</v>
      </c>
      <c r="G30" s="6">
        <f t="shared" si="3"/>
        <v>7.0032081404901998</v>
      </c>
      <c r="H30" s="6">
        <f t="shared" si="3"/>
        <v>6.2447026000053834</v>
      </c>
      <c r="I30" s="6">
        <f t="shared" si="3"/>
        <v>5.486197059520566</v>
      </c>
      <c r="J30" s="6">
        <v>4.7276915190357496</v>
      </c>
      <c r="L30" s="5" t="s">
        <v>41</v>
      </c>
    </row>
    <row r="31" spans="1:13" s="5" customFormat="1" x14ac:dyDescent="0.2">
      <c r="A31" s="5">
        <v>3</v>
      </c>
      <c r="B31" s="5" t="str">
        <f>IF(LEVERS!$J$6=0,"No level description yet",LEVERS!$J$6)</f>
        <v>Electrical heating</v>
      </c>
      <c r="C31" s="5" t="s">
        <v>228</v>
      </c>
      <c r="D31" s="6">
        <v>3.93641001843958</v>
      </c>
      <c r="E31" s="6">
        <f t="shared" si="3"/>
        <v>3.3939520547535293</v>
      </c>
      <c r="F31" s="6">
        <f t="shared" si="3"/>
        <v>2.8514940910674786</v>
      </c>
      <c r="G31" s="6">
        <f t="shared" si="3"/>
        <v>2.3090361273814279</v>
      </c>
      <c r="H31" s="6">
        <f t="shared" si="3"/>
        <v>1.7665781636953772</v>
      </c>
      <c r="I31" s="6">
        <f t="shared" si="3"/>
        <v>1.2241202000093265</v>
      </c>
      <c r="J31" s="6">
        <v>0.68166223632327605</v>
      </c>
      <c r="L31" s="5" t="s">
        <v>43</v>
      </c>
    </row>
    <row r="32" spans="1:13" s="5" customFormat="1" x14ac:dyDescent="0.2">
      <c r="A32" s="5">
        <v>3</v>
      </c>
      <c r="B32" s="5" t="str">
        <f>IF(LEVERS!$J$6=0,"No level description yet",LEVERS!$J$6)</f>
        <v>Electrical heating</v>
      </c>
      <c r="C32" s="5" t="s">
        <v>229</v>
      </c>
      <c r="D32" s="6">
        <v>3.7410941568681202</v>
      </c>
      <c r="E32" s="6">
        <f t="shared" si="3"/>
        <v>3.0452656235653386</v>
      </c>
      <c r="F32" s="6">
        <f t="shared" si="3"/>
        <v>2.3494370902625565</v>
      </c>
      <c r="G32" s="6">
        <f t="shared" si="3"/>
        <v>1.6536085569597745</v>
      </c>
      <c r="H32" s="6">
        <f t="shared" si="3"/>
        <v>0.95778002365699288</v>
      </c>
      <c r="I32" s="6">
        <f t="shared" si="3"/>
        <v>0.26195149035421039</v>
      </c>
      <c r="J32" s="6">
        <v>-0.43387704294857099</v>
      </c>
      <c r="L32" s="5" t="s">
        <v>45</v>
      </c>
    </row>
    <row r="33" spans="1:13" s="5" customFormat="1" x14ac:dyDescent="0.2">
      <c r="A33" s="5">
        <v>3</v>
      </c>
      <c r="B33" s="5" t="str">
        <f>IF(LEVERS!$J$6=0,"No level description yet",LEVERS!$J$6)</f>
        <v>Electrical heating</v>
      </c>
      <c r="C33" s="5" t="s">
        <v>230</v>
      </c>
      <c r="D33" s="6">
        <v>4.18709927944297</v>
      </c>
      <c r="E33" s="6">
        <f t="shared" si="3"/>
        <v>3.8185569790204084</v>
      </c>
      <c r="F33" s="6">
        <f t="shared" si="3"/>
        <v>3.4500146785978467</v>
      </c>
      <c r="G33" s="6">
        <f t="shared" si="3"/>
        <v>3.0814723781752851</v>
      </c>
      <c r="H33" s="6">
        <f t="shared" si="3"/>
        <v>2.7129300777527234</v>
      </c>
      <c r="I33" s="6">
        <f t="shared" si="3"/>
        <v>2.3443877773301618</v>
      </c>
      <c r="J33" s="6">
        <v>1.9758454769075999</v>
      </c>
      <c r="L33" s="5" t="s">
        <v>47</v>
      </c>
    </row>
    <row r="34" spans="1:13" s="5" customFormat="1" x14ac:dyDescent="0.2">
      <c r="A34" s="5">
        <v>3</v>
      </c>
      <c r="B34" s="5" t="str">
        <f>IF(LEVERS!$J$6=0,"No level description yet",LEVERS!$J$6)</f>
        <v>Electrical heating</v>
      </c>
      <c r="C34" s="5" t="s">
        <v>231</v>
      </c>
      <c r="D34" s="6">
        <v>2.9142292127965601</v>
      </c>
      <c r="E34" s="6">
        <f t="shared" si="3"/>
        <v>2.5726991131558887</v>
      </c>
      <c r="F34" s="6">
        <f t="shared" si="3"/>
        <v>2.2311690135152169</v>
      </c>
      <c r="G34" s="6">
        <f t="shared" si="3"/>
        <v>1.8896389138745455</v>
      </c>
      <c r="H34" s="6">
        <f t="shared" si="3"/>
        <v>1.5481088142338741</v>
      </c>
      <c r="I34" s="6">
        <f t="shared" si="3"/>
        <v>1.2065787145932023</v>
      </c>
      <c r="J34" s="6">
        <v>0.86504861495253105</v>
      </c>
      <c r="L34" s="5" t="s">
        <v>49</v>
      </c>
    </row>
    <row r="35" spans="1:13" s="7" customFormat="1" x14ac:dyDescent="0.2">
      <c r="A35" s="7">
        <v>4</v>
      </c>
      <c r="B35" s="7" t="str">
        <f>IF(LEVERS!$L$6=0,"No level description yet",LEVERS!$L$6)</f>
        <v>CCS</v>
      </c>
      <c r="C35" s="7" t="s">
        <v>221</v>
      </c>
      <c r="D35" s="8">
        <v>3.03372890509868</v>
      </c>
      <c r="E35" s="8">
        <f t="shared" si="3"/>
        <v>2.5726366635034488</v>
      </c>
      <c r="F35" s="8">
        <f t="shared" si="3"/>
        <v>2.111544421908218</v>
      </c>
      <c r="G35" s="8">
        <f t="shared" si="3"/>
        <v>1.6504521803129866</v>
      </c>
      <c r="H35" s="8">
        <f t="shared" si="3"/>
        <v>1.1893599387177556</v>
      </c>
      <c r="I35" s="8">
        <f t="shared" si="3"/>
        <v>0.72826769712252437</v>
      </c>
      <c r="J35" s="8">
        <v>0.26717545552729299</v>
      </c>
      <c r="L35" s="7" t="s">
        <v>346</v>
      </c>
      <c r="M35" s="7" t="s">
        <v>358</v>
      </c>
    </row>
    <row r="36" spans="1:13" s="7" customFormat="1" x14ac:dyDescent="0.2">
      <c r="A36" s="7">
        <v>4</v>
      </c>
      <c r="B36" s="7" t="str">
        <f>IF(LEVERS!$L$6=0,"No level description yet",LEVERS!$L$6)</f>
        <v>CCS</v>
      </c>
      <c r="C36" s="7" t="s">
        <v>222</v>
      </c>
      <c r="D36" s="8">
        <v>5.6170254448219099</v>
      </c>
      <c r="E36" s="8">
        <f t="shared" si="3"/>
        <v>4.7816298765040095</v>
      </c>
      <c r="F36" s="8">
        <f t="shared" si="3"/>
        <v>3.94623430818611</v>
      </c>
      <c r="G36" s="8">
        <f t="shared" si="3"/>
        <v>3.1108387398682096</v>
      </c>
      <c r="H36" s="8">
        <f t="shared" si="3"/>
        <v>2.2754431715503096</v>
      </c>
      <c r="I36" s="8">
        <f t="shared" si="3"/>
        <v>1.4400476032324088</v>
      </c>
      <c r="J36" s="8">
        <v>0.60465203491450903</v>
      </c>
      <c r="L36" s="7" t="s">
        <v>31</v>
      </c>
      <c r="M36" s="7" t="s">
        <v>359</v>
      </c>
    </row>
    <row r="37" spans="1:13" s="7" customFormat="1" x14ac:dyDescent="0.2">
      <c r="A37" s="7">
        <v>4</v>
      </c>
      <c r="B37" s="7" t="str">
        <f>IF(LEVERS!$L$6=0,"No level description yet",LEVERS!$L$6)</f>
        <v>CCS</v>
      </c>
      <c r="C37" s="7" t="s">
        <v>223</v>
      </c>
      <c r="D37" s="8">
        <v>4.8914680478964199</v>
      </c>
      <c r="E37" s="8">
        <f t="shared" si="3"/>
        <v>4.4964831235531451</v>
      </c>
      <c r="F37" s="8">
        <f t="shared" si="3"/>
        <v>4.1014981992098702</v>
      </c>
      <c r="G37" s="8">
        <f t="shared" si="3"/>
        <v>3.706513274866595</v>
      </c>
      <c r="H37" s="8">
        <f t="shared" si="3"/>
        <v>3.3115283505233202</v>
      </c>
      <c r="I37" s="8">
        <f t="shared" si="3"/>
        <v>2.9165434261800449</v>
      </c>
      <c r="J37" s="8">
        <v>2.5215585018367701</v>
      </c>
      <c r="L37" s="7" t="s">
        <v>33</v>
      </c>
    </row>
    <row r="38" spans="1:13" s="7" customFormat="1" x14ac:dyDescent="0.2">
      <c r="A38" s="7">
        <v>4</v>
      </c>
      <c r="B38" s="7" t="str">
        <f>IF(LEVERS!$L$6=0,"No level description yet",LEVERS!$L$6)</f>
        <v>CCS</v>
      </c>
      <c r="C38" s="7" t="s">
        <v>224</v>
      </c>
      <c r="D38" s="8">
        <v>3.8776489395063098</v>
      </c>
      <c r="E38" s="8">
        <f t="shared" si="3"/>
        <v>3.5026777942567833</v>
      </c>
      <c r="F38" s="8">
        <f t="shared" si="3"/>
        <v>3.1277066490072567</v>
      </c>
      <c r="G38" s="8">
        <f t="shared" si="3"/>
        <v>2.7527355037577301</v>
      </c>
      <c r="H38" s="8">
        <f t="shared" si="3"/>
        <v>2.3777643585082036</v>
      </c>
      <c r="I38" s="8">
        <f t="shared" si="3"/>
        <v>2.0027932132586765</v>
      </c>
      <c r="J38" s="8">
        <v>1.62782206800915</v>
      </c>
      <c r="L38" s="7" t="s">
        <v>35</v>
      </c>
    </row>
    <row r="39" spans="1:13" s="7" customFormat="1" x14ac:dyDescent="0.2">
      <c r="A39" s="7">
        <v>4</v>
      </c>
      <c r="B39" s="7" t="str">
        <f>IF(LEVERS!$L$6=0,"No level description yet",LEVERS!$L$6)</f>
        <v>CCS</v>
      </c>
      <c r="C39" s="7" t="s">
        <v>225</v>
      </c>
      <c r="D39" s="8">
        <v>4.1042741389168098</v>
      </c>
      <c r="E39" s="8">
        <f t="shared" si="3"/>
        <v>3.596482378153623</v>
      </c>
      <c r="F39" s="8">
        <f t="shared" si="3"/>
        <v>3.0886906173904367</v>
      </c>
      <c r="G39" s="8">
        <f t="shared" si="3"/>
        <v>2.5808988566272499</v>
      </c>
      <c r="H39" s="8">
        <f t="shared" si="3"/>
        <v>2.0731070958640636</v>
      </c>
      <c r="I39" s="8">
        <f t="shared" si="3"/>
        <v>1.5653153351008764</v>
      </c>
      <c r="J39" s="8">
        <v>1.0575235743376901</v>
      </c>
      <c r="L39" s="7" t="s">
        <v>37</v>
      </c>
    </row>
    <row r="40" spans="1:13" s="7" customFormat="1" x14ac:dyDescent="0.2">
      <c r="A40" s="7">
        <v>4</v>
      </c>
      <c r="B40" s="7" t="str">
        <f>IF(LEVERS!$L$6=0,"No level description yet",LEVERS!$L$6)</f>
        <v>CCS</v>
      </c>
      <c r="C40" s="7" t="s">
        <v>226</v>
      </c>
      <c r="D40" s="8">
        <v>7.6957284860670496</v>
      </c>
      <c r="E40" s="8">
        <f t="shared" si="3"/>
        <v>6.5922573320039097</v>
      </c>
      <c r="F40" s="8">
        <f t="shared" si="3"/>
        <v>5.4887861779407698</v>
      </c>
      <c r="G40" s="8">
        <f t="shared" si="3"/>
        <v>4.3853150238776299</v>
      </c>
      <c r="H40" s="8">
        <f t="shared" si="3"/>
        <v>3.2818438698144901</v>
      </c>
      <c r="I40" s="8">
        <f t="shared" si="3"/>
        <v>2.1783727157513502</v>
      </c>
      <c r="J40" s="8">
        <v>1.07490156168821</v>
      </c>
      <c r="L40" s="7" t="s">
        <v>39</v>
      </c>
    </row>
    <row r="41" spans="1:13" s="7" customFormat="1" x14ac:dyDescent="0.2">
      <c r="A41" s="7">
        <v>4</v>
      </c>
      <c r="B41" s="7" t="str">
        <f>IF(LEVERS!$L$6=0,"No level description yet",LEVERS!$L$6)</f>
        <v>CCS</v>
      </c>
      <c r="C41" s="7" t="s">
        <v>227</v>
      </c>
      <c r="D41" s="8">
        <v>9.27872476194465</v>
      </c>
      <c r="E41" s="8">
        <f t="shared" si="3"/>
        <v>8.2370282682057105</v>
      </c>
      <c r="F41" s="8">
        <f t="shared" si="3"/>
        <v>7.1953317744667702</v>
      </c>
      <c r="G41" s="8">
        <f t="shared" si="3"/>
        <v>6.1536352807278298</v>
      </c>
      <c r="H41" s="8">
        <f t="shared" si="3"/>
        <v>5.1119387869888904</v>
      </c>
      <c r="I41" s="8">
        <f t="shared" si="3"/>
        <v>4.0702422932499491</v>
      </c>
      <c r="J41" s="8">
        <v>3.0285457995110101</v>
      </c>
      <c r="L41" s="7" t="s">
        <v>41</v>
      </c>
    </row>
    <row r="42" spans="1:13" s="7" customFormat="1" x14ac:dyDescent="0.2">
      <c r="A42" s="7">
        <v>4</v>
      </c>
      <c r="B42" s="7" t="str">
        <f>IF(LEVERS!$L$6=0,"No level description yet",LEVERS!$L$6)</f>
        <v>CCS</v>
      </c>
      <c r="C42" s="7" t="s">
        <v>228</v>
      </c>
      <c r="D42" s="8">
        <v>3.93641001843958</v>
      </c>
      <c r="E42" s="8">
        <f t="shared" si="3"/>
        <v>3.3412194993163991</v>
      </c>
      <c r="F42" s="8">
        <f t="shared" si="3"/>
        <v>2.7460289801932181</v>
      </c>
      <c r="G42" s="8">
        <f t="shared" si="3"/>
        <v>2.1508384610700366</v>
      </c>
      <c r="H42" s="8">
        <f t="shared" si="3"/>
        <v>1.5556479419468556</v>
      </c>
      <c r="I42" s="8">
        <f t="shared" si="3"/>
        <v>0.96045742282367419</v>
      </c>
      <c r="J42" s="8">
        <v>0.36526690370049297</v>
      </c>
      <c r="L42" s="7" t="s">
        <v>43</v>
      </c>
    </row>
    <row r="43" spans="1:13" s="7" customFormat="1" x14ac:dyDescent="0.2">
      <c r="A43" s="7">
        <v>4</v>
      </c>
      <c r="B43" s="7" t="str">
        <f>IF(LEVERS!$L$6=0,"No level description yet",LEVERS!$L$6)</f>
        <v>CCS</v>
      </c>
      <c r="C43" s="7" t="s">
        <v>229</v>
      </c>
      <c r="D43" s="8">
        <v>3.7410941568681202</v>
      </c>
      <c r="E43" s="8">
        <f t="shared" si="3"/>
        <v>3.2487730752675441</v>
      </c>
      <c r="F43" s="8">
        <f t="shared" si="3"/>
        <v>2.7564519936669685</v>
      </c>
      <c r="G43" s="8">
        <f t="shared" si="3"/>
        <v>2.2641309120663928</v>
      </c>
      <c r="H43" s="8">
        <f t="shared" si="3"/>
        <v>1.7718098304658167</v>
      </c>
      <c r="I43" s="8">
        <f t="shared" si="3"/>
        <v>1.2794887488652407</v>
      </c>
      <c r="J43" s="8">
        <v>0.78716766726466503</v>
      </c>
      <c r="L43" s="7" t="s">
        <v>45</v>
      </c>
    </row>
    <row r="44" spans="1:13" s="7" customFormat="1" x14ac:dyDescent="0.2">
      <c r="A44" s="7">
        <v>4</v>
      </c>
      <c r="B44" s="7" t="str">
        <f>IF(LEVERS!$L$6=0,"No level description yet",LEVERS!$L$6)</f>
        <v>CCS</v>
      </c>
      <c r="C44" s="7" t="s">
        <v>230</v>
      </c>
      <c r="D44" s="8">
        <v>4.18709927944297</v>
      </c>
      <c r="E44" s="8">
        <f t="shared" si="3"/>
        <v>3.6132754229484068</v>
      </c>
      <c r="F44" s="8">
        <f t="shared" si="3"/>
        <v>3.039451566453844</v>
      </c>
      <c r="G44" s="8">
        <f t="shared" si="3"/>
        <v>2.4656277099592812</v>
      </c>
      <c r="H44" s="8">
        <f t="shared" si="3"/>
        <v>1.8918038534647179</v>
      </c>
      <c r="I44" s="8">
        <f t="shared" si="3"/>
        <v>1.3179799969701547</v>
      </c>
      <c r="J44" s="8">
        <v>0.74415614047559198</v>
      </c>
      <c r="L44" s="7" t="s">
        <v>47</v>
      </c>
    </row>
    <row r="45" spans="1:13" s="7" customFormat="1" x14ac:dyDescent="0.2">
      <c r="A45" s="7">
        <v>4</v>
      </c>
      <c r="B45" s="7" t="str">
        <f>IF(LEVERS!$L$6=0,"No level description yet",LEVERS!$L$6)</f>
        <v>CCS</v>
      </c>
      <c r="C45" s="7" t="s">
        <v>231</v>
      </c>
      <c r="D45" s="8">
        <v>2.9142292127965601</v>
      </c>
      <c r="E45" s="8">
        <f t="shared" si="3"/>
        <v>2.5891188658445063</v>
      </c>
      <c r="F45" s="8">
        <f t="shared" si="3"/>
        <v>2.264008518892453</v>
      </c>
      <c r="G45" s="8">
        <f t="shared" si="3"/>
        <v>1.9388981719403995</v>
      </c>
      <c r="H45" s="8">
        <f t="shared" si="3"/>
        <v>1.6137878249883459</v>
      </c>
      <c r="I45" s="8">
        <f t="shared" si="3"/>
        <v>1.2886774780362924</v>
      </c>
      <c r="J45" s="8">
        <v>0.96356713108423897</v>
      </c>
      <c r="L45" s="7" t="s">
        <v>49</v>
      </c>
    </row>
    <row r="47" spans="1:13" x14ac:dyDescent="0.2">
      <c r="D47" s="17"/>
      <c r="E47" s="17"/>
      <c r="F47" s="17"/>
      <c r="G47" s="17"/>
      <c r="H47" s="17"/>
      <c r="I47" s="17"/>
      <c r="J47" s="17"/>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3163-13AE-CA42-8F82-82F87D8746DE}">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692F-01E6-454B-9B7F-B1DE12A0563F}">
  <dimension ref="A1:M65"/>
  <sheetViews>
    <sheetView workbookViewId="0"/>
  </sheetViews>
  <sheetFormatPr baseColWidth="10" defaultColWidth="11" defaultRowHeight="16" x14ac:dyDescent="0.2"/>
  <cols>
    <col min="2" max="2" width="33.5" bestFit="1" customWidth="1"/>
    <col min="3" max="3" width="18.33203125" bestFit="1" customWidth="1"/>
    <col min="4" max="10" width="15" bestFit="1" customWidth="1"/>
    <col min="12" max="12" width="30.83203125" bestFit="1" customWidth="1"/>
    <col min="13" max="13" width="4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IF(LEVERS!$F$8=0,"No level description yet",LEVERS!$F$8)</f>
        <v>BAU</v>
      </c>
      <c r="C2" s="1" t="s">
        <v>14</v>
      </c>
      <c r="D2" s="39">
        <v>130039499.48429909</v>
      </c>
      <c r="E2" s="39">
        <v>145504175.23655531</v>
      </c>
      <c r="F2" s="39">
        <v>160912300.3551484</v>
      </c>
      <c r="G2" s="39">
        <v>180173053.67318389</v>
      </c>
      <c r="H2" s="39">
        <v>198730383.8827388</v>
      </c>
      <c r="I2" s="39">
        <v>211891410.58241981</v>
      </c>
      <c r="J2" s="39">
        <v>220810915.7209152</v>
      </c>
      <c r="L2" s="1" t="s">
        <v>418</v>
      </c>
      <c r="M2" s="1" t="s">
        <v>360</v>
      </c>
    </row>
    <row r="3" spans="1:13" s="1" customFormat="1" x14ac:dyDescent="0.2">
      <c r="A3" s="1">
        <v>1</v>
      </c>
      <c r="B3" s="1" t="str">
        <f>IF(LEVERS!$F$8=0,"No level description yet",LEVERS!$F$8)</f>
        <v>BAU</v>
      </c>
      <c r="C3" s="1" t="s">
        <v>16</v>
      </c>
      <c r="D3" s="39">
        <v>39619817.727744929</v>
      </c>
      <c r="E3" s="39">
        <v>45108278.027974956</v>
      </c>
      <c r="F3" s="39">
        <v>52325988.121483594</v>
      </c>
      <c r="G3" s="39">
        <v>57468110.008426793</v>
      </c>
      <c r="H3" s="39">
        <v>61773295.48014766</v>
      </c>
      <c r="I3" s="39">
        <v>62765572.55982472</v>
      </c>
      <c r="J3" s="39">
        <v>66225669.35960263</v>
      </c>
      <c r="L3" s="1" t="s">
        <v>419</v>
      </c>
    </row>
    <row r="4" spans="1:13" s="1" customFormat="1" x14ac:dyDescent="0.2">
      <c r="A4" s="1">
        <v>1</v>
      </c>
      <c r="B4" s="1" t="str">
        <f>IF(LEVERS!$F$8=0,"No level description yet",LEVERS!$F$8)</f>
        <v>BAU</v>
      </c>
      <c r="C4" s="1" t="s">
        <v>17</v>
      </c>
      <c r="D4" s="39">
        <v>56069041.76082769</v>
      </c>
      <c r="E4" s="39">
        <v>53943500.265046142</v>
      </c>
      <c r="F4" s="39">
        <v>59925849.516070031</v>
      </c>
      <c r="G4" s="39">
        <v>65797045.300705023</v>
      </c>
      <c r="H4" s="39">
        <v>77617471.684591547</v>
      </c>
      <c r="I4" s="39">
        <v>69203487.17131111</v>
      </c>
      <c r="J4" s="39">
        <v>69936913.657752886</v>
      </c>
      <c r="L4" s="1" t="s">
        <v>420</v>
      </c>
    </row>
    <row r="5" spans="1:13" s="1" customFormat="1" x14ac:dyDescent="0.2">
      <c r="A5" s="1">
        <v>1</v>
      </c>
      <c r="B5" s="1" t="str">
        <f>IF(LEVERS!$F$8=0,"No level description yet",LEVERS!$F$8)</f>
        <v>BAU</v>
      </c>
      <c r="C5" s="1" t="s">
        <v>18</v>
      </c>
      <c r="D5" s="39">
        <v>15964890.536139799</v>
      </c>
      <c r="E5" s="39">
        <v>18698946.038186688</v>
      </c>
      <c r="F5" s="39">
        <v>22286212.193493653</v>
      </c>
      <c r="G5" s="39">
        <v>24390830.513825011</v>
      </c>
      <c r="H5" s="39">
        <v>26174263.841198999</v>
      </c>
      <c r="I5" s="39">
        <v>27286306.986897111</v>
      </c>
      <c r="J5" s="39">
        <v>28336584.091406289</v>
      </c>
      <c r="L5" s="1" t="s">
        <v>421</v>
      </c>
    </row>
    <row r="6" spans="1:13" s="1" customFormat="1" x14ac:dyDescent="0.2">
      <c r="A6" s="1">
        <v>1</v>
      </c>
      <c r="B6" s="1" t="str">
        <f>IF(LEVERS!$F$8=0,"No level description yet",LEVERS!$F$8)</f>
        <v>BAU</v>
      </c>
      <c r="C6" s="1" t="s">
        <v>19</v>
      </c>
      <c r="D6" s="39">
        <v>60898336.24031622</v>
      </c>
      <c r="E6" s="39">
        <v>65546076.678794928</v>
      </c>
      <c r="F6" s="39">
        <v>73045505.98967576</v>
      </c>
      <c r="G6" s="39">
        <v>81595769.400666118</v>
      </c>
      <c r="H6" s="39">
        <v>89633214.791645691</v>
      </c>
      <c r="I6" s="39">
        <v>94952643.449995339</v>
      </c>
      <c r="J6" s="39">
        <v>98693393.818476498</v>
      </c>
      <c r="L6" s="1" t="s">
        <v>421</v>
      </c>
    </row>
    <row r="7" spans="1:13" s="1" customFormat="1" x14ac:dyDescent="0.2">
      <c r="A7" s="1">
        <v>1</v>
      </c>
      <c r="B7" s="1" t="str">
        <f>IF(LEVERS!$F$8=0,"No level description yet",LEVERS!$F$8)</f>
        <v>BAU</v>
      </c>
      <c r="C7" s="1" t="s">
        <v>20</v>
      </c>
      <c r="D7" s="39">
        <v>8733498.8595810737</v>
      </c>
      <c r="E7" s="39">
        <v>11107614.815714439</v>
      </c>
      <c r="F7" s="39">
        <v>12094289.77813744</v>
      </c>
      <c r="G7" s="39">
        <v>14169020.816547839</v>
      </c>
      <c r="H7" s="39">
        <v>14914225.489217089</v>
      </c>
      <c r="I7" s="39">
        <v>14429938.151232969</v>
      </c>
      <c r="J7" s="39">
        <v>15292213.23448699</v>
      </c>
      <c r="L7" s="1" t="s">
        <v>422</v>
      </c>
    </row>
    <row r="8" spans="1:13" s="1" customFormat="1" x14ac:dyDescent="0.2">
      <c r="A8" s="1">
        <v>1</v>
      </c>
      <c r="B8" s="1" t="str">
        <f>IF(LEVERS!$F$8=0,"No level description yet",LEVERS!$F$8)</f>
        <v>BAU</v>
      </c>
      <c r="C8" s="1" t="s">
        <v>21</v>
      </c>
      <c r="D8" s="39">
        <v>45715645.245732039</v>
      </c>
      <c r="E8" s="39">
        <v>49388948.231847771</v>
      </c>
      <c r="F8" s="39">
        <v>54106619.279283196</v>
      </c>
      <c r="G8" s="39">
        <v>57963640.763045669</v>
      </c>
      <c r="H8" s="39">
        <v>61123771.413749672</v>
      </c>
      <c r="I8" s="39">
        <v>63150191.856747761</v>
      </c>
      <c r="J8" s="39">
        <v>64717232.577696495</v>
      </c>
      <c r="L8" s="1" t="s">
        <v>423</v>
      </c>
    </row>
    <row r="9" spans="1:13" s="1" customFormat="1" x14ac:dyDescent="0.2">
      <c r="A9" s="1">
        <v>1</v>
      </c>
      <c r="B9" s="1" t="str">
        <f>IF(LEVERS!$F$8=0,"No level description yet",LEVERS!$F$8)</f>
        <v>BAU</v>
      </c>
      <c r="C9" s="1" t="s">
        <v>22</v>
      </c>
      <c r="D9" s="39">
        <v>37512073.439441539</v>
      </c>
      <c r="E9" s="39">
        <v>42286582.126971923</v>
      </c>
      <c r="F9" s="39">
        <v>46912563.82014364</v>
      </c>
      <c r="G9" s="39">
        <v>50846519.65100722</v>
      </c>
      <c r="H9" s="39">
        <v>54166896.45216471</v>
      </c>
      <c r="I9" s="39">
        <v>56318350.465161212</v>
      </c>
      <c r="J9" s="39">
        <v>58044789.472379617</v>
      </c>
      <c r="L9" s="1" t="s">
        <v>424</v>
      </c>
    </row>
    <row r="10" spans="1:13" x14ac:dyDescent="0.2">
      <c r="A10" s="1">
        <v>1</v>
      </c>
      <c r="B10" s="1" t="str">
        <f>IF(LEVERS!$F$8=0,"No level description yet",LEVERS!$F$8)</f>
        <v>BAU</v>
      </c>
      <c r="C10" s="1" t="s">
        <v>232</v>
      </c>
      <c r="D10" s="39">
        <v>130039304.33286269</v>
      </c>
      <c r="E10" s="39">
        <v>145503867.65575621</v>
      </c>
      <c r="F10" s="39">
        <v>160911719.87610582</v>
      </c>
      <c r="G10" s="39">
        <v>180172415.35853371</v>
      </c>
      <c r="H10" s="39">
        <v>198729853.83832198</v>
      </c>
      <c r="I10" s="39">
        <v>211891068.2066018</v>
      </c>
      <c r="J10" s="39">
        <v>220810639.65401471</v>
      </c>
      <c r="L10" t="s">
        <v>418</v>
      </c>
    </row>
    <row r="11" spans="1:13" x14ac:dyDescent="0.2">
      <c r="A11" s="1">
        <v>1</v>
      </c>
      <c r="B11" s="1" t="str">
        <f>IF(LEVERS!$F$8=0,"No level description yet",LEVERS!$F$8)</f>
        <v>BAU</v>
      </c>
      <c r="C11" s="1" t="s">
        <v>233</v>
      </c>
      <c r="D11" s="39">
        <v>28515680.53922689</v>
      </c>
      <c r="E11" s="39">
        <v>33969860.351205833</v>
      </c>
      <c r="F11" s="39">
        <v>39000584.808286883</v>
      </c>
      <c r="G11" s="39">
        <v>42692890.814538099</v>
      </c>
      <c r="H11" s="39">
        <v>48825967.687389605</v>
      </c>
      <c r="I11" s="39">
        <v>54740343.334613062</v>
      </c>
      <c r="J11" s="39">
        <v>59709342.036681131</v>
      </c>
      <c r="L11" t="s">
        <v>419</v>
      </c>
    </row>
    <row r="12" spans="1:13" x14ac:dyDescent="0.2">
      <c r="A12" s="1">
        <v>1</v>
      </c>
      <c r="B12" s="1" t="str">
        <f>IF(LEVERS!$F$8=0,"No level description yet",LEVERS!$F$8)</f>
        <v>BAU</v>
      </c>
      <c r="C12" s="1" t="s">
        <v>234</v>
      </c>
      <c r="D12" s="39">
        <v>14767838.327601179</v>
      </c>
      <c r="E12" s="39">
        <v>19667029.193498001</v>
      </c>
      <c r="F12" s="39">
        <v>25039191.726901188</v>
      </c>
      <c r="G12" s="39">
        <v>30900511.530586541</v>
      </c>
      <c r="H12" s="39">
        <v>37180794.4950758</v>
      </c>
      <c r="I12" s="39">
        <v>43464634.011446312</v>
      </c>
      <c r="J12" s="39">
        <v>48504223.996850364</v>
      </c>
      <c r="L12" t="s">
        <v>420</v>
      </c>
    </row>
    <row r="13" spans="1:13" x14ac:dyDescent="0.2">
      <c r="A13" s="1">
        <v>1</v>
      </c>
      <c r="B13" s="1" t="str">
        <f>IF(LEVERS!$F$8=0,"No level description yet",LEVERS!$F$8)</f>
        <v>BAU</v>
      </c>
      <c r="C13" s="1" t="s">
        <v>235</v>
      </c>
      <c r="D13" s="39">
        <v>13905772.309880279</v>
      </c>
      <c r="E13" s="39">
        <v>16108743.9630342</v>
      </c>
      <c r="F13" s="39">
        <v>19101554.75117851</v>
      </c>
      <c r="G13" s="39">
        <v>20782046.855312858</v>
      </c>
      <c r="H13" s="39">
        <v>23123676.556886852</v>
      </c>
      <c r="I13" s="39">
        <v>25373755.555799071</v>
      </c>
      <c r="J13" s="39">
        <v>26784836.372247368</v>
      </c>
      <c r="L13" t="s">
        <v>421</v>
      </c>
    </row>
    <row r="14" spans="1:13" x14ac:dyDescent="0.2">
      <c r="A14" s="1">
        <v>1</v>
      </c>
      <c r="B14" s="1" t="str">
        <f>IF(LEVERS!$F$8=0,"No level description yet",LEVERS!$F$8)</f>
        <v>BAU</v>
      </c>
      <c r="C14" s="1" t="s">
        <v>236</v>
      </c>
      <c r="D14" s="39">
        <v>57226470.40858826</v>
      </c>
      <c r="E14" s="39">
        <v>63985517.356589451</v>
      </c>
      <c r="F14" s="39">
        <v>69033892.512824506</v>
      </c>
      <c r="G14" s="39">
        <v>77181549.704624608</v>
      </c>
      <c r="H14" s="39">
        <v>85786605.984646186</v>
      </c>
      <c r="I14" s="39">
        <v>92613613.514499635</v>
      </c>
      <c r="J14" s="39">
        <v>96821351.604125351</v>
      </c>
      <c r="L14" t="s">
        <v>421</v>
      </c>
    </row>
    <row r="15" spans="1:13" x14ac:dyDescent="0.2">
      <c r="A15" s="1">
        <v>1</v>
      </c>
      <c r="B15" s="1" t="str">
        <f>IF(LEVERS!$F$8=0,"No level description yet",LEVERS!$F$8)</f>
        <v>BAU</v>
      </c>
      <c r="C15" s="1" t="s">
        <v>237</v>
      </c>
      <c r="D15" s="39">
        <v>5350442.429573088</v>
      </c>
      <c r="E15" s="39">
        <v>6426937.0277190395</v>
      </c>
      <c r="F15" s="39">
        <v>7323471.063658</v>
      </c>
      <c r="G15" s="39">
        <v>8407595.8640050776</v>
      </c>
      <c r="H15" s="39">
        <v>9714901.3161953241</v>
      </c>
      <c r="I15" s="39">
        <v>11137543.163966199</v>
      </c>
      <c r="J15" s="39">
        <v>12562326.760283081</v>
      </c>
      <c r="L15" t="s">
        <v>422</v>
      </c>
    </row>
    <row r="16" spans="1:13" x14ac:dyDescent="0.2">
      <c r="A16" s="1">
        <v>1</v>
      </c>
      <c r="B16" s="1" t="str">
        <f>IF(LEVERS!$F$8=0,"No level description yet",LEVERS!$F$8)</f>
        <v>BAU</v>
      </c>
      <c r="C16" s="1" t="s">
        <v>238</v>
      </c>
      <c r="D16" s="39">
        <v>43175992.852535754</v>
      </c>
      <c r="E16" s="39">
        <v>47533004.030874424</v>
      </c>
      <c r="F16" s="39">
        <v>50886487.131603956</v>
      </c>
      <c r="G16" s="39">
        <v>54564264.439839393</v>
      </c>
      <c r="H16" s="39">
        <v>58308964.474089637</v>
      </c>
      <c r="I16" s="39">
        <v>61326540.749245815</v>
      </c>
      <c r="J16" s="39">
        <v>63284031.302137308</v>
      </c>
      <c r="L16" t="s">
        <v>423</v>
      </c>
    </row>
    <row r="17" spans="1:12" x14ac:dyDescent="0.2">
      <c r="A17" s="1">
        <v>1</v>
      </c>
      <c r="B17" s="1" t="str">
        <f>IF(LEVERS!$F$8=0,"No level description yet",LEVERS!$F$8)</f>
        <v>BAU</v>
      </c>
      <c r="C17" s="1" t="s">
        <v>239</v>
      </c>
      <c r="D17" s="39">
        <v>35167149.639426708</v>
      </c>
      <c r="E17" s="39">
        <v>39918330.12910524</v>
      </c>
      <c r="F17" s="39">
        <v>43697694.16993776</v>
      </c>
      <c r="G17" s="39">
        <v>47346749.76529026</v>
      </c>
      <c r="H17" s="39">
        <v>51209572.423586443</v>
      </c>
      <c r="I17" s="39">
        <v>54382574.834598169</v>
      </c>
      <c r="J17" s="39">
        <v>56465303.340417236</v>
      </c>
      <c r="L17" t="s">
        <v>424</v>
      </c>
    </row>
    <row r="18" spans="1:12" s="12" customFormat="1" x14ac:dyDescent="0.2">
      <c r="A18" s="12">
        <v>2</v>
      </c>
      <c r="B18" s="12" t="str">
        <f>IF(LEVERS!$H$8=0,"No level description yet",LEVERS!$H$8)</f>
        <v>Stock per capita to 50% of the current North American level</v>
      </c>
      <c r="C18" s="12" t="s">
        <v>14</v>
      </c>
      <c r="D18" s="39">
        <v>130039499.48429909</v>
      </c>
      <c r="E18" s="39">
        <v>141909683.71649829</v>
      </c>
      <c r="F18" s="39">
        <v>149728121.2519581</v>
      </c>
      <c r="G18" s="39">
        <v>156051757.56190568</v>
      </c>
      <c r="H18" s="39">
        <v>167513246.07779261</v>
      </c>
      <c r="I18" s="39">
        <v>177140075.46389979</v>
      </c>
      <c r="J18" s="39">
        <v>183568472.98124591</v>
      </c>
      <c r="L18" s="12" t="s">
        <v>418</v>
      </c>
    </row>
    <row r="19" spans="1:12" s="12" customFormat="1" x14ac:dyDescent="0.2">
      <c r="A19" s="12">
        <v>2</v>
      </c>
      <c r="B19" s="12" t="str">
        <f>IF(LEVERS!$H$8=0,"No level description yet",LEVERS!$H$8)</f>
        <v>Stock per capita to 50% of the current North American level</v>
      </c>
      <c r="C19" s="12" t="s">
        <v>16</v>
      </c>
      <c r="D19" s="39">
        <v>39619817.727744929</v>
      </c>
      <c r="E19" s="39">
        <v>38995813.461195782</v>
      </c>
      <c r="F19" s="39">
        <v>42095652.023153186</v>
      </c>
      <c r="G19" s="39">
        <v>44298857.675730094</v>
      </c>
      <c r="H19" s="39">
        <v>48937981.974989675</v>
      </c>
      <c r="I19" s="39">
        <v>47888543.224773124</v>
      </c>
      <c r="J19" s="39">
        <v>51049704.506333709</v>
      </c>
      <c r="L19" s="12" t="s">
        <v>419</v>
      </c>
    </row>
    <row r="20" spans="1:12" s="12" customFormat="1" x14ac:dyDescent="0.2">
      <c r="A20" s="12">
        <v>2</v>
      </c>
      <c r="B20" s="12" t="str">
        <f>IF(LEVERS!$H$8=0,"No level description yet",LEVERS!$H$8)</f>
        <v>Stock per capita to 50% of the current North American level</v>
      </c>
      <c r="C20" s="12" t="s">
        <v>17</v>
      </c>
      <c r="D20" s="39">
        <v>56069041.76082769</v>
      </c>
      <c r="E20" s="39">
        <v>43537767.876574896</v>
      </c>
      <c r="F20" s="39">
        <v>49228883.297044061</v>
      </c>
      <c r="G20" s="39">
        <v>54893788.888498075</v>
      </c>
      <c r="H20" s="39">
        <v>52901548.171518631</v>
      </c>
      <c r="I20" s="39">
        <v>50916487.880922899</v>
      </c>
      <c r="J20" s="39">
        <v>52265322.219198592</v>
      </c>
      <c r="L20" s="12" t="s">
        <v>420</v>
      </c>
    </row>
    <row r="21" spans="1:12" s="12" customFormat="1" x14ac:dyDescent="0.2">
      <c r="A21" s="12">
        <v>2</v>
      </c>
      <c r="B21" s="12" t="str">
        <f>IF(LEVERS!$H$8=0,"No level description yet",LEVERS!$H$8)</f>
        <v>Stock per capita to 50% of the current North American level</v>
      </c>
      <c r="C21" s="12" t="s">
        <v>18</v>
      </c>
      <c r="D21" s="39">
        <v>15964890.536139799</v>
      </c>
      <c r="E21" s="39">
        <v>14735721.250985621</v>
      </c>
      <c r="F21" s="39">
        <v>16553882.93857668</v>
      </c>
      <c r="G21" s="39">
        <v>18595430.725249548</v>
      </c>
      <c r="H21" s="39">
        <v>19812625.709768269</v>
      </c>
      <c r="I21" s="39">
        <v>20441920.35510933</v>
      </c>
      <c r="J21" s="39">
        <v>21256882.285465628</v>
      </c>
      <c r="L21" s="12" t="s">
        <v>421</v>
      </c>
    </row>
    <row r="22" spans="1:12" s="12" customFormat="1" x14ac:dyDescent="0.2">
      <c r="A22" s="12">
        <v>2</v>
      </c>
      <c r="B22" s="12" t="str">
        <f>IF(LEVERS!$H$8=0,"No level description yet",LEVERS!$H$8)</f>
        <v>Stock per capita to 50% of the current North American level</v>
      </c>
      <c r="C22" s="12" t="s">
        <v>19</v>
      </c>
      <c r="D22" s="39">
        <v>60898336.24031622</v>
      </c>
      <c r="E22" s="39">
        <v>58010548.313140877</v>
      </c>
      <c r="F22" s="39">
        <v>63988994.634810098</v>
      </c>
      <c r="G22" s="39">
        <v>69347291.798139632</v>
      </c>
      <c r="H22" s="39">
        <v>74978241.839933246</v>
      </c>
      <c r="I22" s="39">
        <v>78930389.500881046</v>
      </c>
      <c r="J22" s="39">
        <v>81318028.364126548</v>
      </c>
      <c r="L22" s="12" t="s">
        <v>421</v>
      </c>
    </row>
    <row r="23" spans="1:12" s="12" customFormat="1" x14ac:dyDescent="0.2">
      <c r="A23" s="12">
        <v>2</v>
      </c>
      <c r="B23" s="12" t="str">
        <f>IF(LEVERS!$H$8=0,"No level description yet",LEVERS!$H$8)</f>
        <v>Stock per capita to 50% of the current North American level</v>
      </c>
      <c r="C23" s="12" t="s">
        <v>20</v>
      </c>
      <c r="D23" s="39">
        <v>8733498.8595810737</v>
      </c>
      <c r="E23" s="39">
        <v>9114175.6879942678</v>
      </c>
      <c r="F23" s="39">
        <v>10046956.710140739</v>
      </c>
      <c r="G23" s="39">
        <v>12096458.853826972</v>
      </c>
      <c r="H23" s="39">
        <v>11036575.00989286</v>
      </c>
      <c r="I23" s="39">
        <v>11415922.303392909</v>
      </c>
      <c r="J23" s="39">
        <v>12030598.499346899</v>
      </c>
      <c r="L23" s="12" t="s">
        <v>422</v>
      </c>
    </row>
    <row r="24" spans="1:12" s="12" customFormat="1" x14ac:dyDescent="0.2">
      <c r="A24" s="12">
        <v>2</v>
      </c>
      <c r="B24" s="12" t="str">
        <f>IF(LEVERS!$H$8=0,"No level description yet",LEVERS!$H$8)</f>
        <v>Stock per capita to 50% of the current North American level</v>
      </c>
      <c r="C24" s="12" t="s">
        <v>21</v>
      </c>
      <c r="D24" s="39">
        <v>45715645.245732039</v>
      </c>
      <c r="E24" s="39">
        <v>37614296.155145764</v>
      </c>
      <c r="F24" s="39">
        <v>42040108.472230583</v>
      </c>
      <c r="G24" s="39">
        <v>44253195.116694301</v>
      </c>
      <c r="H24" s="39">
        <v>46989275.526035771</v>
      </c>
      <c r="I24" s="39">
        <v>48925226.11720334</v>
      </c>
      <c r="J24" s="39">
        <v>50534020.378861852</v>
      </c>
      <c r="L24" s="12" t="s">
        <v>423</v>
      </c>
    </row>
    <row r="25" spans="1:12" s="12" customFormat="1" x14ac:dyDescent="0.2">
      <c r="A25" s="12">
        <v>2</v>
      </c>
      <c r="B25" s="12" t="str">
        <f>IF(LEVERS!$H$8=0,"No level description yet",LEVERS!$H$8)</f>
        <v>Stock per capita to 50% of the current North American level</v>
      </c>
      <c r="C25" s="12" t="s">
        <v>22</v>
      </c>
      <c r="D25" s="39">
        <v>37512073.439441539</v>
      </c>
      <c r="E25" s="39">
        <v>31439563.221666329</v>
      </c>
      <c r="F25" s="39">
        <v>35031656.241972938</v>
      </c>
      <c r="G25" s="39">
        <v>37119481.043450311</v>
      </c>
      <c r="H25" s="39">
        <v>39790528.799972564</v>
      </c>
      <c r="I25" s="39">
        <v>41688658.844895504</v>
      </c>
      <c r="J25" s="39">
        <v>43297769.786532477</v>
      </c>
      <c r="L25" s="12" t="s">
        <v>424</v>
      </c>
    </row>
    <row r="26" spans="1:12" x14ac:dyDescent="0.2">
      <c r="A26" s="12">
        <v>2</v>
      </c>
      <c r="B26" s="12" t="str">
        <f>IF(LEVERS!$H$8=0,"No level description yet",LEVERS!$H$8)</f>
        <v>Stock per capita to 50% of the current North American level</v>
      </c>
      <c r="C26" s="12" t="s">
        <v>232</v>
      </c>
      <c r="D26" s="39">
        <v>130039304.33286269</v>
      </c>
      <c r="E26" s="39">
        <v>141909607.82848617</v>
      </c>
      <c r="F26" s="39">
        <v>149727784.131762</v>
      </c>
      <c r="G26" s="39">
        <v>156051542.6637888</v>
      </c>
      <c r="H26" s="39">
        <v>167512872.41294411</v>
      </c>
      <c r="I26" s="39">
        <v>177139816.584131</v>
      </c>
      <c r="J26" s="39">
        <v>183568300.0816634</v>
      </c>
      <c r="L26" t="s">
        <v>418</v>
      </c>
    </row>
    <row r="27" spans="1:12" x14ac:dyDescent="0.2">
      <c r="A27" s="12">
        <v>2</v>
      </c>
      <c r="B27" s="12" t="str">
        <f>IF(LEVERS!$H$8=0,"No level description yet",LEVERS!$H$8)</f>
        <v>Stock per capita to 50% of the current North American level</v>
      </c>
      <c r="C27" s="12" t="s">
        <v>233</v>
      </c>
      <c r="D27" s="39">
        <v>28515680.53922689</v>
      </c>
      <c r="E27" s="39">
        <v>33969860.351205833</v>
      </c>
      <c r="F27" s="39">
        <v>38972507.89483723</v>
      </c>
      <c r="G27" s="39">
        <v>39984861.400769979</v>
      </c>
      <c r="H27" s="39">
        <v>40657542.992494397</v>
      </c>
      <c r="I27" s="39">
        <v>43552066.113527663</v>
      </c>
      <c r="J27" s="39">
        <v>47453761.213867456</v>
      </c>
      <c r="L27" t="s">
        <v>419</v>
      </c>
    </row>
    <row r="28" spans="1:12" x14ac:dyDescent="0.2">
      <c r="A28" s="12">
        <v>2</v>
      </c>
      <c r="B28" s="12" t="str">
        <f>IF(LEVERS!$H$8=0,"No level description yet",LEVERS!$H$8)</f>
        <v>Stock per capita to 50% of the current North American level</v>
      </c>
      <c r="C28" s="12" t="s">
        <v>234</v>
      </c>
      <c r="D28" s="39">
        <v>14767838.327601179</v>
      </c>
      <c r="E28" s="39">
        <v>19667029.193498001</v>
      </c>
      <c r="F28" s="39">
        <v>25039191.726901181</v>
      </c>
      <c r="G28" s="39">
        <v>30900510.950593829</v>
      </c>
      <c r="H28" s="39">
        <v>37178776.049115859</v>
      </c>
      <c r="I28" s="39">
        <v>43335903.259094387</v>
      </c>
      <c r="J28" s="39">
        <v>47323298.605899408</v>
      </c>
      <c r="L28" t="s">
        <v>420</v>
      </c>
    </row>
    <row r="29" spans="1:12" x14ac:dyDescent="0.2">
      <c r="A29" s="12">
        <v>2</v>
      </c>
      <c r="B29" s="12" t="str">
        <f>IF(LEVERS!$H$8=0,"No level description yet",LEVERS!$H$8)</f>
        <v>Stock per capita to 50% of the current North American level</v>
      </c>
      <c r="C29" s="12" t="s">
        <v>235</v>
      </c>
      <c r="D29" s="39">
        <v>13905772.309880279</v>
      </c>
      <c r="E29" s="39">
        <v>16108743.89022354</v>
      </c>
      <c r="F29" s="39">
        <v>17753829.29155387</v>
      </c>
      <c r="G29" s="39">
        <v>16478046.745441021</v>
      </c>
      <c r="H29" s="39">
        <v>17924377.558015492</v>
      </c>
      <c r="I29" s="39">
        <v>19131818.36017872</v>
      </c>
      <c r="J29" s="39">
        <v>20140035.353922527</v>
      </c>
      <c r="L29" t="s">
        <v>421</v>
      </c>
    </row>
    <row r="30" spans="1:12" x14ac:dyDescent="0.2">
      <c r="A30" s="12">
        <v>2</v>
      </c>
      <c r="B30" s="12" t="str">
        <f>IF(LEVERS!$H$8=0,"No level description yet",LEVERS!$H$8)</f>
        <v>Stock per capita to 50% of the current North American level</v>
      </c>
      <c r="C30" s="12" t="s">
        <v>236</v>
      </c>
      <c r="D30" s="39">
        <v>57226470.40858826</v>
      </c>
      <c r="E30" s="39">
        <v>62984142.351342462</v>
      </c>
      <c r="F30" s="39">
        <v>60645404.232425518</v>
      </c>
      <c r="G30" s="39">
        <v>66406133.308539242</v>
      </c>
      <c r="H30" s="39">
        <v>72222283.500551775</v>
      </c>
      <c r="I30" s="39">
        <v>77166994.080781579</v>
      </c>
      <c r="J30" s="39">
        <v>80159754.398910984</v>
      </c>
      <c r="L30" t="s">
        <v>421</v>
      </c>
    </row>
    <row r="31" spans="1:12" x14ac:dyDescent="0.2">
      <c r="A31" s="12">
        <v>2</v>
      </c>
      <c r="B31" s="12" t="str">
        <f>IF(LEVERS!$H$8=0,"No level description yet",LEVERS!$H$8)</f>
        <v>Stock per capita to 50% of the current North American level</v>
      </c>
      <c r="C31" s="12" t="s">
        <v>237</v>
      </c>
      <c r="D31" s="39">
        <v>5350442.429573088</v>
      </c>
      <c r="E31" s="39">
        <v>6426937.0277190395</v>
      </c>
      <c r="F31" s="39">
        <v>7323471.063654704</v>
      </c>
      <c r="G31" s="39">
        <v>8406793.7492296956</v>
      </c>
      <c r="H31" s="39">
        <v>9406031.8774537928</v>
      </c>
      <c r="I31" s="39">
        <v>9603986.5141598806</v>
      </c>
      <c r="J31" s="39">
        <v>10549990.26213285</v>
      </c>
      <c r="L31" t="s">
        <v>422</v>
      </c>
    </row>
    <row r="32" spans="1:12" x14ac:dyDescent="0.2">
      <c r="A32" s="12">
        <v>2</v>
      </c>
      <c r="B32" s="12" t="str">
        <f>IF(LEVERS!$H$8=0,"No level description yet",LEVERS!$H$8)</f>
        <v>Stock per capita to 50% of the current North American level</v>
      </c>
      <c r="C32" s="12" t="s">
        <v>238</v>
      </c>
      <c r="D32" s="39">
        <v>43175992.852535754</v>
      </c>
      <c r="E32" s="39">
        <v>47515187.554175787</v>
      </c>
      <c r="F32" s="39">
        <v>38967435.8828412</v>
      </c>
      <c r="G32" s="39">
        <v>41341036.473144621</v>
      </c>
      <c r="H32" s="39">
        <v>44508703.555857524</v>
      </c>
      <c r="I32" s="39">
        <v>47186173.863032043</v>
      </c>
      <c r="J32" s="39">
        <v>49068411.190066688</v>
      </c>
      <c r="L32" t="s">
        <v>423</v>
      </c>
    </row>
    <row r="33" spans="1:12" x14ac:dyDescent="0.2">
      <c r="A33" s="12">
        <v>2</v>
      </c>
      <c r="B33" s="12" t="str">
        <f>IF(LEVERS!$H$8=0,"No level description yet",LEVERS!$H$8)</f>
        <v>Stock per capita to 50% of the current North American level</v>
      </c>
      <c r="C33" s="12" t="s">
        <v>239</v>
      </c>
      <c r="D33" s="39">
        <v>35167149.639426708</v>
      </c>
      <c r="E33" s="39">
        <v>39901334.450862721</v>
      </c>
      <c r="F33" s="39">
        <v>32563018.390679441</v>
      </c>
      <c r="G33" s="39">
        <v>34363237.080342971</v>
      </c>
      <c r="H33" s="39">
        <v>37356290.032540202</v>
      </c>
      <c r="I33" s="39">
        <v>39981628.12116684</v>
      </c>
      <c r="J33" s="39">
        <v>41830227.589079291</v>
      </c>
      <c r="L33" t="s">
        <v>424</v>
      </c>
    </row>
    <row r="34" spans="1:12" s="5" customFormat="1" x14ac:dyDescent="0.2">
      <c r="A34" s="5">
        <v>3</v>
      </c>
      <c r="B34" s="5" t="str">
        <f>IF(LEVERS!$J$8=0,"No level description yet",LEVERS!$J$8)</f>
        <v>Stock per capita to 30% of the current North American level</v>
      </c>
      <c r="C34" s="5" t="s">
        <v>14</v>
      </c>
      <c r="D34" s="39">
        <v>130039499.48429909</v>
      </c>
      <c r="E34" s="39">
        <v>137177812.04292351</v>
      </c>
      <c r="F34" s="39">
        <v>127501531.2225064</v>
      </c>
      <c r="G34" s="39">
        <v>118397114.61251269</v>
      </c>
      <c r="H34" s="39">
        <v>124397299.22184101</v>
      </c>
      <c r="I34" s="39">
        <v>131913175.84171592</v>
      </c>
      <c r="J34" s="39">
        <v>137441974.38084382</v>
      </c>
      <c r="L34" s="5" t="s">
        <v>418</v>
      </c>
    </row>
    <row r="35" spans="1:12" s="5" customFormat="1" x14ac:dyDescent="0.2">
      <c r="A35" s="5">
        <v>3</v>
      </c>
      <c r="B35" s="5" t="str">
        <f>IF(LEVERS!$J$8=0,"No level description yet",LEVERS!$J$8)</f>
        <v>Stock per capita to 30% of the current North American level</v>
      </c>
      <c r="C35" s="5" t="s">
        <v>16</v>
      </c>
      <c r="D35" s="39">
        <v>39619817.727744929</v>
      </c>
      <c r="E35" s="39">
        <v>26957658.977766618</v>
      </c>
      <c r="F35" s="39">
        <v>31858062.703285892</v>
      </c>
      <c r="G35" s="39">
        <v>29066889.499048498</v>
      </c>
      <c r="H35" s="39">
        <v>37399783.879389018</v>
      </c>
      <c r="I35" s="39">
        <v>35748217.215784326</v>
      </c>
      <c r="J35" s="39">
        <v>39095383.254840776</v>
      </c>
      <c r="L35" s="5" t="s">
        <v>419</v>
      </c>
    </row>
    <row r="36" spans="1:12" s="5" customFormat="1" x14ac:dyDescent="0.2">
      <c r="A36" s="5">
        <v>3</v>
      </c>
      <c r="B36" s="5" t="str">
        <f>IF(LEVERS!$J$8=0,"No level description yet",LEVERS!$J$8)</f>
        <v>Stock per capita to 30% of the current North American level</v>
      </c>
      <c r="C36" s="5" t="s">
        <v>17</v>
      </c>
      <c r="D36" s="39">
        <v>56069041.76082769</v>
      </c>
      <c r="E36" s="39">
        <v>26984016.801045503</v>
      </c>
      <c r="F36" s="39">
        <v>32716882.935469851</v>
      </c>
      <c r="G36" s="39">
        <v>35681203.008947104</v>
      </c>
      <c r="H36" s="39">
        <v>40890141.191914506</v>
      </c>
      <c r="I36" s="39">
        <v>42207339.998680763</v>
      </c>
      <c r="J36" s="39">
        <v>42914120.552875839</v>
      </c>
      <c r="L36" s="5" t="s">
        <v>420</v>
      </c>
    </row>
    <row r="37" spans="1:12" s="5" customFormat="1" x14ac:dyDescent="0.2">
      <c r="A37" s="5">
        <v>3</v>
      </c>
      <c r="B37" s="5" t="str">
        <f>IF(LEVERS!$J$8=0,"No level description yet",LEVERS!$J$8)</f>
        <v>Stock per capita to 30% of the current North American level</v>
      </c>
      <c r="C37" s="5" t="s">
        <v>18</v>
      </c>
      <c r="D37" s="39">
        <v>15964890.536139799</v>
      </c>
      <c r="E37" s="39">
        <v>10754725.184873991</v>
      </c>
      <c r="F37" s="39">
        <v>11379185.041554019</v>
      </c>
      <c r="G37" s="39">
        <v>14299266.56370057</v>
      </c>
      <c r="H37" s="39">
        <v>14786288.85892004</v>
      </c>
      <c r="I37" s="39">
        <v>14779509.21218832</v>
      </c>
      <c r="J37" s="39">
        <v>15457715.35404974</v>
      </c>
      <c r="L37" s="5" t="s">
        <v>421</v>
      </c>
    </row>
    <row r="38" spans="1:12" s="5" customFormat="1" x14ac:dyDescent="0.2">
      <c r="A38" s="5">
        <v>3</v>
      </c>
      <c r="B38" s="5" t="str">
        <f>IF(LEVERS!$J$8=0,"No level description yet",LEVERS!$J$8)</f>
        <v>Stock per capita to 30% of the current North American level</v>
      </c>
      <c r="C38" s="5" t="s">
        <v>19</v>
      </c>
      <c r="D38" s="39">
        <v>60898336.24031622</v>
      </c>
      <c r="E38" s="39">
        <v>44266167.564374216</v>
      </c>
      <c r="F38" s="39">
        <v>47347652.018025383</v>
      </c>
      <c r="G38" s="39">
        <v>51487131.88731195</v>
      </c>
      <c r="H38" s="39">
        <v>55654377.928496301</v>
      </c>
      <c r="I38" s="39">
        <v>58686384.067447953</v>
      </c>
      <c r="J38" s="39">
        <v>61027936.502657913</v>
      </c>
      <c r="L38" s="5" t="s">
        <v>421</v>
      </c>
    </row>
    <row r="39" spans="1:12" s="5" customFormat="1" x14ac:dyDescent="0.2">
      <c r="A39" s="5">
        <v>3</v>
      </c>
      <c r="B39" s="5" t="str">
        <f>IF(LEVERS!$J$8=0,"No level description yet",LEVERS!$J$8)</f>
        <v>Stock per capita to 30% of the current North American level</v>
      </c>
      <c r="C39" s="5" t="s">
        <v>20</v>
      </c>
      <c r="D39" s="39">
        <v>8733498.8595810737</v>
      </c>
      <c r="E39" s="39">
        <v>6580176.4801451378</v>
      </c>
      <c r="F39" s="39">
        <v>7529796.8355589835</v>
      </c>
      <c r="G39" s="39">
        <v>8267147.229283222</v>
      </c>
      <c r="H39" s="39">
        <v>8651158.2999024801</v>
      </c>
      <c r="I39" s="39">
        <v>8948327.8982678372</v>
      </c>
      <c r="J39" s="39">
        <v>8842667.4146989845</v>
      </c>
      <c r="L39" s="5" t="s">
        <v>422</v>
      </c>
    </row>
    <row r="40" spans="1:12" s="5" customFormat="1" x14ac:dyDescent="0.2">
      <c r="A40" s="5">
        <v>3</v>
      </c>
      <c r="B40" s="5" t="str">
        <f>IF(LEVERS!$J$8=0,"No level description yet",LEVERS!$J$8)</f>
        <v>Stock per capita to 30% of the current North American level</v>
      </c>
      <c r="C40" s="5" t="s">
        <v>21</v>
      </c>
      <c r="D40" s="39">
        <v>45715645.245732039</v>
      </c>
      <c r="E40" s="39">
        <v>29506718.269889399</v>
      </c>
      <c r="F40" s="39">
        <v>32966645.561238699</v>
      </c>
      <c r="G40" s="39">
        <v>32867307.338928018</v>
      </c>
      <c r="H40" s="39">
        <v>34352503.086013645</v>
      </c>
      <c r="I40" s="39">
        <v>35663680.471988238</v>
      </c>
      <c r="J40" s="39">
        <v>36818292.549122915</v>
      </c>
      <c r="L40" s="5" t="s">
        <v>423</v>
      </c>
    </row>
    <row r="41" spans="1:12" s="5" customFormat="1" x14ac:dyDescent="0.2">
      <c r="A41" s="5">
        <v>3</v>
      </c>
      <c r="B41" s="5" t="str">
        <f>IF(LEVERS!$J$8=0,"No level description yet",LEVERS!$J$8)</f>
        <v>Stock per capita to 30% of the current North American level</v>
      </c>
      <c r="C41" s="5" t="s">
        <v>22</v>
      </c>
      <c r="D41" s="39">
        <v>37512073.439441539</v>
      </c>
      <c r="E41" s="39">
        <v>24355368.311380222</v>
      </c>
      <c r="F41" s="39">
        <v>26644229.30610038</v>
      </c>
      <c r="G41" s="39">
        <v>26500004.975805029</v>
      </c>
      <c r="H41" s="39">
        <v>27884181.045050569</v>
      </c>
      <c r="I41" s="39">
        <v>28624860.83568687</v>
      </c>
      <c r="J41" s="39">
        <v>29269272.505212162</v>
      </c>
      <c r="L41" s="5" t="s">
        <v>424</v>
      </c>
    </row>
    <row r="42" spans="1:12" x14ac:dyDescent="0.2">
      <c r="A42" s="5">
        <v>3</v>
      </c>
      <c r="B42" s="5" t="str">
        <f>IF(LEVERS!$J$8=0,"No level description yet",LEVERS!$J$8)</f>
        <v>Stock per capita to 30% of the current North American level</v>
      </c>
      <c r="C42" s="5" t="s">
        <v>232</v>
      </c>
      <c r="D42" s="39">
        <v>130039304.33286269</v>
      </c>
      <c r="E42" s="39">
        <v>137178114.67006409</v>
      </c>
      <c r="F42" s="39">
        <v>127501841.2983716</v>
      </c>
      <c r="G42" s="39">
        <v>118397390.79495679</v>
      </c>
      <c r="H42" s="39">
        <v>124397009.57942989</v>
      </c>
      <c r="I42" s="39">
        <v>131912974.49503589</v>
      </c>
      <c r="J42" s="39">
        <v>137441800.42657319</v>
      </c>
      <c r="L42" t="s">
        <v>418</v>
      </c>
    </row>
    <row r="43" spans="1:12" x14ac:dyDescent="0.2">
      <c r="A43" s="5">
        <v>3</v>
      </c>
      <c r="B43" s="5" t="str">
        <f>IF(LEVERS!$J$8=0,"No level description yet",LEVERS!$J$8)</f>
        <v>Stock per capita to 30% of the current North American level</v>
      </c>
      <c r="C43" s="5" t="s">
        <v>233</v>
      </c>
      <c r="D43" s="39">
        <v>28515680.53922689</v>
      </c>
      <c r="E43" s="39">
        <v>33969860.351205833</v>
      </c>
      <c r="F43" s="39">
        <v>38917156.713262849</v>
      </c>
      <c r="G43" s="39">
        <v>35276836.865385555</v>
      </c>
      <c r="H43" s="39">
        <v>31085869.659809869</v>
      </c>
      <c r="I43" s="39">
        <v>31346716.384376559</v>
      </c>
      <c r="J43" s="39">
        <v>35268279.933176033</v>
      </c>
      <c r="L43" t="s">
        <v>419</v>
      </c>
    </row>
    <row r="44" spans="1:12" x14ac:dyDescent="0.2">
      <c r="A44" s="5">
        <v>3</v>
      </c>
      <c r="B44" s="5" t="str">
        <f>IF(LEVERS!$J$8=0,"No level description yet",LEVERS!$J$8)</f>
        <v>Stock per capita to 30% of the current North American level</v>
      </c>
      <c r="C44" s="5" t="s">
        <v>234</v>
      </c>
      <c r="D44" s="39">
        <v>14767838.327601179</v>
      </c>
      <c r="E44" s="39">
        <v>19667029.193498001</v>
      </c>
      <c r="F44" s="39">
        <v>25039191.726901181</v>
      </c>
      <c r="G44" s="39">
        <v>30900510.02300581</v>
      </c>
      <c r="H44" s="39">
        <v>37175553.988623753</v>
      </c>
      <c r="I44" s="39">
        <v>43131167.361280084</v>
      </c>
      <c r="J44" s="39">
        <v>45453145.428594932</v>
      </c>
      <c r="L44" t="s">
        <v>420</v>
      </c>
    </row>
    <row r="45" spans="1:12" x14ac:dyDescent="0.2">
      <c r="A45" s="5">
        <v>3</v>
      </c>
      <c r="B45" s="5" t="str">
        <f>IF(LEVERS!$J$8=0,"No level description yet",LEVERS!$J$8)</f>
        <v>Stock per capita to 30% of the current North American level</v>
      </c>
      <c r="C45" s="5" t="s">
        <v>235</v>
      </c>
      <c r="D45" s="39">
        <v>13905772.309880279</v>
      </c>
      <c r="E45" s="39">
        <v>16108743.816964831</v>
      </c>
      <c r="F45" s="39">
        <v>16398699.524558492</v>
      </c>
      <c r="G45" s="39">
        <v>12217611.204769501</v>
      </c>
      <c r="H45" s="39">
        <v>13758818.15019476</v>
      </c>
      <c r="I45" s="39">
        <v>13963443.60753122</v>
      </c>
      <c r="J45" s="39">
        <v>14735168.29073374</v>
      </c>
      <c r="L45" t="s">
        <v>421</v>
      </c>
    </row>
    <row r="46" spans="1:12" x14ac:dyDescent="0.2">
      <c r="A46" s="5">
        <v>3</v>
      </c>
      <c r="B46" s="5" t="str">
        <f>IF(LEVERS!$J$8=0,"No level description yet",LEVERS!$J$8)</f>
        <v>Stock per capita to 30% of the current North American level</v>
      </c>
      <c r="C46" s="5" t="s">
        <v>236</v>
      </c>
      <c r="D46" s="39">
        <v>57226470.40858826</v>
      </c>
      <c r="E46" s="39">
        <v>61328921.392259724</v>
      </c>
      <c r="F46" s="39">
        <v>45469304.054883383</v>
      </c>
      <c r="G46" s="39">
        <v>49297910.680307418</v>
      </c>
      <c r="H46" s="39">
        <v>53667526.995638207</v>
      </c>
      <c r="I46" s="39">
        <v>57317400.186671577</v>
      </c>
      <c r="J46" s="39">
        <v>59850727.361597657</v>
      </c>
      <c r="L46" t="s">
        <v>421</v>
      </c>
    </row>
    <row r="47" spans="1:12" x14ac:dyDescent="0.2">
      <c r="A47" s="5">
        <v>3</v>
      </c>
      <c r="B47" s="5" t="str">
        <f>IF(LEVERS!$J$8=0,"No level description yet",LEVERS!$J$8)</f>
        <v>Stock per capita to 30% of the current North American level</v>
      </c>
      <c r="C47" s="5" t="s">
        <v>237</v>
      </c>
      <c r="D47" s="39">
        <v>5350442.429573088</v>
      </c>
      <c r="E47" s="39">
        <v>6426937.0277190395</v>
      </c>
      <c r="F47" s="39">
        <v>7323471.0636504935</v>
      </c>
      <c r="G47" s="39">
        <v>8405769.4336088169</v>
      </c>
      <c r="H47" s="39">
        <v>9013096.9537253492</v>
      </c>
      <c r="I47" s="39">
        <v>7662929.5927969133</v>
      </c>
      <c r="J47" s="39">
        <v>7757328.8024408519</v>
      </c>
      <c r="L47" t="s">
        <v>422</v>
      </c>
    </row>
    <row r="48" spans="1:12" x14ac:dyDescent="0.2">
      <c r="A48" s="5">
        <v>3</v>
      </c>
      <c r="B48" s="5" t="str">
        <f>IF(LEVERS!$J$8=0,"No level description yet",LEVERS!$J$8)</f>
        <v>Stock per capita to 30% of the current North American level</v>
      </c>
      <c r="C48" s="5" t="s">
        <v>238</v>
      </c>
      <c r="D48" s="39">
        <v>43175992.852535754</v>
      </c>
      <c r="E48" s="39">
        <v>47501020.996053442</v>
      </c>
      <c r="F48" s="39">
        <v>30411493.30240301</v>
      </c>
      <c r="G48" s="39">
        <v>31261241.752165679</v>
      </c>
      <c r="H48" s="39">
        <v>32870391.617613021</v>
      </c>
      <c r="I48" s="39">
        <v>34478345.615170389</v>
      </c>
      <c r="J48" s="39">
        <v>35771962.884673342</v>
      </c>
      <c r="L48" t="s">
        <v>423</v>
      </c>
    </row>
    <row r="49" spans="1:12" x14ac:dyDescent="0.2">
      <c r="A49" s="5">
        <v>3</v>
      </c>
      <c r="B49" s="5" t="str">
        <f>IF(LEVERS!$J$8=0,"No level description yet",LEVERS!$J$8)</f>
        <v>Stock per capita to 30% of the current North American level</v>
      </c>
      <c r="C49" s="5" t="s">
        <v>239</v>
      </c>
      <c r="D49" s="39">
        <v>35167149.639426708</v>
      </c>
      <c r="E49" s="39">
        <v>39891013.355661407</v>
      </c>
      <c r="F49" s="39">
        <v>25343643.357894979</v>
      </c>
      <c r="G49" s="39">
        <v>25078799.565635547</v>
      </c>
      <c r="H49" s="39">
        <v>26550859.102289919</v>
      </c>
      <c r="I49" s="39">
        <v>27910743.32340011</v>
      </c>
      <c r="J49" s="39">
        <v>28664816.495793302</v>
      </c>
      <c r="L49" t="s">
        <v>424</v>
      </c>
    </row>
    <row r="50" spans="1:12" s="40" customFormat="1" x14ac:dyDescent="0.2">
      <c r="A50" s="40">
        <v>4</v>
      </c>
      <c r="B50" s="40" t="str">
        <f>IF(LEVERS!$L$8=0,"No level description yet",LEVERS!$L$8)</f>
        <v>Stock per capita to 10% of the current North American level</v>
      </c>
      <c r="C50" s="40" t="s">
        <v>14</v>
      </c>
      <c r="D50" s="39">
        <v>130039499.48429909</v>
      </c>
      <c r="E50" s="39">
        <v>127396302.7824277</v>
      </c>
      <c r="F50" s="39">
        <v>94390297.414191931</v>
      </c>
      <c r="G50" s="39">
        <v>59010811.529462874</v>
      </c>
      <c r="H50" s="39">
        <v>53261294.391727336</v>
      </c>
      <c r="I50" s="39">
        <v>54880265.358756095</v>
      </c>
      <c r="J50" s="39">
        <v>56282760.143123284</v>
      </c>
      <c r="L50" s="40" t="s">
        <v>418</v>
      </c>
    </row>
    <row r="51" spans="1:12" s="40" customFormat="1" x14ac:dyDescent="0.2">
      <c r="A51" s="40">
        <v>4</v>
      </c>
      <c r="B51" s="40" t="str">
        <f>IF(LEVERS!$L$8=0,"No level description yet",LEVERS!$L$8)</f>
        <v>Stock per capita to 10% of the current North American level</v>
      </c>
      <c r="C51" s="40" t="s">
        <v>16</v>
      </c>
      <c r="D51" s="39">
        <v>39619817.727744929</v>
      </c>
      <c r="E51" s="39">
        <v>11031917.135312529</v>
      </c>
      <c r="F51" s="39">
        <v>14952087.71382259</v>
      </c>
      <c r="G51" s="39">
        <v>7974831.617046508</v>
      </c>
      <c r="H51" s="39">
        <v>17350892.50054935</v>
      </c>
      <c r="I51" s="39">
        <v>13595543.30761664</v>
      </c>
      <c r="J51" s="39">
        <v>16715778.822280528</v>
      </c>
      <c r="L51" s="40" t="s">
        <v>419</v>
      </c>
    </row>
    <row r="52" spans="1:12" s="40" customFormat="1" x14ac:dyDescent="0.2">
      <c r="A52" s="40">
        <v>4</v>
      </c>
      <c r="B52" s="40" t="str">
        <f>IF(LEVERS!$L$8=0,"No level description yet",LEVERS!$L$8)</f>
        <v>Stock per capita to 10% of the current North American level</v>
      </c>
      <c r="C52" s="40" t="s">
        <v>17</v>
      </c>
      <c r="D52" s="39">
        <v>56069041.76082769</v>
      </c>
      <c r="E52" s="39">
        <v>12617598.571790561</v>
      </c>
      <c r="F52" s="39">
        <v>11985317.471962109</v>
      </c>
      <c r="G52" s="39">
        <v>13592089.784114851</v>
      </c>
      <c r="H52" s="39">
        <v>19579490.11274546</v>
      </c>
      <c r="I52" s="39">
        <v>23758498.501559269</v>
      </c>
      <c r="J52" s="39">
        <v>24045759.243611</v>
      </c>
      <c r="L52" s="40" t="s">
        <v>420</v>
      </c>
    </row>
    <row r="53" spans="1:12" s="40" customFormat="1" x14ac:dyDescent="0.2">
      <c r="A53" s="40">
        <v>4</v>
      </c>
      <c r="B53" s="40" t="str">
        <f>IF(LEVERS!$L$8=0,"No level description yet",LEVERS!$L$8)</f>
        <v>Stock per capita to 10% of the current North American level</v>
      </c>
      <c r="C53" s="40" t="s">
        <v>18</v>
      </c>
      <c r="D53" s="39">
        <v>15964890.536139799</v>
      </c>
      <c r="E53" s="39">
        <v>4360722.0539647704</v>
      </c>
      <c r="F53" s="39">
        <v>2558116.655840483</v>
      </c>
      <c r="G53" s="39">
        <v>5268853.3818359654</v>
      </c>
      <c r="H53" s="39">
        <v>6013923.4482475342</v>
      </c>
      <c r="I53" s="39">
        <v>5534270.1631299574</v>
      </c>
      <c r="J53" s="39">
        <v>5816503.6437981743</v>
      </c>
      <c r="L53" s="40" t="s">
        <v>421</v>
      </c>
    </row>
    <row r="54" spans="1:12" s="40" customFormat="1" x14ac:dyDescent="0.2">
      <c r="A54" s="40">
        <v>4</v>
      </c>
      <c r="B54" s="40" t="str">
        <f>IF(LEVERS!$L$8=0,"No level description yet",LEVERS!$L$8)</f>
        <v>Stock per capita to 10% of the current North American level</v>
      </c>
      <c r="C54" s="40" t="s">
        <v>19</v>
      </c>
      <c r="D54" s="39">
        <v>60898336.24031622</v>
      </c>
      <c r="E54" s="39">
        <v>22886360.611558121</v>
      </c>
      <c r="F54" s="39">
        <v>23895639.250764191</v>
      </c>
      <c r="G54" s="39">
        <v>24499098.640573893</v>
      </c>
      <c r="H54" s="39">
        <v>25244143.084656429</v>
      </c>
      <c r="I54" s="39">
        <v>25910265.108520661</v>
      </c>
      <c r="J54" s="39">
        <v>26475712.09284316</v>
      </c>
      <c r="L54" s="40" t="s">
        <v>421</v>
      </c>
    </row>
    <row r="55" spans="1:12" s="40" customFormat="1" x14ac:dyDescent="0.2">
      <c r="A55" s="40">
        <v>4</v>
      </c>
      <c r="B55" s="40" t="str">
        <f>IF(LEVERS!$L$8=0,"No level description yet",LEVERS!$L$8)</f>
        <v>Stock per capita to 10% of the current North American level</v>
      </c>
      <c r="C55" s="40" t="s">
        <v>20</v>
      </c>
      <c r="D55" s="39">
        <v>8733498.8595810737</v>
      </c>
      <c r="E55" s="39">
        <v>3140443.3348586392</v>
      </c>
      <c r="F55" s="39">
        <v>3124094.2965148278</v>
      </c>
      <c r="G55" s="39">
        <v>4090586.9656047961</v>
      </c>
      <c r="H55" s="39">
        <v>4081407.8649355853</v>
      </c>
      <c r="I55" s="39">
        <v>5630721.9086814094</v>
      </c>
      <c r="J55" s="39">
        <v>4020062.482028753</v>
      </c>
      <c r="L55" s="40" t="s">
        <v>422</v>
      </c>
    </row>
    <row r="56" spans="1:12" s="40" customFormat="1" x14ac:dyDescent="0.2">
      <c r="A56" s="40">
        <v>4</v>
      </c>
      <c r="B56" s="40" t="str">
        <f>IF(LEVERS!$L$8=0,"No level description yet",LEVERS!$L$8)</f>
        <v>Stock per capita to 10% of the current North American level</v>
      </c>
      <c r="C56" s="40" t="s">
        <v>21</v>
      </c>
      <c r="D56" s="39">
        <v>45715645.245732039</v>
      </c>
      <c r="E56" s="39">
        <v>14005310.51464322</v>
      </c>
      <c r="F56" s="39">
        <v>15115184.147116169</v>
      </c>
      <c r="G56" s="39">
        <v>13304816.66516142</v>
      </c>
      <c r="H56" s="39">
        <v>13577463.396636769</v>
      </c>
      <c r="I56" s="39">
        <v>13917513.22094604</v>
      </c>
      <c r="J56" s="39">
        <v>14202415.10813136</v>
      </c>
      <c r="L56" s="40" t="s">
        <v>423</v>
      </c>
    </row>
    <row r="57" spans="1:12" s="40" customFormat="1" x14ac:dyDescent="0.2">
      <c r="A57" s="40">
        <v>4</v>
      </c>
      <c r="B57" s="40" t="str">
        <f>IF(LEVERS!$L$8=0,"No level description yet",LEVERS!$L$8)</f>
        <v>Stock per capita to 10% of the current North American level</v>
      </c>
      <c r="C57" s="40" t="s">
        <v>22</v>
      </c>
      <c r="D57" s="39">
        <v>37512073.439441539</v>
      </c>
      <c r="E57" s="39">
        <v>11142144.44770129</v>
      </c>
      <c r="F57" s="39">
        <v>12243928.114363499</v>
      </c>
      <c r="G57" s="39">
        <v>10738916.767922679</v>
      </c>
      <c r="H57" s="39">
        <v>10953799.95318635</v>
      </c>
      <c r="I57" s="39">
        <v>11223563.25127882</v>
      </c>
      <c r="J57" s="39">
        <v>11449153.5695705</v>
      </c>
      <c r="L57" s="40" t="s">
        <v>424</v>
      </c>
    </row>
    <row r="58" spans="1:12" x14ac:dyDescent="0.2">
      <c r="A58" s="40">
        <v>4</v>
      </c>
      <c r="B58" s="40" t="str">
        <f>IF(LEVERS!$L$8=0,"No level description yet",LEVERS!$L$8)</f>
        <v>Stock per capita to 10% of the current North American level</v>
      </c>
      <c r="C58" s="40" t="s">
        <v>232</v>
      </c>
      <c r="D58" s="39">
        <v>130039304.33286269</v>
      </c>
      <c r="E58" s="39">
        <v>127397349.8863522</v>
      </c>
      <c r="F58" s="39">
        <v>94391372.032569036</v>
      </c>
      <c r="G58" s="39">
        <v>59011952.303598911</v>
      </c>
      <c r="H58" s="39">
        <v>53261239.22466442</v>
      </c>
      <c r="I58" s="39">
        <v>54880216.166856751</v>
      </c>
      <c r="J58" s="39">
        <v>56282718.50522691</v>
      </c>
      <c r="L58" t="s">
        <v>418</v>
      </c>
    </row>
    <row r="59" spans="1:12" x14ac:dyDescent="0.2">
      <c r="A59" s="40">
        <v>4</v>
      </c>
      <c r="B59" s="40" t="str">
        <f>IF(LEVERS!$L$8=0,"No level description yet",LEVERS!$L$8)</f>
        <v>Stock per capita to 10% of the current North American level</v>
      </c>
      <c r="C59" s="40" t="s">
        <v>233</v>
      </c>
      <c r="D59" s="39">
        <v>28515680.53922689</v>
      </c>
      <c r="E59" s="39">
        <v>33969860.351205818</v>
      </c>
      <c r="F59" s="39">
        <v>38844363.033522323</v>
      </c>
      <c r="G59" s="39">
        <v>28813534.831719641</v>
      </c>
      <c r="H59" s="39">
        <v>16236625.973687921</v>
      </c>
      <c r="I59" s="39">
        <v>12601963.372390121</v>
      </c>
      <c r="J59" s="39">
        <v>15874774.93893183</v>
      </c>
      <c r="L59" t="s">
        <v>419</v>
      </c>
    </row>
    <row r="60" spans="1:12" x14ac:dyDescent="0.2">
      <c r="A60" s="40">
        <v>4</v>
      </c>
      <c r="B60" s="40" t="str">
        <f>IF(LEVERS!$L$8=0,"No level description yet",LEVERS!$L$8)</f>
        <v>Stock per capita to 10% of the current North American level</v>
      </c>
      <c r="C60" s="40" t="s">
        <v>234</v>
      </c>
      <c r="D60" s="39">
        <v>14767838.327601179</v>
      </c>
      <c r="E60" s="39">
        <v>19667029.193498001</v>
      </c>
      <c r="F60" s="39">
        <v>25039191.72690117</v>
      </c>
      <c r="G60" s="39">
        <v>30900509.250656638</v>
      </c>
      <c r="H60" s="39">
        <v>37172833.804478467</v>
      </c>
      <c r="I60" s="39">
        <v>42953804.423354454</v>
      </c>
      <c r="J60" s="39">
        <v>43751422.67948097</v>
      </c>
      <c r="L60" t="s">
        <v>420</v>
      </c>
    </row>
    <row r="61" spans="1:12" x14ac:dyDescent="0.2">
      <c r="A61" s="40">
        <v>4</v>
      </c>
      <c r="B61" s="40" t="str">
        <f>IF(LEVERS!$L$8=0,"No level description yet",LEVERS!$L$8)</f>
        <v>Stock per capita to 10% of the current North American level</v>
      </c>
      <c r="C61" s="40" t="s">
        <v>235</v>
      </c>
      <c r="D61" s="39">
        <v>13905772.309880279</v>
      </c>
      <c r="E61" s="39">
        <v>16108743.664633131</v>
      </c>
      <c r="F61" s="39">
        <v>13855879.096758891</v>
      </c>
      <c r="G61" s="39">
        <v>5008310.0098196398</v>
      </c>
      <c r="H61" s="39">
        <v>5774413.0956104137</v>
      </c>
      <c r="I61" s="39">
        <v>5320701.2593511026</v>
      </c>
      <c r="J61" s="39">
        <v>5635730.7929458739</v>
      </c>
      <c r="L61" t="s">
        <v>421</v>
      </c>
    </row>
    <row r="62" spans="1:12" x14ac:dyDescent="0.2">
      <c r="A62" s="40">
        <v>4</v>
      </c>
      <c r="B62" s="40" t="str">
        <f>IF(LEVERS!$L$8=0,"No level description yet",LEVERS!$L$8)</f>
        <v>Stock per capita to 10% of the current North American level</v>
      </c>
      <c r="C62" s="40" t="s">
        <v>236</v>
      </c>
      <c r="D62" s="39">
        <v>57226470.40858826</v>
      </c>
      <c r="E62" s="39">
        <v>58673070.791133001</v>
      </c>
      <c r="F62" s="39">
        <v>23293214.714302048</v>
      </c>
      <c r="G62" s="39">
        <v>24099821.594574939</v>
      </c>
      <c r="H62" s="39">
        <v>24878829.98215783</v>
      </c>
      <c r="I62" s="39">
        <v>25586681.301783931</v>
      </c>
      <c r="J62" s="39">
        <v>26204707.934238091</v>
      </c>
      <c r="L62" t="s">
        <v>421</v>
      </c>
    </row>
    <row r="63" spans="1:12" x14ac:dyDescent="0.2">
      <c r="A63" s="40">
        <v>4</v>
      </c>
      <c r="B63" s="40" t="str">
        <f>IF(LEVERS!$L$8=0,"No level description yet",LEVERS!$L$8)</f>
        <v>Stock per capita to 10% of the current North American level</v>
      </c>
      <c r="C63" s="40" t="s">
        <v>237</v>
      </c>
      <c r="D63" s="39">
        <v>5350442.429573088</v>
      </c>
      <c r="E63" s="39">
        <v>6426937.0277190395</v>
      </c>
      <c r="F63" s="39">
        <v>7323471.0636448348</v>
      </c>
      <c r="G63" s="39">
        <v>8404391.4696943238</v>
      </c>
      <c r="H63" s="39">
        <v>8481403.4103690851</v>
      </c>
      <c r="I63" s="39">
        <v>4944446.6680499222</v>
      </c>
      <c r="J63" s="39">
        <v>3648396.4754460212</v>
      </c>
      <c r="L63" t="s">
        <v>422</v>
      </c>
    </row>
    <row r="64" spans="1:12" x14ac:dyDescent="0.2">
      <c r="A64" s="40">
        <v>4</v>
      </c>
      <c r="B64" s="40" t="str">
        <f>IF(LEVERS!$L$8=0,"No level description yet",LEVERS!$L$8)</f>
        <v>Stock per capita to 10% of the current North American level</v>
      </c>
      <c r="C64" s="40" t="s">
        <v>238</v>
      </c>
      <c r="D64" s="39">
        <v>43175992.852535754</v>
      </c>
      <c r="E64" s="39">
        <v>47478410.287213378</v>
      </c>
      <c r="F64" s="39">
        <v>14723173.42656013</v>
      </c>
      <c r="G64" s="39">
        <v>12937881.033741159</v>
      </c>
      <c r="H64" s="39">
        <v>13240149.631567679</v>
      </c>
      <c r="I64" s="39">
        <v>13616734.1122171</v>
      </c>
      <c r="J64" s="39">
        <v>13947824.33493153</v>
      </c>
      <c r="L64" t="s">
        <v>423</v>
      </c>
    </row>
    <row r="65" spans="1:12" x14ac:dyDescent="0.2">
      <c r="A65" s="40">
        <v>4</v>
      </c>
      <c r="B65" s="40" t="str">
        <f>IF(LEVERS!$L$8=0,"No level description yet",LEVERS!$L$8)</f>
        <v>Stock per capita to 10% of the current North American level</v>
      </c>
      <c r="C65" s="40" t="s">
        <v>239</v>
      </c>
      <c r="D65" s="39">
        <v>35167149.639426708</v>
      </c>
      <c r="E65" s="39">
        <v>39869171.87252295</v>
      </c>
      <c r="F65" s="39">
        <v>11933687.56694697</v>
      </c>
      <c r="G65" s="39">
        <v>10448520.852195811</v>
      </c>
      <c r="H65" s="39">
        <v>10686847.03003796</v>
      </c>
      <c r="I65" s="39">
        <v>10985524.160559</v>
      </c>
      <c r="J65" s="39">
        <v>11247668.3136533</v>
      </c>
      <c r="L65" t="s">
        <v>424</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99C2-8474-41DC-9B9E-199281C1132B}">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A7D5-8CBA-5A45-A782-CD9E445332EA}">
  <dimension ref="A1:M45"/>
  <sheetViews>
    <sheetView workbookViewId="0"/>
  </sheetViews>
  <sheetFormatPr baseColWidth="10" defaultColWidth="11" defaultRowHeight="16" x14ac:dyDescent="0.2"/>
  <cols>
    <col min="2" max="2" width="39" bestFit="1" customWidth="1"/>
    <col min="12" max="12" width="36.1640625" bestFit="1" customWidth="1"/>
    <col min="13" max="13" width="29.1640625" bestFit="1" customWidth="1"/>
  </cols>
  <sheetData>
    <row r="1" spans="1:13" x14ac:dyDescent="0.2">
      <c r="A1" t="s">
        <v>343</v>
      </c>
      <c r="B1" t="s">
        <v>344</v>
      </c>
      <c r="C1" t="s">
        <v>0</v>
      </c>
      <c r="D1">
        <v>2020</v>
      </c>
      <c r="E1">
        <v>2025</v>
      </c>
      <c r="F1">
        <v>2030</v>
      </c>
      <c r="G1">
        <v>2035</v>
      </c>
      <c r="H1">
        <v>2040</v>
      </c>
      <c r="I1">
        <v>2045</v>
      </c>
      <c r="J1">
        <v>2050</v>
      </c>
      <c r="L1" t="s">
        <v>345</v>
      </c>
      <c r="M1" t="s">
        <v>426</v>
      </c>
    </row>
    <row r="2" spans="1:13" s="1" customFormat="1" x14ac:dyDescent="0.2">
      <c r="A2" s="1">
        <v>1</v>
      </c>
      <c r="B2" s="1" t="str">
        <f>LEVERS!$F$12</f>
        <v>Basline recycling fractions (no chemical recycling)</v>
      </c>
      <c r="C2" s="1" t="s">
        <v>2</v>
      </c>
      <c r="D2" s="2">
        <v>0</v>
      </c>
      <c r="E2" s="2">
        <v>0</v>
      </c>
      <c r="F2" s="2">
        <v>0</v>
      </c>
      <c r="G2" s="2">
        <v>0</v>
      </c>
      <c r="H2" s="2">
        <v>0</v>
      </c>
      <c r="I2" s="2">
        <v>0</v>
      </c>
      <c r="J2" s="2">
        <v>0</v>
      </c>
      <c r="L2" s="1" t="s">
        <v>427</v>
      </c>
      <c r="M2" s="1" t="s">
        <v>361</v>
      </c>
    </row>
    <row r="3" spans="1:13" s="1" customFormat="1" x14ac:dyDescent="0.2">
      <c r="A3" s="1">
        <v>1</v>
      </c>
      <c r="B3" s="1" t="str">
        <f>LEVERS!$F$12</f>
        <v>Basline recycling fractions (no chemical recycling)</v>
      </c>
      <c r="C3" s="1" t="s">
        <v>4</v>
      </c>
      <c r="D3" s="2">
        <v>0</v>
      </c>
      <c r="E3" s="2">
        <v>0</v>
      </c>
      <c r="F3" s="2">
        <v>0</v>
      </c>
      <c r="G3" s="2">
        <v>0</v>
      </c>
      <c r="H3" s="2">
        <v>0</v>
      </c>
      <c r="I3" s="2">
        <v>0</v>
      </c>
      <c r="J3" s="2">
        <v>0</v>
      </c>
      <c r="L3" s="1" t="s">
        <v>428</v>
      </c>
    </row>
    <row r="4" spans="1:13" s="1" customFormat="1" x14ac:dyDescent="0.2">
      <c r="A4" s="1">
        <v>1</v>
      </c>
      <c r="B4" s="1" t="str">
        <f>LEVERS!$F$12</f>
        <v>Basline recycling fractions (no chemical recycling)</v>
      </c>
      <c r="C4" s="1" t="s">
        <v>5</v>
      </c>
      <c r="D4" s="2">
        <v>0</v>
      </c>
      <c r="E4" s="2">
        <v>0</v>
      </c>
      <c r="F4" s="2">
        <v>0</v>
      </c>
      <c r="G4" s="2">
        <v>0</v>
      </c>
      <c r="H4" s="2">
        <v>0</v>
      </c>
      <c r="I4" s="2">
        <v>0</v>
      </c>
      <c r="J4" s="2">
        <v>0</v>
      </c>
      <c r="L4" s="1" t="s">
        <v>429</v>
      </c>
    </row>
    <row r="5" spans="1:13" s="1" customFormat="1" x14ac:dyDescent="0.2">
      <c r="A5" s="1">
        <v>1</v>
      </c>
      <c r="B5" s="1" t="str">
        <f>LEVERS!$F$12</f>
        <v>Basline recycling fractions (no chemical recycling)</v>
      </c>
      <c r="C5" s="1" t="s">
        <v>6</v>
      </c>
      <c r="D5" s="2">
        <v>0</v>
      </c>
      <c r="E5" s="2">
        <v>0</v>
      </c>
      <c r="F5" s="2">
        <v>0</v>
      </c>
      <c r="G5" s="2">
        <v>0</v>
      </c>
      <c r="H5" s="2">
        <v>0</v>
      </c>
      <c r="I5" s="2">
        <v>0</v>
      </c>
      <c r="J5" s="2">
        <v>0</v>
      </c>
      <c r="L5" s="1" t="s">
        <v>430</v>
      </c>
    </row>
    <row r="6" spans="1:13" s="1" customFormat="1" x14ac:dyDescent="0.2">
      <c r="A6" s="1">
        <v>1</v>
      </c>
      <c r="B6" s="1" t="str">
        <f>LEVERS!$F$12</f>
        <v>Basline recycling fractions (no chemical recycling)</v>
      </c>
      <c r="C6" s="1" t="s">
        <v>7</v>
      </c>
      <c r="D6" s="2">
        <v>0</v>
      </c>
      <c r="E6" s="2">
        <v>0</v>
      </c>
      <c r="F6" s="2">
        <v>0</v>
      </c>
      <c r="G6" s="2">
        <v>0</v>
      </c>
      <c r="H6" s="2">
        <v>0</v>
      </c>
      <c r="I6" s="2">
        <v>0</v>
      </c>
      <c r="J6" s="2">
        <v>0</v>
      </c>
      <c r="L6" s="1" t="s">
        <v>431</v>
      </c>
    </row>
    <row r="7" spans="1:13" s="1" customFormat="1" x14ac:dyDescent="0.2">
      <c r="A7" s="1">
        <v>1</v>
      </c>
      <c r="B7" s="1" t="str">
        <f>LEVERS!$F$12</f>
        <v>Basline recycling fractions (no chemical recycling)</v>
      </c>
      <c r="C7" s="1" t="s">
        <v>8</v>
      </c>
      <c r="D7" s="2">
        <v>0</v>
      </c>
      <c r="E7" s="2">
        <v>0</v>
      </c>
      <c r="F7" s="2">
        <v>0</v>
      </c>
      <c r="G7" s="2">
        <v>0</v>
      </c>
      <c r="H7" s="2">
        <v>0</v>
      </c>
      <c r="I7" s="2">
        <v>0</v>
      </c>
      <c r="J7" s="2">
        <v>0</v>
      </c>
      <c r="L7" s="1" t="s">
        <v>432</v>
      </c>
    </row>
    <row r="8" spans="1:13" s="1" customFormat="1" x14ac:dyDescent="0.2">
      <c r="A8" s="1">
        <v>1</v>
      </c>
      <c r="B8" s="1" t="str">
        <f>LEVERS!$F$12</f>
        <v>Basline recycling fractions (no chemical recycling)</v>
      </c>
      <c r="C8" s="1" t="s">
        <v>9</v>
      </c>
      <c r="D8" s="2">
        <v>0</v>
      </c>
      <c r="E8" s="2">
        <v>0</v>
      </c>
      <c r="F8" s="2">
        <v>0</v>
      </c>
      <c r="G8" s="2">
        <v>0</v>
      </c>
      <c r="H8" s="2">
        <v>0</v>
      </c>
      <c r="I8" s="2">
        <v>0</v>
      </c>
      <c r="J8" s="2">
        <v>0</v>
      </c>
      <c r="L8" s="1" t="s">
        <v>433</v>
      </c>
    </row>
    <row r="9" spans="1:13" s="1" customFormat="1" x14ac:dyDescent="0.2">
      <c r="A9" s="1">
        <v>1</v>
      </c>
      <c r="B9" s="1" t="str">
        <f>LEVERS!$F$12</f>
        <v>Basline recycling fractions (no chemical recycling)</v>
      </c>
      <c r="C9" s="1" t="s">
        <v>10</v>
      </c>
      <c r="D9" s="2">
        <v>0</v>
      </c>
      <c r="E9" s="2">
        <v>0</v>
      </c>
      <c r="F9" s="2">
        <v>0</v>
      </c>
      <c r="G9" s="2">
        <v>0</v>
      </c>
      <c r="H9" s="2">
        <v>0</v>
      </c>
      <c r="I9" s="2">
        <v>0</v>
      </c>
      <c r="J9" s="2">
        <v>0</v>
      </c>
      <c r="L9" s="1" t="s">
        <v>434</v>
      </c>
    </row>
    <row r="10" spans="1:13" s="1" customFormat="1" x14ac:dyDescent="0.2">
      <c r="A10" s="1">
        <v>1</v>
      </c>
      <c r="B10" s="1" t="str">
        <f>LEVERS!$F$12</f>
        <v>Basline recycling fractions (no chemical recycling)</v>
      </c>
      <c r="C10" s="1" t="s">
        <v>11</v>
      </c>
      <c r="D10" s="2">
        <v>0</v>
      </c>
      <c r="E10" s="2">
        <v>0</v>
      </c>
      <c r="F10" s="2">
        <v>0</v>
      </c>
      <c r="G10" s="2">
        <v>0</v>
      </c>
      <c r="H10" s="2">
        <v>0</v>
      </c>
      <c r="I10" s="2">
        <v>0</v>
      </c>
      <c r="J10" s="2">
        <v>0</v>
      </c>
      <c r="L10" s="1" t="s">
        <v>435</v>
      </c>
    </row>
    <row r="11" spans="1:13" s="1" customFormat="1" x14ac:dyDescent="0.2">
      <c r="A11" s="1">
        <v>1</v>
      </c>
      <c r="B11" s="1" t="str">
        <f>LEVERS!$F$12</f>
        <v>Basline recycling fractions (no chemical recycling)</v>
      </c>
      <c r="C11" s="1" t="s">
        <v>12</v>
      </c>
      <c r="D11" s="2">
        <v>0</v>
      </c>
      <c r="E11" s="2">
        <v>0</v>
      </c>
      <c r="F11" s="2">
        <v>0</v>
      </c>
      <c r="G11" s="2">
        <v>0</v>
      </c>
      <c r="H11" s="2">
        <v>0</v>
      </c>
      <c r="I11" s="2">
        <v>0</v>
      </c>
      <c r="J11" s="2">
        <v>0</v>
      </c>
      <c r="L11" s="1" t="s">
        <v>436</v>
      </c>
    </row>
    <row r="12" spans="1:13" s="1" customFormat="1" x14ac:dyDescent="0.2">
      <c r="A12" s="1">
        <v>1</v>
      </c>
      <c r="B12" s="1" t="str">
        <f>LEVERS!$F$12</f>
        <v>Basline recycling fractions (no chemical recycling)</v>
      </c>
      <c r="C12" s="1" t="s">
        <v>13</v>
      </c>
      <c r="D12" s="2">
        <v>0</v>
      </c>
      <c r="E12" s="2">
        <v>0</v>
      </c>
      <c r="F12" s="2">
        <v>0</v>
      </c>
      <c r="G12" s="2">
        <v>0</v>
      </c>
      <c r="H12" s="2">
        <v>0</v>
      </c>
      <c r="I12" s="2">
        <v>0</v>
      </c>
      <c r="J12" s="2">
        <v>0</v>
      </c>
      <c r="L12" s="1" t="s">
        <v>437</v>
      </c>
    </row>
    <row r="13" spans="1:13" s="3" customFormat="1" x14ac:dyDescent="0.2">
      <c r="A13" s="3">
        <v>2</v>
      </c>
      <c r="B13" s="3" t="str">
        <f>LEVERS!$H$12</f>
        <v>Reference projected recycling fractions</v>
      </c>
      <c r="C13" s="3" t="s">
        <v>2</v>
      </c>
      <c r="D13" s="4">
        <v>0</v>
      </c>
      <c r="E13" s="4">
        <f>(E$1-$D$1)/($J$1-$D$1)*($J13-$D13)+$D13</f>
        <v>1.6666666666666666E-2</v>
      </c>
      <c r="F13" s="4">
        <f t="shared" ref="F13:I28" si="0">(F$1-$D$1)/($J$1-$D$1)*($J13-$D13)+$D13</f>
        <v>3.3333333333333333E-2</v>
      </c>
      <c r="G13" s="4">
        <f t="shared" si="0"/>
        <v>0.05</v>
      </c>
      <c r="H13" s="4">
        <f t="shared" si="0"/>
        <v>6.6666666666666666E-2</v>
      </c>
      <c r="I13" s="4">
        <f t="shared" si="0"/>
        <v>8.3333333333333343E-2</v>
      </c>
      <c r="J13" s="4">
        <v>0.1</v>
      </c>
      <c r="L13" s="3" t="s">
        <v>427</v>
      </c>
    </row>
    <row r="14" spans="1:13" s="3" customFormat="1" x14ac:dyDescent="0.2">
      <c r="A14" s="3">
        <v>2</v>
      </c>
      <c r="B14" s="3" t="str">
        <f>LEVERS!$H$12</f>
        <v>Reference projected recycling fractions</v>
      </c>
      <c r="C14" s="3" t="s">
        <v>4</v>
      </c>
      <c r="D14" s="4">
        <f t="shared" ref="D14:D23" si="1">D13</f>
        <v>0</v>
      </c>
      <c r="E14" s="4">
        <f t="shared" ref="E14:I45" si="2">(E$1-$D$1)/($J$1-$D$1)*($J14-$D14)+$D14</f>
        <v>1.6666666666666666E-2</v>
      </c>
      <c r="F14" s="4">
        <f t="shared" si="0"/>
        <v>3.3333333333333333E-2</v>
      </c>
      <c r="G14" s="4">
        <f t="shared" si="0"/>
        <v>0.05</v>
      </c>
      <c r="H14" s="4">
        <f t="shared" si="0"/>
        <v>6.6666666666666666E-2</v>
      </c>
      <c r="I14" s="4">
        <f t="shared" si="0"/>
        <v>8.3333333333333343E-2</v>
      </c>
      <c r="J14" s="4">
        <f t="shared" ref="J14:J23" si="3">J13</f>
        <v>0.1</v>
      </c>
      <c r="L14" s="3" t="s">
        <v>428</v>
      </c>
    </row>
    <row r="15" spans="1:13" s="3" customFormat="1" x14ac:dyDescent="0.2">
      <c r="A15" s="3">
        <v>2</v>
      </c>
      <c r="B15" s="3" t="str">
        <f>LEVERS!$H$12</f>
        <v>Reference projected recycling fractions</v>
      </c>
      <c r="C15" s="3" t="s">
        <v>5</v>
      </c>
      <c r="D15" s="4">
        <f t="shared" si="1"/>
        <v>0</v>
      </c>
      <c r="E15" s="4">
        <f t="shared" si="2"/>
        <v>1.6666666666666666E-2</v>
      </c>
      <c r="F15" s="4">
        <f t="shared" si="0"/>
        <v>3.3333333333333333E-2</v>
      </c>
      <c r="G15" s="4">
        <f t="shared" si="0"/>
        <v>0.05</v>
      </c>
      <c r="H15" s="4">
        <f t="shared" si="0"/>
        <v>6.6666666666666666E-2</v>
      </c>
      <c r="I15" s="4">
        <f t="shared" si="0"/>
        <v>8.3333333333333343E-2</v>
      </c>
      <c r="J15" s="4">
        <f t="shared" si="3"/>
        <v>0.1</v>
      </c>
      <c r="L15" s="3" t="s">
        <v>429</v>
      </c>
    </row>
    <row r="16" spans="1:13" s="3" customFormat="1" x14ac:dyDescent="0.2">
      <c r="A16" s="3">
        <v>2</v>
      </c>
      <c r="B16" s="3" t="str">
        <f>LEVERS!$H$12</f>
        <v>Reference projected recycling fractions</v>
      </c>
      <c r="C16" s="3" t="s">
        <v>6</v>
      </c>
      <c r="D16" s="4">
        <f t="shared" si="1"/>
        <v>0</v>
      </c>
      <c r="E16" s="4">
        <f t="shared" si="2"/>
        <v>1.6666666666666666E-2</v>
      </c>
      <c r="F16" s="4">
        <f t="shared" si="0"/>
        <v>3.3333333333333333E-2</v>
      </c>
      <c r="G16" s="4">
        <f t="shared" si="0"/>
        <v>0.05</v>
      </c>
      <c r="H16" s="4">
        <f t="shared" si="0"/>
        <v>6.6666666666666666E-2</v>
      </c>
      <c r="I16" s="4">
        <f t="shared" si="0"/>
        <v>8.3333333333333343E-2</v>
      </c>
      <c r="J16" s="4">
        <f t="shared" si="3"/>
        <v>0.1</v>
      </c>
      <c r="L16" s="3" t="s">
        <v>430</v>
      </c>
    </row>
    <row r="17" spans="1:12" s="3" customFormat="1" x14ac:dyDescent="0.2">
      <c r="A17" s="3">
        <v>2</v>
      </c>
      <c r="B17" s="3" t="str">
        <f>LEVERS!$H$12</f>
        <v>Reference projected recycling fractions</v>
      </c>
      <c r="C17" s="3" t="s">
        <v>7</v>
      </c>
      <c r="D17" s="4">
        <f t="shared" si="1"/>
        <v>0</v>
      </c>
      <c r="E17" s="4">
        <f t="shared" si="2"/>
        <v>1.6666666666666666E-2</v>
      </c>
      <c r="F17" s="4">
        <f t="shared" si="0"/>
        <v>3.3333333333333333E-2</v>
      </c>
      <c r="G17" s="4">
        <f t="shared" si="0"/>
        <v>0.05</v>
      </c>
      <c r="H17" s="4">
        <f t="shared" si="0"/>
        <v>6.6666666666666666E-2</v>
      </c>
      <c r="I17" s="4">
        <f t="shared" si="0"/>
        <v>8.3333333333333343E-2</v>
      </c>
      <c r="J17" s="4">
        <f t="shared" si="3"/>
        <v>0.1</v>
      </c>
      <c r="L17" s="3" t="s">
        <v>431</v>
      </c>
    </row>
    <row r="18" spans="1:12" s="3" customFormat="1" x14ac:dyDescent="0.2">
      <c r="A18" s="3">
        <v>2</v>
      </c>
      <c r="B18" s="3" t="str">
        <f>LEVERS!$H$12</f>
        <v>Reference projected recycling fractions</v>
      </c>
      <c r="C18" s="3" t="s">
        <v>8</v>
      </c>
      <c r="D18" s="4">
        <f t="shared" si="1"/>
        <v>0</v>
      </c>
      <c r="E18" s="4">
        <f t="shared" si="2"/>
        <v>1.6666666666666666E-2</v>
      </c>
      <c r="F18" s="4">
        <f t="shared" si="0"/>
        <v>3.3333333333333333E-2</v>
      </c>
      <c r="G18" s="4">
        <f t="shared" si="0"/>
        <v>0.05</v>
      </c>
      <c r="H18" s="4">
        <f t="shared" si="0"/>
        <v>6.6666666666666666E-2</v>
      </c>
      <c r="I18" s="4">
        <f t="shared" si="0"/>
        <v>8.3333333333333343E-2</v>
      </c>
      <c r="J18" s="4">
        <f t="shared" si="3"/>
        <v>0.1</v>
      </c>
      <c r="L18" s="3" t="s">
        <v>432</v>
      </c>
    </row>
    <row r="19" spans="1:12" s="3" customFormat="1" x14ac:dyDescent="0.2">
      <c r="A19" s="3">
        <v>2</v>
      </c>
      <c r="B19" s="3" t="str">
        <f>LEVERS!$H$12</f>
        <v>Reference projected recycling fractions</v>
      </c>
      <c r="C19" s="3" t="s">
        <v>9</v>
      </c>
      <c r="D19" s="4">
        <f t="shared" si="1"/>
        <v>0</v>
      </c>
      <c r="E19" s="4">
        <f t="shared" si="2"/>
        <v>1.6666666666666666E-2</v>
      </c>
      <c r="F19" s="4">
        <f t="shared" si="0"/>
        <v>3.3333333333333333E-2</v>
      </c>
      <c r="G19" s="4">
        <f t="shared" si="0"/>
        <v>0.05</v>
      </c>
      <c r="H19" s="4">
        <f t="shared" si="0"/>
        <v>6.6666666666666666E-2</v>
      </c>
      <c r="I19" s="4">
        <f t="shared" si="0"/>
        <v>8.3333333333333343E-2</v>
      </c>
      <c r="J19" s="4">
        <f t="shared" si="3"/>
        <v>0.1</v>
      </c>
      <c r="L19" s="3" t="s">
        <v>433</v>
      </c>
    </row>
    <row r="20" spans="1:12" s="3" customFormat="1" x14ac:dyDescent="0.2">
      <c r="A20" s="3">
        <v>2</v>
      </c>
      <c r="B20" s="3" t="str">
        <f>LEVERS!$H$12</f>
        <v>Reference projected recycling fractions</v>
      </c>
      <c r="C20" s="3" t="s">
        <v>10</v>
      </c>
      <c r="D20" s="4">
        <f t="shared" si="1"/>
        <v>0</v>
      </c>
      <c r="E20" s="4">
        <f t="shared" si="2"/>
        <v>1.6666666666666666E-2</v>
      </c>
      <c r="F20" s="4">
        <f t="shared" si="0"/>
        <v>3.3333333333333333E-2</v>
      </c>
      <c r="G20" s="4">
        <f t="shared" si="0"/>
        <v>0.05</v>
      </c>
      <c r="H20" s="4">
        <f t="shared" si="0"/>
        <v>6.6666666666666666E-2</v>
      </c>
      <c r="I20" s="4">
        <f t="shared" si="0"/>
        <v>8.3333333333333343E-2</v>
      </c>
      <c r="J20" s="4">
        <f t="shared" si="3"/>
        <v>0.1</v>
      </c>
      <c r="L20" s="3" t="s">
        <v>434</v>
      </c>
    </row>
    <row r="21" spans="1:12" s="3" customFormat="1" x14ac:dyDescent="0.2">
      <c r="A21" s="3">
        <v>2</v>
      </c>
      <c r="B21" s="3" t="str">
        <f>LEVERS!$H$12</f>
        <v>Reference projected recycling fractions</v>
      </c>
      <c r="C21" s="3" t="s">
        <v>11</v>
      </c>
      <c r="D21" s="4">
        <f t="shared" si="1"/>
        <v>0</v>
      </c>
      <c r="E21" s="4">
        <f t="shared" si="2"/>
        <v>1.6666666666666666E-2</v>
      </c>
      <c r="F21" s="4">
        <f t="shared" si="0"/>
        <v>3.3333333333333333E-2</v>
      </c>
      <c r="G21" s="4">
        <f t="shared" si="0"/>
        <v>0.05</v>
      </c>
      <c r="H21" s="4">
        <f t="shared" si="0"/>
        <v>6.6666666666666666E-2</v>
      </c>
      <c r="I21" s="4">
        <f t="shared" si="0"/>
        <v>8.3333333333333343E-2</v>
      </c>
      <c r="J21" s="4">
        <f t="shared" si="3"/>
        <v>0.1</v>
      </c>
      <c r="L21" s="3" t="s">
        <v>435</v>
      </c>
    </row>
    <row r="22" spans="1:12" s="3" customFormat="1" x14ac:dyDescent="0.2">
      <c r="A22" s="3">
        <v>2</v>
      </c>
      <c r="B22" s="3" t="str">
        <f>LEVERS!$H$12</f>
        <v>Reference projected recycling fractions</v>
      </c>
      <c r="C22" s="3" t="s">
        <v>12</v>
      </c>
      <c r="D22" s="4">
        <f t="shared" si="1"/>
        <v>0</v>
      </c>
      <c r="E22" s="4">
        <f t="shared" si="2"/>
        <v>1.6666666666666666E-2</v>
      </c>
      <c r="F22" s="4">
        <f t="shared" si="0"/>
        <v>3.3333333333333333E-2</v>
      </c>
      <c r="G22" s="4">
        <f t="shared" si="0"/>
        <v>0.05</v>
      </c>
      <c r="H22" s="4">
        <f t="shared" si="0"/>
        <v>6.6666666666666666E-2</v>
      </c>
      <c r="I22" s="4">
        <f t="shared" si="0"/>
        <v>8.3333333333333343E-2</v>
      </c>
      <c r="J22" s="4">
        <f t="shared" si="3"/>
        <v>0.1</v>
      </c>
      <c r="L22" s="3" t="s">
        <v>436</v>
      </c>
    </row>
    <row r="23" spans="1:12" s="3" customFormat="1" x14ac:dyDescent="0.2">
      <c r="A23" s="3">
        <v>2</v>
      </c>
      <c r="B23" s="3" t="str">
        <f>LEVERS!$H$12</f>
        <v>Reference projected recycling fractions</v>
      </c>
      <c r="C23" s="3" t="s">
        <v>13</v>
      </c>
      <c r="D23" s="4">
        <f t="shared" si="1"/>
        <v>0</v>
      </c>
      <c r="E23" s="4">
        <f t="shared" si="2"/>
        <v>1.6666666666666666E-2</v>
      </c>
      <c r="F23" s="4">
        <f t="shared" si="0"/>
        <v>3.3333333333333333E-2</v>
      </c>
      <c r="G23" s="4">
        <f t="shared" si="0"/>
        <v>0.05</v>
      </c>
      <c r="H23" s="4">
        <f t="shared" si="0"/>
        <v>6.6666666666666666E-2</v>
      </c>
      <c r="I23" s="4">
        <f t="shared" si="0"/>
        <v>8.3333333333333343E-2</v>
      </c>
      <c r="J23" s="4">
        <f t="shared" si="3"/>
        <v>0.1</v>
      </c>
      <c r="L23" s="3" t="s">
        <v>437</v>
      </c>
    </row>
    <row r="24" spans="1:12" s="5" customFormat="1" x14ac:dyDescent="0.2">
      <c r="A24" s="5">
        <v>3</v>
      </c>
      <c r="B24" s="5" t="str">
        <f>LEVERS!$J$12</f>
        <v>Ambitious projected recycling both chemical and mechanical</v>
      </c>
      <c r="C24" s="5" t="s">
        <v>2</v>
      </c>
      <c r="D24" s="6">
        <v>0</v>
      </c>
      <c r="E24" s="6">
        <f t="shared" si="2"/>
        <v>3.3333333333333333E-2</v>
      </c>
      <c r="F24" s="6">
        <f t="shared" si="0"/>
        <v>6.6666666666666666E-2</v>
      </c>
      <c r="G24" s="6">
        <f t="shared" si="0"/>
        <v>0.1</v>
      </c>
      <c r="H24" s="6">
        <f t="shared" si="0"/>
        <v>0.13333333333333333</v>
      </c>
      <c r="I24" s="6">
        <f t="shared" si="0"/>
        <v>0.16666666666666669</v>
      </c>
      <c r="J24" s="6">
        <v>0.2</v>
      </c>
      <c r="L24" s="5" t="s">
        <v>427</v>
      </c>
    </row>
    <row r="25" spans="1:12" s="5" customFormat="1" x14ac:dyDescent="0.2">
      <c r="A25" s="5">
        <v>3</v>
      </c>
      <c r="B25" s="5" t="str">
        <f>LEVERS!$J$12</f>
        <v>Ambitious projected recycling both chemical and mechanical</v>
      </c>
      <c r="C25" s="5" t="s">
        <v>4</v>
      </c>
      <c r="D25" s="6">
        <f t="shared" ref="D25:D34" si="4">D24</f>
        <v>0</v>
      </c>
      <c r="E25" s="6">
        <f t="shared" si="2"/>
        <v>3.3333333333333333E-2</v>
      </c>
      <c r="F25" s="6">
        <f t="shared" si="0"/>
        <v>6.6666666666666666E-2</v>
      </c>
      <c r="G25" s="6">
        <f t="shared" si="0"/>
        <v>0.1</v>
      </c>
      <c r="H25" s="6">
        <f t="shared" si="0"/>
        <v>0.13333333333333333</v>
      </c>
      <c r="I25" s="6">
        <f t="shared" si="0"/>
        <v>0.16666666666666669</v>
      </c>
      <c r="J25" s="6">
        <f t="shared" ref="J25:J34" si="5">J24</f>
        <v>0.2</v>
      </c>
      <c r="L25" s="5" t="s">
        <v>428</v>
      </c>
    </row>
    <row r="26" spans="1:12" s="5" customFormat="1" x14ac:dyDescent="0.2">
      <c r="A26" s="5">
        <v>3</v>
      </c>
      <c r="B26" s="5" t="str">
        <f>LEVERS!$J$12</f>
        <v>Ambitious projected recycling both chemical and mechanical</v>
      </c>
      <c r="C26" s="5" t="s">
        <v>5</v>
      </c>
      <c r="D26" s="6">
        <f t="shared" si="4"/>
        <v>0</v>
      </c>
      <c r="E26" s="6">
        <f t="shared" si="2"/>
        <v>3.3333333333333333E-2</v>
      </c>
      <c r="F26" s="6">
        <f t="shared" si="0"/>
        <v>6.6666666666666666E-2</v>
      </c>
      <c r="G26" s="6">
        <f t="shared" si="0"/>
        <v>0.1</v>
      </c>
      <c r="H26" s="6">
        <f t="shared" si="0"/>
        <v>0.13333333333333333</v>
      </c>
      <c r="I26" s="6">
        <f t="shared" si="0"/>
        <v>0.16666666666666669</v>
      </c>
      <c r="J26" s="6">
        <f t="shared" si="5"/>
        <v>0.2</v>
      </c>
      <c r="L26" s="5" t="s">
        <v>429</v>
      </c>
    </row>
    <row r="27" spans="1:12" s="5" customFormat="1" x14ac:dyDescent="0.2">
      <c r="A27" s="5">
        <v>3</v>
      </c>
      <c r="B27" s="5" t="str">
        <f>LEVERS!$J$12</f>
        <v>Ambitious projected recycling both chemical and mechanical</v>
      </c>
      <c r="C27" s="5" t="s">
        <v>6</v>
      </c>
      <c r="D27" s="6">
        <f t="shared" si="4"/>
        <v>0</v>
      </c>
      <c r="E27" s="6">
        <f t="shared" si="2"/>
        <v>3.3333333333333333E-2</v>
      </c>
      <c r="F27" s="6">
        <f t="shared" si="0"/>
        <v>6.6666666666666666E-2</v>
      </c>
      <c r="G27" s="6">
        <f t="shared" si="0"/>
        <v>0.1</v>
      </c>
      <c r="H27" s="6">
        <f t="shared" si="0"/>
        <v>0.13333333333333333</v>
      </c>
      <c r="I27" s="6">
        <f t="shared" si="0"/>
        <v>0.16666666666666669</v>
      </c>
      <c r="J27" s="6">
        <f t="shared" si="5"/>
        <v>0.2</v>
      </c>
      <c r="L27" s="5" t="s">
        <v>430</v>
      </c>
    </row>
    <row r="28" spans="1:12" s="5" customFormat="1" x14ac:dyDescent="0.2">
      <c r="A28" s="5">
        <v>3</v>
      </c>
      <c r="B28" s="5" t="str">
        <f>LEVERS!$J$12</f>
        <v>Ambitious projected recycling both chemical and mechanical</v>
      </c>
      <c r="C28" s="5" t="s">
        <v>7</v>
      </c>
      <c r="D28" s="6">
        <f t="shared" si="4"/>
        <v>0</v>
      </c>
      <c r="E28" s="6">
        <f t="shared" si="2"/>
        <v>3.3333333333333333E-2</v>
      </c>
      <c r="F28" s="6">
        <f t="shared" si="0"/>
        <v>6.6666666666666666E-2</v>
      </c>
      <c r="G28" s="6">
        <f t="shared" si="0"/>
        <v>0.1</v>
      </c>
      <c r="H28" s="6">
        <f t="shared" si="0"/>
        <v>0.13333333333333333</v>
      </c>
      <c r="I28" s="6">
        <f t="shared" si="0"/>
        <v>0.16666666666666669</v>
      </c>
      <c r="J28" s="6">
        <f t="shared" si="5"/>
        <v>0.2</v>
      </c>
      <c r="L28" s="5" t="s">
        <v>431</v>
      </c>
    </row>
    <row r="29" spans="1:12" s="5" customFormat="1" x14ac:dyDescent="0.2">
      <c r="A29" s="5">
        <v>3</v>
      </c>
      <c r="B29" s="5" t="str">
        <f>LEVERS!$J$12</f>
        <v>Ambitious projected recycling both chemical and mechanical</v>
      </c>
      <c r="C29" s="5" t="s">
        <v>8</v>
      </c>
      <c r="D29" s="6">
        <f t="shared" si="4"/>
        <v>0</v>
      </c>
      <c r="E29" s="6">
        <f t="shared" si="2"/>
        <v>3.3333333333333333E-2</v>
      </c>
      <c r="F29" s="6">
        <f t="shared" si="2"/>
        <v>6.6666666666666666E-2</v>
      </c>
      <c r="G29" s="6">
        <f t="shared" si="2"/>
        <v>0.1</v>
      </c>
      <c r="H29" s="6">
        <f t="shared" si="2"/>
        <v>0.13333333333333333</v>
      </c>
      <c r="I29" s="6">
        <f t="shared" si="2"/>
        <v>0.16666666666666669</v>
      </c>
      <c r="J29" s="6">
        <f t="shared" si="5"/>
        <v>0.2</v>
      </c>
      <c r="L29" s="5" t="s">
        <v>432</v>
      </c>
    </row>
    <row r="30" spans="1:12" s="5" customFormat="1" x14ac:dyDescent="0.2">
      <c r="A30" s="5">
        <v>3</v>
      </c>
      <c r="B30" s="5" t="str">
        <f>LEVERS!$J$12</f>
        <v>Ambitious projected recycling both chemical and mechanical</v>
      </c>
      <c r="C30" s="5" t="s">
        <v>9</v>
      </c>
      <c r="D30" s="6">
        <f t="shared" si="4"/>
        <v>0</v>
      </c>
      <c r="E30" s="6">
        <f t="shared" si="2"/>
        <v>3.3333333333333333E-2</v>
      </c>
      <c r="F30" s="6">
        <f t="shared" si="2"/>
        <v>6.6666666666666666E-2</v>
      </c>
      <c r="G30" s="6">
        <f t="shared" si="2"/>
        <v>0.1</v>
      </c>
      <c r="H30" s="6">
        <f t="shared" si="2"/>
        <v>0.13333333333333333</v>
      </c>
      <c r="I30" s="6">
        <f t="shared" si="2"/>
        <v>0.16666666666666669</v>
      </c>
      <c r="J30" s="6">
        <f t="shared" si="5"/>
        <v>0.2</v>
      </c>
      <c r="L30" s="5" t="s">
        <v>433</v>
      </c>
    </row>
    <row r="31" spans="1:12" s="5" customFormat="1" x14ac:dyDescent="0.2">
      <c r="A31" s="5">
        <v>3</v>
      </c>
      <c r="B31" s="5" t="str">
        <f>LEVERS!$J$12</f>
        <v>Ambitious projected recycling both chemical and mechanical</v>
      </c>
      <c r="C31" s="5" t="s">
        <v>10</v>
      </c>
      <c r="D31" s="6">
        <f t="shared" si="4"/>
        <v>0</v>
      </c>
      <c r="E31" s="6">
        <f t="shared" si="2"/>
        <v>3.3333333333333333E-2</v>
      </c>
      <c r="F31" s="6">
        <f t="shared" si="2"/>
        <v>6.6666666666666666E-2</v>
      </c>
      <c r="G31" s="6">
        <f t="shared" si="2"/>
        <v>0.1</v>
      </c>
      <c r="H31" s="6">
        <f t="shared" si="2"/>
        <v>0.13333333333333333</v>
      </c>
      <c r="I31" s="6">
        <f t="shared" si="2"/>
        <v>0.16666666666666669</v>
      </c>
      <c r="J31" s="6">
        <f t="shared" si="5"/>
        <v>0.2</v>
      </c>
      <c r="L31" s="5" t="s">
        <v>434</v>
      </c>
    </row>
    <row r="32" spans="1:12" s="5" customFormat="1" x14ac:dyDescent="0.2">
      <c r="A32" s="5">
        <v>3</v>
      </c>
      <c r="B32" s="5" t="str">
        <f>LEVERS!$J$12</f>
        <v>Ambitious projected recycling both chemical and mechanical</v>
      </c>
      <c r="C32" s="5" t="s">
        <v>11</v>
      </c>
      <c r="D32" s="6">
        <f t="shared" si="4"/>
        <v>0</v>
      </c>
      <c r="E32" s="6">
        <f t="shared" si="2"/>
        <v>3.3333333333333333E-2</v>
      </c>
      <c r="F32" s="6">
        <f t="shared" si="2"/>
        <v>6.6666666666666666E-2</v>
      </c>
      <c r="G32" s="6">
        <f t="shared" si="2"/>
        <v>0.1</v>
      </c>
      <c r="H32" s="6">
        <f t="shared" si="2"/>
        <v>0.13333333333333333</v>
      </c>
      <c r="I32" s="6">
        <f t="shared" si="2"/>
        <v>0.16666666666666669</v>
      </c>
      <c r="J32" s="6">
        <f t="shared" si="5"/>
        <v>0.2</v>
      </c>
      <c r="L32" s="5" t="s">
        <v>435</v>
      </c>
    </row>
    <row r="33" spans="1:12" s="5" customFormat="1" x14ac:dyDescent="0.2">
      <c r="A33" s="5">
        <v>3</v>
      </c>
      <c r="B33" s="5" t="str">
        <f>LEVERS!$J$12</f>
        <v>Ambitious projected recycling both chemical and mechanical</v>
      </c>
      <c r="C33" s="5" t="s">
        <v>12</v>
      </c>
      <c r="D33" s="6">
        <f t="shared" si="4"/>
        <v>0</v>
      </c>
      <c r="E33" s="6">
        <f t="shared" si="2"/>
        <v>3.3333333333333333E-2</v>
      </c>
      <c r="F33" s="6">
        <f t="shared" si="2"/>
        <v>6.6666666666666666E-2</v>
      </c>
      <c r="G33" s="6">
        <f t="shared" si="2"/>
        <v>0.1</v>
      </c>
      <c r="H33" s="6">
        <f t="shared" si="2"/>
        <v>0.13333333333333333</v>
      </c>
      <c r="I33" s="6">
        <f t="shared" si="2"/>
        <v>0.16666666666666669</v>
      </c>
      <c r="J33" s="6">
        <f t="shared" si="5"/>
        <v>0.2</v>
      </c>
      <c r="L33" s="5" t="s">
        <v>436</v>
      </c>
    </row>
    <row r="34" spans="1:12" s="5" customFormat="1" x14ac:dyDescent="0.2">
      <c r="A34" s="5">
        <v>3</v>
      </c>
      <c r="B34" s="5" t="str">
        <f>LEVERS!$J$12</f>
        <v>Ambitious projected recycling both chemical and mechanical</v>
      </c>
      <c r="C34" s="5" t="s">
        <v>13</v>
      </c>
      <c r="D34" s="6">
        <f t="shared" si="4"/>
        <v>0</v>
      </c>
      <c r="E34" s="6">
        <f t="shared" si="2"/>
        <v>3.3333333333333333E-2</v>
      </c>
      <c r="F34" s="6">
        <f t="shared" si="2"/>
        <v>6.6666666666666666E-2</v>
      </c>
      <c r="G34" s="6">
        <f t="shared" si="2"/>
        <v>0.1</v>
      </c>
      <c r="H34" s="6">
        <f t="shared" si="2"/>
        <v>0.13333333333333333</v>
      </c>
      <c r="I34" s="6">
        <f t="shared" si="2"/>
        <v>0.16666666666666669</v>
      </c>
      <c r="J34" s="6">
        <f t="shared" si="5"/>
        <v>0.2</v>
      </c>
      <c r="L34" s="5" t="s">
        <v>437</v>
      </c>
    </row>
    <row r="35" spans="1:12" s="7" customFormat="1" x14ac:dyDescent="0.2">
      <c r="A35" s="7">
        <v>4</v>
      </c>
      <c r="B35" s="7" t="str">
        <f>LEVERS!$L$12</f>
        <v>Nearly all waste which cannot be mechanically recycled is chemically recycled</v>
      </c>
      <c r="C35" s="7" t="s">
        <v>2</v>
      </c>
      <c r="D35" s="8">
        <v>0</v>
      </c>
      <c r="E35" s="8">
        <f t="shared" si="2"/>
        <v>9.9999999999999992E-2</v>
      </c>
      <c r="F35" s="8">
        <f t="shared" si="2"/>
        <v>0.19999999999999998</v>
      </c>
      <c r="G35" s="8">
        <f t="shared" si="2"/>
        <v>0.3</v>
      </c>
      <c r="H35" s="8">
        <f t="shared" si="2"/>
        <v>0.39999999999999997</v>
      </c>
      <c r="I35" s="8">
        <f t="shared" si="2"/>
        <v>0.5</v>
      </c>
      <c r="J35" s="8">
        <v>0.6</v>
      </c>
      <c r="L35" s="7" t="s">
        <v>427</v>
      </c>
    </row>
    <row r="36" spans="1:12" s="7" customFormat="1" x14ac:dyDescent="0.2">
      <c r="A36" s="7">
        <v>4</v>
      </c>
      <c r="B36" s="7" t="str">
        <f>LEVERS!$L$12</f>
        <v>Nearly all waste which cannot be mechanically recycled is chemically recycled</v>
      </c>
      <c r="C36" s="7" t="s">
        <v>4</v>
      </c>
      <c r="D36" s="8">
        <f t="shared" ref="D36:D45" si="6">D35</f>
        <v>0</v>
      </c>
      <c r="E36" s="8">
        <f t="shared" si="2"/>
        <v>9.9999999999999992E-2</v>
      </c>
      <c r="F36" s="8">
        <f t="shared" si="2"/>
        <v>0.19999999999999998</v>
      </c>
      <c r="G36" s="8">
        <f t="shared" si="2"/>
        <v>0.3</v>
      </c>
      <c r="H36" s="8">
        <f t="shared" si="2"/>
        <v>0.39999999999999997</v>
      </c>
      <c r="I36" s="8">
        <f t="shared" si="2"/>
        <v>0.5</v>
      </c>
      <c r="J36" s="8">
        <f t="shared" ref="J36:J45" si="7">J35</f>
        <v>0.6</v>
      </c>
      <c r="L36" s="7" t="s">
        <v>428</v>
      </c>
    </row>
    <row r="37" spans="1:12" s="7" customFormat="1" x14ac:dyDescent="0.2">
      <c r="A37" s="7">
        <v>4</v>
      </c>
      <c r="B37" s="7" t="str">
        <f>LEVERS!$L$12</f>
        <v>Nearly all waste which cannot be mechanically recycled is chemically recycled</v>
      </c>
      <c r="C37" s="7" t="s">
        <v>5</v>
      </c>
      <c r="D37" s="8">
        <f t="shared" si="6"/>
        <v>0</v>
      </c>
      <c r="E37" s="8">
        <f t="shared" si="2"/>
        <v>9.9999999999999992E-2</v>
      </c>
      <c r="F37" s="8">
        <f t="shared" si="2"/>
        <v>0.19999999999999998</v>
      </c>
      <c r="G37" s="8">
        <f t="shared" si="2"/>
        <v>0.3</v>
      </c>
      <c r="H37" s="8">
        <f t="shared" si="2"/>
        <v>0.39999999999999997</v>
      </c>
      <c r="I37" s="8">
        <f t="shared" si="2"/>
        <v>0.5</v>
      </c>
      <c r="J37" s="8">
        <f t="shared" si="7"/>
        <v>0.6</v>
      </c>
      <c r="L37" s="7" t="s">
        <v>429</v>
      </c>
    </row>
    <row r="38" spans="1:12" s="7" customFormat="1" x14ac:dyDescent="0.2">
      <c r="A38" s="7">
        <v>4</v>
      </c>
      <c r="B38" s="7" t="str">
        <f>LEVERS!$L$12</f>
        <v>Nearly all waste which cannot be mechanically recycled is chemically recycled</v>
      </c>
      <c r="C38" s="7" t="s">
        <v>6</v>
      </c>
      <c r="D38" s="8">
        <f t="shared" si="6"/>
        <v>0</v>
      </c>
      <c r="E38" s="8">
        <f t="shared" si="2"/>
        <v>9.9999999999999992E-2</v>
      </c>
      <c r="F38" s="8">
        <f t="shared" si="2"/>
        <v>0.19999999999999998</v>
      </c>
      <c r="G38" s="8">
        <f t="shared" si="2"/>
        <v>0.3</v>
      </c>
      <c r="H38" s="8">
        <f t="shared" si="2"/>
        <v>0.39999999999999997</v>
      </c>
      <c r="I38" s="8">
        <f t="shared" si="2"/>
        <v>0.5</v>
      </c>
      <c r="J38" s="8">
        <f t="shared" si="7"/>
        <v>0.6</v>
      </c>
      <c r="L38" s="7" t="s">
        <v>430</v>
      </c>
    </row>
    <row r="39" spans="1:12" s="7" customFormat="1" x14ac:dyDescent="0.2">
      <c r="A39" s="7">
        <v>4</v>
      </c>
      <c r="B39" s="7" t="str">
        <f>LEVERS!$L$12</f>
        <v>Nearly all waste which cannot be mechanically recycled is chemically recycled</v>
      </c>
      <c r="C39" s="7" t="s">
        <v>7</v>
      </c>
      <c r="D39" s="8">
        <f t="shared" si="6"/>
        <v>0</v>
      </c>
      <c r="E39" s="8">
        <f t="shared" si="2"/>
        <v>9.9999999999999992E-2</v>
      </c>
      <c r="F39" s="8">
        <f t="shared" si="2"/>
        <v>0.19999999999999998</v>
      </c>
      <c r="G39" s="8">
        <f t="shared" si="2"/>
        <v>0.3</v>
      </c>
      <c r="H39" s="8">
        <f t="shared" si="2"/>
        <v>0.39999999999999997</v>
      </c>
      <c r="I39" s="8">
        <f t="shared" si="2"/>
        <v>0.5</v>
      </c>
      <c r="J39" s="8">
        <f t="shared" si="7"/>
        <v>0.6</v>
      </c>
      <c r="L39" s="7" t="s">
        <v>431</v>
      </c>
    </row>
    <row r="40" spans="1:12" s="7" customFormat="1" x14ac:dyDescent="0.2">
      <c r="A40" s="7">
        <v>4</v>
      </c>
      <c r="B40" s="7" t="str">
        <f>LEVERS!$L$12</f>
        <v>Nearly all waste which cannot be mechanically recycled is chemically recycled</v>
      </c>
      <c r="C40" s="7" t="s">
        <v>8</v>
      </c>
      <c r="D40" s="8">
        <f t="shared" si="6"/>
        <v>0</v>
      </c>
      <c r="E40" s="8">
        <f t="shared" si="2"/>
        <v>9.9999999999999992E-2</v>
      </c>
      <c r="F40" s="8">
        <f t="shared" si="2"/>
        <v>0.19999999999999998</v>
      </c>
      <c r="G40" s="8">
        <f t="shared" si="2"/>
        <v>0.3</v>
      </c>
      <c r="H40" s="8">
        <f t="shared" si="2"/>
        <v>0.39999999999999997</v>
      </c>
      <c r="I40" s="8">
        <f t="shared" si="2"/>
        <v>0.5</v>
      </c>
      <c r="J40" s="8">
        <f t="shared" si="7"/>
        <v>0.6</v>
      </c>
      <c r="L40" s="7" t="s">
        <v>432</v>
      </c>
    </row>
    <row r="41" spans="1:12" s="7" customFormat="1" x14ac:dyDescent="0.2">
      <c r="A41" s="7">
        <v>4</v>
      </c>
      <c r="B41" s="7" t="str">
        <f>LEVERS!$L$12</f>
        <v>Nearly all waste which cannot be mechanically recycled is chemically recycled</v>
      </c>
      <c r="C41" s="7" t="s">
        <v>9</v>
      </c>
      <c r="D41" s="8">
        <f t="shared" si="6"/>
        <v>0</v>
      </c>
      <c r="E41" s="8">
        <f t="shared" si="2"/>
        <v>9.9999999999999992E-2</v>
      </c>
      <c r="F41" s="8">
        <f t="shared" si="2"/>
        <v>0.19999999999999998</v>
      </c>
      <c r="G41" s="8">
        <f t="shared" si="2"/>
        <v>0.3</v>
      </c>
      <c r="H41" s="8">
        <f t="shared" si="2"/>
        <v>0.39999999999999997</v>
      </c>
      <c r="I41" s="8">
        <f t="shared" si="2"/>
        <v>0.5</v>
      </c>
      <c r="J41" s="8">
        <f t="shared" si="7"/>
        <v>0.6</v>
      </c>
      <c r="L41" s="7" t="s">
        <v>433</v>
      </c>
    </row>
    <row r="42" spans="1:12" s="7" customFormat="1" x14ac:dyDescent="0.2">
      <c r="A42" s="7">
        <v>4</v>
      </c>
      <c r="B42" s="7" t="str">
        <f>LEVERS!$L$12</f>
        <v>Nearly all waste which cannot be mechanically recycled is chemically recycled</v>
      </c>
      <c r="C42" s="7" t="s">
        <v>10</v>
      </c>
      <c r="D42" s="8">
        <f t="shared" si="6"/>
        <v>0</v>
      </c>
      <c r="E42" s="8">
        <f t="shared" si="2"/>
        <v>9.9999999999999992E-2</v>
      </c>
      <c r="F42" s="8">
        <f t="shared" si="2"/>
        <v>0.19999999999999998</v>
      </c>
      <c r="G42" s="8">
        <f t="shared" si="2"/>
        <v>0.3</v>
      </c>
      <c r="H42" s="8">
        <f t="shared" si="2"/>
        <v>0.39999999999999997</v>
      </c>
      <c r="I42" s="8">
        <f t="shared" si="2"/>
        <v>0.5</v>
      </c>
      <c r="J42" s="8">
        <f t="shared" si="7"/>
        <v>0.6</v>
      </c>
      <c r="L42" s="7" t="s">
        <v>434</v>
      </c>
    </row>
    <row r="43" spans="1:12" s="7" customFormat="1" x14ac:dyDescent="0.2">
      <c r="A43" s="7">
        <v>4</v>
      </c>
      <c r="B43" s="7" t="str">
        <f>LEVERS!$L$12</f>
        <v>Nearly all waste which cannot be mechanically recycled is chemically recycled</v>
      </c>
      <c r="C43" s="7" t="s">
        <v>11</v>
      </c>
      <c r="D43" s="8">
        <f t="shared" si="6"/>
        <v>0</v>
      </c>
      <c r="E43" s="8">
        <f t="shared" si="2"/>
        <v>9.9999999999999992E-2</v>
      </c>
      <c r="F43" s="8">
        <f t="shared" si="2"/>
        <v>0.19999999999999998</v>
      </c>
      <c r="G43" s="8">
        <f t="shared" si="2"/>
        <v>0.3</v>
      </c>
      <c r="H43" s="8">
        <f t="shared" si="2"/>
        <v>0.39999999999999997</v>
      </c>
      <c r="I43" s="8">
        <f t="shared" si="2"/>
        <v>0.5</v>
      </c>
      <c r="J43" s="8">
        <f t="shared" si="7"/>
        <v>0.6</v>
      </c>
      <c r="L43" s="7" t="s">
        <v>435</v>
      </c>
    </row>
    <row r="44" spans="1:12" s="7" customFormat="1" x14ac:dyDescent="0.2">
      <c r="A44" s="7">
        <v>4</v>
      </c>
      <c r="B44" s="7" t="str">
        <f>LEVERS!$L$12</f>
        <v>Nearly all waste which cannot be mechanically recycled is chemically recycled</v>
      </c>
      <c r="C44" s="7" t="s">
        <v>12</v>
      </c>
      <c r="D44" s="8">
        <f t="shared" si="6"/>
        <v>0</v>
      </c>
      <c r="E44" s="8">
        <f t="shared" si="2"/>
        <v>9.9999999999999992E-2</v>
      </c>
      <c r="F44" s="8">
        <f t="shared" si="2"/>
        <v>0.19999999999999998</v>
      </c>
      <c r="G44" s="8">
        <f t="shared" si="2"/>
        <v>0.3</v>
      </c>
      <c r="H44" s="8">
        <f t="shared" si="2"/>
        <v>0.39999999999999997</v>
      </c>
      <c r="I44" s="8">
        <f t="shared" si="2"/>
        <v>0.5</v>
      </c>
      <c r="J44" s="8">
        <f t="shared" si="7"/>
        <v>0.6</v>
      </c>
      <c r="L44" s="7" t="s">
        <v>436</v>
      </c>
    </row>
    <row r="45" spans="1:12" s="7" customFormat="1" x14ac:dyDescent="0.2">
      <c r="A45" s="7">
        <v>4</v>
      </c>
      <c r="B45" s="7" t="str">
        <f>LEVERS!$L$12</f>
        <v>Nearly all waste which cannot be mechanically recycled is chemically recycled</v>
      </c>
      <c r="C45" s="7" t="s">
        <v>13</v>
      </c>
      <c r="D45" s="8">
        <f t="shared" si="6"/>
        <v>0</v>
      </c>
      <c r="E45" s="8">
        <f t="shared" si="2"/>
        <v>9.9999999999999992E-2</v>
      </c>
      <c r="F45" s="8">
        <f t="shared" si="2"/>
        <v>0.19999999999999998</v>
      </c>
      <c r="G45" s="8">
        <f t="shared" si="2"/>
        <v>0.3</v>
      </c>
      <c r="H45" s="8">
        <f t="shared" si="2"/>
        <v>0.39999999999999997</v>
      </c>
      <c r="I45" s="8">
        <f t="shared" si="2"/>
        <v>0.5</v>
      </c>
      <c r="J45" s="8">
        <f t="shared" si="7"/>
        <v>0.6</v>
      </c>
      <c r="L45" s="7" t="s">
        <v>437</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79FC-6E5A-0D40-82B1-184BBE98A829}">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057B-B97D-A64D-99F0-F730ADA161B5}">
  <dimension ref="A1:K159"/>
  <sheetViews>
    <sheetView zoomScale="150" zoomScaleNormal="150" workbookViewId="0">
      <pane xSplit="1" ySplit="1" topLeftCell="B2" activePane="bottomRight" state="frozen"/>
      <selection pane="topRight" activeCell="B1" sqref="B1"/>
      <selection pane="bottomLeft" activeCell="A2" sqref="A2"/>
      <selection pane="bottomRight"/>
    </sheetView>
  </sheetViews>
  <sheetFormatPr baseColWidth="10" defaultColWidth="11" defaultRowHeight="16" x14ac:dyDescent="0.2"/>
  <cols>
    <col min="1" max="1" width="48.1640625" bestFit="1" customWidth="1"/>
    <col min="2" max="2" width="18.5" customWidth="1"/>
    <col min="3" max="3" width="17.33203125" customWidth="1"/>
  </cols>
  <sheetData>
    <row r="1" spans="1:9" s="11" customFormat="1" x14ac:dyDescent="0.2">
      <c r="A1" s="11" t="s">
        <v>0</v>
      </c>
      <c r="B1" s="11" t="s">
        <v>1</v>
      </c>
      <c r="C1" s="11">
        <v>2020</v>
      </c>
      <c r="D1" s="11">
        <v>2025</v>
      </c>
      <c r="E1" s="11">
        <v>2030</v>
      </c>
      <c r="F1" s="11">
        <v>2035</v>
      </c>
      <c r="G1" s="11">
        <v>2040</v>
      </c>
      <c r="H1" s="11">
        <v>2045</v>
      </c>
      <c r="I1" s="11">
        <v>2050</v>
      </c>
    </row>
    <row r="2" spans="1:9" s="1" customFormat="1" x14ac:dyDescent="0.2">
      <c r="A2" s="1" t="s">
        <v>2</v>
      </c>
      <c r="B2" s="1" t="s">
        <v>3</v>
      </c>
      <c r="C2" s="2">
        <v>0</v>
      </c>
      <c r="D2" s="2">
        <v>0</v>
      </c>
      <c r="E2" s="2">
        <v>0</v>
      </c>
      <c r="F2" s="2">
        <v>0</v>
      </c>
      <c r="G2" s="2">
        <v>0</v>
      </c>
      <c r="H2" s="2">
        <v>0</v>
      </c>
      <c r="I2" s="2">
        <v>0</v>
      </c>
    </row>
    <row r="3" spans="1:9" s="1" customFormat="1" x14ac:dyDescent="0.2">
      <c r="A3" s="1" t="s">
        <v>4</v>
      </c>
      <c r="B3" s="1" t="s">
        <v>3</v>
      </c>
      <c r="C3" s="2">
        <v>0</v>
      </c>
      <c r="D3" s="2">
        <v>0</v>
      </c>
      <c r="E3" s="2">
        <v>0</v>
      </c>
      <c r="F3" s="2">
        <v>0</v>
      </c>
      <c r="G3" s="2">
        <v>0</v>
      </c>
      <c r="H3" s="2">
        <v>0</v>
      </c>
      <c r="I3" s="2">
        <v>0</v>
      </c>
    </row>
    <row r="4" spans="1:9" s="1" customFormat="1" x14ac:dyDescent="0.2">
      <c r="A4" s="1" t="s">
        <v>5</v>
      </c>
      <c r="B4" s="1" t="s">
        <v>3</v>
      </c>
      <c r="C4" s="2">
        <v>0</v>
      </c>
      <c r="D4" s="2">
        <v>0</v>
      </c>
      <c r="E4" s="2">
        <v>0</v>
      </c>
      <c r="F4" s="2">
        <v>0</v>
      </c>
      <c r="G4" s="2">
        <v>0</v>
      </c>
      <c r="H4" s="2">
        <v>0</v>
      </c>
      <c r="I4" s="2">
        <v>0</v>
      </c>
    </row>
    <row r="5" spans="1:9" s="1" customFormat="1" x14ac:dyDescent="0.2">
      <c r="A5" s="1" t="s">
        <v>6</v>
      </c>
      <c r="B5" s="1" t="s">
        <v>3</v>
      </c>
      <c r="C5" s="2">
        <v>0</v>
      </c>
      <c r="D5" s="2">
        <v>0</v>
      </c>
      <c r="E5" s="2">
        <v>0</v>
      </c>
      <c r="F5" s="2">
        <v>0</v>
      </c>
      <c r="G5" s="2">
        <v>0</v>
      </c>
      <c r="H5" s="2">
        <v>0</v>
      </c>
      <c r="I5" s="2">
        <v>0</v>
      </c>
    </row>
    <row r="6" spans="1:9" s="1" customFormat="1" x14ac:dyDescent="0.2">
      <c r="A6" s="1" t="s">
        <v>7</v>
      </c>
      <c r="B6" s="1" t="s">
        <v>3</v>
      </c>
      <c r="C6" s="2">
        <v>0</v>
      </c>
      <c r="D6" s="2">
        <v>0</v>
      </c>
      <c r="E6" s="2">
        <v>0</v>
      </c>
      <c r="F6" s="2">
        <v>0</v>
      </c>
      <c r="G6" s="2">
        <v>0</v>
      </c>
      <c r="H6" s="2">
        <v>0</v>
      </c>
      <c r="I6" s="2">
        <v>0</v>
      </c>
    </row>
    <row r="7" spans="1:9" s="1" customFormat="1" x14ac:dyDescent="0.2">
      <c r="A7" s="1" t="s">
        <v>8</v>
      </c>
      <c r="B7" s="1" t="s">
        <v>3</v>
      </c>
      <c r="C7" s="2">
        <v>0</v>
      </c>
      <c r="D7" s="2">
        <v>0</v>
      </c>
      <c r="E7" s="2">
        <v>0</v>
      </c>
      <c r="F7" s="2">
        <v>0</v>
      </c>
      <c r="G7" s="2">
        <v>0</v>
      </c>
      <c r="H7" s="2">
        <v>0</v>
      </c>
      <c r="I7" s="2">
        <v>0</v>
      </c>
    </row>
    <row r="8" spans="1:9" s="1" customFormat="1" x14ac:dyDescent="0.2">
      <c r="A8" s="1" t="s">
        <v>9</v>
      </c>
      <c r="B8" s="1" t="s">
        <v>3</v>
      </c>
      <c r="C8" s="2">
        <v>0</v>
      </c>
      <c r="D8" s="2">
        <v>0</v>
      </c>
      <c r="E8" s="2">
        <v>0</v>
      </c>
      <c r="F8" s="2">
        <v>0</v>
      </c>
      <c r="G8" s="2">
        <v>0</v>
      </c>
      <c r="H8" s="2">
        <v>0</v>
      </c>
      <c r="I8" s="2">
        <v>0</v>
      </c>
    </row>
    <row r="9" spans="1:9" s="1" customFormat="1" x14ac:dyDescent="0.2">
      <c r="A9" s="1" t="s">
        <v>10</v>
      </c>
      <c r="B9" s="1" t="s">
        <v>3</v>
      </c>
      <c r="C9" s="2">
        <v>0</v>
      </c>
      <c r="D9" s="2">
        <v>0</v>
      </c>
      <c r="E9" s="2">
        <v>0</v>
      </c>
      <c r="F9" s="2">
        <v>0</v>
      </c>
      <c r="G9" s="2">
        <v>0</v>
      </c>
      <c r="H9" s="2">
        <v>0</v>
      </c>
      <c r="I9" s="2">
        <v>0</v>
      </c>
    </row>
    <row r="10" spans="1:9" s="1" customFormat="1" x14ac:dyDescent="0.2">
      <c r="A10" s="1" t="s">
        <v>11</v>
      </c>
      <c r="B10" s="1" t="s">
        <v>3</v>
      </c>
      <c r="C10" s="2">
        <v>0</v>
      </c>
      <c r="D10" s="2">
        <v>0</v>
      </c>
      <c r="E10" s="2">
        <v>0</v>
      </c>
      <c r="F10" s="2">
        <v>0</v>
      </c>
      <c r="G10" s="2">
        <v>0</v>
      </c>
      <c r="H10" s="2">
        <v>0</v>
      </c>
      <c r="I10" s="2">
        <v>0</v>
      </c>
    </row>
    <row r="11" spans="1:9" s="1" customFormat="1" x14ac:dyDescent="0.2">
      <c r="A11" s="1" t="s">
        <v>12</v>
      </c>
      <c r="B11" s="1" t="s">
        <v>3</v>
      </c>
      <c r="C11" s="2">
        <v>0</v>
      </c>
      <c r="D11" s="2">
        <v>0</v>
      </c>
      <c r="E11" s="2">
        <v>0</v>
      </c>
      <c r="F11" s="2">
        <v>0</v>
      </c>
      <c r="G11" s="2">
        <v>0</v>
      </c>
      <c r="H11" s="2">
        <v>0</v>
      </c>
      <c r="I11" s="2">
        <v>0</v>
      </c>
    </row>
    <row r="12" spans="1:9" s="1" customFormat="1" x14ac:dyDescent="0.2">
      <c r="A12" s="1" t="s">
        <v>13</v>
      </c>
      <c r="B12" s="1" t="s">
        <v>3</v>
      </c>
      <c r="C12" s="2">
        <v>0</v>
      </c>
      <c r="D12" s="2">
        <v>0</v>
      </c>
      <c r="E12" s="2">
        <v>0</v>
      </c>
      <c r="F12" s="2">
        <v>0</v>
      </c>
      <c r="G12" s="2">
        <v>0</v>
      </c>
      <c r="H12" s="2">
        <v>0</v>
      </c>
      <c r="I12" s="2">
        <v>0</v>
      </c>
    </row>
    <row r="13" spans="1:9" x14ac:dyDescent="0.2">
      <c r="A13" s="1" t="s">
        <v>14</v>
      </c>
      <c r="B13" s="1" t="s">
        <v>15</v>
      </c>
      <c r="C13" s="2">
        <v>10</v>
      </c>
      <c r="D13" s="2">
        <v>12</v>
      </c>
      <c r="E13" s="2">
        <v>14</v>
      </c>
      <c r="F13" s="2">
        <v>16</v>
      </c>
      <c r="G13" s="2">
        <v>18</v>
      </c>
      <c r="H13" s="2">
        <v>20</v>
      </c>
      <c r="I13" s="2">
        <v>22</v>
      </c>
    </row>
    <row r="14" spans="1:9" x14ac:dyDescent="0.2">
      <c r="A14" s="1" t="s">
        <v>16</v>
      </c>
      <c r="B14" s="1" t="s">
        <v>15</v>
      </c>
      <c r="C14" s="2">
        <v>10</v>
      </c>
      <c r="D14" s="2">
        <v>12</v>
      </c>
      <c r="E14" s="2">
        <v>14</v>
      </c>
      <c r="F14" s="2">
        <v>16</v>
      </c>
      <c r="G14" s="2">
        <v>18</v>
      </c>
      <c r="H14" s="2">
        <v>20</v>
      </c>
      <c r="I14" s="2">
        <v>22</v>
      </c>
    </row>
    <row r="15" spans="1:9" x14ac:dyDescent="0.2">
      <c r="A15" s="1" t="s">
        <v>17</v>
      </c>
      <c r="B15" s="1" t="s">
        <v>15</v>
      </c>
      <c r="C15" s="2">
        <v>10</v>
      </c>
      <c r="D15" s="2">
        <v>12</v>
      </c>
      <c r="E15" s="2">
        <v>14</v>
      </c>
      <c r="F15" s="2">
        <v>16</v>
      </c>
      <c r="G15" s="2">
        <v>18</v>
      </c>
      <c r="H15" s="2">
        <v>20</v>
      </c>
      <c r="I15" s="2">
        <v>22</v>
      </c>
    </row>
    <row r="16" spans="1:9" x14ac:dyDescent="0.2">
      <c r="A16" s="1" t="s">
        <v>18</v>
      </c>
      <c r="B16" s="1" t="s">
        <v>15</v>
      </c>
      <c r="C16" s="2">
        <v>10</v>
      </c>
      <c r="D16" s="2">
        <v>12</v>
      </c>
      <c r="E16" s="2">
        <v>14</v>
      </c>
      <c r="F16" s="2">
        <v>16</v>
      </c>
      <c r="G16" s="2">
        <v>18</v>
      </c>
      <c r="H16" s="2">
        <v>20</v>
      </c>
      <c r="I16" s="2">
        <v>22</v>
      </c>
    </row>
    <row r="17" spans="1:11" x14ac:dyDescent="0.2">
      <c r="A17" s="1" t="s">
        <v>19</v>
      </c>
      <c r="B17" s="1" t="s">
        <v>15</v>
      </c>
      <c r="C17" s="2">
        <v>10</v>
      </c>
      <c r="D17" s="2">
        <v>12</v>
      </c>
      <c r="E17" s="2">
        <v>14</v>
      </c>
      <c r="F17" s="2">
        <v>16</v>
      </c>
      <c r="G17" s="2">
        <v>18</v>
      </c>
      <c r="H17" s="2">
        <v>20</v>
      </c>
      <c r="I17" s="2">
        <v>22</v>
      </c>
    </row>
    <row r="18" spans="1:11" x14ac:dyDescent="0.2">
      <c r="A18" s="1" t="s">
        <v>20</v>
      </c>
      <c r="B18" s="1" t="s">
        <v>15</v>
      </c>
      <c r="C18" s="2">
        <v>10</v>
      </c>
      <c r="D18" s="2">
        <v>10</v>
      </c>
      <c r="E18" s="2">
        <v>10</v>
      </c>
      <c r="F18" s="2">
        <v>10</v>
      </c>
      <c r="G18" s="2">
        <v>10</v>
      </c>
      <c r="H18" s="2">
        <v>10</v>
      </c>
      <c r="I18" s="2">
        <v>10</v>
      </c>
    </row>
    <row r="19" spans="1:11" x14ac:dyDescent="0.2">
      <c r="A19" s="1" t="s">
        <v>21</v>
      </c>
      <c r="B19" s="1" t="s">
        <v>15</v>
      </c>
      <c r="C19" s="2">
        <v>10</v>
      </c>
      <c r="D19" s="2">
        <v>10</v>
      </c>
      <c r="E19" s="2">
        <v>10</v>
      </c>
      <c r="F19" s="2">
        <v>10</v>
      </c>
      <c r="G19" s="2">
        <v>10</v>
      </c>
      <c r="H19" s="2">
        <v>10</v>
      </c>
      <c r="I19" s="2">
        <v>10</v>
      </c>
    </row>
    <row r="20" spans="1:11" x14ac:dyDescent="0.2">
      <c r="A20" s="1" t="s">
        <v>22</v>
      </c>
      <c r="B20" s="1" t="s">
        <v>15</v>
      </c>
      <c r="C20" s="2">
        <v>10</v>
      </c>
      <c r="D20" s="2">
        <v>10</v>
      </c>
      <c r="E20" s="2">
        <v>10</v>
      </c>
      <c r="F20" s="2">
        <v>10</v>
      </c>
      <c r="G20" s="2">
        <v>10</v>
      </c>
      <c r="H20" s="2">
        <v>10</v>
      </c>
      <c r="I20" s="2">
        <v>10</v>
      </c>
    </row>
    <row r="21" spans="1:11" x14ac:dyDescent="0.2">
      <c r="A21" s="1" t="s">
        <v>23</v>
      </c>
      <c r="B21" s="1" t="s">
        <v>15</v>
      </c>
      <c r="C21" s="2">
        <v>10</v>
      </c>
      <c r="D21" s="2">
        <v>10</v>
      </c>
      <c r="E21" s="2">
        <v>10</v>
      </c>
      <c r="F21" s="2">
        <v>10</v>
      </c>
      <c r="G21" s="2">
        <v>10</v>
      </c>
      <c r="H21" s="2">
        <v>10</v>
      </c>
      <c r="I21" s="2">
        <v>10</v>
      </c>
    </row>
    <row r="22" spans="1:11" x14ac:dyDescent="0.2">
      <c r="A22" s="1" t="s">
        <v>24</v>
      </c>
      <c r="B22" s="1" t="s">
        <v>15</v>
      </c>
      <c r="C22" s="2">
        <v>10</v>
      </c>
      <c r="D22" s="2">
        <v>10</v>
      </c>
      <c r="E22" s="2">
        <v>10</v>
      </c>
      <c r="F22" s="2">
        <v>10</v>
      </c>
      <c r="G22" s="2">
        <v>10</v>
      </c>
      <c r="H22" s="2">
        <v>10</v>
      </c>
      <c r="I22" s="2">
        <v>10</v>
      </c>
    </row>
    <row r="23" spans="1:11" x14ac:dyDescent="0.2">
      <c r="A23" s="1" t="s">
        <v>25</v>
      </c>
      <c r="B23" s="1" t="s">
        <v>15</v>
      </c>
      <c r="C23" s="2">
        <v>10</v>
      </c>
      <c r="D23" s="2">
        <v>10</v>
      </c>
      <c r="E23" s="2">
        <v>10</v>
      </c>
      <c r="F23" s="2">
        <v>10</v>
      </c>
      <c r="G23" s="2">
        <v>10</v>
      </c>
      <c r="H23" s="2">
        <v>10</v>
      </c>
      <c r="I23" s="2">
        <v>10</v>
      </c>
    </row>
    <row r="24" spans="1:11" x14ac:dyDescent="0.2">
      <c r="A24" t="s">
        <v>26</v>
      </c>
      <c r="B24" s="1" t="s">
        <v>3</v>
      </c>
      <c r="C24" s="2">
        <v>0.5</v>
      </c>
      <c r="D24" s="2">
        <v>0.5</v>
      </c>
      <c r="E24" s="2">
        <v>0.5</v>
      </c>
      <c r="F24" s="2">
        <v>0.5</v>
      </c>
      <c r="G24" s="2">
        <v>0.5</v>
      </c>
      <c r="H24" s="2">
        <v>0.5</v>
      </c>
      <c r="I24" s="2">
        <v>0.5</v>
      </c>
    </row>
    <row r="25" spans="1:11" x14ac:dyDescent="0.2">
      <c r="A25" s="1" t="s">
        <v>27</v>
      </c>
      <c r="B25" s="1" t="s">
        <v>28</v>
      </c>
      <c r="K25" t="s">
        <v>29</v>
      </c>
    </row>
    <row r="26" spans="1:11" x14ac:dyDescent="0.2">
      <c r="A26" s="1" t="s">
        <v>30</v>
      </c>
      <c r="B26" s="1" t="s">
        <v>28</v>
      </c>
      <c r="K26" t="s">
        <v>31</v>
      </c>
    </row>
    <row r="27" spans="1:11" x14ac:dyDescent="0.2">
      <c r="A27" s="1" t="s">
        <v>32</v>
      </c>
      <c r="B27" s="1" t="s">
        <v>28</v>
      </c>
      <c r="K27" t="s">
        <v>33</v>
      </c>
    </row>
    <row r="28" spans="1:11" x14ac:dyDescent="0.2">
      <c r="A28" s="1" t="s">
        <v>34</v>
      </c>
      <c r="B28" s="1" t="s">
        <v>28</v>
      </c>
      <c r="K28" t="s">
        <v>35</v>
      </c>
    </row>
    <row r="29" spans="1:11" x14ac:dyDescent="0.2">
      <c r="A29" s="1" t="s">
        <v>36</v>
      </c>
      <c r="B29" s="1" t="s">
        <v>28</v>
      </c>
      <c r="K29" t="s">
        <v>37</v>
      </c>
    </row>
    <row r="30" spans="1:11" x14ac:dyDescent="0.2">
      <c r="A30" s="1" t="s">
        <v>38</v>
      </c>
      <c r="B30" s="1" t="s">
        <v>28</v>
      </c>
      <c r="K30" t="s">
        <v>39</v>
      </c>
    </row>
    <row r="31" spans="1:11" x14ac:dyDescent="0.2">
      <c r="A31" s="1" t="s">
        <v>40</v>
      </c>
      <c r="B31" s="1" t="s">
        <v>28</v>
      </c>
      <c r="K31" t="s">
        <v>41</v>
      </c>
    </row>
    <row r="32" spans="1:11" x14ac:dyDescent="0.2">
      <c r="A32" s="1" t="s">
        <v>42</v>
      </c>
      <c r="B32" s="1" t="s">
        <v>28</v>
      </c>
      <c r="K32" t="s">
        <v>43</v>
      </c>
    </row>
    <row r="33" spans="1:11" x14ac:dyDescent="0.2">
      <c r="A33" s="1" t="s">
        <v>44</v>
      </c>
      <c r="B33" s="1" t="s">
        <v>28</v>
      </c>
      <c r="K33" t="s">
        <v>45</v>
      </c>
    </row>
    <row r="34" spans="1:11" x14ac:dyDescent="0.2">
      <c r="A34" s="1" t="s">
        <v>46</v>
      </c>
      <c r="B34" s="1" t="s">
        <v>28</v>
      </c>
      <c r="K34" t="s">
        <v>47</v>
      </c>
    </row>
    <row r="35" spans="1:11" x14ac:dyDescent="0.2">
      <c r="A35" s="1" t="s">
        <v>48</v>
      </c>
      <c r="B35" s="1" t="s">
        <v>28</v>
      </c>
      <c r="K35" t="s">
        <v>49</v>
      </c>
    </row>
    <row r="36" spans="1:11" x14ac:dyDescent="0.2">
      <c r="A36" t="s">
        <v>50</v>
      </c>
      <c r="B36" s="1" t="s">
        <v>15</v>
      </c>
      <c r="C36" s="2">
        <v>0</v>
      </c>
      <c r="D36" s="2">
        <v>0</v>
      </c>
      <c r="E36" s="2">
        <v>0</v>
      </c>
      <c r="F36" s="2">
        <v>0</v>
      </c>
      <c r="G36" s="2">
        <v>0</v>
      </c>
      <c r="H36" s="2">
        <v>0</v>
      </c>
      <c r="I36" s="2">
        <v>0</v>
      </c>
    </row>
    <row r="37" spans="1:11" x14ac:dyDescent="0.2">
      <c r="A37" t="s">
        <v>51</v>
      </c>
      <c r="B37" s="1" t="s">
        <v>15</v>
      </c>
      <c r="C37" s="2">
        <v>0</v>
      </c>
      <c r="D37" s="2">
        <v>0</v>
      </c>
      <c r="E37" s="2">
        <v>0</v>
      </c>
      <c r="F37" s="2">
        <v>0</v>
      </c>
      <c r="G37" s="2">
        <v>0</v>
      </c>
      <c r="H37" s="2">
        <v>0</v>
      </c>
      <c r="I37" s="2">
        <v>0</v>
      </c>
    </row>
    <row r="38" spans="1:11" x14ac:dyDescent="0.2">
      <c r="A38" t="s">
        <v>52</v>
      </c>
      <c r="B38" s="1" t="s">
        <v>3</v>
      </c>
      <c r="C38" s="2">
        <v>0.4</v>
      </c>
      <c r="D38" s="2">
        <v>0.4</v>
      </c>
      <c r="E38" s="2">
        <v>0.4</v>
      </c>
      <c r="F38" s="2">
        <v>0.4</v>
      </c>
      <c r="G38" s="2">
        <v>0.4</v>
      </c>
      <c r="H38" s="2">
        <v>0.4</v>
      </c>
      <c r="I38" s="2">
        <v>0.4</v>
      </c>
      <c r="K38" t="s">
        <v>53</v>
      </c>
    </row>
    <row r="39" spans="1:11" x14ac:dyDescent="0.2">
      <c r="A39" t="s">
        <v>54</v>
      </c>
      <c r="B39" s="1" t="s">
        <v>3</v>
      </c>
      <c r="C39" s="2">
        <v>0.2</v>
      </c>
      <c r="D39" s="2">
        <v>0.2</v>
      </c>
      <c r="E39" s="2">
        <v>0.2</v>
      </c>
      <c r="F39" s="2">
        <v>0.2</v>
      </c>
      <c r="G39" s="2">
        <v>0.2</v>
      </c>
      <c r="H39" s="2">
        <v>0.2</v>
      </c>
      <c r="I39" s="2">
        <v>0.2</v>
      </c>
    </row>
    <row r="40" spans="1:11" x14ac:dyDescent="0.2">
      <c r="A40" t="s">
        <v>55</v>
      </c>
      <c r="B40" s="1" t="s">
        <v>3</v>
      </c>
      <c r="C40" s="2">
        <v>0.1</v>
      </c>
      <c r="D40" s="2">
        <v>0.1</v>
      </c>
      <c r="E40" s="2">
        <v>0.1</v>
      </c>
      <c r="F40" s="2">
        <v>0.1</v>
      </c>
      <c r="G40" s="2">
        <v>0.1</v>
      </c>
      <c r="H40" s="2">
        <v>0.1</v>
      </c>
      <c r="I40" s="2">
        <v>0.1</v>
      </c>
    </row>
    <row r="41" spans="1:11" x14ac:dyDescent="0.2">
      <c r="A41" t="s">
        <v>56</v>
      </c>
      <c r="B41" s="1" t="s">
        <v>3</v>
      </c>
      <c r="C41" s="2">
        <v>0.1</v>
      </c>
      <c r="D41" s="2">
        <v>0.1</v>
      </c>
      <c r="E41" s="2">
        <v>0.1</v>
      </c>
      <c r="F41" s="2">
        <v>0.1</v>
      </c>
      <c r="G41" s="2">
        <v>0.1</v>
      </c>
      <c r="H41" s="2">
        <v>0.1</v>
      </c>
      <c r="I41" s="2">
        <v>0.1</v>
      </c>
    </row>
    <row r="42" spans="1:11" x14ac:dyDescent="0.2">
      <c r="A42" t="s">
        <v>57</v>
      </c>
      <c r="B42" s="1" t="s">
        <v>3</v>
      </c>
      <c r="C42" s="2">
        <v>0.1</v>
      </c>
      <c r="D42" s="2">
        <v>0.1</v>
      </c>
      <c r="E42" s="2">
        <v>0.1</v>
      </c>
      <c r="F42" s="2">
        <v>0.1</v>
      </c>
      <c r="G42" s="2">
        <v>0.1</v>
      </c>
      <c r="H42" s="2">
        <v>0.1</v>
      </c>
      <c r="I42" s="2">
        <v>0.1</v>
      </c>
    </row>
    <row r="43" spans="1:11" x14ac:dyDescent="0.2">
      <c r="A43" t="s">
        <v>58</v>
      </c>
      <c r="B43" s="1" t="s">
        <v>3</v>
      </c>
      <c r="C43" s="2">
        <v>0.1</v>
      </c>
      <c r="D43" s="2">
        <v>0.1</v>
      </c>
      <c r="E43" s="2">
        <v>0.1</v>
      </c>
      <c r="F43" s="2">
        <v>0.1</v>
      </c>
      <c r="G43" s="2">
        <v>0.1</v>
      </c>
      <c r="H43" s="2">
        <v>0.1</v>
      </c>
      <c r="I43" s="2">
        <v>0.1</v>
      </c>
    </row>
    <row r="44" spans="1:11" x14ac:dyDescent="0.2">
      <c r="A44" t="s">
        <v>59</v>
      </c>
      <c r="B44" s="1" t="s">
        <v>60</v>
      </c>
      <c r="C44" s="17">
        <v>114.0010358</v>
      </c>
      <c r="D44" s="17">
        <f>C44</f>
        <v>114.0010358</v>
      </c>
      <c r="E44" s="17">
        <f t="shared" ref="E44:I44" si="0">D44</f>
        <v>114.0010358</v>
      </c>
      <c r="F44" s="17">
        <f t="shared" si="0"/>
        <v>114.0010358</v>
      </c>
      <c r="G44" s="17">
        <f t="shared" si="0"/>
        <v>114.0010358</v>
      </c>
      <c r="H44" s="17">
        <f t="shared" si="0"/>
        <v>114.0010358</v>
      </c>
      <c r="I44" s="17">
        <f t="shared" si="0"/>
        <v>114.0010358</v>
      </c>
      <c r="K44" t="s">
        <v>61</v>
      </c>
    </row>
    <row r="45" spans="1:11" x14ac:dyDescent="0.2">
      <c r="A45" t="s">
        <v>62</v>
      </c>
      <c r="B45" s="1" t="s">
        <v>60</v>
      </c>
      <c r="C45" s="17">
        <v>13.139550829999999</v>
      </c>
      <c r="D45" s="17">
        <f t="shared" ref="D45:I68" si="1">C45</f>
        <v>13.139550829999999</v>
      </c>
      <c r="E45" s="17">
        <f t="shared" si="1"/>
        <v>13.139550829999999</v>
      </c>
      <c r="F45" s="17">
        <f t="shared" si="1"/>
        <v>13.139550829999999</v>
      </c>
      <c r="G45" s="17">
        <f t="shared" si="1"/>
        <v>13.139550829999999</v>
      </c>
      <c r="H45" s="17">
        <f t="shared" si="1"/>
        <v>13.139550829999999</v>
      </c>
      <c r="I45" s="17">
        <f t="shared" si="1"/>
        <v>13.139550829999999</v>
      </c>
      <c r="K45" t="s">
        <v>63</v>
      </c>
    </row>
    <row r="46" spans="1:11" x14ac:dyDescent="0.2">
      <c r="A46" t="s">
        <v>64</v>
      </c>
      <c r="B46" s="1" t="s">
        <v>60</v>
      </c>
      <c r="C46" s="17">
        <v>35.27396195</v>
      </c>
      <c r="D46" s="17">
        <f t="shared" si="1"/>
        <v>35.27396195</v>
      </c>
      <c r="E46" s="17">
        <f t="shared" si="1"/>
        <v>35.27396195</v>
      </c>
      <c r="F46" s="17">
        <f t="shared" si="1"/>
        <v>35.27396195</v>
      </c>
      <c r="G46" s="17">
        <f t="shared" si="1"/>
        <v>35.27396195</v>
      </c>
      <c r="H46" s="17">
        <f t="shared" si="1"/>
        <v>35.27396195</v>
      </c>
      <c r="I46" s="17">
        <f t="shared" si="1"/>
        <v>35.27396195</v>
      </c>
      <c r="K46" t="s">
        <v>65</v>
      </c>
    </row>
    <row r="47" spans="1:11" x14ac:dyDescent="0.2">
      <c r="A47" t="s">
        <v>66</v>
      </c>
      <c r="B47" s="1" t="s">
        <v>60</v>
      </c>
      <c r="C47" s="17">
        <v>392.42282669999997</v>
      </c>
      <c r="D47" s="17">
        <f t="shared" si="1"/>
        <v>392.42282669999997</v>
      </c>
      <c r="E47" s="17">
        <f t="shared" si="1"/>
        <v>392.42282669999997</v>
      </c>
      <c r="F47" s="17">
        <f t="shared" si="1"/>
        <v>392.42282669999997</v>
      </c>
      <c r="G47" s="17">
        <f t="shared" si="1"/>
        <v>392.42282669999997</v>
      </c>
      <c r="H47" s="17">
        <f t="shared" si="1"/>
        <v>392.42282669999997</v>
      </c>
      <c r="I47" s="17">
        <f t="shared" si="1"/>
        <v>392.42282669999997</v>
      </c>
      <c r="K47" t="s">
        <v>67</v>
      </c>
    </row>
    <row r="48" spans="1:11" x14ac:dyDescent="0.2">
      <c r="A48" t="s">
        <v>68</v>
      </c>
      <c r="B48" s="1" t="s">
        <v>60</v>
      </c>
      <c r="C48" s="17">
        <v>176.56822579999999</v>
      </c>
      <c r="D48" s="17">
        <f t="shared" si="1"/>
        <v>176.56822579999999</v>
      </c>
      <c r="E48" s="17">
        <f t="shared" si="1"/>
        <v>176.56822579999999</v>
      </c>
      <c r="F48" s="17">
        <f t="shared" si="1"/>
        <v>176.56822579999999</v>
      </c>
      <c r="G48" s="17">
        <f t="shared" si="1"/>
        <v>176.56822579999999</v>
      </c>
      <c r="H48" s="17">
        <f t="shared" si="1"/>
        <v>176.56822579999999</v>
      </c>
      <c r="I48" s="17">
        <f t="shared" si="1"/>
        <v>176.56822579999999</v>
      </c>
      <c r="K48" t="s">
        <v>69</v>
      </c>
    </row>
    <row r="49" spans="1:11" x14ac:dyDescent="0.2">
      <c r="A49" t="s">
        <v>70</v>
      </c>
      <c r="B49" s="1" t="s">
        <v>60</v>
      </c>
      <c r="C49" s="17">
        <v>1247.6731030000001</v>
      </c>
      <c r="D49" s="17">
        <f t="shared" si="1"/>
        <v>1247.6731030000001</v>
      </c>
      <c r="E49" s="17">
        <f t="shared" si="1"/>
        <v>1247.6731030000001</v>
      </c>
      <c r="F49" s="17">
        <f t="shared" si="1"/>
        <v>1247.6731030000001</v>
      </c>
      <c r="G49" s="17">
        <f t="shared" si="1"/>
        <v>1247.6731030000001</v>
      </c>
      <c r="H49" s="17">
        <f t="shared" si="1"/>
        <v>1247.6731030000001</v>
      </c>
      <c r="I49" s="17">
        <f t="shared" si="1"/>
        <v>1247.6731030000001</v>
      </c>
      <c r="K49" t="s">
        <v>71</v>
      </c>
    </row>
    <row r="50" spans="1:11" x14ac:dyDescent="0.2">
      <c r="A50" t="s">
        <v>72</v>
      </c>
      <c r="B50" s="1" t="s">
        <v>60</v>
      </c>
      <c r="C50" s="17">
        <v>252.1140292</v>
      </c>
      <c r="D50" s="17">
        <f t="shared" si="1"/>
        <v>252.1140292</v>
      </c>
      <c r="E50" s="17">
        <f t="shared" si="1"/>
        <v>252.1140292</v>
      </c>
      <c r="F50" s="17">
        <f t="shared" si="1"/>
        <v>252.1140292</v>
      </c>
      <c r="G50" s="17">
        <f t="shared" si="1"/>
        <v>252.1140292</v>
      </c>
      <c r="H50" s="17">
        <f t="shared" si="1"/>
        <v>252.1140292</v>
      </c>
      <c r="I50" s="17">
        <f t="shared" si="1"/>
        <v>252.1140292</v>
      </c>
      <c r="K50" t="s">
        <v>73</v>
      </c>
    </row>
    <row r="51" spans="1:11" x14ac:dyDescent="0.2">
      <c r="A51" t="s">
        <v>74</v>
      </c>
      <c r="B51" s="1" t="s">
        <v>60</v>
      </c>
      <c r="C51" s="17">
        <v>5955.5555555555557</v>
      </c>
      <c r="D51" s="17">
        <f t="shared" si="1"/>
        <v>5955.5555555555557</v>
      </c>
      <c r="E51" s="17">
        <f t="shared" si="1"/>
        <v>5955.5555555555557</v>
      </c>
      <c r="F51" s="17">
        <f t="shared" si="1"/>
        <v>5955.5555555555557</v>
      </c>
      <c r="G51" s="17">
        <f t="shared" si="1"/>
        <v>5955.5555555555557</v>
      </c>
      <c r="H51" s="17">
        <f t="shared" si="1"/>
        <v>5955.5555555555557</v>
      </c>
      <c r="I51" s="17">
        <f t="shared" si="1"/>
        <v>5955.5555555555557</v>
      </c>
      <c r="K51" t="s">
        <v>75</v>
      </c>
    </row>
    <row r="52" spans="1:11" x14ac:dyDescent="0.2">
      <c r="A52" t="s">
        <v>76</v>
      </c>
      <c r="B52" s="1" t="s">
        <v>60</v>
      </c>
      <c r="C52" s="17">
        <v>120.3723952</v>
      </c>
      <c r="D52" s="17">
        <f t="shared" si="1"/>
        <v>120.3723952</v>
      </c>
      <c r="E52" s="17">
        <f t="shared" si="1"/>
        <v>120.3723952</v>
      </c>
      <c r="F52" s="17">
        <f t="shared" si="1"/>
        <v>120.3723952</v>
      </c>
      <c r="G52" s="17">
        <f t="shared" si="1"/>
        <v>120.3723952</v>
      </c>
      <c r="H52" s="17">
        <f t="shared" si="1"/>
        <v>120.3723952</v>
      </c>
      <c r="I52" s="17">
        <f t="shared" si="1"/>
        <v>120.3723952</v>
      </c>
      <c r="K52" t="s">
        <v>77</v>
      </c>
    </row>
    <row r="53" spans="1:11" x14ac:dyDescent="0.2">
      <c r="A53" t="s">
        <v>78</v>
      </c>
      <c r="B53" s="1" t="s">
        <v>60</v>
      </c>
      <c r="C53" s="17">
        <v>308.64716709999999</v>
      </c>
      <c r="D53" s="17">
        <f t="shared" si="1"/>
        <v>308.64716709999999</v>
      </c>
      <c r="E53" s="17">
        <f t="shared" si="1"/>
        <v>308.64716709999999</v>
      </c>
      <c r="F53" s="17">
        <f t="shared" si="1"/>
        <v>308.64716709999999</v>
      </c>
      <c r="G53" s="17">
        <f t="shared" si="1"/>
        <v>308.64716709999999</v>
      </c>
      <c r="H53" s="17">
        <f t="shared" si="1"/>
        <v>308.64716709999999</v>
      </c>
      <c r="I53" s="17">
        <f t="shared" si="1"/>
        <v>308.64716709999999</v>
      </c>
      <c r="K53" t="s">
        <v>79</v>
      </c>
    </row>
    <row r="54" spans="1:11" x14ac:dyDescent="0.2">
      <c r="A54" t="s">
        <v>80</v>
      </c>
      <c r="B54" s="1" t="s">
        <v>60</v>
      </c>
      <c r="C54" s="17">
        <v>17.33256364</v>
      </c>
      <c r="D54" s="17">
        <f t="shared" si="1"/>
        <v>17.33256364</v>
      </c>
      <c r="E54" s="17">
        <f t="shared" si="1"/>
        <v>17.33256364</v>
      </c>
      <c r="F54" s="17">
        <f t="shared" si="1"/>
        <v>17.33256364</v>
      </c>
      <c r="G54" s="17">
        <f t="shared" si="1"/>
        <v>17.33256364</v>
      </c>
      <c r="H54" s="17">
        <f t="shared" si="1"/>
        <v>17.33256364</v>
      </c>
      <c r="I54" s="17">
        <f t="shared" si="1"/>
        <v>17.33256364</v>
      </c>
      <c r="K54" t="s">
        <v>81</v>
      </c>
    </row>
    <row r="55" spans="1:11" x14ac:dyDescent="0.2">
      <c r="A55" t="s">
        <v>82</v>
      </c>
      <c r="B55" s="1" t="s">
        <v>60</v>
      </c>
      <c r="C55" s="17">
        <v>20.024398940000001</v>
      </c>
      <c r="D55" s="17">
        <f t="shared" si="1"/>
        <v>20.024398940000001</v>
      </c>
      <c r="E55" s="17">
        <f t="shared" si="1"/>
        <v>20.024398940000001</v>
      </c>
      <c r="F55" s="17">
        <f t="shared" si="1"/>
        <v>20.024398940000001</v>
      </c>
      <c r="G55" s="17">
        <f t="shared" si="1"/>
        <v>20.024398940000001</v>
      </c>
      <c r="H55" s="17">
        <f t="shared" si="1"/>
        <v>20.024398940000001</v>
      </c>
      <c r="I55" s="17">
        <f t="shared" si="1"/>
        <v>20.024398940000001</v>
      </c>
      <c r="K55" t="s">
        <v>83</v>
      </c>
    </row>
    <row r="56" spans="1:11" x14ac:dyDescent="0.2">
      <c r="A56" t="s">
        <v>84</v>
      </c>
      <c r="B56" s="1" t="s">
        <v>60</v>
      </c>
      <c r="C56" s="17">
        <v>105.61267220000001</v>
      </c>
      <c r="D56" s="17">
        <f t="shared" si="1"/>
        <v>105.61267220000001</v>
      </c>
      <c r="E56" s="17">
        <f t="shared" si="1"/>
        <v>105.61267220000001</v>
      </c>
      <c r="F56" s="17">
        <f t="shared" si="1"/>
        <v>105.61267220000001</v>
      </c>
      <c r="G56" s="17">
        <f t="shared" si="1"/>
        <v>105.61267220000001</v>
      </c>
      <c r="H56" s="17">
        <f t="shared" si="1"/>
        <v>105.61267220000001</v>
      </c>
      <c r="I56" s="17">
        <f t="shared" si="1"/>
        <v>105.61267220000001</v>
      </c>
      <c r="K56" t="s">
        <v>85</v>
      </c>
    </row>
    <row r="57" spans="1:11" x14ac:dyDescent="0.2">
      <c r="A57" t="s">
        <v>86</v>
      </c>
      <c r="B57" s="1" t="s">
        <v>60</v>
      </c>
      <c r="C57" s="17">
        <v>430.27384960000001</v>
      </c>
      <c r="D57" s="17">
        <f t="shared" si="1"/>
        <v>430.27384960000001</v>
      </c>
      <c r="E57" s="17">
        <f t="shared" si="1"/>
        <v>430.27384960000001</v>
      </c>
      <c r="F57" s="17">
        <f t="shared" si="1"/>
        <v>430.27384960000001</v>
      </c>
      <c r="G57" s="17">
        <f t="shared" si="1"/>
        <v>430.27384960000001</v>
      </c>
      <c r="H57" s="17">
        <f t="shared" si="1"/>
        <v>430.27384960000001</v>
      </c>
      <c r="I57" s="17">
        <f t="shared" si="1"/>
        <v>430.27384960000001</v>
      </c>
      <c r="K57" t="s">
        <v>87</v>
      </c>
    </row>
    <row r="58" spans="1:11" x14ac:dyDescent="0.2">
      <c r="A58" t="s">
        <v>88</v>
      </c>
      <c r="B58" s="1" t="s">
        <v>60</v>
      </c>
      <c r="C58" s="17">
        <v>525.95669539999994</v>
      </c>
      <c r="D58" s="17">
        <f t="shared" si="1"/>
        <v>525.95669539999994</v>
      </c>
      <c r="E58" s="17">
        <f t="shared" si="1"/>
        <v>525.95669539999994</v>
      </c>
      <c r="F58" s="17">
        <f t="shared" si="1"/>
        <v>525.95669539999994</v>
      </c>
      <c r="G58" s="17">
        <f t="shared" si="1"/>
        <v>525.95669539999994</v>
      </c>
      <c r="H58" s="17">
        <f t="shared" si="1"/>
        <v>525.95669539999994</v>
      </c>
      <c r="I58" s="17">
        <f t="shared" si="1"/>
        <v>525.95669539999994</v>
      </c>
      <c r="K58" t="s">
        <v>89</v>
      </c>
    </row>
    <row r="59" spans="1:11" x14ac:dyDescent="0.2">
      <c r="A59" t="s">
        <v>90</v>
      </c>
      <c r="B59" s="1" t="s">
        <v>60</v>
      </c>
      <c r="C59" s="17">
        <v>349.69529230000001</v>
      </c>
      <c r="D59" s="17">
        <f t="shared" si="1"/>
        <v>349.69529230000001</v>
      </c>
      <c r="E59" s="17">
        <f t="shared" si="1"/>
        <v>349.69529230000001</v>
      </c>
      <c r="F59" s="17">
        <f t="shared" si="1"/>
        <v>349.69529230000001</v>
      </c>
      <c r="G59" s="17">
        <f t="shared" si="1"/>
        <v>349.69529230000001</v>
      </c>
      <c r="H59" s="17">
        <f t="shared" si="1"/>
        <v>349.69529230000001</v>
      </c>
      <c r="I59" s="17">
        <f t="shared" si="1"/>
        <v>349.69529230000001</v>
      </c>
      <c r="K59" t="s">
        <v>91</v>
      </c>
    </row>
    <row r="60" spans="1:11" x14ac:dyDescent="0.2">
      <c r="A60" t="s">
        <v>92</v>
      </c>
      <c r="B60" s="1" t="s">
        <v>60</v>
      </c>
      <c r="C60" s="17">
        <v>273.81063160000002</v>
      </c>
      <c r="D60" s="17">
        <f t="shared" si="1"/>
        <v>273.81063160000002</v>
      </c>
      <c r="E60" s="17">
        <f t="shared" si="1"/>
        <v>273.81063160000002</v>
      </c>
      <c r="F60" s="17">
        <f t="shared" si="1"/>
        <v>273.81063160000002</v>
      </c>
      <c r="G60" s="17">
        <f t="shared" si="1"/>
        <v>273.81063160000002</v>
      </c>
      <c r="H60" s="17">
        <f t="shared" si="1"/>
        <v>273.81063160000002</v>
      </c>
      <c r="I60" s="17">
        <f t="shared" si="1"/>
        <v>273.81063160000002</v>
      </c>
      <c r="K60" t="s">
        <v>93</v>
      </c>
    </row>
    <row r="61" spans="1:11" x14ac:dyDescent="0.2">
      <c r="A61" t="s">
        <v>94</v>
      </c>
      <c r="B61" s="1" t="s">
        <v>60</v>
      </c>
      <c r="C61" s="17">
        <v>293.43372686466665</v>
      </c>
      <c r="D61" s="17">
        <f t="shared" si="1"/>
        <v>293.43372686466665</v>
      </c>
      <c r="E61" s="17">
        <f t="shared" si="1"/>
        <v>293.43372686466665</v>
      </c>
      <c r="F61" s="17">
        <f t="shared" si="1"/>
        <v>293.43372686466665</v>
      </c>
      <c r="G61" s="17">
        <f t="shared" si="1"/>
        <v>293.43372686466665</v>
      </c>
      <c r="H61" s="17">
        <f t="shared" si="1"/>
        <v>293.43372686466665</v>
      </c>
      <c r="I61" s="17">
        <f t="shared" si="1"/>
        <v>293.43372686466665</v>
      </c>
      <c r="K61" t="s">
        <v>95</v>
      </c>
    </row>
    <row r="62" spans="1:11" x14ac:dyDescent="0.2">
      <c r="A62" t="s">
        <v>96</v>
      </c>
      <c r="B62" s="1" t="s">
        <v>60</v>
      </c>
      <c r="C62" s="17">
        <v>75.26135208830128</v>
      </c>
      <c r="D62" s="17">
        <f t="shared" si="1"/>
        <v>75.26135208830128</v>
      </c>
      <c r="E62" s="17">
        <f t="shared" si="1"/>
        <v>75.26135208830128</v>
      </c>
      <c r="F62" s="17">
        <f t="shared" si="1"/>
        <v>75.26135208830128</v>
      </c>
      <c r="G62" s="17">
        <f t="shared" si="1"/>
        <v>75.26135208830128</v>
      </c>
      <c r="H62" s="17">
        <f t="shared" si="1"/>
        <v>75.26135208830128</v>
      </c>
      <c r="I62" s="17">
        <f t="shared" si="1"/>
        <v>75.26135208830128</v>
      </c>
      <c r="K62" t="s">
        <v>97</v>
      </c>
    </row>
    <row r="63" spans="1:11" x14ac:dyDescent="0.2">
      <c r="A63" t="s">
        <v>98</v>
      </c>
      <c r="B63" s="1" t="s">
        <v>60</v>
      </c>
      <c r="C63" s="17">
        <v>277.19923128779413</v>
      </c>
      <c r="D63" s="17">
        <f t="shared" si="1"/>
        <v>277.19923128779413</v>
      </c>
      <c r="E63" s="17">
        <f t="shared" si="1"/>
        <v>277.19923128779413</v>
      </c>
      <c r="F63" s="17">
        <f t="shared" si="1"/>
        <v>277.19923128779413</v>
      </c>
      <c r="G63" s="17">
        <f t="shared" si="1"/>
        <v>277.19923128779413</v>
      </c>
      <c r="H63" s="17">
        <f t="shared" si="1"/>
        <v>277.19923128779413</v>
      </c>
      <c r="I63" s="17">
        <f t="shared" si="1"/>
        <v>277.19923128779413</v>
      </c>
      <c r="K63" t="s">
        <v>99</v>
      </c>
    </row>
    <row r="64" spans="1:11" x14ac:dyDescent="0.2">
      <c r="A64" t="s">
        <v>100</v>
      </c>
      <c r="B64" s="1" t="s">
        <v>60</v>
      </c>
      <c r="C64" s="17">
        <v>185.36247128950032</v>
      </c>
      <c r="D64" s="17">
        <f t="shared" si="1"/>
        <v>185.36247128950032</v>
      </c>
      <c r="E64" s="17">
        <f t="shared" si="1"/>
        <v>185.36247128950032</v>
      </c>
      <c r="F64" s="17">
        <f t="shared" si="1"/>
        <v>185.36247128950032</v>
      </c>
      <c r="G64" s="17">
        <f t="shared" si="1"/>
        <v>185.36247128950032</v>
      </c>
      <c r="H64" s="17">
        <f t="shared" si="1"/>
        <v>185.36247128950032</v>
      </c>
      <c r="I64" s="17">
        <f t="shared" si="1"/>
        <v>185.36247128950032</v>
      </c>
      <c r="K64" t="s">
        <v>101</v>
      </c>
    </row>
    <row r="65" spans="1:11" x14ac:dyDescent="0.2">
      <c r="A65" t="s">
        <v>102</v>
      </c>
      <c r="B65" s="1" t="s">
        <v>60</v>
      </c>
      <c r="C65" s="17">
        <v>185.36247128950032</v>
      </c>
      <c r="D65" s="17">
        <f t="shared" si="1"/>
        <v>185.36247128950032</v>
      </c>
      <c r="E65" s="17">
        <f t="shared" si="1"/>
        <v>185.36247128950032</v>
      </c>
      <c r="F65" s="17">
        <f t="shared" si="1"/>
        <v>185.36247128950032</v>
      </c>
      <c r="G65" s="17">
        <f t="shared" si="1"/>
        <v>185.36247128950032</v>
      </c>
      <c r="H65" s="17">
        <f t="shared" si="1"/>
        <v>185.36247128950032</v>
      </c>
      <c r="I65" s="17">
        <f t="shared" si="1"/>
        <v>185.36247128950032</v>
      </c>
      <c r="K65" t="s">
        <v>103</v>
      </c>
    </row>
    <row r="66" spans="1:11" x14ac:dyDescent="0.2">
      <c r="A66" t="s">
        <v>104</v>
      </c>
      <c r="B66" s="1" t="s">
        <v>60</v>
      </c>
      <c r="C66" s="17">
        <v>185.36247128950032</v>
      </c>
      <c r="D66" s="17">
        <f t="shared" si="1"/>
        <v>185.36247128950032</v>
      </c>
      <c r="E66" s="17">
        <f t="shared" si="1"/>
        <v>185.36247128950032</v>
      </c>
      <c r="F66" s="17">
        <f t="shared" si="1"/>
        <v>185.36247128950032</v>
      </c>
      <c r="G66" s="17">
        <f t="shared" si="1"/>
        <v>185.36247128950032</v>
      </c>
      <c r="H66" s="17">
        <f t="shared" si="1"/>
        <v>185.36247128950032</v>
      </c>
      <c r="I66" s="17">
        <f t="shared" si="1"/>
        <v>185.36247128950032</v>
      </c>
      <c r="K66" t="s">
        <v>105</v>
      </c>
    </row>
    <row r="67" spans="1:11" x14ac:dyDescent="0.2">
      <c r="A67" t="s">
        <v>106</v>
      </c>
      <c r="B67" s="1" t="s">
        <v>60</v>
      </c>
      <c r="C67" s="17">
        <v>185.36247128950032</v>
      </c>
      <c r="D67" s="17">
        <f t="shared" si="1"/>
        <v>185.36247128950032</v>
      </c>
      <c r="E67" s="17">
        <f t="shared" si="1"/>
        <v>185.36247128950032</v>
      </c>
      <c r="F67" s="17">
        <f t="shared" si="1"/>
        <v>185.36247128950032</v>
      </c>
      <c r="G67" s="17">
        <f t="shared" si="1"/>
        <v>185.36247128950032</v>
      </c>
      <c r="H67" s="17">
        <f t="shared" si="1"/>
        <v>185.36247128950032</v>
      </c>
      <c r="I67" s="17">
        <f t="shared" si="1"/>
        <v>185.36247128950032</v>
      </c>
      <c r="K67" t="s">
        <v>107</v>
      </c>
    </row>
    <row r="68" spans="1:11" x14ac:dyDescent="0.2">
      <c r="A68" t="s">
        <v>108</v>
      </c>
      <c r="B68" s="1" t="s">
        <v>60</v>
      </c>
      <c r="C68" s="17">
        <v>335.5</v>
      </c>
      <c r="D68" s="17">
        <f t="shared" si="1"/>
        <v>335.5</v>
      </c>
      <c r="E68" s="17">
        <f t="shared" ref="E68:I68" si="2">D68</f>
        <v>335.5</v>
      </c>
      <c r="F68" s="17">
        <f t="shared" si="2"/>
        <v>335.5</v>
      </c>
      <c r="G68" s="17">
        <f t="shared" si="2"/>
        <v>335.5</v>
      </c>
      <c r="H68" s="17">
        <f t="shared" si="2"/>
        <v>335.5</v>
      </c>
      <c r="I68" s="17">
        <f t="shared" si="2"/>
        <v>335.5</v>
      </c>
      <c r="K68" t="s">
        <v>109</v>
      </c>
    </row>
    <row r="69" spans="1:11" x14ac:dyDescent="0.2">
      <c r="A69" t="s">
        <v>110</v>
      </c>
      <c r="B69" s="1" t="s">
        <v>111</v>
      </c>
      <c r="C69" s="16">
        <f>6514.912524*(10^6/1)*(4.184/1)*(1/10^6)</f>
        <v>27258.394000415999</v>
      </c>
      <c r="D69" s="17">
        <f t="shared" ref="D69:I69" si="3">C69</f>
        <v>27258.394000415999</v>
      </c>
      <c r="E69" s="17">
        <f t="shared" si="3"/>
        <v>27258.394000415999</v>
      </c>
      <c r="F69" s="17">
        <f t="shared" si="3"/>
        <v>27258.394000415999</v>
      </c>
      <c r="G69" s="17">
        <f t="shared" si="3"/>
        <v>27258.394000415999</v>
      </c>
      <c r="H69" s="17">
        <f t="shared" si="3"/>
        <v>27258.394000415999</v>
      </c>
      <c r="I69" s="17">
        <f t="shared" si="3"/>
        <v>27258.394000415999</v>
      </c>
      <c r="K69" t="s">
        <v>61</v>
      </c>
    </row>
    <row r="70" spans="1:11" x14ac:dyDescent="0.2">
      <c r="A70" t="s">
        <v>112</v>
      </c>
      <c r="B70" s="1" t="s">
        <v>111</v>
      </c>
      <c r="C70" s="16">
        <f>3441.190249*(10^6/1)*(4.184/1)*(1/10^6)</f>
        <v>14397.940001815999</v>
      </c>
      <c r="D70" s="17">
        <f t="shared" ref="D70:I70" si="4">C70</f>
        <v>14397.940001815999</v>
      </c>
      <c r="E70" s="17">
        <f t="shared" si="4"/>
        <v>14397.940001815999</v>
      </c>
      <c r="F70" s="17">
        <f t="shared" si="4"/>
        <v>14397.940001815999</v>
      </c>
      <c r="G70" s="17">
        <f t="shared" si="4"/>
        <v>14397.940001815999</v>
      </c>
      <c r="H70" s="17">
        <f t="shared" si="4"/>
        <v>14397.940001815999</v>
      </c>
      <c r="I70" s="17">
        <f t="shared" si="4"/>
        <v>14397.940001815999</v>
      </c>
      <c r="K70" t="s">
        <v>63</v>
      </c>
    </row>
    <row r="71" spans="1:11" x14ac:dyDescent="0.2">
      <c r="A71" t="s">
        <v>113</v>
      </c>
      <c r="B71" s="1" t="s">
        <v>111</v>
      </c>
      <c r="C71" s="16">
        <v>0</v>
      </c>
      <c r="D71" s="17">
        <f t="shared" ref="D71:I71" si="5">C71</f>
        <v>0</v>
      </c>
      <c r="E71" s="17">
        <f t="shared" si="5"/>
        <v>0</v>
      </c>
      <c r="F71" s="17">
        <f t="shared" si="5"/>
        <v>0</v>
      </c>
      <c r="G71" s="17">
        <f t="shared" si="5"/>
        <v>0</v>
      </c>
      <c r="H71" s="17">
        <f t="shared" si="5"/>
        <v>0</v>
      </c>
      <c r="I71" s="17">
        <f t="shared" si="5"/>
        <v>0</v>
      </c>
      <c r="K71" t="s">
        <v>65</v>
      </c>
    </row>
    <row r="72" spans="1:11" x14ac:dyDescent="0.2">
      <c r="A72" t="s">
        <v>114</v>
      </c>
      <c r="B72" s="1" t="s">
        <v>111</v>
      </c>
      <c r="C72" s="16">
        <f>678.2313576*(10^6/1)*(4.184/1)*(1/10^6)</f>
        <v>2837.7200001983997</v>
      </c>
      <c r="D72" s="17">
        <f t="shared" ref="D72:I72" si="6">C72</f>
        <v>2837.7200001983997</v>
      </c>
      <c r="E72" s="17">
        <f t="shared" si="6"/>
        <v>2837.7200001983997</v>
      </c>
      <c r="F72" s="17">
        <f t="shared" si="6"/>
        <v>2837.7200001983997</v>
      </c>
      <c r="G72" s="17">
        <f t="shared" si="6"/>
        <v>2837.7200001983997</v>
      </c>
      <c r="H72" s="17">
        <f t="shared" si="6"/>
        <v>2837.7200001983997</v>
      </c>
      <c r="I72" s="17">
        <f t="shared" si="6"/>
        <v>2837.7200001983997</v>
      </c>
      <c r="K72" t="s">
        <v>67</v>
      </c>
    </row>
    <row r="73" spans="1:11" x14ac:dyDescent="0.2">
      <c r="A73" t="s">
        <v>115</v>
      </c>
      <c r="B73" s="1" t="s">
        <v>111</v>
      </c>
      <c r="C73" s="16">
        <f>8966.830067*(10^6/1)*(4.184/1)*(1/10^6)</f>
        <v>37517.217000328004</v>
      </c>
      <c r="D73" s="17">
        <f t="shared" ref="D73:I73" si="7">C73</f>
        <v>37517.217000328004</v>
      </c>
      <c r="E73" s="17">
        <f t="shared" si="7"/>
        <v>37517.217000328004</v>
      </c>
      <c r="F73" s="17">
        <f t="shared" si="7"/>
        <v>37517.217000328004</v>
      </c>
      <c r="G73" s="17">
        <f t="shared" si="7"/>
        <v>37517.217000328004</v>
      </c>
      <c r="H73" s="17">
        <f t="shared" si="7"/>
        <v>37517.217000328004</v>
      </c>
      <c r="I73" s="17">
        <f t="shared" si="7"/>
        <v>37517.217000328004</v>
      </c>
      <c r="K73" t="s">
        <v>69</v>
      </c>
    </row>
    <row r="74" spans="1:11" x14ac:dyDescent="0.2">
      <c r="A74" t="s">
        <v>116</v>
      </c>
      <c r="B74" s="1" t="s">
        <v>111</v>
      </c>
      <c r="C74" s="16">
        <f>1573.274379*(10^6/1)*(4.184/1)*(1/10^6)</f>
        <v>6582.5800017359998</v>
      </c>
      <c r="D74" s="17">
        <f t="shared" ref="D74:I74" si="8">C74</f>
        <v>6582.5800017359998</v>
      </c>
      <c r="E74" s="17">
        <f t="shared" si="8"/>
        <v>6582.5800017359998</v>
      </c>
      <c r="F74" s="17">
        <f t="shared" si="8"/>
        <v>6582.5800017359998</v>
      </c>
      <c r="G74" s="17">
        <f t="shared" si="8"/>
        <v>6582.5800017359998</v>
      </c>
      <c r="H74" s="17">
        <f t="shared" si="8"/>
        <v>6582.5800017359998</v>
      </c>
      <c r="I74" s="17">
        <f t="shared" si="8"/>
        <v>6582.5800017359998</v>
      </c>
      <c r="K74" t="s">
        <v>71</v>
      </c>
    </row>
    <row r="75" spans="1:11" x14ac:dyDescent="0.2">
      <c r="A75" t="s">
        <v>117</v>
      </c>
      <c r="B75" s="1" t="s">
        <v>111</v>
      </c>
      <c r="C75" s="16">
        <v>0</v>
      </c>
      <c r="D75" s="17">
        <f t="shared" ref="D75:I75" si="9">C75</f>
        <v>0</v>
      </c>
      <c r="E75" s="17">
        <f t="shared" si="9"/>
        <v>0</v>
      </c>
      <c r="F75" s="17">
        <f t="shared" si="9"/>
        <v>0</v>
      </c>
      <c r="G75" s="17">
        <f t="shared" si="9"/>
        <v>0</v>
      </c>
      <c r="H75" s="17">
        <f t="shared" si="9"/>
        <v>0</v>
      </c>
      <c r="I75" s="17">
        <f t="shared" si="9"/>
        <v>0</v>
      </c>
      <c r="K75" t="s">
        <v>73</v>
      </c>
    </row>
    <row r="76" spans="1:11" x14ac:dyDescent="0.2">
      <c r="A76" t="s">
        <v>118</v>
      </c>
      <c r="B76" s="1" t="s">
        <v>111</v>
      </c>
      <c r="C76" s="16">
        <v>0</v>
      </c>
      <c r="D76" s="17">
        <f t="shared" ref="D76:I76" si="10">C76</f>
        <v>0</v>
      </c>
      <c r="E76" s="17">
        <f t="shared" si="10"/>
        <v>0</v>
      </c>
      <c r="F76" s="17">
        <f t="shared" si="10"/>
        <v>0</v>
      </c>
      <c r="G76" s="17">
        <f t="shared" si="10"/>
        <v>0</v>
      </c>
      <c r="H76" s="17">
        <f t="shared" si="10"/>
        <v>0</v>
      </c>
      <c r="I76" s="17">
        <f t="shared" si="10"/>
        <v>0</v>
      </c>
      <c r="K76" t="s">
        <v>75</v>
      </c>
    </row>
    <row r="77" spans="1:11" x14ac:dyDescent="0.2">
      <c r="A77" t="s">
        <v>119</v>
      </c>
      <c r="B77" s="1" t="s">
        <v>111</v>
      </c>
      <c r="C77" s="16">
        <v>0</v>
      </c>
      <c r="D77" s="17">
        <f t="shared" ref="D77:I77" si="11">C77</f>
        <v>0</v>
      </c>
      <c r="E77" s="17">
        <f t="shared" si="11"/>
        <v>0</v>
      </c>
      <c r="F77" s="17">
        <f t="shared" si="11"/>
        <v>0</v>
      </c>
      <c r="G77" s="17">
        <f t="shared" si="11"/>
        <v>0</v>
      </c>
      <c r="H77" s="17">
        <f t="shared" si="11"/>
        <v>0</v>
      </c>
      <c r="I77" s="17">
        <f t="shared" si="11"/>
        <v>0</v>
      </c>
      <c r="K77" t="s">
        <v>77</v>
      </c>
    </row>
    <row r="78" spans="1:11" x14ac:dyDescent="0.2">
      <c r="A78" t="s">
        <v>120</v>
      </c>
      <c r="B78" s="1" t="s">
        <v>111</v>
      </c>
      <c r="C78" s="16">
        <f>4036.032505*(10^6/1)*(4.184/1)*(1/10^6)</f>
        <v>16886.76000092</v>
      </c>
      <c r="D78" s="17">
        <f t="shared" ref="D78:I78" si="12">C78</f>
        <v>16886.76000092</v>
      </c>
      <c r="E78" s="17">
        <f t="shared" si="12"/>
        <v>16886.76000092</v>
      </c>
      <c r="F78" s="17">
        <f t="shared" si="12"/>
        <v>16886.76000092</v>
      </c>
      <c r="G78" s="17">
        <f t="shared" si="12"/>
        <v>16886.76000092</v>
      </c>
      <c r="H78" s="17">
        <f t="shared" si="12"/>
        <v>16886.76000092</v>
      </c>
      <c r="I78" s="17">
        <f t="shared" si="12"/>
        <v>16886.76000092</v>
      </c>
      <c r="K78" t="s">
        <v>79</v>
      </c>
    </row>
    <row r="79" spans="1:11" x14ac:dyDescent="0.2">
      <c r="A79" t="s">
        <v>121</v>
      </c>
      <c r="B79" s="1" t="s">
        <v>111</v>
      </c>
      <c r="C79" s="16">
        <v>0</v>
      </c>
      <c r="D79" s="17">
        <f t="shared" ref="D79:I79" si="13">C79</f>
        <v>0</v>
      </c>
      <c r="E79" s="17">
        <f t="shared" si="13"/>
        <v>0</v>
      </c>
      <c r="F79" s="17">
        <f t="shared" si="13"/>
        <v>0</v>
      </c>
      <c r="G79" s="17">
        <f t="shared" si="13"/>
        <v>0</v>
      </c>
      <c r="H79" s="17">
        <f t="shared" si="13"/>
        <v>0</v>
      </c>
      <c r="I79" s="17">
        <f t="shared" si="13"/>
        <v>0</v>
      </c>
      <c r="K79" t="s">
        <v>81</v>
      </c>
    </row>
    <row r="80" spans="1:11" x14ac:dyDescent="0.2">
      <c r="A80" t="s">
        <v>122</v>
      </c>
      <c r="B80" s="1" t="s">
        <v>111</v>
      </c>
      <c r="C80">
        <f>42.13304884*(10^6/1)*(4.184/1)*(1/10^6)</f>
        <v>176.28467634656002</v>
      </c>
      <c r="D80" s="17">
        <f t="shared" ref="D80:I80" si="14">C80</f>
        <v>176.28467634656002</v>
      </c>
      <c r="E80" s="17">
        <f t="shared" si="14"/>
        <v>176.28467634656002</v>
      </c>
      <c r="F80" s="17">
        <f t="shared" si="14"/>
        <v>176.28467634656002</v>
      </c>
      <c r="G80" s="17">
        <f t="shared" si="14"/>
        <v>176.28467634656002</v>
      </c>
      <c r="H80" s="17">
        <f t="shared" si="14"/>
        <v>176.28467634656002</v>
      </c>
      <c r="I80" s="17">
        <f t="shared" si="14"/>
        <v>176.28467634656002</v>
      </c>
      <c r="K80" t="s">
        <v>83</v>
      </c>
    </row>
    <row r="81" spans="1:11" x14ac:dyDescent="0.2">
      <c r="A81" t="s">
        <v>123</v>
      </c>
      <c r="B81" s="1" t="s">
        <v>111</v>
      </c>
      <c r="C81" s="16">
        <v>0</v>
      </c>
      <c r="D81" s="17">
        <f t="shared" ref="D81:I81" si="15">C81</f>
        <v>0</v>
      </c>
      <c r="E81" s="17">
        <f t="shared" si="15"/>
        <v>0</v>
      </c>
      <c r="F81" s="17">
        <f t="shared" si="15"/>
        <v>0</v>
      </c>
      <c r="G81" s="17">
        <f t="shared" si="15"/>
        <v>0</v>
      </c>
      <c r="H81" s="17">
        <f t="shared" si="15"/>
        <v>0</v>
      </c>
      <c r="I81" s="17">
        <f t="shared" si="15"/>
        <v>0</v>
      </c>
      <c r="K81" t="s">
        <v>85</v>
      </c>
    </row>
    <row r="82" spans="1:11" x14ac:dyDescent="0.2">
      <c r="A82" t="s">
        <v>124</v>
      </c>
      <c r="B82" s="1" t="s">
        <v>111</v>
      </c>
      <c r="C82" s="16">
        <v>0</v>
      </c>
      <c r="D82" s="17">
        <f t="shared" ref="D82:I82" si="16">C82</f>
        <v>0</v>
      </c>
      <c r="E82" s="17">
        <f t="shared" si="16"/>
        <v>0</v>
      </c>
      <c r="F82" s="17">
        <f t="shared" si="16"/>
        <v>0</v>
      </c>
      <c r="G82" s="17">
        <f t="shared" si="16"/>
        <v>0</v>
      </c>
      <c r="H82" s="17">
        <f t="shared" si="16"/>
        <v>0</v>
      </c>
      <c r="I82" s="17">
        <f t="shared" si="16"/>
        <v>0</v>
      </c>
      <c r="K82" t="s">
        <v>87</v>
      </c>
    </row>
    <row r="83" spans="1:11" x14ac:dyDescent="0.2">
      <c r="A83" t="s">
        <v>125</v>
      </c>
      <c r="B83" s="1" t="s">
        <v>111</v>
      </c>
      <c r="C83" s="16">
        <v>0</v>
      </c>
      <c r="D83" s="17">
        <f t="shared" ref="D83:I83" si="17">C83</f>
        <v>0</v>
      </c>
      <c r="E83" s="17">
        <f t="shared" si="17"/>
        <v>0</v>
      </c>
      <c r="F83" s="17">
        <f t="shared" si="17"/>
        <v>0</v>
      </c>
      <c r="G83" s="17">
        <f t="shared" si="17"/>
        <v>0</v>
      </c>
      <c r="H83" s="17">
        <f t="shared" si="17"/>
        <v>0</v>
      </c>
      <c r="I83" s="17">
        <f t="shared" si="17"/>
        <v>0</v>
      </c>
      <c r="K83" t="s">
        <v>89</v>
      </c>
    </row>
    <row r="84" spans="1:11" x14ac:dyDescent="0.2">
      <c r="A84" t="s">
        <v>126</v>
      </c>
      <c r="B84" s="1" t="s">
        <v>111</v>
      </c>
      <c r="C84" s="16">
        <v>0</v>
      </c>
      <c r="D84" s="17">
        <f t="shared" ref="D84:I84" si="18">C84</f>
        <v>0</v>
      </c>
      <c r="E84" s="17">
        <f t="shared" si="18"/>
        <v>0</v>
      </c>
      <c r="F84" s="17">
        <f t="shared" si="18"/>
        <v>0</v>
      </c>
      <c r="G84" s="17">
        <f t="shared" si="18"/>
        <v>0</v>
      </c>
      <c r="H84" s="17">
        <f t="shared" si="18"/>
        <v>0</v>
      </c>
      <c r="I84" s="17">
        <f t="shared" si="18"/>
        <v>0</v>
      </c>
      <c r="K84" t="s">
        <v>91</v>
      </c>
    </row>
    <row r="85" spans="1:11" x14ac:dyDescent="0.2">
      <c r="A85" t="s">
        <v>127</v>
      </c>
      <c r="B85" s="1" t="s">
        <v>111</v>
      </c>
      <c r="C85" s="16">
        <v>0</v>
      </c>
      <c r="D85" s="17">
        <f t="shared" ref="D85:I85" si="19">C85</f>
        <v>0</v>
      </c>
      <c r="E85" s="17">
        <f t="shared" si="19"/>
        <v>0</v>
      </c>
      <c r="F85" s="17">
        <f t="shared" si="19"/>
        <v>0</v>
      </c>
      <c r="G85" s="17">
        <f t="shared" si="19"/>
        <v>0</v>
      </c>
      <c r="H85" s="17">
        <f t="shared" si="19"/>
        <v>0</v>
      </c>
      <c r="I85" s="17">
        <f t="shared" si="19"/>
        <v>0</v>
      </c>
      <c r="K85" t="s">
        <v>93</v>
      </c>
    </row>
    <row r="86" spans="1:11" x14ac:dyDescent="0.2">
      <c r="A86" t="s">
        <v>128</v>
      </c>
      <c r="B86" s="1" t="s">
        <v>111</v>
      </c>
      <c r="C86" s="16">
        <v>0</v>
      </c>
      <c r="D86" s="17">
        <f t="shared" ref="D86:I86" si="20">C86</f>
        <v>0</v>
      </c>
      <c r="E86" s="17">
        <f t="shared" si="20"/>
        <v>0</v>
      </c>
      <c r="F86" s="17">
        <f t="shared" si="20"/>
        <v>0</v>
      </c>
      <c r="G86" s="17">
        <f t="shared" si="20"/>
        <v>0</v>
      </c>
      <c r="H86" s="17">
        <f t="shared" si="20"/>
        <v>0</v>
      </c>
      <c r="I86" s="17">
        <f t="shared" si="20"/>
        <v>0</v>
      </c>
      <c r="K86" t="s">
        <v>95</v>
      </c>
    </row>
    <row r="87" spans="1:11" x14ac:dyDescent="0.2">
      <c r="A87" t="s">
        <v>129</v>
      </c>
      <c r="B87" s="1" t="s">
        <v>111</v>
      </c>
      <c r="C87" s="16">
        <v>0</v>
      </c>
      <c r="D87" s="17">
        <f t="shared" ref="D87:I87" si="21">C87</f>
        <v>0</v>
      </c>
      <c r="E87" s="17">
        <f t="shared" si="21"/>
        <v>0</v>
      </c>
      <c r="F87" s="17">
        <f t="shared" si="21"/>
        <v>0</v>
      </c>
      <c r="G87" s="17">
        <f t="shared" si="21"/>
        <v>0</v>
      </c>
      <c r="H87" s="17">
        <f t="shared" si="21"/>
        <v>0</v>
      </c>
      <c r="I87" s="17">
        <f t="shared" si="21"/>
        <v>0</v>
      </c>
      <c r="K87" t="s">
        <v>97</v>
      </c>
    </row>
    <row r="88" spans="1:11" x14ac:dyDescent="0.2">
      <c r="A88" t="s">
        <v>130</v>
      </c>
      <c r="B88" s="1" t="s">
        <v>111</v>
      </c>
      <c r="C88" s="16">
        <v>0</v>
      </c>
      <c r="D88" s="17">
        <f t="shared" ref="D88:I88" si="22">C88</f>
        <v>0</v>
      </c>
      <c r="E88" s="17">
        <f t="shared" si="22"/>
        <v>0</v>
      </c>
      <c r="F88" s="17">
        <f t="shared" si="22"/>
        <v>0</v>
      </c>
      <c r="G88" s="17">
        <f t="shared" si="22"/>
        <v>0</v>
      </c>
      <c r="H88" s="17">
        <f t="shared" si="22"/>
        <v>0</v>
      </c>
      <c r="I88" s="17">
        <f t="shared" si="22"/>
        <v>0</v>
      </c>
      <c r="K88" t="s">
        <v>99</v>
      </c>
    </row>
    <row r="89" spans="1:11" x14ac:dyDescent="0.2">
      <c r="A89" t="s">
        <v>131</v>
      </c>
      <c r="B89" s="1" t="s">
        <v>111</v>
      </c>
      <c r="C89" s="16">
        <v>0</v>
      </c>
      <c r="D89" s="17">
        <f t="shared" ref="D89:I89" si="23">C89</f>
        <v>0</v>
      </c>
      <c r="E89" s="17">
        <f t="shared" si="23"/>
        <v>0</v>
      </c>
      <c r="F89" s="17">
        <f t="shared" si="23"/>
        <v>0</v>
      </c>
      <c r="G89" s="17">
        <f t="shared" si="23"/>
        <v>0</v>
      </c>
      <c r="H89" s="17">
        <f t="shared" si="23"/>
        <v>0</v>
      </c>
      <c r="I89" s="17">
        <f t="shared" si="23"/>
        <v>0</v>
      </c>
      <c r="K89" t="s">
        <v>101</v>
      </c>
    </row>
    <row r="90" spans="1:11" x14ac:dyDescent="0.2">
      <c r="A90" t="s">
        <v>132</v>
      </c>
      <c r="B90" s="1" t="s">
        <v>111</v>
      </c>
      <c r="C90" s="16">
        <v>0</v>
      </c>
      <c r="D90" s="17">
        <f t="shared" ref="D90:I90" si="24">C90</f>
        <v>0</v>
      </c>
      <c r="E90" s="17">
        <f t="shared" si="24"/>
        <v>0</v>
      </c>
      <c r="F90" s="17">
        <f t="shared" si="24"/>
        <v>0</v>
      </c>
      <c r="G90" s="17">
        <f t="shared" si="24"/>
        <v>0</v>
      </c>
      <c r="H90" s="17">
        <f t="shared" si="24"/>
        <v>0</v>
      </c>
      <c r="I90" s="17">
        <f t="shared" si="24"/>
        <v>0</v>
      </c>
      <c r="K90" t="s">
        <v>103</v>
      </c>
    </row>
    <row r="91" spans="1:11" x14ac:dyDescent="0.2">
      <c r="A91" t="s">
        <v>133</v>
      </c>
      <c r="B91" s="1" t="s">
        <v>111</v>
      </c>
      <c r="C91" s="16">
        <v>0</v>
      </c>
      <c r="D91" s="17">
        <f t="shared" ref="D91:I91" si="25">C91</f>
        <v>0</v>
      </c>
      <c r="E91" s="17">
        <f t="shared" si="25"/>
        <v>0</v>
      </c>
      <c r="F91" s="17">
        <f t="shared" si="25"/>
        <v>0</v>
      </c>
      <c r="G91" s="17">
        <f t="shared" si="25"/>
        <v>0</v>
      </c>
      <c r="H91" s="17">
        <f t="shared" si="25"/>
        <v>0</v>
      </c>
      <c r="I91" s="17">
        <f t="shared" si="25"/>
        <v>0</v>
      </c>
      <c r="K91" t="s">
        <v>105</v>
      </c>
    </row>
    <row r="92" spans="1:11" x14ac:dyDescent="0.2">
      <c r="A92" t="s">
        <v>134</v>
      </c>
      <c r="B92" s="1" t="s">
        <v>111</v>
      </c>
      <c r="C92" s="16">
        <v>0</v>
      </c>
      <c r="D92" s="17">
        <f t="shared" ref="D92:I92" si="26">C92</f>
        <v>0</v>
      </c>
      <c r="E92" s="17">
        <f t="shared" si="26"/>
        <v>0</v>
      </c>
      <c r="F92" s="17">
        <f t="shared" si="26"/>
        <v>0</v>
      </c>
      <c r="G92" s="17">
        <f t="shared" si="26"/>
        <v>0</v>
      </c>
      <c r="H92" s="17">
        <f t="shared" si="26"/>
        <v>0</v>
      </c>
      <c r="I92" s="17">
        <f t="shared" si="26"/>
        <v>0</v>
      </c>
      <c r="K92" t="s">
        <v>107</v>
      </c>
    </row>
    <row r="93" spans="1:11" x14ac:dyDescent="0.2">
      <c r="A93" t="s">
        <v>135</v>
      </c>
      <c r="B93" s="1" t="s">
        <v>111</v>
      </c>
      <c r="C93" s="16">
        <v>0</v>
      </c>
      <c r="D93" s="17">
        <f t="shared" ref="D93" si="27">C93</f>
        <v>0</v>
      </c>
      <c r="E93" s="17">
        <f t="shared" ref="E93:I93" si="28">D93</f>
        <v>0</v>
      </c>
      <c r="F93" s="17">
        <f t="shared" si="28"/>
        <v>0</v>
      </c>
      <c r="G93" s="17">
        <f t="shared" si="28"/>
        <v>0</v>
      </c>
      <c r="H93" s="17">
        <f t="shared" si="28"/>
        <v>0</v>
      </c>
      <c r="I93" s="17">
        <f t="shared" si="28"/>
        <v>0</v>
      </c>
      <c r="K93" t="s">
        <v>109</v>
      </c>
    </row>
    <row r="94" spans="1:11" x14ac:dyDescent="0.2">
      <c r="A94" t="s">
        <v>136</v>
      </c>
      <c r="B94" s="1" t="s">
        <v>60</v>
      </c>
      <c r="C94" s="14">
        <v>154.1031213</v>
      </c>
      <c r="D94" s="17">
        <f t="shared" ref="D94:I94" si="29">C94</f>
        <v>154.1031213</v>
      </c>
      <c r="E94" s="17">
        <f t="shared" si="29"/>
        <v>154.1031213</v>
      </c>
      <c r="F94" s="17">
        <f t="shared" si="29"/>
        <v>154.1031213</v>
      </c>
      <c r="G94" s="17">
        <f t="shared" si="29"/>
        <v>154.1031213</v>
      </c>
      <c r="H94" s="17">
        <f t="shared" si="29"/>
        <v>154.1031213</v>
      </c>
      <c r="I94" s="17">
        <f t="shared" si="29"/>
        <v>154.1031213</v>
      </c>
    </row>
    <row r="95" spans="1:11" x14ac:dyDescent="0.2">
      <c r="A95" t="s">
        <v>137</v>
      </c>
      <c r="B95" s="1" t="s">
        <v>60</v>
      </c>
      <c r="C95" s="14">
        <v>80.799419090000001</v>
      </c>
      <c r="D95" s="17">
        <f t="shared" ref="D95:I95" si="30">C95</f>
        <v>80.799419090000001</v>
      </c>
      <c r="E95" s="17">
        <f t="shared" si="30"/>
        <v>80.799419090000001</v>
      </c>
      <c r="F95" s="17">
        <f t="shared" si="30"/>
        <v>80.799419090000001</v>
      </c>
      <c r="G95" s="17">
        <f t="shared" si="30"/>
        <v>80.799419090000001</v>
      </c>
      <c r="H95" s="17">
        <f t="shared" si="30"/>
        <v>80.799419090000001</v>
      </c>
      <c r="I95" s="17">
        <f t="shared" si="30"/>
        <v>80.799419090000001</v>
      </c>
    </row>
    <row r="96" spans="1:11" x14ac:dyDescent="0.2">
      <c r="A96" t="s">
        <v>138</v>
      </c>
      <c r="B96" s="1" t="s">
        <v>60</v>
      </c>
      <c r="C96" s="14">
        <v>137.43617420000001</v>
      </c>
      <c r="D96" s="17">
        <f t="shared" ref="D96:I96" si="31">C96</f>
        <v>137.43617420000001</v>
      </c>
      <c r="E96" s="17">
        <f t="shared" si="31"/>
        <v>137.43617420000001</v>
      </c>
      <c r="F96" s="17">
        <f t="shared" si="31"/>
        <v>137.43617420000001</v>
      </c>
      <c r="G96" s="17">
        <f t="shared" si="31"/>
        <v>137.43617420000001</v>
      </c>
      <c r="H96" s="17">
        <f t="shared" si="31"/>
        <v>137.43617420000001</v>
      </c>
      <c r="I96" s="17">
        <f t="shared" si="31"/>
        <v>137.43617420000001</v>
      </c>
    </row>
    <row r="97" spans="1:11" x14ac:dyDescent="0.2">
      <c r="A97" t="s">
        <v>139</v>
      </c>
      <c r="B97" s="1" t="s">
        <v>60</v>
      </c>
      <c r="C97" s="14">
        <v>101.8227004</v>
      </c>
      <c r="D97" s="17">
        <f t="shared" ref="D97:I97" si="32">C97</f>
        <v>101.8227004</v>
      </c>
      <c r="E97" s="17">
        <f t="shared" si="32"/>
        <v>101.8227004</v>
      </c>
      <c r="F97" s="17">
        <f t="shared" si="32"/>
        <v>101.8227004</v>
      </c>
      <c r="G97" s="17">
        <f t="shared" si="32"/>
        <v>101.8227004</v>
      </c>
      <c r="H97" s="17">
        <f t="shared" si="32"/>
        <v>101.8227004</v>
      </c>
      <c r="I97" s="17">
        <f t="shared" si="32"/>
        <v>101.8227004</v>
      </c>
    </row>
    <row r="98" spans="1:11" x14ac:dyDescent="0.2">
      <c r="A98" t="s">
        <v>140</v>
      </c>
      <c r="B98" s="1" t="s">
        <v>60</v>
      </c>
      <c r="C98" s="14">
        <v>362.26358920000001</v>
      </c>
      <c r="D98" s="17">
        <f t="shared" ref="D98:I98" si="33">C98</f>
        <v>362.26358920000001</v>
      </c>
      <c r="E98" s="17">
        <f t="shared" si="33"/>
        <v>362.26358920000001</v>
      </c>
      <c r="F98" s="17">
        <f t="shared" si="33"/>
        <v>362.26358920000001</v>
      </c>
      <c r="G98" s="17">
        <f t="shared" si="33"/>
        <v>362.26358920000001</v>
      </c>
      <c r="H98" s="17">
        <f t="shared" si="33"/>
        <v>362.26358920000001</v>
      </c>
      <c r="I98" s="17">
        <f t="shared" si="33"/>
        <v>362.26358920000001</v>
      </c>
    </row>
    <row r="99" spans="1:11" x14ac:dyDescent="0.2">
      <c r="A99" t="s">
        <v>141</v>
      </c>
      <c r="B99" s="1" t="s">
        <v>60</v>
      </c>
      <c r="C99" s="14">
        <v>68.187403009999997</v>
      </c>
      <c r="D99" s="17">
        <f t="shared" ref="D99:I99" si="34">C99</f>
        <v>68.187403009999997</v>
      </c>
      <c r="E99" s="17">
        <f t="shared" si="34"/>
        <v>68.187403009999997</v>
      </c>
      <c r="F99" s="17">
        <f t="shared" si="34"/>
        <v>68.187403009999997</v>
      </c>
      <c r="G99" s="17">
        <f t="shared" si="34"/>
        <v>68.187403009999997</v>
      </c>
      <c r="H99" s="17">
        <f t="shared" si="34"/>
        <v>68.187403009999997</v>
      </c>
      <c r="I99" s="17">
        <f t="shared" si="34"/>
        <v>68.187403009999997</v>
      </c>
    </row>
    <row r="100" spans="1:11" x14ac:dyDescent="0.2">
      <c r="A100" t="s">
        <v>142</v>
      </c>
      <c r="B100" s="1" t="s">
        <v>60</v>
      </c>
      <c r="C100" s="14">
        <v>81.571037009999998</v>
      </c>
      <c r="D100" s="17">
        <f t="shared" ref="D100:I100" si="35">C100</f>
        <v>81.571037009999998</v>
      </c>
      <c r="E100" s="17">
        <f t="shared" si="35"/>
        <v>81.571037009999998</v>
      </c>
      <c r="F100" s="17">
        <f t="shared" si="35"/>
        <v>81.571037009999998</v>
      </c>
      <c r="G100" s="17">
        <f t="shared" si="35"/>
        <v>81.571037009999998</v>
      </c>
      <c r="H100" s="17">
        <f t="shared" si="35"/>
        <v>81.571037009999998</v>
      </c>
      <c r="I100" s="17">
        <f t="shared" si="35"/>
        <v>81.571037009999998</v>
      </c>
    </row>
    <row r="101" spans="1:11" x14ac:dyDescent="0.2">
      <c r="A101" t="s">
        <v>143</v>
      </c>
      <c r="B101" s="1" t="s">
        <v>60</v>
      </c>
      <c r="C101" s="14">
        <v>617.44865770000001</v>
      </c>
      <c r="D101" s="17">
        <f t="shared" ref="D101:I101" si="36">C101</f>
        <v>617.44865770000001</v>
      </c>
      <c r="E101" s="17">
        <f t="shared" si="36"/>
        <v>617.44865770000001</v>
      </c>
      <c r="F101" s="17">
        <f t="shared" si="36"/>
        <v>617.44865770000001</v>
      </c>
      <c r="G101" s="17">
        <f t="shared" si="36"/>
        <v>617.44865770000001</v>
      </c>
      <c r="H101" s="17">
        <f t="shared" si="36"/>
        <v>617.44865770000001</v>
      </c>
      <c r="I101" s="17">
        <f t="shared" si="36"/>
        <v>617.44865770000001</v>
      </c>
    </row>
    <row r="102" spans="1:11" x14ac:dyDescent="0.2">
      <c r="A102" t="s">
        <v>144</v>
      </c>
      <c r="B102" s="1" t="s">
        <v>60</v>
      </c>
      <c r="C102" s="14">
        <v>502.6539578</v>
      </c>
      <c r="D102" s="17">
        <f t="shared" ref="D102:I102" si="37">C102</f>
        <v>502.6539578</v>
      </c>
      <c r="E102" s="17">
        <f t="shared" si="37"/>
        <v>502.6539578</v>
      </c>
      <c r="F102" s="17">
        <f t="shared" si="37"/>
        <v>502.6539578</v>
      </c>
      <c r="G102" s="17">
        <f t="shared" si="37"/>
        <v>502.6539578</v>
      </c>
      <c r="H102" s="17">
        <f t="shared" si="37"/>
        <v>502.6539578</v>
      </c>
      <c r="I102" s="17">
        <f t="shared" si="37"/>
        <v>502.6539578</v>
      </c>
    </row>
    <row r="103" spans="1:11" x14ac:dyDescent="0.2">
      <c r="A103" t="s">
        <v>145</v>
      </c>
      <c r="B103" s="1" t="s">
        <v>60</v>
      </c>
      <c r="C103" s="14">
        <v>235.34346489999999</v>
      </c>
      <c r="D103" s="17">
        <f t="shared" ref="D103:I103" si="38">C103</f>
        <v>235.34346489999999</v>
      </c>
      <c r="E103" s="17">
        <f t="shared" si="38"/>
        <v>235.34346489999999</v>
      </c>
      <c r="F103" s="17">
        <f t="shared" si="38"/>
        <v>235.34346489999999</v>
      </c>
      <c r="G103" s="17">
        <f t="shared" si="38"/>
        <v>235.34346489999999</v>
      </c>
      <c r="H103" s="17">
        <f t="shared" si="38"/>
        <v>235.34346489999999</v>
      </c>
      <c r="I103" s="17">
        <f t="shared" si="38"/>
        <v>235.34346489999999</v>
      </c>
    </row>
    <row r="104" spans="1:11" x14ac:dyDescent="0.2">
      <c r="A104" t="s">
        <v>146</v>
      </c>
      <c r="B104" s="1" t="s">
        <v>60</v>
      </c>
      <c r="C104" s="14">
        <v>55.115565549999999</v>
      </c>
      <c r="D104" s="17">
        <f t="shared" ref="D104:I104" si="39">C104</f>
        <v>55.115565549999999</v>
      </c>
      <c r="E104" s="17">
        <f t="shared" si="39"/>
        <v>55.115565549999999</v>
      </c>
      <c r="F104" s="17">
        <f t="shared" si="39"/>
        <v>55.115565549999999</v>
      </c>
      <c r="G104" s="17">
        <f t="shared" si="39"/>
        <v>55.115565549999999</v>
      </c>
      <c r="H104" s="17">
        <f t="shared" si="39"/>
        <v>55.115565549999999</v>
      </c>
      <c r="I104" s="17">
        <f t="shared" si="39"/>
        <v>55.115565549999999</v>
      </c>
    </row>
    <row r="105" spans="1:11" x14ac:dyDescent="0.2">
      <c r="A105" t="s">
        <v>147</v>
      </c>
      <c r="B105" s="1" t="s">
        <v>60</v>
      </c>
      <c r="C105" s="14">
        <v>192.28718509999999</v>
      </c>
      <c r="D105" s="17">
        <f t="shared" ref="D105:I105" si="40">C105</f>
        <v>192.28718509999999</v>
      </c>
      <c r="E105" s="17">
        <f t="shared" si="40"/>
        <v>192.28718509999999</v>
      </c>
      <c r="F105" s="17">
        <f t="shared" si="40"/>
        <v>192.28718509999999</v>
      </c>
      <c r="G105" s="17">
        <f t="shared" si="40"/>
        <v>192.28718509999999</v>
      </c>
      <c r="H105" s="17">
        <f t="shared" si="40"/>
        <v>192.28718509999999</v>
      </c>
      <c r="I105" s="17">
        <f t="shared" si="40"/>
        <v>192.28718509999999</v>
      </c>
    </row>
    <row r="106" spans="1:11" x14ac:dyDescent="0.2">
      <c r="A106" t="s">
        <v>148</v>
      </c>
      <c r="B106" s="1" t="s">
        <v>60</v>
      </c>
      <c r="C106" s="14">
        <v>575.64901280000004</v>
      </c>
      <c r="D106" s="17">
        <f t="shared" ref="D106:I106" si="41">C106</f>
        <v>575.64901280000004</v>
      </c>
      <c r="E106" s="17">
        <f t="shared" si="41"/>
        <v>575.64901280000004</v>
      </c>
      <c r="F106" s="17">
        <f t="shared" si="41"/>
        <v>575.64901280000004</v>
      </c>
      <c r="G106" s="17">
        <f t="shared" si="41"/>
        <v>575.64901280000004</v>
      </c>
      <c r="H106" s="17">
        <f t="shared" si="41"/>
        <v>575.64901280000004</v>
      </c>
      <c r="I106" s="17">
        <f t="shared" si="41"/>
        <v>575.64901280000004</v>
      </c>
    </row>
    <row r="107" spans="1:11" x14ac:dyDescent="0.2">
      <c r="A107" t="s">
        <v>149</v>
      </c>
      <c r="B107" s="1" t="s">
        <v>60</v>
      </c>
      <c r="C107" s="14">
        <v>91.954809560000001</v>
      </c>
      <c r="D107" s="17">
        <f t="shared" ref="D107:I107" si="42">C107</f>
        <v>91.954809560000001</v>
      </c>
      <c r="E107" s="17">
        <f t="shared" si="42"/>
        <v>91.954809560000001</v>
      </c>
      <c r="F107" s="17">
        <f t="shared" si="42"/>
        <v>91.954809560000001</v>
      </c>
      <c r="G107" s="17">
        <f t="shared" si="42"/>
        <v>91.954809560000001</v>
      </c>
      <c r="H107" s="17">
        <f t="shared" si="42"/>
        <v>91.954809560000001</v>
      </c>
      <c r="I107" s="17">
        <f t="shared" si="42"/>
        <v>91.954809560000001</v>
      </c>
    </row>
    <row r="108" spans="1:11" x14ac:dyDescent="0.2">
      <c r="A108" t="s">
        <v>150</v>
      </c>
      <c r="B108" s="1" t="s">
        <v>60</v>
      </c>
      <c r="C108" s="18">
        <v>0</v>
      </c>
      <c r="D108" s="17">
        <f t="shared" ref="D108:I108" si="43">C108</f>
        <v>0</v>
      </c>
      <c r="E108" s="17">
        <f t="shared" si="43"/>
        <v>0</v>
      </c>
      <c r="F108" s="17">
        <f t="shared" si="43"/>
        <v>0</v>
      </c>
      <c r="G108" s="17">
        <f t="shared" si="43"/>
        <v>0</v>
      </c>
      <c r="H108" s="17">
        <f t="shared" si="43"/>
        <v>0</v>
      </c>
      <c r="I108" s="17">
        <f t="shared" si="43"/>
        <v>0</v>
      </c>
      <c r="K108" t="s">
        <v>151</v>
      </c>
    </row>
    <row r="109" spans="1:11" x14ac:dyDescent="0.2">
      <c r="A109" t="s">
        <v>152</v>
      </c>
      <c r="B109" s="1" t="s">
        <v>60</v>
      </c>
      <c r="C109" s="14">
        <v>974.44319889999997</v>
      </c>
      <c r="D109" s="17">
        <f t="shared" ref="D109:I109" si="44">C109</f>
        <v>974.44319889999997</v>
      </c>
      <c r="E109" s="17">
        <f t="shared" si="44"/>
        <v>974.44319889999997</v>
      </c>
      <c r="F109" s="17">
        <f t="shared" si="44"/>
        <v>974.44319889999997</v>
      </c>
      <c r="G109" s="17">
        <f t="shared" si="44"/>
        <v>974.44319889999997</v>
      </c>
      <c r="H109" s="17">
        <f t="shared" si="44"/>
        <v>974.44319889999997</v>
      </c>
      <c r="I109" s="17">
        <f t="shared" si="44"/>
        <v>974.44319889999997</v>
      </c>
    </row>
    <row r="110" spans="1:11" x14ac:dyDescent="0.2">
      <c r="A110" t="s">
        <v>153</v>
      </c>
      <c r="B110" s="1" t="s">
        <v>60</v>
      </c>
      <c r="C110" s="14">
        <v>381.39971359999998</v>
      </c>
      <c r="D110" s="17">
        <f t="shared" ref="D110:I110" si="45">C110</f>
        <v>381.39971359999998</v>
      </c>
      <c r="E110" s="17">
        <f t="shared" si="45"/>
        <v>381.39971359999998</v>
      </c>
      <c r="F110" s="17">
        <f t="shared" si="45"/>
        <v>381.39971359999998</v>
      </c>
      <c r="G110" s="17">
        <f t="shared" si="45"/>
        <v>381.39971359999998</v>
      </c>
      <c r="H110" s="17">
        <f t="shared" si="45"/>
        <v>381.39971359999998</v>
      </c>
      <c r="I110" s="17">
        <f t="shared" si="45"/>
        <v>381.39971359999998</v>
      </c>
    </row>
    <row r="111" spans="1:11" x14ac:dyDescent="0.2">
      <c r="A111" t="s">
        <v>154</v>
      </c>
      <c r="B111" s="1" t="s">
        <v>60</v>
      </c>
      <c r="C111" s="14">
        <v>261.4241505</v>
      </c>
      <c r="D111" s="17">
        <f t="shared" ref="D111:I111" si="46">C111</f>
        <v>261.4241505</v>
      </c>
      <c r="E111" s="17">
        <f t="shared" si="46"/>
        <v>261.4241505</v>
      </c>
      <c r="F111" s="17">
        <f t="shared" si="46"/>
        <v>261.4241505</v>
      </c>
      <c r="G111" s="17">
        <f t="shared" si="46"/>
        <v>261.4241505</v>
      </c>
      <c r="H111" s="17">
        <f t="shared" si="46"/>
        <v>261.4241505</v>
      </c>
      <c r="I111" s="17">
        <f t="shared" si="46"/>
        <v>261.4241505</v>
      </c>
    </row>
    <row r="112" spans="1:11" x14ac:dyDescent="0.2">
      <c r="A112" t="s">
        <v>155</v>
      </c>
      <c r="B112" s="1" t="s">
        <v>60</v>
      </c>
      <c r="C112" s="14">
        <v>507.06320299999999</v>
      </c>
      <c r="D112" s="17">
        <f t="shared" ref="D112:I112" si="47">C112</f>
        <v>507.06320299999999</v>
      </c>
      <c r="E112" s="17">
        <f t="shared" si="47"/>
        <v>507.06320299999999</v>
      </c>
      <c r="F112" s="17">
        <f t="shared" si="47"/>
        <v>507.06320299999999</v>
      </c>
      <c r="G112" s="17">
        <f t="shared" si="47"/>
        <v>507.06320299999999</v>
      </c>
      <c r="H112" s="17">
        <f t="shared" si="47"/>
        <v>507.06320299999999</v>
      </c>
      <c r="I112" s="17">
        <f t="shared" si="47"/>
        <v>507.06320299999999</v>
      </c>
    </row>
    <row r="113" spans="1:11" x14ac:dyDescent="0.2">
      <c r="A113" t="s">
        <v>156</v>
      </c>
      <c r="B113" s="1" t="s">
        <v>60</v>
      </c>
      <c r="C113" s="14">
        <v>38.162017579999997</v>
      </c>
      <c r="D113" s="17">
        <f t="shared" ref="D113:I113" si="48">C113</f>
        <v>38.162017579999997</v>
      </c>
      <c r="E113" s="17">
        <f t="shared" si="48"/>
        <v>38.162017579999997</v>
      </c>
      <c r="F113" s="17">
        <f t="shared" si="48"/>
        <v>38.162017579999997</v>
      </c>
      <c r="G113" s="17">
        <f t="shared" si="48"/>
        <v>38.162017579999997</v>
      </c>
      <c r="H113" s="17">
        <f t="shared" si="48"/>
        <v>38.162017579999997</v>
      </c>
      <c r="I113" s="17">
        <f t="shared" si="48"/>
        <v>38.162017579999997</v>
      </c>
    </row>
    <row r="114" spans="1:11" x14ac:dyDescent="0.2">
      <c r="A114" t="s">
        <v>157</v>
      </c>
      <c r="B114" s="1" t="s">
        <v>60</v>
      </c>
      <c r="C114" s="14">
        <v>113.538065</v>
      </c>
      <c r="D114" s="17">
        <f t="shared" ref="D114:I114" si="49">C114</f>
        <v>113.538065</v>
      </c>
      <c r="E114" s="17">
        <f t="shared" si="49"/>
        <v>113.538065</v>
      </c>
      <c r="F114" s="17">
        <f t="shared" si="49"/>
        <v>113.538065</v>
      </c>
      <c r="G114" s="17">
        <f t="shared" si="49"/>
        <v>113.538065</v>
      </c>
      <c r="H114" s="17">
        <f t="shared" si="49"/>
        <v>113.538065</v>
      </c>
      <c r="I114" s="17">
        <f t="shared" si="49"/>
        <v>113.538065</v>
      </c>
    </row>
    <row r="115" spans="1:11" x14ac:dyDescent="0.2">
      <c r="A115" t="s">
        <v>158</v>
      </c>
      <c r="B115" s="1" t="s">
        <v>60</v>
      </c>
      <c r="C115" s="14">
        <v>16.576557489999999</v>
      </c>
      <c r="D115" s="17">
        <f t="shared" ref="D115:I115" si="50">C115</f>
        <v>16.576557489999999</v>
      </c>
      <c r="E115" s="17">
        <f t="shared" si="50"/>
        <v>16.576557489999999</v>
      </c>
      <c r="F115" s="17">
        <f t="shared" si="50"/>
        <v>16.576557489999999</v>
      </c>
      <c r="G115" s="17">
        <f t="shared" si="50"/>
        <v>16.576557489999999</v>
      </c>
      <c r="H115" s="17">
        <f t="shared" si="50"/>
        <v>16.576557489999999</v>
      </c>
      <c r="I115" s="17">
        <f t="shared" si="50"/>
        <v>16.576557489999999</v>
      </c>
    </row>
    <row r="116" spans="1:11" x14ac:dyDescent="0.2">
      <c r="A116" t="s">
        <v>159</v>
      </c>
      <c r="B116" s="1" t="s">
        <v>60</v>
      </c>
      <c r="C116" s="14">
        <v>121.2542442</v>
      </c>
      <c r="D116" s="17">
        <f t="shared" ref="D116:I116" si="51">C116</f>
        <v>121.2542442</v>
      </c>
      <c r="E116" s="17">
        <f t="shared" si="51"/>
        <v>121.2542442</v>
      </c>
      <c r="F116" s="17">
        <f t="shared" si="51"/>
        <v>121.2542442</v>
      </c>
      <c r="G116" s="17">
        <f t="shared" si="51"/>
        <v>121.2542442</v>
      </c>
      <c r="H116" s="17">
        <f t="shared" si="51"/>
        <v>121.2542442</v>
      </c>
      <c r="I116" s="17">
        <f t="shared" si="51"/>
        <v>121.2542442</v>
      </c>
    </row>
    <row r="117" spans="1:11" x14ac:dyDescent="0.2">
      <c r="A117" t="s">
        <v>160</v>
      </c>
      <c r="B117" s="1" t="s">
        <v>60</v>
      </c>
      <c r="C117" s="14">
        <v>1069.241972</v>
      </c>
      <c r="D117" s="17">
        <f t="shared" ref="D117:I117" si="52">C117</f>
        <v>1069.241972</v>
      </c>
      <c r="E117" s="17">
        <f t="shared" si="52"/>
        <v>1069.241972</v>
      </c>
      <c r="F117" s="17">
        <f t="shared" si="52"/>
        <v>1069.241972</v>
      </c>
      <c r="G117" s="17">
        <f t="shared" si="52"/>
        <v>1069.241972</v>
      </c>
      <c r="H117" s="17">
        <f t="shared" si="52"/>
        <v>1069.241972</v>
      </c>
      <c r="I117" s="17">
        <f t="shared" si="52"/>
        <v>1069.241972</v>
      </c>
    </row>
    <row r="118" spans="1:11" x14ac:dyDescent="0.2">
      <c r="A118" t="s">
        <v>161</v>
      </c>
      <c r="B118" s="1" t="s">
        <v>60</v>
      </c>
      <c r="C118" s="14">
        <v>553.36027809999996</v>
      </c>
      <c r="D118" s="17">
        <f t="shared" ref="D118:I118" si="53">C118</f>
        <v>553.36027809999996</v>
      </c>
      <c r="E118" s="17">
        <f t="shared" si="53"/>
        <v>553.36027809999996</v>
      </c>
      <c r="F118" s="17">
        <f t="shared" si="53"/>
        <v>553.36027809999996</v>
      </c>
      <c r="G118" s="17">
        <f t="shared" si="53"/>
        <v>553.36027809999996</v>
      </c>
      <c r="H118" s="17">
        <f t="shared" si="53"/>
        <v>553.36027809999996</v>
      </c>
      <c r="I118" s="17">
        <f t="shared" si="53"/>
        <v>553.36027809999996</v>
      </c>
    </row>
    <row r="119" spans="1:11" x14ac:dyDescent="0.2">
      <c r="A119" t="s">
        <v>162</v>
      </c>
      <c r="B119" s="1" t="s">
        <v>60</v>
      </c>
      <c r="C119" s="18">
        <v>0</v>
      </c>
      <c r="D119" s="17">
        <f t="shared" ref="D119" si="54">C119</f>
        <v>0</v>
      </c>
      <c r="E119" s="17">
        <f t="shared" ref="E119:I119" si="55">D119</f>
        <v>0</v>
      </c>
      <c r="F119" s="17">
        <f t="shared" si="55"/>
        <v>0</v>
      </c>
      <c r="G119" s="17">
        <f t="shared" si="55"/>
        <v>0</v>
      </c>
      <c r="H119" s="17">
        <f t="shared" si="55"/>
        <v>0</v>
      </c>
      <c r="I119" s="17">
        <f t="shared" si="55"/>
        <v>0</v>
      </c>
      <c r="K119" t="s">
        <v>151</v>
      </c>
    </row>
    <row r="120" spans="1:11" x14ac:dyDescent="0.2">
      <c r="A120" t="s">
        <v>163</v>
      </c>
      <c r="B120" s="1" t="s">
        <v>111</v>
      </c>
      <c r="C120" s="16">
        <v>0</v>
      </c>
      <c r="D120" s="17">
        <f t="shared" ref="D120:I120" si="56">C120</f>
        <v>0</v>
      </c>
      <c r="E120" s="17">
        <f t="shared" si="56"/>
        <v>0</v>
      </c>
      <c r="F120" s="17">
        <f t="shared" si="56"/>
        <v>0</v>
      </c>
      <c r="G120" s="17">
        <f t="shared" si="56"/>
        <v>0</v>
      </c>
      <c r="H120" s="17">
        <f t="shared" si="56"/>
        <v>0</v>
      </c>
      <c r="I120" s="17">
        <f t="shared" si="56"/>
        <v>0</v>
      </c>
    </row>
    <row r="121" spans="1:11" x14ac:dyDescent="0.2">
      <c r="A121" t="s">
        <v>164</v>
      </c>
      <c r="B121" s="1" t="s">
        <v>111</v>
      </c>
      <c r="C121" s="16">
        <v>0</v>
      </c>
      <c r="D121" s="17">
        <f t="shared" ref="D121:I121" si="57">C121</f>
        <v>0</v>
      </c>
      <c r="E121" s="17">
        <f t="shared" si="57"/>
        <v>0</v>
      </c>
      <c r="F121" s="17">
        <f t="shared" si="57"/>
        <v>0</v>
      </c>
      <c r="G121" s="17">
        <f t="shared" si="57"/>
        <v>0</v>
      </c>
      <c r="H121" s="17">
        <f t="shared" si="57"/>
        <v>0</v>
      </c>
      <c r="I121" s="17">
        <f t="shared" si="57"/>
        <v>0</v>
      </c>
    </row>
    <row r="122" spans="1:11" x14ac:dyDescent="0.2">
      <c r="A122" t="s">
        <v>165</v>
      </c>
      <c r="B122" s="1" t="s">
        <v>111</v>
      </c>
      <c r="C122" s="16">
        <f>706.0277247*(10^6/1)*(4.184/1)*(1/10^6)</f>
        <v>2954.0200001448002</v>
      </c>
      <c r="D122" s="17">
        <f t="shared" ref="D122:I122" si="58">C122</f>
        <v>2954.0200001448002</v>
      </c>
      <c r="E122" s="17">
        <f t="shared" si="58"/>
        <v>2954.0200001448002</v>
      </c>
      <c r="F122" s="17">
        <f t="shared" si="58"/>
        <v>2954.0200001448002</v>
      </c>
      <c r="G122" s="17">
        <f t="shared" si="58"/>
        <v>2954.0200001448002</v>
      </c>
      <c r="H122" s="17">
        <f t="shared" si="58"/>
        <v>2954.0200001448002</v>
      </c>
      <c r="I122" s="17">
        <f t="shared" si="58"/>
        <v>2954.0200001448002</v>
      </c>
    </row>
    <row r="123" spans="1:11" x14ac:dyDescent="0.2">
      <c r="A123" t="s">
        <v>166</v>
      </c>
      <c r="B123" s="1" t="s">
        <v>111</v>
      </c>
      <c r="C123" s="16">
        <v>0</v>
      </c>
      <c r="D123" s="17">
        <f t="shared" ref="D123:I123" si="59">C123</f>
        <v>0</v>
      </c>
      <c r="E123" s="17">
        <f t="shared" si="59"/>
        <v>0</v>
      </c>
      <c r="F123" s="17">
        <f t="shared" si="59"/>
        <v>0</v>
      </c>
      <c r="G123" s="17">
        <f t="shared" si="59"/>
        <v>0</v>
      </c>
      <c r="H123" s="17">
        <f t="shared" si="59"/>
        <v>0</v>
      </c>
      <c r="I123" s="17">
        <f t="shared" si="59"/>
        <v>0</v>
      </c>
    </row>
    <row r="124" spans="1:11" x14ac:dyDescent="0.2">
      <c r="A124" t="s">
        <v>167</v>
      </c>
      <c r="B124" s="1" t="s">
        <v>111</v>
      </c>
      <c r="C124" s="16">
        <f>43.80707457*(10^6/1)*(4.184/1)*(1/10^6)</f>
        <v>183.28880000088</v>
      </c>
      <c r="D124" s="17">
        <f t="shared" ref="D124:I124" si="60">C124</f>
        <v>183.28880000088</v>
      </c>
      <c r="E124" s="17">
        <f t="shared" si="60"/>
        <v>183.28880000088</v>
      </c>
      <c r="F124" s="17">
        <f t="shared" si="60"/>
        <v>183.28880000088</v>
      </c>
      <c r="G124" s="17">
        <f t="shared" si="60"/>
        <v>183.28880000088</v>
      </c>
      <c r="H124" s="17">
        <f t="shared" si="60"/>
        <v>183.28880000088</v>
      </c>
      <c r="I124" s="17">
        <f t="shared" si="60"/>
        <v>183.28880000088</v>
      </c>
    </row>
    <row r="125" spans="1:11" x14ac:dyDescent="0.2">
      <c r="A125" t="s">
        <v>168</v>
      </c>
      <c r="B125" s="1" t="s">
        <v>111</v>
      </c>
      <c r="C125" s="16">
        <v>0</v>
      </c>
      <c r="D125" s="17">
        <f t="shared" ref="D125:I125" si="61">C125</f>
        <v>0</v>
      </c>
      <c r="E125" s="17">
        <f t="shared" si="61"/>
        <v>0</v>
      </c>
      <c r="F125" s="17">
        <f t="shared" si="61"/>
        <v>0</v>
      </c>
      <c r="G125" s="17">
        <f t="shared" si="61"/>
        <v>0</v>
      </c>
      <c r="H125" s="17">
        <f t="shared" si="61"/>
        <v>0</v>
      </c>
      <c r="I125" s="17">
        <f t="shared" si="61"/>
        <v>0</v>
      </c>
    </row>
    <row r="126" spans="1:11" x14ac:dyDescent="0.2">
      <c r="A126" t="s">
        <v>169</v>
      </c>
      <c r="B126" s="1" t="s">
        <v>111</v>
      </c>
      <c r="C126" s="16">
        <f>379.6983748*(10^6/1)*(4.184/1)*(1/10^6)</f>
        <v>1588.6580001632001</v>
      </c>
      <c r="D126" s="17">
        <f t="shared" ref="D126:I126" si="62">C126</f>
        <v>1588.6580001632001</v>
      </c>
      <c r="E126" s="17">
        <f t="shared" si="62"/>
        <v>1588.6580001632001</v>
      </c>
      <c r="F126" s="17">
        <f t="shared" si="62"/>
        <v>1588.6580001632001</v>
      </c>
      <c r="G126" s="17">
        <f t="shared" si="62"/>
        <v>1588.6580001632001</v>
      </c>
      <c r="H126" s="17">
        <f t="shared" si="62"/>
        <v>1588.6580001632001</v>
      </c>
      <c r="I126" s="17">
        <f t="shared" si="62"/>
        <v>1588.6580001632001</v>
      </c>
    </row>
    <row r="127" spans="1:11" x14ac:dyDescent="0.2">
      <c r="A127" t="s">
        <v>170</v>
      </c>
      <c r="B127" s="1" t="s">
        <v>111</v>
      </c>
      <c r="C127" s="16">
        <v>0</v>
      </c>
      <c r="D127" s="17">
        <f t="shared" ref="D127:I127" si="63">C127</f>
        <v>0</v>
      </c>
      <c r="E127" s="17">
        <f t="shared" si="63"/>
        <v>0</v>
      </c>
      <c r="F127" s="17">
        <f t="shared" si="63"/>
        <v>0</v>
      </c>
      <c r="G127" s="17">
        <f t="shared" si="63"/>
        <v>0</v>
      </c>
      <c r="H127" s="17">
        <f t="shared" si="63"/>
        <v>0</v>
      </c>
      <c r="I127" s="17">
        <f t="shared" si="63"/>
        <v>0</v>
      </c>
    </row>
    <row r="128" spans="1:11" x14ac:dyDescent="0.2">
      <c r="A128" t="s">
        <v>171</v>
      </c>
      <c r="B128" s="1" t="s">
        <v>111</v>
      </c>
      <c r="C128">
        <f>125.6395793*(10^6/1)*(4.184/1)*(1/10^6)</f>
        <v>525.67599979119996</v>
      </c>
      <c r="D128" s="17">
        <f t="shared" ref="D128:I128" si="64">C128</f>
        <v>525.67599979119996</v>
      </c>
      <c r="E128" s="17">
        <f t="shared" si="64"/>
        <v>525.67599979119996</v>
      </c>
      <c r="F128" s="17">
        <f t="shared" si="64"/>
        <v>525.67599979119996</v>
      </c>
      <c r="G128" s="17">
        <f t="shared" si="64"/>
        <v>525.67599979119996</v>
      </c>
      <c r="H128" s="17">
        <f t="shared" si="64"/>
        <v>525.67599979119996</v>
      </c>
      <c r="I128" s="17">
        <f t="shared" si="64"/>
        <v>525.67599979119996</v>
      </c>
    </row>
    <row r="129" spans="1:11" x14ac:dyDescent="0.2">
      <c r="A129" t="s">
        <v>172</v>
      </c>
      <c r="B129" s="1" t="s">
        <v>111</v>
      </c>
      <c r="C129" s="16">
        <v>0</v>
      </c>
      <c r="D129" s="17">
        <f t="shared" ref="D129:I129" si="65">C129</f>
        <v>0</v>
      </c>
      <c r="E129" s="17">
        <f t="shared" si="65"/>
        <v>0</v>
      </c>
      <c r="F129" s="17">
        <f t="shared" si="65"/>
        <v>0</v>
      </c>
      <c r="G129" s="17">
        <f t="shared" si="65"/>
        <v>0</v>
      </c>
      <c r="H129" s="17">
        <f t="shared" si="65"/>
        <v>0</v>
      </c>
      <c r="I129" s="17">
        <f t="shared" si="65"/>
        <v>0</v>
      </c>
    </row>
    <row r="130" spans="1:11" x14ac:dyDescent="0.2">
      <c r="A130" t="s">
        <v>173</v>
      </c>
      <c r="B130" s="1" t="s">
        <v>111</v>
      </c>
      <c r="C130" s="16">
        <v>0</v>
      </c>
      <c r="D130" s="17">
        <f t="shared" ref="D130:I130" si="66">C130</f>
        <v>0</v>
      </c>
      <c r="E130" s="17">
        <f t="shared" si="66"/>
        <v>0</v>
      </c>
      <c r="F130" s="17">
        <f t="shared" si="66"/>
        <v>0</v>
      </c>
      <c r="G130" s="17">
        <f t="shared" si="66"/>
        <v>0</v>
      </c>
      <c r="H130" s="17">
        <f t="shared" si="66"/>
        <v>0</v>
      </c>
      <c r="I130" s="17">
        <f t="shared" si="66"/>
        <v>0</v>
      </c>
    </row>
    <row r="131" spans="1:11" x14ac:dyDescent="0.2">
      <c r="A131" t="s">
        <v>174</v>
      </c>
      <c r="B131" s="1" t="s">
        <v>111</v>
      </c>
      <c r="C131" s="16">
        <v>0</v>
      </c>
      <c r="D131" s="17">
        <f t="shared" ref="D131:I131" si="67">C131</f>
        <v>0</v>
      </c>
      <c r="E131" s="17">
        <f t="shared" si="67"/>
        <v>0</v>
      </c>
      <c r="F131" s="17">
        <f t="shared" si="67"/>
        <v>0</v>
      </c>
      <c r="G131" s="17">
        <f t="shared" si="67"/>
        <v>0</v>
      </c>
      <c r="H131" s="17">
        <f t="shared" si="67"/>
        <v>0</v>
      </c>
      <c r="I131" s="17">
        <f t="shared" si="67"/>
        <v>0</v>
      </c>
    </row>
    <row r="132" spans="1:11" x14ac:dyDescent="0.2">
      <c r="A132" t="s">
        <v>175</v>
      </c>
      <c r="B132" s="1" t="s">
        <v>111</v>
      </c>
      <c r="C132" s="16">
        <v>0</v>
      </c>
      <c r="D132" s="17">
        <f t="shared" ref="D132:I132" si="68">C132</f>
        <v>0</v>
      </c>
      <c r="E132" s="17">
        <f t="shared" si="68"/>
        <v>0</v>
      </c>
      <c r="F132" s="17">
        <f t="shared" si="68"/>
        <v>0</v>
      </c>
      <c r="G132" s="17">
        <f t="shared" si="68"/>
        <v>0</v>
      </c>
      <c r="H132" s="17">
        <f t="shared" si="68"/>
        <v>0</v>
      </c>
      <c r="I132" s="17">
        <f t="shared" si="68"/>
        <v>0</v>
      </c>
    </row>
    <row r="133" spans="1:11" x14ac:dyDescent="0.2">
      <c r="A133" t="s">
        <v>176</v>
      </c>
      <c r="B133" s="1" t="s">
        <v>111</v>
      </c>
      <c r="C133" s="16">
        <v>0</v>
      </c>
      <c r="D133" s="17">
        <f t="shared" ref="D133:I133" si="69">C133</f>
        <v>0</v>
      </c>
      <c r="E133" s="17">
        <f t="shared" si="69"/>
        <v>0</v>
      </c>
      <c r="F133" s="17">
        <f t="shared" si="69"/>
        <v>0</v>
      </c>
      <c r="G133" s="17">
        <f t="shared" si="69"/>
        <v>0</v>
      </c>
      <c r="H133" s="17">
        <f t="shared" si="69"/>
        <v>0</v>
      </c>
      <c r="I133" s="17">
        <f t="shared" si="69"/>
        <v>0</v>
      </c>
    </row>
    <row r="134" spans="1:11" x14ac:dyDescent="0.2">
      <c r="A134" t="s">
        <v>177</v>
      </c>
      <c r="B134" s="1" t="s">
        <v>111</v>
      </c>
      <c r="C134" s="19">
        <v>0</v>
      </c>
      <c r="D134" s="17">
        <f t="shared" ref="D134:I134" si="70">C134</f>
        <v>0</v>
      </c>
      <c r="E134" s="17">
        <f t="shared" si="70"/>
        <v>0</v>
      </c>
      <c r="F134" s="17">
        <f t="shared" si="70"/>
        <v>0</v>
      </c>
      <c r="G134" s="17">
        <f t="shared" si="70"/>
        <v>0</v>
      </c>
      <c r="H134" s="17">
        <f t="shared" si="70"/>
        <v>0</v>
      </c>
      <c r="I134" s="17">
        <f t="shared" si="70"/>
        <v>0</v>
      </c>
      <c r="K134" t="s">
        <v>151</v>
      </c>
    </row>
    <row r="135" spans="1:11" x14ac:dyDescent="0.2">
      <c r="A135" t="s">
        <v>178</v>
      </c>
      <c r="B135" s="1" t="s">
        <v>111</v>
      </c>
      <c r="C135" s="16">
        <v>0</v>
      </c>
      <c r="D135" s="17">
        <f t="shared" ref="D135:I135" si="71">C135</f>
        <v>0</v>
      </c>
      <c r="E135" s="17">
        <f t="shared" si="71"/>
        <v>0</v>
      </c>
      <c r="F135" s="17">
        <f t="shared" si="71"/>
        <v>0</v>
      </c>
      <c r="G135" s="17">
        <f t="shared" si="71"/>
        <v>0</v>
      </c>
      <c r="H135" s="17">
        <f t="shared" si="71"/>
        <v>0</v>
      </c>
      <c r="I135" s="17">
        <f t="shared" si="71"/>
        <v>0</v>
      </c>
    </row>
    <row r="136" spans="1:11" x14ac:dyDescent="0.2">
      <c r="A136" t="s">
        <v>179</v>
      </c>
      <c r="B136" s="1" t="s">
        <v>111</v>
      </c>
      <c r="C136" s="16">
        <v>0</v>
      </c>
      <c r="D136" s="17">
        <f t="shared" ref="D136:I136" si="72">C136</f>
        <v>0</v>
      </c>
      <c r="E136" s="17">
        <f t="shared" si="72"/>
        <v>0</v>
      </c>
      <c r="F136" s="17">
        <f t="shared" si="72"/>
        <v>0</v>
      </c>
      <c r="G136" s="17">
        <f t="shared" si="72"/>
        <v>0</v>
      </c>
      <c r="H136" s="17">
        <f t="shared" si="72"/>
        <v>0</v>
      </c>
      <c r="I136" s="17">
        <f t="shared" si="72"/>
        <v>0</v>
      </c>
    </row>
    <row r="137" spans="1:11" x14ac:dyDescent="0.2">
      <c r="A137" t="s">
        <v>180</v>
      </c>
      <c r="B137" s="1" t="s">
        <v>111</v>
      </c>
      <c r="C137" s="16">
        <v>0</v>
      </c>
      <c r="D137" s="17">
        <f t="shared" ref="D137:I137" si="73">C137</f>
        <v>0</v>
      </c>
      <c r="E137" s="17">
        <f t="shared" si="73"/>
        <v>0</v>
      </c>
      <c r="F137" s="17">
        <f t="shared" si="73"/>
        <v>0</v>
      </c>
      <c r="G137" s="17">
        <f t="shared" si="73"/>
        <v>0</v>
      </c>
      <c r="H137" s="17">
        <f t="shared" si="73"/>
        <v>0</v>
      </c>
      <c r="I137" s="17">
        <f t="shared" si="73"/>
        <v>0</v>
      </c>
    </row>
    <row r="138" spans="1:11" x14ac:dyDescent="0.2">
      <c r="A138" t="s">
        <v>181</v>
      </c>
      <c r="B138" s="1" t="s">
        <v>111</v>
      </c>
      <c r="C138" s="16">
        <v>0</v>
      </c>
      <c r="D138" s="17">
        <f t="shared" ref="D138:I138" si="74">C138</f>
        <v>0</v>
      </c>
      <c r="E138" s="17">
        <f t="shared" si="74"/>
        <v>0</v>
      </c>
      <c r="F138" s="17">
        <f t="shared" si="74"/>
        <v>0</v>
      </c>
      <c r="G138" s="17">
        <f t="shared" si="74"/>
        <v>0</v>
      </c>
      <c r="H138" s="17">
        <f t="shared" si="74"/>
        <v>0</v>
      </c>
      <c r="I138" s="17">
        <f t="shared" si="74"/>
        <v>0</v>
      </c>
    </row>
    <row r="139" spans="1:11" x14ac:dyDescent="0.2">
      <c r="A139" t="s">
        <v>182</v>
      </c>
      <c r="B139" s="1" t="s">
        <v>111</v>
      </c>
      <c r="C139" s="15">
        <f>12.28599426*(10^6/1)*(4.184/1)*(1/10^6)</f>
        <v>51.404599983840008</v>
      </c>
      <c r="D139" s="17">
        <f t="shared" ref="D139:I139" si="75">C139</f>
        <v>51.404599983840008</v>
      </c>
      <c r="E139" s="17">
        <f t="shared" si="75"/>
        <v>51.404599983840008</v>
      </c>
      <c r="F139" s="17">
        <f t="shared" si="75"/>
        <v>51.404599983840008</v>
      </c>
      <c r="G139" s="17">
        <f t="shared" si="75"/>
        <v>51.404599983840008</v>
      </c>
      <c r="H139" s="17">
        <f t="shared" si="75"/>
        <v>51.404599983840008</v>
      </c>
      <c r="I139" s="17">
        <f t="shared" si="75"/>
        <v>51.404599983840008</v>
      </c>
    </row>
    <row r="140" spans="1:11" x14ac:dyDescent="0.2">
      <c r="A140" t="s">
        <v>183</v>
      </c>
      <c r="B140" s="1" t="s">
        <v>111</v>
      </c>
      <c r="C140" s="16">
        <v>0</v>
      </c>
      <c r="D140" s="17">
        <f t="shared" ref="D140:I140" si="76">C140</f>
        <v>0</v>
      </c>
      <c r="E140" s="17">
        <f t="shared" si="76"/>
        <v>0</v>
      </c>
      <c r="F140" s="17">
        <f t="shared" si="76"/>
        <v>0</v>
      </c>
      <c r="G140" s="17">
        <f t="shared" si="76"/>
        <v>0</v>
      </c>
      <c r="H140" s="17">
        <f t="shared" si="76"/>
        <v>0</v>
      </c>
      <c r="I140" s="17">
        <f t="shared" si="76"/>
        <v>0</v>
      </c>
    </row>
    <row r="141" spans="1:11" x14ac:dyDescent="0.2">
      <c r="A141" t="s">
        <v>184</v>
      </c>
      <c r="B141" s="1" t="s">
        <v>111</v>
      </c>
      <c r="C141" s="16">
        <f>589.2829828*(10^6/1)*(4.184/1)*(1/10^6)</f>
        <v>2465.5600000352006</v>
      </c>
      <c r="D141" s="17">
        <f t="shared" ref="D141:I141" si="77">C141</f>
        <v>2465.5600000352006</v>
      </c>
      <c r="E141" s="17">
        <f t="shared" si="77"/>
        <v>2465.5600000352006</v>
      </c>
      <c r="F141" s="17">
        <f t="shared" si="77"/>
        <v>2465.5600000352006</v>
      </c>
      <c r="G141" s="17">
        <f t="shared" si="77"/>
        <v>2465.5600000352006</v>
      </c>
      <c r="H141" s="17">
        <f t="shared" si="77"/>
        <v>2465.5600000352006</v>
      </c>
      <c r="I141" s="17">
        <f t="shared" si="77"/>
        <v>2465.5600000352006</v>
      </c>
    </row>
    <row r="142" spans="1:11" x14ac:dyDescent="0.2">
      <c r="A142" t="s">
        <v>185</v>
      </c>
      <c r="B142" s="1" t="s">
        <v>111</v>
      </c>
      <c r="C142" s="16">
        <v>0</v>
      </c>
      <c r="D142" s="17">
        <f t="shared" ref="D142:I142" si="78">C142</f>
        <v>0</v>
      </c>
      <c r="E142" s="17">
        <f t="shared" si="78"/>
        <v>0</v>
      </c>
      <c r="F142" s="17">
        <f t="shared" si="78"/>
        <v>0</v>
      </c>
      <c r="G142" s="17">
        <f t="shared" si="78"/>
        <v>0</v>
      </c>
      <c r="H142" s="17">
        <f t="shared" si="78"/>
        <v>0</v>
      </c>
      <c r="I142" s="17">
        <f t="shared" si="78"/>
        <v>0</v>
      </c>
    </row>
    <row r="143" spans="1:11" x14ac:dyDescent="0.2">
      <c r="A143" t="s">
        <v>186</v>
      </c>
      <c r="B143" s="1" t="s">
        <v>111</v>
      </c>
      <c r="C143" s="16">
        <v>0</v>
      </c>
      <c r="D143" s="17">
        <f t="shared" ref="D143:I143" si="79">C143</f>
        <v>0</v>
      </c>
      <c r="E143" s="17">
        <f t="shared" si="79"/>
        <v>0</v>
      </c>
      <c r="F143" s="17">
        <f t="shared" si="79"/>
        <v>0</v>
      </c>
      <c r="G143" s="17">
        <f t="shared" si="79"/>
        <v>0</v>
      </c>
      <c r="H143" s="17">
        <f t="shared" si="79"/>
        <v>0</v>
      </c>
      <c r="I143" s="17">
        <f t="shared" si="79"/>
        <v>0</v>
      </c>
    </row>
    <row r="144" spans="1:11" x14ac:dyDescent="0.2">
      <c r="A144" t="s">
        <v>187</v>
      </c>
      <c r="B144" s="1" t="s">
        <v>111</v>
      </c>
      <c r="C144" s="16">
        <f>438.0707457*(10^6/1)*(4.184/1)*(1/10^6)</f>
        <v>1832.8880000088</v>
      </c>
      <c r="D144" s="17">
        <f t="shared" ref="D144:I144" si="80">C144</f>
        <v>1832.8880000088</v>
      </c>
      <c r="E144" s="17">
        <f t="shared" si="80"/>
        <v>1832.8880000088</v>
      </c>
      <c r="F144" s="17">
        <f t="shared" si="80"/>
        <v>1832.8880000088</v>
      </c>
      <c r="G144" s="17">
        <f t="shared" si="80"/>
        <v>1832.8880000088</v>
      </c>
      <c r="H144" s="17">
        <f t="shared" si="80"/>
        <v>1832.8880000088</v>
      </c>
      <c r="I144" s="17">
        <f t="shared" si="80"/>
        <v>1832.8880000088</v>
      </c>
    </row>
    <row r="145" spans="1:11" x14ac:dyDescent="0.2">
      <c r="A145" t="s">
        <v>188</v>
      </c>
      <c r="B145" s="1" t="s">
        <v>111</v>
      </c>
      <c r="C145" s="19">
        <v>0</v>
      </c>
      <c r="D145" s="17">
        <f t="shared" ref="D145:I147" si="81">C145</f>
        <v>0</v>
      </c>
      <c r="E145" s="17">
        <f t="shared" si="81"/>
        <v>0</v>
      </c>
      <c r="F145" s="17">
        <f t="shared" si="81"/>
        <v>0</v>
      </c>
      <c r="G145" s="17">
        <f t="shared" si="81"/>
        <v>0</v>
      </c>
      <c r="H145" s="17">
        <f t="shared" si="81"/>
        <v>0</v>
      </c>
      <c r="I145" s="17">
        <f t="shared" si="81"/>
        <v>0</v>
      </c>
      <c r="K145" t="s">
        <v>151</v>
      </c>
    </row>
    <row r="146" spans="1:11" x14ac:dyDescent="0.2">
      <c r="A146" t="s">
        <v>189</v>
      </c>
      <c r="B146" t="s">
        <v>190</v>
      </c>
      <c r="C146" s="16">
        <v>0.55220000000000002</v>
      </c>
      <c r="D146" s="17">
        <f t="shared" si="81"/>
        <v>0.55220000000000002</v>
      </c>
      <c r="E146" s="17">
        <f t="shared" ref="E146:I146" si="82">D146</f>
        <v>0.55220000000000002</v>
      </c>
      <c r="F146" s="17">
        <f t="shared" si="82"/>
        <v>0.55220000000000002</v>
      </c>
      <c r="G146" s="17">
        <f t="shared" si="82"/>
        <v>0.55220000000000002</v>
      </c>
      <c r="H146" s="17">
        <f t="shared" si="82"/>
        <v>0.55220000000000002</v>
      </c>
      <c r="I146" s="17">
        <f t="shared" si="82"/>
        <v>0.55220000000000002</v>
      </c>
      <c r="K146" t="s">
        <v>191</v>
      </c>
    </row>
    <row r="147" spans="1:11" x14ac:dyDescent="0.2">
      <c r="A147" t="s">
        <v>192</v>
      </c>
      <c r="B147" s="1" t="s">
        <v>193</v>
      </c>
      <c r="C147" s="16">
        <v>4.9099999999999998E-2</v>
      </c>
      <c r="D147" s="17">
        <f t="shared" si="81"/>
        <v>4.9099999999999998E-2</v>
      </c>
      <c r="E147" s="17">
        <f t="shared" ref="E147:I147" si="83">D147</f>
        <v>4.9099999999999998E-2</v>
      </c>
      <c r="F147" s="17">
        <f t="shared" si="83"/>
        <v>4.9099999999999998E-2</v>
      </c>
      <c r="G147" s="17">
        <f t="shared" si="83"/>
        <v>4.9099999999999998E-2</v>
      </c>
      <c r="H147" s="17">
        <f t="shared" si="83"/>
        <v>4.9099999999999998E-2</v>
      </c>
      <c r="I147" s="17">
        <f t="shared" si="83"/>
        <v>4.9099999999999998E-2</v>
      </c>
      <c r="K147" t="s">
        <v>191</v>
      </c>
    </row>
    <row r="148" spans="1:11" x14ac:dyDescent="0.2">
      <c r="A148" t="s">
        <v>194</v>
      </c>
      <c r="B148" t="s">
        <v>195</v>
      </c>
      <c r="C148" s="20">
        <f>423.16368</f>
        <v>423.16368</v>
      </c>
      <c r="D148" s="17">
        <f t="shared" ref="D148:I148" si="84">C148</f>
        <v>423.16368</v>
      </c>
      <c r="E148" s="17">
        <f t="shared" si="84"/>
        <v>423.16368</v>
      </c>
      <c r="F148" s="17">
        <f t="shared" si="84"/>
        <v>423.16368</v>
      </c>
      <c r="G148" s="17">
        <f t="shared" si="84"/>
        <v>423.16368</v>
      </c>
      <c r="H148" s="17">
        <f t="shared" si="84"/>
        <v>423.16368</v>
      </c>
      <c r="I148" s="17">
        <f t="shared" si="84"/>
        <v>423.16368</v>
      </c>
      <c r="K148" t="s">
        <v>191</v>
      </c>
    </row>
    <row r="149" spans="1:11" x14ac:dyDescent="0.2">
      <c r="A149" t="s">
        <v>196</v>
      </c>
      <c r="B149" t="s">
        <v>195</v>
      </c>
      <c r="C149" s="20">
        <f>418.14964</f>
        <v>418.14963999999998</v>
      </c>
      <c r="D149" s="17">
        <f t="shared" ref="D149:I149" si="85">C149</f>
        <v>418.14963999999998</v>
      </c>
      <c r="E149" s="17">
        <f t="shared" si="85"/>
        <v>418.14963999999998</v>
      </c>
      <c r="F149" s="17">
        <f t="shared" si="85"/>
        <v>418.14963999999998</v>
      </c>
      <c r="G149" s="17">
        <f t="shared" si="85"/>
        <v>418.14963999999998</v>
      </c>
      <c r="H149" s="17">
        <f t="shared" si="85"/>
        <v>418.14963999999998</v>
      </c>
      <c r="I149" s="17">
        <f t="shared" si="85"/>
        <v>418.14963999999998</v>
      </c>
      <c r="K149" t="s">
        <v>191</v>
      </c>
    </row>
    <row r="150" spans="1:11" x14ac:dyDescent="0.2">
      <c r="A150" t="s">
        <v>197</v>
      </c>
      <c r="B150" t="s">
        <v>195</v>
      </c>
      <c r="C150" s="20">
        <f>1.57*(1/3.130787436)*(1000/1)</f>
        <v>501.47128544947952</v>
      </c>
      <c r="D150" s="17">
        <f t="shared" ref="D150:I158" si="86">C150</f>
        <v>501.47128544947952</v>
      </c>
      <c r="E150" s="17">
        <f t="shared" si="86"/>
        <v>501.47128544947952</v>
      </c>
      <c r="F150" s="17">
        <f t="shared" si="86"/>
        <v>501.47128544947952</v>
      </c>
      <c r="G150" s="17">
        <f t="shared" si="86"/>
        <v>501.47128544947952</v>
      </c>
      <c r="H150" s="17">
        <f t="shared" si="86"/>
        <v>501.47128544947952</v>
      </c>
      <c r="I150" s="17">
        <f t="shared" si="86"/>
        <v>501.47128544947952</v>
      </c>
      <c r="K150" t="s">
        <v>191</v>
      </c>
    </row>
    <row r="151" spans="1:11" x14ac:dyDescent="0.2">
      <c r="A151" t="s">
        <v>198</v>
      </c>
      <c r="B151" t="s">
        <v>195</v>
      </c>
      <c r="C151" s="20">
        <f>1.26*(1/1.270264763)*(1000/1)</f>
        <v>991.91919409323975</v>
      </c>
      <c r="D151" s="17">
        <f t="shared" si="86"/>
        <v>991.91919409323975</v>
      </c>
      <c r="E151" s="17">
        <f t="shared" si="86"/>
        <v>991.91919409323975</v>
      </c>
      <c r="F151" s="17">
        <f t="shared" si="86"/>
        <v>991.91919409323975</v>
      </c>
      <c r="G151" s="17">
        <f t="shared" si="86"/>
        <v>991.91919409323975</v>
      </c>
      <c r="H151" s="17">
        <f t="shared" si="86"/>
        <v>991.91919409323975</v>
      </c>
      <c r="I151" s="17">
        <f t="shared" si="86"/>
        <v>991.91919409323975</v>
      </c>
      <c r="K151" t="s">
        <v>191</v>
      </c>
    </row>
    <row r="152" spans="1:11" x14ac:dyDescent="0.2">
      <c r="A152" t="s">
        <v>199</v>
      </c>
      <c r="B152" t="s">
        <v>195</v>
      </c>
      <c r="C152" s="20">
        <f>352.67018</f>
        <v>352.67018000000002</v>
      </c>
      <c r="D152" s="17">
        <f t="shared" si="86"/>
        <v>352.67018000000002</v>
      </c>
      <c r="E152" s="17">
        <f t="shared" si="86"/>
        <v>352.67018000000002</v>
      </c>
      <c r="F152" s="17">
        <f t="shared" si="86"/>
        <v>352.67018000000002</v>
      </c>
      <c r="G152" s="17">
        <f t="shared" si="86"/>
        <v>352.67018000000002</v>
      </c>
      <c r="H152" s="17">
        <f t="shared" si="86"/>
        <v>352.67018000000002</v>
      </c>
      <c r="I152" s="17">
        <f t="shared" si="86"/>
        <v>352.67018000000002</v>
      </c>
      <c r="K152" t="s">
        <v>191</v>
      </c>
    </row>
    <row r="153" spans="1:11" x14ac:dyDescent="0.2">
      <c r="A153" t="s">
        <v>200</v>
      </c>
      <c r="B153" t="s">
        <v>195</v>
      </c>
      <c r="C153" s="20">
        <f>344.30947</f>
        <v>344.30946999999998</v>
      </c>
      <c r="D153" s="17">
        <f t="shared" ref="D153:I153" si="87">C153</f>
        <v>344.30946999999998</v>
      </c>
      <c r="E153" s="17">
        <f t="shared" si="87"/>
        <v>344.30946999999998</v>
      </c>
      <c r="F153" s="17">
        <f t="shared" si="87"/>
        <v>344.30946999999998</v>
      </c>
      <c r="G153" s="17">
        <f t="shared" si="87"/>
        <v>344.30946999999998</v>
      </c>
      <c r="H153" s="17">
        <f t="shared" si="87"/>
        <v>344.30946999999998</v>
      </c>
      <c r="I153" s="17">
        <f t="shared" si="87"/>
        <v>344.30946999999998</v>
      </c>
      <c r="K153" t="s">
        <v>191</v>
      </c>
    </row>
    <row r="154" spans="1:11" x14ac:dyDescent="0.2">
      <c r="A154" t="s">
        <v>201</v>
      </c>
      <c r="B154" t="s">
        <v>195</v>
      </c>
      <c r="C154" s="20">
        <v>45.47</v>
      </c>
      <c r="D154" s="17">
        <f t="shared" si="86"/>
        <v>45.47</v>
      </c>
      <c r="E154" s="17">
        <f t="shared" si="86"/>
        <v>45.47</v>
      </c>
      <c r="F154" s="17">
        <f t="shared" si="86"/>
        <v>45.47</v>
      </c>
      <c r="G154" s="17">
        <f t="shared" si="86"/>
        <v>45.47</v>
      </c>
      <c r="H154" s="17">
        <f t="shared" si="86"/>
        <v>45.47</v>
      </c>
      <c r="I154" s="17">
        <f t="shared" si="86"/>
        <v>45.47</v>
      </c>
      <c r="K154" t="s">
        <v>191</v>
      </c>
    </row>
    <row r="155" spans="1:11" x14ac:dyDescent="0.2">
      <c r="A155" t="s">
        <v>202</v>
      </c>
      <c r="B155" t="s">
        <v>195</v>
      </c>
      <c r="C155" s="20">
        <f>0.307*(1000/1)</f>
        <v>307</v>
      </c>
      <c r="D155" s="17">
        <f t="shared" si="86"/>
        <v>307</v>
      </c>
      <c r="E155" s="17">
        <f t="shared" si="86"/>
        <v>307</v>
      </c>
      <c r="F155" s="17">
        <f t="shared" si="86"/>
        <v>307</v>
      </c>
      <c r="G155" s="17">
        <f t="shared" si="86"/>
        <v>307</v>
      </c>
      <c r="H155" s="17">
        <f t="shared" si="86"/>
        <v>307</v>
      </c>
      <c r="I155" s="17">
        <f t="shared" si="86"/>
        <v>307</v>
      </c>
      <c r="K155" t="s">
        <v>191</v>
      </c>
    </row>
    <row r="156" spans="1:11" x14ac:dyDescent="0.2">
      <c r="A156" t="s">
        <v>203</v>
      </c>
      <c r="B156" t="s">
        <v>195</v>
      </c>
      <c r="C156" s="20">
        <f>68.65</f>
        <v>68.650000000000006</v>
      </c>
      <c r="D156" s="17">
        <f t="shared" ref="D156:I156" si="88">C156</f>
        <v>68.650000000000006</v>
      </c>
      <c r="E156" s="17">
        <f t="shared" si="88"/>
        <v>68.650000000000006</v>
      </c>
      <c r="F156" s="17">
        <f t="shared" si="88"/>
        <v>68.650000000000006</v>
      </c>
      <c r="G156" s="17">
        <f t="shared" si="88"/>
        <v>68.650000000000006</v>
      </c>
      <c r="H156" s="17">
        <f t="shared" si="88"/>
        <v>68.650000000000006</v>
      </c>
      <c r="I156" s="17">
        <f t="shared" si="88"/>
        <v>68.650000000000006</v>
      </c>
      <c r="K156" t="s">
        <v>191</v>
      </c>
    </row>
    <row r="157" spans="1:11" x14ac:dyDescent="0.2">
      <c r="A157" t="s">
        <v>204</v>
      </c>
      <c r="B157" t="s">
        <v>195</v>
      </c>
      <c r="C157" s="20">
        <f t="shared" ref="C157:C159" si="89">68.65</f>
        <v>68.650000000000006</v>
      </c>
      <c r="D157" s="17">
        <f t="shared" si="86"/>
        <v>68.650000000000006</v>
      </c>
      <c r="E157" s="17">
        <f t="shared" si="86"/>
        <v>68.650000000000006</v>
      </c>
      <c r="F157" s="17">
        <f t="shared" si="86"/>
        <v>68.650000000000006</v>
      </c>
      <c r="G157" s="17">
        <f t="shared" si="86"/>
        <v>68.650000000000006</v>
      </c>
      <c r="H157" s="17">
        <f t="shared" si="86"/>
        <v>68.650000000000006</v>
      </c>
      <c r="I157" s="17">
        <f t="shared" si="86"/>
        <v>68.650000000000006</v>
      </c>
      <c r="K157" t="s">
        <v>191</v>
      </c>
    </row>
    <row r="158" spans="1:11" x14ac:dyDescent="0.2">
      <c r="A158" t="s">
        <v>205</v>
      </c>
      <c r="B158" t="s">
        <v>195</v>
      </c>
      <c r="C158" s="20">
        <f t="shared" si="89"/>
        <v>68.650000000000006</v>
      </c>
      <c r="D158" s="17">
        <f t="shared" si="86"/>
        <v>68.650000000000006</v>
      </c>
      <c r="E158" s="17">
        <f t="shared" si="86"/>
        <v>68.650000000000006</v>
      </c>
      <c r="F158" s="17">
        <f t="shared" si="86"/>
        <v>68.650000000000006</v>
      </c>
      <c r="G158" s="17">
        <f t="shared" si="86"/>
        <v>68.650000000000006</v>
      </c>
      <c r="H158" s="17">
        <f t="shared" si="86"/>
        <v>68.650000000000006</v>
      </c>
      <c r="I158" s="17">
        <f t="shared" si="86"/>
        <v>68.650000000000006</v>
      </c>
      <c r="K158" t="s">
        <v>191</v>
      </c>
    </row>
    <row r="159" spans="1:11" x14ac:dyDescent="0.2">
      <c r="A159" t="s">
        <v>206</v>
      </c>
      <c r="B159" t="s">
        <v>195</v>
      </c>
      <c r="C159" s="20">
        <f t="shared" si="89"/>
        <v>68.650000000000006</v>
      </c>
      <c r="D159" s="17">
        <f t="shared" ref="D159:I159" si="90">C159</f>
        <v>68.650000000000006</v>
      </c>
      <c r="E159" s="17">
        <f t="shared" si="90"/>
        <v>68.650000000000006</v>
      </c>
      <c r="F159" s="17">
        <f t="shared" si="90"/>
        <v>68.650000000000006</v>
      </c>
      <c r="G159" s="17">
        <f t="shared" si="90"/>
        <v>68.650000000000006</v>
      </c>
      <c r="H159" s="17">
        <f t="shared" si="90"/>
        <v>68.650000000000006</v>
      </c>
      <c r="I159" s="17">
        <f t="shared" si="90"/>
        <v>68.650000000000006</v>
      </c>
      <c r="K159" t="s">
        <v>191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C8CA-AE82-BA46-92D7-CE8059B4B099}">
  <dimension ref="A1:L5"/>
  <sheetViews>
    <sheetView workbookViewId="0"/>
  </sheetViews>
  <sheetFormatPr baseColWidth="10" defaultColWidth="11" defaultRowHeight="16" x14ac:dyDescent="0.2"/>
  <cols>
    <col min="2" max="2" width="20.5" bestFit="1" customWidth="1"/>
    <col min="3" max="3" width="27.33203125" bestFit="1" customWidth="1"/>
    <col min="12" max="12" width="29.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IF(LEVERS!$F$14=0,"No level description yet",LEVERS!$F$14)</f>
        <v>Current shares of final treatment options</v>
      </c>
      <c r="C2" s="1" t="s">
        <v>26</v>
      </c>
      <c r="D2" s="2">
        <v>0.5</v>
      </c>
      <c r="E2" s="2">
        <v>0.5</v>
      </c>
      <c r="F2" s="2">
        <v>0.5</v>
      </c>
      <c r="G2" s="2">
        <v>0.5</v>
      </c>
      <c r="H2" s="2">
        <v>0.5</v>
      </c>
      <c r="I2" s="2">
        <v>0.5</v>
      </c>
      <c r="J2" s="2">
        <v>0.5</v>
      </c>
      <c r="L2" s="1" t="s">
        <v>361</v>
      </c>
    </row>
    <row r="3" spans="1:12" s="3" customFormat="1" x14ac:dyDescent="0.2">
      <c r="A3" s="3">
        <v>2</v>
      </c>
      <c r="B3" s="3" t="e">
        <f>IF(LEVERS!#REF!=0,"No level description yet",LEVERS!#REF!)</f>
        <v>#REF!</v>
      </c>
      <c r="C3" s="3" t="s">
        <v>26</v>
      </c>
      <c r="D3" s="4"/>
      <c r="E3" s="4"/>
      <c r="F3" s="4"/>
      <c r="G3" s="4"/>
      <c r="H3" s="4"/>
      <c r="I3" s="4"/>
      <c r="J3" s="4"/>
    </row>
    <row r="4" spans="1:12" s="5" customFormat="1" x14ac:dyDescent="0.2">
      <c r="A4" s="5">
        <v>3</v>
      </c>
      <c r="B4" s="5" t="str">
        <f>IF(LEVERS!$J$14=0,"No level description yet",LEVERS!$J$14)</f>
        <v>High incineration scenario</v>
      </c>
      <c r="C4" s="5" t="s">
        <v>26</v>
      </c>
      <c r="D4" s="6"/>
      <c r="E4" s="6"/>
      <c r="F4" s="6"/>
      <c r="G4" s="6"/>
      <c r="H4" s="6"/>
      <c r="I4" s="6"/>
      <c r="J4" s="6"/>
    </row>
    <row r="5" spans="1:12" s="7" customFormat="1" x14ac:dyDescent="0.2">
      <c r="A5" s="7">
        <v>4</v>
      </c>
      <c r="B5" s="7" t="str">
        <f>IF(LEVERS!$H$14=0,"No level description yet",LEVERS!$H$14)</f>
        <v>Reference projected fraction of final treatment option</v>
      </c>
      <c r="C5" s="7" t="s">
        <v>26</v>
      </c>
      <c r="D5" s="8"/>
      <c r="E5" s="8"/>
      <c r="F5" s="8"/>
      <c r="G5" s="8"/>
      <c r="H5" s="8"/>
      <c r="I5" s="8"/>
      <c r="J5" s="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2905-BA40-A54D-8488-3AF50B1A92B3}">
  <dimension ref="A1"/>
  <sheetViews>
    <sheetView zoomScale="80" zoomScaleNormal="80" workbookViewId="0">
      <selection activeCell="X39" sqref="X39"/>
    </sheetView>
  </sheetViews>
  <sheetFormatPr baseColWidth="10" defaultColWidth="11" defaultRowHeight="16" x14ac:dyDescent="0.2"/>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CD9C-0DBA-0C4F-844D-D8B212D87BA8}">
  <dimension ref="A1:L5"/>
  <sheetViews>
    <sheetView workbookViewId="0"/>
  </sheetViews>
  <sheetFormatPr baseColWidth="10" defaultColWidth="11" defaultRowHeight="16" x14ac:dyDescent="0.2"/>
  <cols>
    <col min="2" max="2" width="22.1640625" bestFit="1" customWidth="1"/>
    <col min="3" max="3" width="27.3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e">
        <f>LEVERS!#REF!</f>
        <v>#REF!</v>
      </c>
      <c r="C2" s="1" t="s">
        <v>240</v>
      </c>
      <c r="D2" s="2">
        <v>0</v>
      </c>
      <c r="E2" s="2">
        <v>0</v>
      </c>
      <c r="F2" s="2">
        <v>0</v>
      </c>
      <c r="G2" s="2">
        <v>0</v>
      </c>
      <c r="H2" s="2">
        <v>0</v>
      </c>
      <c r="I2" s="2">
        <v>0</v>
      </c>
      <c r="J2" s="2">
        <v>0</v>
      </c>
      <c r="L2" s="1" t="s">
        <v>307</v>
      </c>
    </row>
    <row r="3" spans="1:12" s="3" customFormat="1" x14ac:dyDescent="0.2">
      <c r="A3" s="3">
        <v>2</v>
      </c>
      <c r="B3" s="3" t="e">
        <f>LEVERS!#REF!</f>
        <v>#REF!</v>
      </c>
      <c r="C3" s="3" t="s">
        <v>240</v>
      </c>
      <c r="D3" s="4">
        <v>0</v>
      </c>
      <c r="E3" s="4">
        <f>(E$1-$D$1)/($J$1-$D$1)*($J3-$D3)+$D3</f>
        <v>0.33333333333333331</v>
      </c>
      <c r="F3" s="4">
        <f t="shared" ref="F3:I4" si="0">(F$1-$D$1)/($J$1-$D$1)*($J3-$D3)+$D3</f>
        <v>0.66666666666666663</v>
      </c>
      <c r="G3" s="4">
        <f t="shared" si="0"/>
        <v>1</v>
      </c>
      <c r="H3" s="4">
        <f t="shared" si="0"/>
        <v>1.3333333333333333</v>
      </c>
      <c r="I3" s="4">
        <f t="shared" si="0"/>
        <v>1.6666666666666667</v>
      </c>
      <c r="J3" s="4">
        <v>2</v>
      </c>
      <c r="L3" s="3" t="s">
        <v>307</v>
      </c>
    </row>
    <row r="4" spans="1:12" s="5" customFormat="1" x14ac:dyDescent="0.2">
      <c r="A4" s="5">
        <v>3</v>
      </c>
      <c r="B4" s="5" t="e">
        <f>LEVERS!#REF!</f>
        <v>#REF!</v>
      </c>
      <c r="C4" s="5" t="s">
        <v>240</v>
      </c>
      <c r="D4" s="6">
        <v>0</v>
      </c>
      <c r="E4" s="6">
        <f t="shared" ref="E4:I5" si="1">(E$1-$D$1)/($J$1-$D$1)*($J4-$D4)+$D4</f>
        <v>1.6666666666666665</v>
      </c>
      <c r="F4" s="6">
        <f t="shared" si="0"/>
        <v>3.333333333333333</v>
      </c>
      <c r="G4" s="6">
        <f t="shared" si="0"/>
        <v>5</v>
      </c>
      <c r="H4" s="6">
        <f t="shared" si="0"/>
        <v>6.6666666666666661</v>
      </c>
      <c r="I4" s="6">
        <f t="shared" si="0"/>
        <v>8.3333333333333339</v>
      </c>
      <c r="J4" s="6">
        <v>10</v>
      </c>
      <c r="L4" s="5" t="s">
        <v>307</v>
      </c>
    </row>
    <row r="5" spans="1:12" s="7" customFormat="1" x14ac:dyDescent="0.2">
      <c r="A5" s="7">
        <v>4</v>
      </c>
      <c r="B5" s="7" t="e">
        <f>LEVERS!#REF!</f>
        <v>#REF!</v>
      </c>
      <c r="C5" s="7" t="s">
        <v>240</v>
      </c>
      <c r="D5" s="8">
        <v>0</v>
      </c>
      <c r="E5" s="8">
        <f t="shared" si="1"/>
        <v>5</v>
      </c>
      <c r="F5" s="8">
        <f t="shared" si="1"/>
        <v>10</v>
      </c>
      <c r="G5" s="8">
        <f t="shared" si="1"/>
        <v>15</v>
      </c>
      <c r="H5" s="8">
        <f t="shared" si="1"/>
        <v>20</v>
      </c>
      <c r="I5" s="8">
        <f t="shared" si="1"/>
        <v>25</v>
      </c>
      <c r="J5" s="8">
        <v>30</v>
      </c>
      <c r="L5" s="7" t="s">
        <v>307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7B790-261D-B04C-BCC5-524E8367D051}">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140CB-A908-7E4B-AF56-34D0AE9209D5}">
  <dimension ref="A1:L5"/>
  <sheetViews>
    <sheetView workbookViewId="0"/>
  </sheetViews>
  <sheetFormatPr baseColWidth="10" defaultColWidth="11" defaultRowHeight="16" x14ac:dyDescent="0.2"/>
  <cols>
    <col min="2" max="2" width="22.1640625" bestFit="1" customWidth="1"/>
    <col min="3" max="3" width="27.3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e">
        <f>LEVERS!#REF!</f>
        <v>#REF!</v>
      </c>
      <c r="C2" s="1" t="s">
        <v>241</v>
      </c>
      <c r="D2" s="2">
        <v>0</v>
      </c>
      <c r="E2" s="2">
        <v>0</v>
      </c>
      <c r="F2" s="2">
        <v>0</v>
      </c>
      <c r="G2" s="2">
        <v>0</v>
      </c>
      <c r="H2" s="2">
        <v>0</v>
      </c>
      <c r="I2" s="2">
        <v>0</v>
      </c>
      <c r="J2" s="2">
        <v>0</v>
      </c>
      <c r="L2" s="1" t="s">
        <v>307</v>
      </c>
    </row>
    <row r="3" spans="1:12" s="3" customFormat="1" x14ac:dyDescent="0.2">
      <c r="A3" s="3">
        <v>2</v>
      </c>
      <c r="B3" s="3" t="e">
        <f>LEVERS!#REF!</f>
        <v>#REF!</v>
      </c>
      <c r="C3" s="3" t="s">
        <v>241</v>
      </c>
      <c r="D3" s="4">
        <v>0</v>
      </c>
      <c r="E3" s="4">
        <f>(E$1-$D$1)/($J$1-$D$1)*($J3-$D3)+$D3</f>
        <v>0.33333333333333331</v>
      </c>
      <c r="F3" s="4">
        <f t="shared" ref="F3:I4" si="0">(F$1-$D$1)/($J$1-$D$1)*($J3-$D3)+$D3</f>
        <v>0.66666666666666663</v>
      </c>
      <c r="G3" s="4">
        <f t="shared" si="0"/>
        <v>1</v>
      </c>
      <c r="H3" s="4">
        <f t="shared" si="0"/>
        <v>1.3333333333333333</v>
      </c>
      <c r="I3" s="4">
        <f t="shared" si="0"/>
        <v>1.6666666666666667</v>
      </c>
      <c r="J3" s="4">
        <v>2</v>
      </c>
      <c r="L3" s="3" t="s">
        <v>307</v>
      </c>
    </row>
    <row r="4" spans="1:12" s="5" customFormat="1" x14ac:dyDescent="0.2">
      <c r="A4" s="5">
        <v>3</v>
      </c>
      <c r="B4" s="5" t="e">
        <f>LEVERS!#REF!</f>
        <v>#REF!</v>
      </c>
      <c r="C4" s="5" t="s">
        <v>241</v>
      </c>
      <c r="D4" s="6">
        <v>0</v>
      </c>
      <c r="E4" s="6">
        <f t="shared" ref="E4:I5" si="1">(E$1-$D$1)/($J$1-$D$1)*($J4-$D4)+$D4</f>
        <v>1.6666666666666665</v>
      </c>
      <c r="F4" s="6">
        <f t="shared" si="0"/>
        <v>3.333333333333333</v>
      </c>
      <c r="G4" s="6">
        <f t="shared" si="0"/>
        <v>5</v>
      </c>
      <c r="H4" s="6">
        <f t="shared" si="0"/>
        <v>6.6666666666666661</v>
      </c>
      <c r="I4" s="6">
        <f t="shared" si="0"/>
        <v>8.3333333333333339</v>
      </c>
      <c r="J4" s="6">
        <v>10</v>
      </c>
      <c r="L4" s="5" t="s">
        <v>307</v>
      </c>
    </row>
    <row r="5" spans="1:12" s="7" customFormat="1" x14ac:dyDescent="0.2">
      <c r="A5" s="7">
        <v>4</v>
      </c>
      <c r="B5" s="7" t="e">
        <f>LEVERS!#REF!</f>
        <v>#REF!</v>
      </c>
      <c r="C5" s="7" t="s">
        <v>241</v>
      </c>
      <c r="D5" s="8">
        <v>0</v>
      </c>
      <c r="E5" s="8">
        <f t="shared" si="1"/>
        <v>5</v>
      </c>
      <c r="F5" s="8">
        <f t="shared" si="1"/>
        <v>10</v>
      </c>
      <c r="G5" s="8">
        <f t="shared" si="1"/>
        <v>15</v>
      </c>
      <c r="H5" s="8">
        <f t="shared" si="1"/>
        <v>20</v>
      </c>
      <c r="I5" s="8">
        <f t="shared" si="1"/>
        <v>25</v>
      </c>
      <c r="J5" s="8">
        <v>30</v>
      </c>
      <c r="L5" s="7" t="s">
        <v>307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4281-487D-1A4A-AAFA-9479FCC364C4}">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B8DE-2021-1B45-9D11-72E5BC1F65CD}">
  <dimension ref="A1:K5"/>
  <sheetViews>
    <sheetView workbookViewId="0"/>
  </sheetViews>
  <sheetFormatPr baseColWidth="10" defaultColWidth="11" defaultRowHeight="16" x14ac:dyDescent="0.2"/>
  <cols>
    <col min="2" max="2" width="29.1640625" bestFit="1" customWidth="1"/>
    <col min="3" max="9" width="18.5" customWidth="1"/>
  </cols>
  <sheetData>
    <row r="1" spans="1:11" x14ac:dyDescent="0.2">
      <c r="A1" t="s">
        <v>343</v>
      </c>
      <c r="B1" t="s">
        <v>0</v>
      </c>
      <c r="C1">
        <v>2020</v>
      </c>
      <c r="D1">
        <v>2025</v>
      </c>
      <c r="E1">
        <v>2030</v>
      </c>
      <c r="F1">
        <v>2035</v>
      </c>
      <c r="G1">
        <v>2040</v>
      </c>
      <c r="H1">
        <v>2045</v>
      </c>
      <c r="I1">
        <v>2050</v>
      </c>
    </row>
    <row r="2" spans="1:11" s="1" customFormat="1" x14ac:dyDescent="0.2">
      <c r="A2" s="1">
        <v>1</v>
      </c>
      <c r="B2" s="1" t="s">
        <v>51</v>
      </c>
      <c r="C2" s="2">
        <v>0</v>
      </c>
      <c r="D2" s="2">
        <v>0</v>
      </c>
      <c r="E2" s="2">
        <v>0</v>
      </c>
      <c r="F2" s="2">
        <v>0</v>
      </c>
      <c r="G2" s="2">
        <v>0</v>
      </c>
      <c r="H2" s="2">
        <v>0</v>
      </c>
      <c r="I2" s="2">
        <v>0</v>
      </c>
      <c r="K2" s="1" t="s">
        <v>361</v>
      </c>
    </row>
    <row r="3" spans="1:11" s="3" customFormat="1" x14ac:dyDescent="0.2">
      <c r="A3" s="3">
        <v>2</v>
      </c>
      <c r="B3" s="3" t="s">
        <v>51</v>
      </c>
      <c r="C3" s="4">
        <v>0</v>
      </c>
      <c r="D3" s="4">
        <f>(D$1-$C$1)/($I$1-$C$1)*($I3-$C3)+$C3</f>
        <v>8333333.333333333</v>
      </c>
      <c r="E3" s="4">
        <f t="shared" ref="E3:H4" si="0">(E$1-$C$1)/($I$1-$C$1)*($I3-$C3)+$C3</f>
        <v>16666666.666666666</v>
      </c>
      <c r="F3" s="4">
        <f t="shared" si="0"/>
        <v>25000000</v>
      </c>
      <c r="G3" s="4">
        <f t="shared" si="0"/>
        <v>33333333.333333332</v>
      </c>
      <c r="H3" s="4">
        <f t="shared" si="0"/>
        <v>41666666.666666672</v>
      </c>
      <c r="I3" s="4">
        <v>50000000</v>
      </c>
    </row>
    <row r="4" spans="1:11" s="5" customFormat="1" x14ac:dyDescent="0.2">
      <c r="A4" s="5">
        <v>3</v>
      </c>
      <c r="B4" s="5" t="s">
        <v>51</v>
      </c>
      <c r="C4" s="6">
        <v>0</v>
      </c>
      <c r="D4" s="6">
        <f t="shared" ref="D4:H5" si="1">(D$1-$C$1)/($I$1-$C$1)*($I4-$C4)+$C4</f>
        <v>16666666.666666666</v>
      </c>
      <c r="E4" s="6">
        <f t="shared" si="0"/>
        <v>33333333.333333332</v>
      </c>
      <c r="F4" s="6">
        <f t="shared" si="0"/>
        <v>50000000</v>
      </c>
      <c r="G4" s="6">
        <f t="shared" si="0"/>
        <v>66666666.666666664</v>
      </c>
      <c r="H4" s="6">
        <f t="shared" si="0"/>
        <v>83333333.333333343</v>
      </c>
      <c r="I4" s="6">
        <v>100000000</v>
      </c>
    </row>
    <row r="5" spans="1:11" s="7" customFormat="1" x14ac:dyDescent="0.2">
      <c r="A5" s="7">
        <v>4</v>
      </c>
      <c r="B5" s="7" t="s">
        <v>51</v>
      </c>
      <c r="C5" s="8">
        <v>0</v>
      </c>
      <c r="D5" s="8">
        <f t="shared" si="1"/>
        <v>50000000</v>
      </c>
      <c r="E5" s="8">
        <f t="shared" si="1"/>
        <v>100000000</v>
      </c>
      <c r="F5" s="8">
        <f t="shared" si="1"/>
        <v>150000000</v>
      </c>
      <c r="G5" s="8">
        <f t="shared" si="1"/>
        <v>200000000</v>
      </c>
      <c r="H5" s="8">
        <f t="shared" si="1"/>
        <v>250000000</v>
      </c>
      <c r="I5" s="8">
        <v>300000000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10AC6-55E8-FC43-A8C2-A5099B6F62FE}">
  <dimension ref="A1:K5"/>
  <sheetViews>
    <sheetView workbookViewId="0"/>
  </sheetViews>
  <sheetFormatPr baseColWidth="10" defaultColWidth="11" defaultRowHeight="16" x14ac:dyDescent="0.2"/>
  <cols>
    <col min="2" max="2" width="29.1640625" bestFit="1" customWidth="1"/>
    <col min="3" max="9" width="18.5" customWidth="1"/>
    <col min="11" max="11" width="30.1640625" bestFit="1" customWidth="1"/>
  </cols>
  <sheetData>
    <row r="1" spans="1:11" x14ac:dyDescent="0.2">
      <c r="A1" t="s">
        <v>343</v>
      </c>
      <c r="B1" t="s">
        <v>0</v>
      </c>
      <c r="C1">
        <v>2020</v>
      </c>
      <c r="D1">
        <v>2025</v>
      </c>
      <c r="E1">
        <v>2030</v>
      </c>
      <c r="F1">
        <v>2035</v>
      </c>
      <c r="G1">
        <v>2040</v>
      </c>
      <c r="H1">
        <v>2045</v>
      </c>
      <c r="I1">
        <v>2050</v>
      </c>
    </row>
    <row r="2" spans="1:11" s="1" customFormat="1" x14ac:dyDescent="0.2">
      <c r="A2" s="1">
        <v>1</v>
      </c>
      <c r="B2" s="1" t="s">
        <v>51</v>
      </c>
      <c r="C2" s="21">
        <f>31201.9722359321*1000*(1/4.287370235)*60%</f>
        <v>4366588.914745138</v>
      </c>
      <c r="D2" s="21">
        <f t="shared" ref="D2:I4" si="0">C2*1.1</f>
        <v>4803247.8062196523</v>
      </c>
      <c r="E2" s="21">
        <f t="shared" si="0"/>
        <v>5283572.5868416177</v>
      </c>
      <c r="F2" s="21">
        <f t="shared" si="0"/>
        <v>5811929.8455257798</v>
      </c>
      <c r="G2" s="21">
        <f t="shared" si="0"/>
        <v>6393122.8300783578</v>
      </c>
      <c r="H2" s="21">
        <f t="shared" si="0"/>
        <v>7032435.1130861938</v>
      </c>
      <c r="I2" s="21">
        <f t="shared" si="0"/>
        <v>7735678.6243948136</v>
      </c>
      <c r="K2" s="1" t="s">
        <v>361</v>
      </c>
    </row>
    <row r="3" spans="1:11" s="3" customFormat="1" x14ac:dyDescent="0.2">
      <c r="A3" s="3">
        <v>2</v>
      </c>
      <c r="B3" s="3" t="s">
        <v>51</v>
      </c>
      <c r="C3" s="21">
        <f>31201.9722359321*1000*(1/4.287370235)*70%</f>
        <v>5094353.7338693272</v>
      </c>
      <c r="D3" s="21">
        <f t="shared" si="0"/>
        <v>5603789.1072562607</v>
      </c>
      <c r="E3" s="21">
        <f t="shared" si="0"/>
        <v>6164168.0179818869</v>
      </c>
      <c r="F3" s="21">
        <f t="shared" si="0"/>
        <v>6780584.8197800759</v>
      </c>
      <c r="G3" s="21">
        <f t="shared" si="0"/>
        <v>7458643.3017580844</v>
      </c>
      <c r="H3" s="21">
        <f t="shared" si="0"/>
        <v>8204507.631933894</v>
      </c>
      <c r="I3" s="21">
        <f t="shared" si="0"/>
        <v>9024958.3951272834</v>
      </c>
      <c r="K3" s="3" t="s">
        <v>362</v>
      </c>
    </row>
    <row r="4" spans="1:11" s="5" customFormat="1" x14ac:dyDescent="0.2">
      <c r="A4" s="5">
        <v>3</v>
      </c>
      <c r="B4" s="5" t="s">
        <v>51</v>
      </c>
      <c r="C4" s="21">
        <f>31201.9722359321*1000*(1/4.287370235)*80%</f>
        <v>5822118.5529935174</v>
      </c>
      <c r="D4" s="21">
        <f t="shared" si="0"/>
        <v>6404330.40829287</v>
      </c>
      <c r="E4" s="21">
        <f t="shared" si="0"/>
        <v>7044763.4491221579</v>
      </c>
      <c r="F4" s="21">
        <f t="shared" si="0"/>
        <v>7749239.7940343739</v>
      </c>
      <c r="G4" s="21">
        <f t="shared" si="0"/>
        <v>8524163.7734378129</v>
      </c>
      <c r="H4" s="21">
        <f t="shared" si="0"/>
        <v>9376580.1507815942</v>
      </c>
      <c r="I4" s="21">
        <f t="shared" si="0"/>
        <v>10314238.165859755</v>
      </c>
      <c r="K4" s="5" t="s">
        <v>363</v>
      </c>
    </row>
    <row r="5" spans="1:11" s="7" customFormat="1" x14ac:dyDescent="0.2">
      <c r="A5" s="7">
        <v>4</v>
      </c>
      <c r="B5" s="7" t="s">
        <v>51</v>
      </c>
      <c r="C5" s="21">
        <f>31201.9722359321*1000*(1/4.287370235)*90%</f>
        <v>6549883.3721177075</v>
      </c>
      <c r="D5" s="21">
        <f>C5*1.1</f>
        <v>7204871.7093294784</v>
      </c>
      <c r="E5" s="21">
        <f t="shared" ref="E5:I5" si="1">D5*1.1</f>
        <v>7925358.880262427</v>
      </c>
      <c r="F5" s="21">
        <f t="shared" si="1"/>
        <v>8717894.7682886701</v>
      </c>
      <c r="G5" s="21">
        <f t="shared" si="1"/>
        <v>9589684.2451175377</v>
      </c>
      <c r="H5" s="21">
        <f t="shared" si="1"/>
        <v>10548652.669629293</v>
      </c>
      <c r="I5" s="21">
        <f t="shared" si="1"/>
        <v>11603517.936592223</v>
      </c>
      <c r="K5" s="7" t="s">
        <v>364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3A62-A1EB-0544-AD28-8AB6B44EA273}">
  <dimension ref="A1:M89"/>
  <sheetViews>
    <sheetView topLeftCell="A56" workbookViewId="0">
      <selection activeCell="K70" sqref="K70"/>
    </sheetView>
  </sheetViews>
  <sheetFormatPr baseColWidth="10" defaultColWidth="11" defaultRowHeight="16" x14ac:dyDescent="0.2"/>
  <cols>
    <col min="2" max="2" width="69.1640625" customWidth="1"/>
    <col min="3" max="3" width="14" customWidth="1"/>
    <col min="12" max="12" width="36.6640625" bestFit="1" customWidth="1"/>
    <col min="13" max="13" width="29.1640625" bestFit="1" customWidth="1"/>
  </cols>
  <sheetData>
    <row r="1" spans="1:13" x14ac:dyDescent="0.2">
      <c r="A1" t="s">
        <v>343</v>
      </c>
      <c r="B1" t="s">
        <v>344</v>
      </c>
      <c r="C1" t="s">
        <v>0</v>
      </c>
      <c r="D1">
        <v>2020</v>
      </c>
      <c r="E1">
        <v>2025</v>
      </c>
      <c r="F1">
        <v>2030</v>
      </c>
      <c r="G1">
        <v>2035</v>
      </c>
      <c r="H1">
        <v>2040</v>
      </c>
      <c r="I1">
        <v>2045</v>
      </c>
      <c r="J1">
        <v>2050</v>
      </c>
      <c r="L1" t="s">
        <v>345</v>
      </c>
      <c r="M1" t="s">
        <v>426</v>
      </c>
    </row>
    <row r="2" spans="1:13" s="1" customFormat="1" x14ac:dyDescent="0.2">
      <c r="A2" s="1">
        <v>1</v>
      </c>
      <c r="B2" s="1" t="str">
        <f>IF(LEVERS!$F$12=0,"No level description yet",LEVERS!$F$12)</f>
        <v>Basline recycling fractions (no chemical recycling)</v>
      </c>
      <c r="C2" s="1" t="s">
        <v>508</v>
      </c>
      <c r="D2" s="2">
        <v>0</v>
      </c>
      <c r="E2" s="2">
        <v>0</v>
      </c>
      <c r="F2" s="2">
        <v>0</v>
      </c>
      <c r="G2" s="2">
        <v>0</v>
      </c>
      <c r="H2" s="2">
        <v>0</v>
      </c>
      <c r="I2" s="2">
        <v>0</v>
      </c>
      <c r="J2" s="2">
        <v>0</v>
      </c>
      <c r="L2" s="1" t="s">
        <v>427</v>
      </c>
    </row>
    <row r="3" spans="1:13" s="1" customFormat="1" x14ac:dyDescent="0.2">
      <c r="A3" s="1">
        <v>1</v>
      </c>
      <c r="B3" s="1" t="str">
        <f>IF(LEVERS!$F$12=0,"No level description yet",LEVERS!$F$12)</f>
        <v>Basline recycling fractions (no chemical recycling)</v>
      </c>
      <c r="C3" s="1" t="s">
        <v>509</v>
      </c>
      <c r="D3" s="2">
        <v>0</v>
      </c>
      <c r="E3" s="2">
        <v>0</v>
      </c>
      <c r="F3" s="2">
        <v>0</v>
      </c>
      <c r="G3" s="2">
        <v>0</v>
      </c>
      <c r="H3" s="2">
        <v>0</v>
      </c>
      <c r="I3" s="2">
        <v>0</v>
      </c>
      <c r="J3" s="2">
        <v>0</v>
      </c>
      <c r="L3" s="1" t="s">
        <v>428</v>
      </c>
    </row>
    <row r="4" spans="1:13" s="1" customFormat="1" x14ac:dyDescent="0.2">
      <c r="A4" s="1">
        <v>1</v>
      </c>
      <c r="B4" s="1" t="str">
        <f>IF(LEVERS!$F$12=0,"No level description yet",LEVERS!$F$12)</f>
        <v>Basline recycling fractions (no chemical recycling)</v>
      </c>
      <c r="C4" s="1" t="s">
        <v>510</v>
      </c>
      <c r="D4" s="2">
        <v>0</v>
      </c>
      <c r="E4" s="2">
        <v>0</v>
      </c>
      <c r="F4" s="2">
        <v>0</v>
      </c>
      <c r="G4" s="2">
        <v>0</v>
      </c>
      <c r="H4" s="2">
        <v>0</v>
      </c>
      <c r="I4" s="2">
        <v>0</v>
      </c>
      <c r="J4" s="2">
        <v>0</v>
      </c>
      <c r="L4" s="1" t="s">
        <v>429</v>
      </c>
    </row>
    <row r="5" spans="1:13" s="1" customFormat="1" x14ac:dyDescent="0.2">
      <c r="A5" s="1">
        <v>1</v>
      </c>
      <c r="B5" s="1" t="str">
        <f>IF(LEVERS!$F$12=0,"No level description yet",LEVERS!$F$12)</f>
        <v>Basline recycling fractions (no chemical recycling)</v>
      </c>
      <c r="C5" s="1" t="s">
        <v>511</v>
      </c>
      <c r="D5" s="2">
        <v>0</v>
      </c>
      <c r="E5" s="2">
        <v>0</v>
      </c>
      <c r="F5" s="2">
        <v>0</v>
      </c>
      <c r="G5" s="2">
        <v>0</v>
      </c>
      <c r="H5" s="2">
        <v>0</v>
      </c>
      <c r="I5" s="2">
        <v>0</v>
      </c>
      <c r="J5" s="2">
        <v>0</v>
      </c>
      <c r="L5" s="1" t="s">
        <v>430</v>
      </c>
    </row>
    <row r="6" spans="1:13" s="1" customFormat="1" x14ac:dyDescent="0.2">
      <c r="A6" s="1">
        <v>1</v>
      </c>
      <c r="B6" s="1" t="str">
        <f>IF(LEVERS!$F$12=0,"No level description yet",LEVERS!$F$12)</f>
        <v>Basline recycling fractions (no chemical recycling)</v>
      </c>
      <c r="C6" s="1" t="s">
        <v>512</v>
      </c>
      <c r="D6" s="2">
        <v>0</v>
      </c>
      <c r="E6" s="2">
        <v>0</v>
      </c>
      <c r="F6" s="2">
        <v>0</v>
      </c>
      <c r="G6" s="2">
        <v>0</v>
      </c>
      <c r="H6" s="2">
        <v>0</v>
      </c>
      <c r="I6" s="2">
        <v>0</v>
      </c>
      <c r="J6" s="2">
        <v>0</v>
      </c>
      <c r="L6" s="1" t="s">
        <v>431</v>
      </c>
    </row>
    <row r="7" spans="1:13" s="1" customFormat="1" x14ac:dyDescent="0.2">
      <c r="A7" s="1">
        <v>1</v>
      </c>
      <c r="B7" s="1" t="str">
        <f>IF(LEVERS!$F$12=0,"No level description yet",LEVERS!$F$12)</f>
        <v>Basline recycling fractions (no chemical recycling)</v>
      </c>
      <c r="C7" s="1" t="s">
        <v>513</v>
      </c>
      <c r="D7" s="2">
        <v>0</v>
      </c>
      <c r="E7" s="2">
        <v>0</v>
      </c>
      <c r="F7" s="2">
        <v>0</v>
      </c>
      <c r="G7" s="2">
        <v>0</v>
      </c>
      <c r="H7" s="2">
        <v>0</v>
      </c>
      <c r="I7" s="2">
        <v>0</v>
      </c>
      <c r="J7" s="2">
        <v>0</v>
      </c>
      <c r="L7" s="1" t="s">
        <v>432</v>
      </c>
    </row>
    <row r="8" spans="1:13" s="1" customFormat="1" x14ac:dyDescent="0.2">
      <c r="A8" s="1">
        <v>1</v>
      </c>
      <c r="B8" s="1" t="str">
        <f>IF(LEVERS!$F$12=0,"No level description yet",LEVERS!$F$12)</f>
        <v>Basline recycling fractions (no chemical recycling)</v>
      </c>
      <c r="C8" s="1" t="s">
        <v>514</v>
      </c>
      <c r="D8" s="2">
        <v>0</v>
      </c>
      <c r="E8" s="2">
        <v>0</v>
      </c>
      <c r="F8" s="2">
        <v>0</v>
      </c>
      <c r="G8" s="2">
        <v>0</v>
      </c>
      <c r="H8" s="2">
        <v>0</v>
      </c>
      <c r="I8" s="2">
        <v>0</v>
      </c>
      <c r="J8" s="2">
        <v>0</v>
      </c>
      <c r="L8" s="1" t="s">
        <v>433</v>
      </c>
    </row>
    <row r="9" spans="1:13" s="1" customFormat="1" x14ac:dyDescent="0.2">
      <c r="A9" s="1">
        <v>1</v>
      </c>
      <c r="B9" s="1" t="str">
        <f>IF(LEVERS!$F$12=0,"No level description yet",LEVERS!$F$12)</f>
        <v>Basline recycling fractions (no chemical recycling)</v>
      </c>
      <c r="C9" s="1" t="s">
        <v>515</v>
      </c>
      <c r="D9" s="2">
        <v>0</v>
      </c>
      <c r="E9" s="2">
        <v>0</v>
      </c>
      <c r="F9" s="2">
        <v>0</v>
      </c>
      <c r="G9" s="2">
        <v>0</v>
      </c>
      <c r="H9" s="2">
        <v>0</v>
      </c>
      <c r="I9" s="2">
        <v>0</v>
      </c>
      <c r="J9" s="2">
        <v>0</v>
      </c>
      <c r="L9" s="1" t="s">
        <v>434</v>
      </c>
    </row>
    <row r="10" spans="1:13" s="1" customFormat="1" x14ac:dyDescent="0.2">
      <c r="A10" s="1">
        <v>1</v>
      </c>
      <c r="B10" s="1" t="str">
        <f>IF(LEVERS!$F$12=0,"No level description yet",LEVERS!$F$12)</f>
        <v>Basline recycling fractions (no chemical recycling)</v>
      </c>
      <c r="C10" s="1" t="s">
        <v>516</v>
      </c>
      <c r="D10" s="2">
        <v>0</v>
      </c>
      <c r="E10" s="2">
        <v>0</v>
      </c>
      <c r="F10" s="2">
        <v>0</v>
      </c>
      <c r="G10" s="2">
        <v>0</v>
      </c>
      <c r="H10" s="2">
        <v>0</v>
      </c>
      <c r="I10" s="2">
        <v>0</v>
      </c>
      <c r="J10" s="2">
        <v>0</v>
      </c>
      <c r="L10" s="1" t="s">
        <v>435</v>
      </c>
    </row>
    <row r="11" spans="1:13" s="1" customFormat="1" x14ac:dyDescent="0.2">
      <c r="A11" s="1">
        <v>1</v>
      </c>
      <c r="B11" s="1" t="str">
        <f>IF(LEVERS!$F$12=0,"No level description yet",LEVERS!$F$12)</f>
        <v>Basline recycling fractions (no chemical recycling)</v>
      </c>
      <c r="C11" s="1" t="s">
        <v>517</v>
      </c>
      <c r="D11" s="2">
        <v>0</v>
      </c>
      <c r="E11" s="2">
        <v>0</v>
      </c>
      <c r="F11" s="2">
        <v>0</v>
      </c>
      <c r="G11" s="2">
        <v>0</v>
      </c>
      <c r="H11" s="2">
        <v>0</v>
      </c>
      <c r="I11" s="2">
        <v>0</v>
      </c>
      <c r="J11" s="2">
        <v>0</v>
      </c>
      <c r="L11" s="1" t="s">
        <v>436</v>
      </c>
    </row>
    <row r="12" spans="1:13" s="1" customFormat="1" x14ac:dyDescent="0.2">
      <c r="A12" s="1">
        <v>1</v>
      </c>
      <c r="B12" s="1" t="str">
        <f>IF(LEVERS!$F$12=0,"No level description yet",LEVERS!$F$12)</f>
        <v>Basline recycling fractions (no chemical recycling)</v>
      </c>
      <c r="C12" s="1" t="s">
        <v>518</v>
      </c>
      <c r="D12" s="2">
        <v>0</v>
      </c>
      <c r="E12" s="2">
        <v>0</v>
      </c>
      <c r="F12" s="2">
        <v>0</v>
      </c>
      <c r="G12" s="2">
        <v>0</v>
      </c>
      <c r="H12" s="2">
        <v>0</v>
      </c>
      <c r="I12" s="2">
        <v>0</v>
      </c>
      <c r="J12" s="2">
        <v>0</v>
      </c>
      <c r="L12" s="1" t="s">
        <v>437</v>
      </c>
    </row>
    <row r="13" spans="1:13" s="1" customFormat="1" x14ac:dyDescent="0.2">
      <c r="A13" s="1">
        <v>1</v>
      </c>
      <c r="B13" s="1" t="str">
        <f>IF(LEVERS!$F$12=0,"No level description yet",LEVERS!$F$12)</f>
        <v>Basline recycling fractions (no chemical recycling)</v>
      </c>
      <c r="C13" s="1" t="s">
        <v>519</v>
      </c>
      <c r="D13" s="2">
        <v>0.3</v>
      </c>
      <c r="E13" s="2">
        <v>0.3</v>
      </c>
      <c r="F13" s="2">
        <v>0.3</v>
      </c>
      <c r="G13" s="2">
        <v>0.3</v>
      </c>
      <c r="H13" s="2">
        <v>0.3</v>
      </c>
      <c r="I13" s="2">
        <v>0.3</v>
      </c>
      <c r="J13" s="2">
        <v>0.3</v>
      </c>
      <c r="K13" s="2"/>
      <c r="L13" s="1" t="s">
        <v>427</v>
      </c>
    </row>
    <row r="14" spans="1:13" s="1" customFormat="1" x14ac:dyDescent="0.2">
      <c r="A14" s="1">
        <v>1</v>
      </c>
      <c r="B14" s="1" t="str">
        <f>IF(LEVERS!$F$12=0,"No level description yet",LEVERS!$F$12)</f>
        <v>Basline recycling fractions (no chemical recycling)</v>
      </c>
      <c r="C14" s="1" t="s">
        <v>520</v>
      </c>
      <c r="D14" s="2">
        <v>0.3</v>
      </c>
      <c r="E14" s="2">
        <v>0.3</v>
      </c>
      <c r="F14" s="2">
        <v>0.3</v>
      </c>
      <c r="G14" s="2">
        <v>0.3</v>
      </c>
      <c r="H14" s="2">
        <v>0.3</v>
      </c>
      <c r="I14" s="2">
        <v>0.3</v>
      </c>
      <c r="J14" s="2">
        <v>0.3</v>
      </c>
      <c r="K14" s="2"/>
      <c r="L14" s="1" t="s">
        <v>428</v>
      </c>
    </row>
    <row r="15" spans="1:13" s="1" customFormat="1" x14ac:dyDescent="0.2">
      <c r="A15" s="1">
        <v>1</v>
      </c>
      <c r="B15" s="1" t="str">
        <f>IF(LEVERS!$F$12=0,"No level description yet",LEVERS!$F$12)</f>
        <v>Basline recycling fractions (no chemical recycling)</v>
      </c>
      <c r="C15" s="1" t="s">
        <v>521</v>
      </c>
      <c r="D15" s="2">
        <v>0.01</v>
      </c>
      <c r="E15" s="2">
        <v>0.01</v>
      </c>
      <c r="F15" s="2">
        <v>0.01</v>
      </c>
      <c r="G15" s="2">
        <v>0.01</v>
      </c>
      <c r="H15" s="2">
        <v>0.01</v>
      </c>
      <c r="I15" s="2">
        <v>0.01</v>
      </c>
      <c r="J15" s="2">
        <v>0.01</v>
      </c>
      <c r="K15" s="2"/>
      <c r="L15" s="1" t="s">
        <v>429</v>
      </c>
    </row>
    <row r="16" spans="1:13" s="1" customFormat="1" x14ac:dyDescent="0.2">
      <c r="A16" s="1">
        <v>1</v>
      </c>
      <c r="B16" s="1" t="str">
        <f>IF(LEVERS!$F$12=0,"No level description yet",LEVERS!$F$12)</f>
        <v>Basline recycling fractions (no chemical recycling)</v>
      </c>
      <c r="C16" s="1" t="s">
        <v>522</v>
      </c>
      <c r="D16" s="2">
        <v>0</v>
      </c>
      <c r="E16" s="2">
        <v>0</v>
      </c>
      <c r="F16" s="2">
        <v>0</v>
      </c>
      <c r="G16" s="2">
        <v>0</v>
      </c>
      <c r="H16" s="2">
        <v>0</v>
      </c>
      <c r="I16" s="2">
        <v>0</v>
      </c>
      <c r="J16" s="2">
        <v>0</v>
      </c>
      <c r="K16" s="2"/>
      <c r="L16" s="1" t="s">
        <v>430</v>
      </c>
    </row>
    <row r="17" spans="1:12" s="1" customFormat="1" x14ac:dyDescent="0.2">
      <c r="A17" s="1">
        <v>1</v>
      </c>
      <c r="B17" s="1" t="str">
        <f>IF(LEVERS!$F$12=0,"No level description yet",LEVERS!$F$12)</f>
        <v>Basline recycling fractions (no chemical recycling)</v>
      </c>
      <c r="C17" s="1" t="s">
        <v>523</v>
      </c>
      <c r="D17" s="2">
        <v>0</v>
      </c>
      <c r="E17" s="2">
        <v>0</v>
      </c>
      <c r="F17" s="2">
        <v>0</v>
      </c>
      <c r="G17" s="2">
        <v>0</v>
      </c>
      <c r="H17" s="2">
        <v>0</v>
      </c>
      <c r="I17" s="2">
        <v>0</v>
      </c>
      <c r="J17" s="2">
        <v>0</v>
      </c>
      <c r="K17" s="2"/>
      <c r="L17" s="1" t="s">
        <v>431</v>
      </c>
    </row>
    <row r="18" spans="1:12" s="1" customFormat="1" x14ac:dyDescent="0.2">
      <c r="A18" s="1">
        <v>1</v>
      </c>
      <c r="B18" s="1" t="str">
        <f>IF(LEVERS!$F$12=0,"No level description yet",LEVERS!$F$12)</f>
        <v>Basline recycling fractions (no chemical recycling)</v>
      </c>
      <c r="C18" s="1" t="s">
        <v>524</v>
      </c>
      <c r="D18" s="2">
        <v>0.3</v>
      </c>
      <c r="E18" s="2">
        <v>0.3</v>
      </c>
      <c r="F18" s="2">
        <v>0.3</v>
      </c>
      <c r="G18" s="2">
        <v>0.3</v>
      </c>
      <c r="H18" s="2">
        <v>0.3</v>
      </c>
      <c r="I18" s="2">
        <v>0.3</v>
      </c>
      <c r="J18" s="2">
        <v>0.3</v>
      </c>
      <c r="K18" s="2"/>
      <c r="L18" s="1" t="s">
        <v>432</v>
      </c>
    </row>
    <row r="19" spans="1:12" s="1" customFormat="1" x14ac:dyDescent="0.2">
      <c r="A19" s="1">
        <v>1</v>
      </c>
      <c r="B19" s="1" t="str">
        <f>IF(LEVERS!$F$12=0,"No level description yet",LEVERS!$F$12)</f>
        <v>Basline recycling fractions (no chemical recycling)</v>
      </c>
      <c r="C19" s="1" t="s">
        <v>525</v>
      </c>
      <c r="D19" s="2">
        <v>0</v>
      </c>
      <c r="E19" s="2">
        <v>0</v>
      </c>
      <c r="F19" s="2">
        <v>0</v>
      </c>
      <c r="G19" s="2">
        <v>0</v>
      </c>
      <c r="H19" s="2">
        <v>0</v>
      </c>
      <c r="I19" s="2">
        <v>0</v>
      </c>
      <c r="J19" s="2">
        <v>0</v>
      </c>
      <c r="K19" s="2"/>
      <c r="L19" s="1" t="s">
        <v>433</v>
      </c>
    </row>
    <row r="20" spans="1:12" s="1" customFormat="1" x14ac:dyDescent="0.2">
      <c r="A20" s="1">
        <v>1</v>
      </c>
      <c r="B20" s="1" t="str">
        <f>IF(LEVERS!$F$12=0,"No level description yet",LEVERS!$F$12)</f>
        <v>Basline recycling fractions (no chemical recycling)</v>
      </c>
      <c r="C20" s="1" t="s">
        <v>526</v>
      </c>
      <c r="D20" s="2">
        <v>0</v>
      </c>
      <c r="E20" s="2">
        <v>0</v>
      </c>
      <c r="F20" s="2">
        <v>0</v>
      </c>
      <c r="G20" s="2">
        <v>0</v>
      </c>
      <c r="H20" s="2">
        <v>0</v>
      </c>
      <c r="I20" s="2">
        <v>0</v>
      </c>
      <c r="J20" s="2">
        <v>0</v>
      </c>
      <c r="K20" s="2"/>
      <c r="L20" s="1" t="s">
        <v>434</v>
      </c>
    </row>
    <row r="21" spans="1:12" s="1" customFormat="1" x14ac:dyDescent="0.2">
      <c r="A21" s="1">
        <v>1</v>
      </c>
      <c r="B21" s="1" t="str">
        <f>IF(LEVERS!$F$12=0,"No level description yet",LEVERS!$F$12)</f>
        <v>Basline recycling fractions (no chemical recycling)</v>
      </c>
      <c r="C21" s="1" t="s">
        <v>527</v>
      </c>
      <c r="D21" s="2">
        <v>0</v>
      </c>
      <c r="E21" s="2">
        <v>0</v>
      </c>
      <c r="F21" s="2">
        <v>0</v>
      </c>
      <c r="G21" s="2">
        <v>0</v>
      </c>
      <c r="H21" s="2">
        <v>0</v>
      </c>
      <c r="I21" s="2">
        <v>0</v>
      </c>
      <c r="J21" s="2">
        <v>0</v>
      </c>
      <c r="K21" s="2"/>
      <c r="L21" s="1" t="s">
        <v>435</v>
      </c>
    </row>
    <row r="22" spans="1:12" s="1" customFormat="1" x14ac:dyDescent="0.2">
      <c r="A22" s="1">
        <v>1</v>
      </c>
      <c r="B22" s="1" t="str">
        <f>IF(LEVERS!$F$12=0,"No level description yet",LEVERS!$F$12)</f>
        <v>Basline recycling fractions (no chemical recycling)</v>
      </c>
      <c r="C22" s="1" t="s">
        <v>528</v>
      </c>
      <c r="D22" s="2">
        <v>0</v>
      </c>
      <c r="E22" s="2">
        <v>0</v>
      </c>
      <c r="F22" s="2">
        <v>0</v>
      </c>
      <c r="G22" s="2">
        <v>0</v>
      </c>
      <c r="H22" s="2">
        <v>0</v>
      </c>
      <c r="I22" s="2">
        <v>0</v>
      </c>
      <c r="J22" s="2">
        <v>0</v>
      </c>
      <c r="K22" s="2"/>
      <c r="L22" s="1" t="s">
        <v>436</v>
      </c>
    </row>
    <row r="23" spans="1:12" s="1" customFormat="1" x14ac:dyDescent="0.2">
      <c r="A23" s="1">
        <v>1</v>
      </c>
      <c r="B23" s="1" t="str">
        <f>IF(LEVERS!$F$12=0,"No level description yet",LEVERS!$F$12)</f>
        <v>Basline recycling fractions (no chemical recycling)</v>
      </c>
      <c r="C23" s="1" t="s">
        <v>529</v>
      </c>
      <c r="D23" s="2">
        <v>0</v>
      </c>
      <c r="E23" s="2">
        <v>0</v>
      </c>
      <c r="F23" s="2">
        <v>0</v>
      </c>
      <c r="G23" s="2">
        <v>0</v>
      </c>
      <c r="H23" s="2">
        <v>0</v>
      </c>
      <c r="I23" s="2">
        <v>0</v>
      </c>
      <c r="J23" s="2">
        <v>0</v>
      </c>
      <c r="K23" s="2"/>
      <c r="L23" s="1" t="s">
        <v>437</v>
      </c>
    </row>
    <row r="24" spans="1:12" s="3" customFormat="1" x14ac:dyDescent="0.2">
      <c r="A24" s="3">
        <v>2</v>
      </c>
      <c r="B24" s="3" t="str">
        <f>IF(LEVERS!$H$12=0,"No level description yet",LEVERS!$H$12)</f>
        <v>Reference projected recycling fractions</v>
      </c>
      <c r="C24" s="3" t="s">
        <v>508</v>
      </c>
      <c r="D24" s="4">
        <v>0</v>
      </c>
      <c r="E24" s="4">
        <v>0</v>
      </c>
      <c r="F24" s="4">
        <v>0</v>
      </c>
      <c r="G24" s="4">
        <v>0</v>
      </c>
      <c r="H24" s="4">
        <v>0</v>
      </c>
      <c r="I24" s="4">
        <v>0</v>
      </c>
      <c r="J24" s="4">
        <v>0</v>
      </c>
      <c r="L24" s="3" t="s">
        <v>427</v>
      </c>
    </row>
    <row r="25" spans="1:12" s="3" customFormat="1" x14ac:dyDescent="0.2">
      <c r="A25" s="3">
        <v>2</v>
      </c>
      <c r="B25" s="3" t="str">
        <f>IF(LEVERS!$H$12=0,"No level description yet",LEVERS!$H$12)</f>
        <v>Reference projected recycling fractions</v>
      </c>
      <c r="C25" s="3" t="s">
        <v>509</v>
      </c>
      <c r="D25" s="4">
        <v>0</v>
      </c>
      <c r="E25" s="4">
        <v>0</v>
      </c>
      <c r="F25" s="4">
        <v>0</v>
      </c>
      <c r="G25" s="4">
        <v>0</v>
      </c>
      <c r="H25" s="4">
        <v>0</v>
      </c>
      <c r="I25" s="4">
        <v>0</v>
      </c>
      <c r="J25" s="4">
        <v>0</v>
      </c>
      <c r="L25" s="3" t="s">
        <v>428</v>
      </c>
    </row>
    <row r="26" spans="1:12" s="3" customFormat="1" x14ac:dyDescent="0.2">
      <c r="A26" s="3">
        <v>2</v>
      </c>
      <c r="B26" s="3" t="str">
        <f>IF(LEVERS!$H$12=0,"No level description yet",LEVERS!$H$12)</f>
        <v>Reference projected recycling fractions</v>
      </c>
      <c r="C26" s="3" t="s">
        <v>510</v>
      </c>
      <c r="D26" s="4">
        <v>0</v>
      </c>
      <c r="E26" s="4">
        <v>0</v>
      </c>
      <c r="F26" s="4">
        <v>0</v>
      </c>
      <c r="G26" s="4">
        <v>0</v>
      </c>
      <c r="H26" s="4">
        <v>0</v>
      </c>
      <c r="I26" s="4">
        <v>0</v>
      </c>
      <c r="J26" s="4">
        <v>0</v>
      </c>
      <c r="L26" s="3" t="s">
        <v>429</v>
      </c>
    </row>
    <row r="27" spans="1:12" s="3" customFormat="1" x14ac:dyDescent="0.2">
      <c r="A27" s="3">
        <v>2</v>
      </c>
      <c r="B27" s="3" t="str">
        <f>IF(LEVERS!$H$12=0,"No level description yet",LEVERS!$H$12)</f>
        <v>Reference projected recycling fractions</v>
      </c>
      <c r="C27" s="3" t="s">
        <v>511</v>
      </c>
      <c r="D27" s="4">
        <v>0</v>
      </c>
      <c r="E27" s="4">
        <v>8.3333333333333332E-3</v>
      </c>
      <c r="F27" s="4">
        <v>1.6666666666666666E-2</v>
      </c>
      <c r="G27" s="4">
        <v>2.5000000000000001E-2</v>
      </c>
      <c r="H27" s="4">
        <v>3.3333333333333333E-2</v>
      </c>
      <c r="I27" s="4">
        <v>4.1666666666666671E-2</v>
      </c>
      <c r="J27" s="4">
        <v>0.05</v>
      </c>
      <c r="L27" s="3" t="s">
        <v>430</v>
      </c>
    </row>
    <row r="28" spans="1:12" s="3" customFormat="1" x14ac:dyDescent="0.2">
      <c r="A28" s="3">
        <v>2</v>
      </c>
      <c r="B28" s="3" t="str">
        <f>IF(LEVERS!$H$12=0,"No level description yet",LEVERS!$H$12)</f>
        <v>Reference projected recycling fractions</v>
      </c>
      <c r="C28" s="3" t="s">
        <v>512</v>
      </c>
      <c r="D28" s="4">
        <v>0</v>
      </c>
      <c r="E28" s="4">
        <v>0</v>
      </c>
      <c r="F28" s="4">
        <v>0</v>
      </c>
      <c r="G28" s="4">
        <v>0</v>
      </c>
      <c r="H28" s="4">
        <v>0</v>
      </c>
      <c r="I28" s="4">
        <v>0</v>
      </c>
      <c r="J28" s="4">
        <v>0</v>
      </c>
      <c r="L28" s="3" t="s">
        <v>431</v>
      </c>
    </row>
    <row r="29" spans="1:12" s="3" customFormat="1" x14ac:dyDescent="0.2">
      <c r="A29" s="3">
        <v>2</v>
      </c>
      <c r="B29" s="3" t="str">
        <f>IF(LEVERS!$H$12=0,"No level description yet",LEVERS!$H$12)</f>
        <v>Reference projected recycling fractions</v>
      </c>
      <c r="C29" s="3" t="s">
        <v>513</v>
      </c>
      <c r="D29" s="4">
        <v>0</v>
      </c>
      <c r="E29" s="4">
        <v>8.3333333333333332E-3</v>
      </c>
      <c r="F29" s="4">
        <v>1.6666666666666666E-2</v>
      </c>
      <c r="G29" s="4">
        <v>2.5000000000000001E-2</v>
      </c>
      <c r="H29" s="4">
        <v>3.3333333333333333E-2</v>
      </c>
      <c r="I29" s="4">
        <v>4.1666666666666671E-2</v>
      </c>
      <c r="J29" s="4">
        <v>0.05</v>
      </c>
      <c r="L29" s="3" t="s">
        <v>432</v>
      </c>
    </row>
    <row r="30" spans="1:12" s="3" customFormat="1" x14ac:dyDescent="0.2">
      <c r="A30" s="3">
        <v>2</v>
      </c>
      <c r="B30" s="3" t="str">
        <f>IF(LEVERS!$H$12=0,"No level description yet",LEVERS!$H$12)</f>
        <v>Reference projected recycling fractions</v>
      </c>
      <c r="C30" s="3" t="s">
        <v>514</v>
      </c>
      <c r="D30" s="4">
        <v>0</v>
      </c>
      <c r="E30" s="4">
        <v>8.3333333333333332E-3</v>
      </c>
      <c r="F30" s="4">
        <v>1.6666666666666666E-2</v>
      </c>
      <c r="G30" s="4">
        <v>2.5000000000000001E-2</v>
      </c>
      <c r="H30" s="4">
        <v>3.3333333333333333E-2</v>
      </c>
      <c r="I30" s="4">
        <v>4.1666666666666671E-2</v>
      </c>
      <c r="J30" s="4">
        <v>0.05</v>
      </c>
      <c r="L30" s="3" t="s">
        <v>433</v>
      </c>
    </row>
    <row r="31" spans="1:12" s="3" customFormat="1" x14ac:dyDescent="0.2">
      <c r="A31" s="3">
        <v>2</v>
      </c>
      <c r="B31" s="3" t="str">
        <f>IF(LEVERS!$H$12=0,"No level description yet",LEVERS!$H$12)</f>
        <v>Reference projected recycling fractions</v>
      </c>
      <c r="C31" s="3" t="s">
        <v>515</v>
      </c>
      <c r="D31" s="4">
        <v>0</v>
      </c>
      <c r="E31" s="4">
        <v>0</v>
      </c>
      <c r="F31" s="4">
        <v>0</v>
      </c>
      <c r="G31" s="4">
        <v>0</v>
      </c>
      <c r="H31" s="4">
        <v>0</v>
      </c>
      <c r="I31" s="4">
        <v>0</v>
      </c>
      <c r="J31" s="4">
        <v>0</v>
      </c>
      <c r="L31" s="3" t="s">
        <v>434</v>
      </c>
    </row>
    <row r="32" spans="1:12" s="3" customFormat="1" x14ac:dyDescent="0.2">
      <c r="A32" s="3">
        <v>2</v>
      </c>
      <c r="B32" s="3" t="str">
        <f>IF(LEVERS!$H$12=0,"No level description yet",LEVERS!$H$12)</f>
        <v>Reference projected recycling fractions</v>
      </c>
      <c r="C32" s="3" t="s">
        <v>516</v>
      </c>
      <c r="D32" s="4">
        <v>0</v>
      </c>
      <c r="E32" s="4">
        <v>0</v>
      </c>
      <c r="F32" s="4">
        <v>0</v>
      </c>
      <c r="G32" s="4">
        <v>0</v>
      </c>
      <c r="H32" s="4">
        <v>0</v>
      </c>
      <c r="I32" s="4">
        <v>0</v>
      </c>
      <c r="J32" s="4">
        <v>0</v>
      </c>
      <c r="L32" s="3" t="s">
        <v>435</v>
      </c>
    </row>
    <row r="33" spans="1:12" s="3" customFormat="1" x14ac:dyDescent="0.2">
      <c r="A33" s="3">
        <v>2</v>
      </c>
      <c r="B33" s="3" t="str">
        <f>IF(LEVERS!$H$12=0,"No level description yet",LEVERS!$H$12)</f>
        <v>Reference projected recycling fractions</v>
      </c>
      <c r="C33" s="3" t="s">
        <v>517</v>
      </c>
      <c r="D33" s="4">
        <v>0</v>
      </c>
      <c r="E33" s="4">
        <v>0</v>
      </c>
      <c r="F33" s="4">
        <v>0</v>
      </c>
      <c r="G33" s="4">
        <v>0</v>
      </c>
      <c r="H33" s="4">
        <v>0</v>
      </c>
      <c r="I33" s="4">
        <v>0</v>
      </c>
      <c r="J33" s="4">
        <v>0</v>
      </c>
      <c r="L33" s="3" t="s">
        <v>436</v>
      </c>
    </row>
    <row r="34" spans="1:12" s="3" customFormat="1" x14ac:dyDescent="0.2">
      <c r="A34" s="3">
        <v>2</v>
      </c>
      <c r="B34" s="3" t="str">
        <f>IF(LEVERS!$H$12=0,"No level description yet",LEVERS!$H$12)</f>
        <v>Reference projected recycling fractions</v>
      </c>
      <c r="C34" s="3" t="s">
        <v>518</v>
      </c>
      <c r="D34" s="4">
        <v>0</v>
      </c>
      <c r="E34" s="4">
        <v>8.3333333333333332E-3</v>
      </c>
      <c r="F34" s="4">
        <v>1.6666666666666666E-2</v>
      </c>
      <c r="G34" s="4">
        <v>2.5000000000000001E-2</v>
      </c>
      <c r="H34" s="4">
        <v>3.3333333333333333E-2</v>
      </c>
      <c r="I34" s="4">
        <v>4.1666666666666671E-2</v>
      </c>
      <c r="J34" s="4">
        <v>0.05</v>
      </c>
      <c r="L34" s="3" t="s">
        <v>437</v>
      </c>
    </row>
    <row r="35" spans="1:12" s="3" customFormat="1" x14ac:dyDescent="0.2">
      <c r="A35" s="3">
        <v>2</v>
      </c>
      <c r="B35" s="3" t="str">
        <f>IF(LEVERS!$H$12=0,"No level description yet",LEVERS!$H$12)</f>
        <v>Reference projected recycling fractions</v>
      </c>
      <c r="C35" s="3" t="s">
        <v>519</v>
      </c>
      <c r="D35" s="4">
        <v>0.3</v>
      </c>
      <c r="E35" s="4">
        <v>0.30833333333333335</v>
      </c>
      <c r="F35" s="4">
        <v>0.31666666666666665</v>
      </c>
      <c r="G35" s="4">
        <v>0.32499999999999996</v>
      </c>
      <c r="H35" s="4">
        <v>0.33333333333333331</v>
      </c>
      <c r="I35" s="4">
        <v>0.34166666666666667</v>
      </c>
      <c r="J35" s="4">
        <v>0.35</v>
      </c>
      <c r="L35" s="3" t="s">
        <v>427</v>
      </c>
    </row>
    <row r="36" spans="1:12" s="3" customFormat="1" x14ac:dyDescent="0.2">
      <c r="A36" s="3">
        <v>2</v>
      </c>
      <c r="B36" s="3" t="str">
        <f>IF(LEVERS!$H$12=0,"No level description yet",LEVERS!$H$12)</f>
        <v>Reference projected recycling fractions</v>
      </c>
      <c r="C36" s="3" t="s">
        <v>520</v>
      </c>
      <c r="D36" s="4">
        <v>0.3</v>
      </c>
      <c r="E36" s="4">
        <v>0.30833333333333335</v>
      </c>
      <c r="F36" s="4">
        <v>0.31666666666666665</v>
      </c>
      <c r="G36" s="4">
        <v>0.32499999999999996</v>
      </c>
      <c r="H36" s="4">
        <v>0.33333333333333331</v>
      </c>
      <c r="I36" s="4">
        <v>0.34166666666666667</v>
      </c>
      <c r="J36" s="4">
        <v>0.35</v>
      </c>
      <c r="L36" s="3" t="s">
        <v>428</v>
      </c>
    </row>
    <row r="37" spans="1:12" s="3" customFormat="1" x14ac:dyDescent="0.2">
      <c r="A37" s="3">
        <v>2</v>
      </c>
      <c r="B37" s="3" t="str">
        <f>IF(LEVERS!$H$12=0,"No level description yet",LEVERS!$H$12)</f>
        <v>Reference projected recycling fractions</v>
      </c>
      <c r="C37" s="3" t="s">
        <v>521</v>
      </c>
      <c r="D37" s="4">
        <v>0.01</v>
      </c>
      <c r="E37" s="4">
        <v>3.3333333333333333E-2</v>
      </c>
      <c r="F37" s="4">
        <v>5.6666666666666664E-2</v>
      </c>
      <c r="G37" s="4">
        <v>7.9999999999999988E-2</v>
      </c>
      <c r="H37" s="4">
        <v>0.10333333333333332</v>
      </c>
      <c r="I37" s="4">
        <v>0.12666666666666665</v>
      </c>
      <c r="J37" s="4">
        <v>0.15</v>
      </c>
      <c r="L37" s="3" t="s">
        <v>429</v>
      </c>
    </row>
    <row r="38" spans="1:12" s="3" customFormat="1" x14ac:dyDescent="0.2">
      <c r="A38" s="3">
        <v>2</v>
      </c>
      <c r="B38" s="3" t="str">
        <f>IF(LEVERS!$H$12=0,"No level description yet",LEVERS!$H$12)</f>
        <v>Reference projected recycling fractions</v>
      </c>
      <c r="C38" s="3" t="s">
        <v>522</v>
      </c>
      <c r="D38" s="4">
        <v>0</v>
      </c>
      <c r="E38" s="4">
        <v>8.3333333333333332E-3</v>
      </c>
      <c r="F38" s="4">
        <v>1.6666666666666666E-2</v>
      </c>
      <c r="G38" s="4">
        <v>2.5000000000000001E-2</v>
      </c>
      <c r="H38" s="4">
        <v>3.3333333333333333E-2</v>
      </c>
      <c r="I38" s="4">
        <v>4.1666666666666671E-2</v>
      </c>
      <c r="J38" s="4">
        <v>0.05</v>
      </c>
      <c r="L38" s="3" t="s">
        <v>430</v>
      </c>
    </row>
    <row r="39" spans="1:12" s="3" customFormat="1" x14ac:dyDescent="0.2">
      <c r="A39" s="3">
        <v>2</v>
      </c>
      <c r="B39" s="3" t="str">
        <f>IF(LEVERS!$H$12=0,"No level description yet",LEVERS!$H$12)</f>
        <v>Reference projected recycling fractions</v>
      </c>
      <c r="C39" s="3" t="s">
        <v>523</v>
      </c>
      <c r="D39" s="4">
        <v>0</v>
      </c>
      <c r="E39" s="4">
        <v>8.3333333333333332E-3</v>
      </c>
      <c r="F39" s="4">
        <v>1.6666666666666666E-2</v>
      </c>
      <c r="G39" s="4">
        <v>2.5000000000000001E-2</v>
      </c>
      <c r="H39" s="4">
        <v>3.3333333333333333E-2</v>
      </c>
      <c r="I39" s="4">
        <v>4.1666666666666671E-2</v>
      </c>
      <c r="J39" s="4">
        <v>0.05</v>
      </c>
      <c r="L39" s="3" t="s">
        <v>431</v>
      </c>
    </row>
    <row r="40" spans="1:12" s="3" customFormat="1" x14ac:dyDescent="0.2">
      <c r="A40" s="3">
        <v>2</v>
      </c>
      <c r="B40" s="3" t="str">
        <f>IF(LEVERS!$H$12=0,"No level description yet",LEVERS!$H$12)</f>
        <v>Reference projected recycling fractions</v>
      </c>
      <c r="C40" s="3" t="s">
        <v>524</v>
      </c>
      <c r="D40" s="4">
        <v>0.3</v>
      </c>
      <c r="E40" s="4">
        <v>0.30833333333333335</v>
      </c>
      <c r="F40" s="4">
        <v>0.31666666666666665</v>
      </c>
      <c r="G40" s="4">
        <v>0.32499999999999996</v>
      </c>
      <c r="H40" s="4">
        <v>0.33333333333333331</v>
      </c>
      <c r="I40" s="4">
        <v>0.34166666666666667</v>
      </c>
      <c r="J40" s="4">
        <v>0.35</v>
      </c>
      <c r="L40" s="3" t="s">
        <v>432</v>
      </c>
    </row>
    <row r="41" spans="1:12" s="3" customFormat="1" x14ac:dyDescent="0.2">
      <c r="A41" s="3">
        <v>2</v>
      </c>
      <c r="B41" s="3" t="str">
        <f>IF(LEVERS!$H$12=0,"No level description yet",LEVERS!$H$12)</f>
        <v>Reference projected recycling fractions</v>
      </c>
      <c r="C41" s="3" t="s">
        <v>525</v>
      </c>
      <c r="D41" s="4">
        <v>0</v>
      </c>
      <c r="E41" s="4">
        <v>0</v>
      </c>
      <c r="F41" s="4">
        <v>0</v>
      </c>
      <c r="G41" s="4">
        <v>0</v>
      </c>
      <c r="H41" s="4">
        <v>0</v>
      </c>
      <c r="I41" s="4">
        <v>0</v>
      </c>
      <c r="J41" s="4">
        <v>0</v>
      </c>
      <c r="L41" s="3" t="s">
        <v>433</v>
      </c>
    </row>
    <row r="42" spans="1:12" s="3" customFormat="1" x14ac:dyDescent="0.2">
      <c r="A42" s="3">
        <v>2</v>
      </c>
      <c r="B42" s="3" t="str">
        <f>IF(LEVERS!$H$12=0,"No level description yet",LEVERS!$H$12)</f>
        <v>Reference projected recycling fractions</v>
      </c>
      <c r="C42" s="3" t="s">
        <v>526</v>
      </c>
      <c r="D42" s="4">
        <v>0</v>
      </c>
      <c r="E42" s="4">
        <v>0</v>
      </c>
      <c r="F42" s="4">
        <v>0</v>
      </c>
      <c r="G42" s="4">
        <v>0</v>
      </c>
      <c r="H42" s="4">
        <v>0</v>
      </c>
      <c r="I42" s="4">
        <v>0</v>
      </c>
      <c r="J42" s="4">
        <v>0</v>
      </c>
      <c r="L42" s="3" t="s">
        <v>434</v>
      </c>
    </row>
    <row r="43" spans="1:12" s="3" customFormat="1" x14ac:dyDescent="0.2">
      <c r="A43" s="3">
        <v>2</v>
      </c>
      <c r="B43" s="3" t="str">
        <f>IF(LEVERS!$H$12=0,"No level description yet",LEVERS!$H$12)</f>
        <v>Reference projected recycling fractions</v>
      </c>
      <c r="C43" s="3" t="s">
        <v>527</v>
      </c>
      <c r="D43" s="4">
        <v>0</v>
      </c>
      <c r="E43" s="4">
        <v>0</v>
      </c>
      <c r="F43" s="4">
        <v>0</v>
      </c>
      <c r="G43" s="4">
        <v>0</v>
      </c>
      <c r="H43" s="4">
        <v>0</v>
      </c>
      <c r="I43" s="4">
        <v>0</v>
      </c>
      <c r="J43" s="4">
        <v>0</v>
      </c>
      <c r="L43" s="3" t="s">
        <v>435</v>
      </c>
    </row>
    <row r="44" spans="1:12" s="3" customFormat="1" x14ac:dyDescent="0.2">
      <c r="A44" s="3">
        <v>2</v>
      </c>
      <c r="B44" s="3" t="str">
        <f>IF(LEVERS!$H$12=0,"No level description yet",LEVERS!$H$12)</f>
        <v>Reference projected recycling fractions</v>
      </c>
      <c r="C44" s="3" t="s">
        <v>528</v>
      </c>
      <c r="D44" s="4">
        <v>0</v>
      </c>
      <c r="E44" s="4">
        <v>2.4999999999999998E-2</v>
      </c>
      <c r="F44" s="4">
        <v>4.9999999999999996E-2</v>
      </c>
      <c r="G44" s="4">
        <v>7.4999999999999997E-2</v>
      </c>
      <c r="H44" s="4">
        <v>9.9999999999999992E-2</v>
      </c>
      <c r="I44" s="4">
        <v>0.125</v>
      </c>
      <c r="J44" s="4">
        <v>0.15</v>
      </c>
      <c r="L44" s="3" t="s">
        <v>436</v>
      </c>
    </row>
    <row r="45" spans="1:12" s="3" customFormat="1" x14ac:dyDescent="0.2">
      <c r="A45" s="3">
        <v>2</v>
      </c>
      <c r="B45" s="3" t="str">
        <f>IF(LEVERS!$H$12=0,"No level description yet",LEVERS!$H$12)</f>
        <v>Reference projected recycling fractions</v>
      </c>
      <c r="C45" s="3" t="s">
        <v>529</v>
      </c>
      <c r="D45" s="4">
        <v>0</v>
      </c>
      <c r="E45" s="4">
        <v>0</v>
      </c>
      <c r="F45" s="4">
        <v>0</v>
      </c>
      <c r="G45" s="4">
        <v>0</v>
      </c>
      <c r="H45" s="4">
        <v>0</v>
      </c>
      <c r="I45" s="4">
        <v>0</v>
      </c>
      <c r="J45" s="4">
        <v>0</v>
      </c>
      <c r="L45" s="3" t="s">
        <v>437</v>
      </c>
    </row>
    <row r="46" spans="1:12" s="5" customFormat="1" x14ac:dyDescent="0.2">
      <c r="A46" s="5">
        <v>3</v>
      </c>
      <c r="B46" s="5" t="str">
        <f>IF(LEVERS!$J$12=0,"No level description yet",LEVERS!$J$12)</f>
        <v>Ambitious projected recycling both chemical and mechanical</v>
      </c>
      <c r="C46" s="5" t="s">
        <v>508</v>
      </c>
      <c r="D46" s="6">
        <v>0</v>
      </c>
      <c r="E46" s="6">
        <v>2.4999999999999998E-2</v>
      </c>
      <c r="F46" s="6">
        <v>4.9999999999999996E-2</v>
      </c>
      <c r="G46" s="6">
        <v>7.4999999999999997E-2</v>
      </c>
      <c r="H46" s="6">
        <v>9.9999999999999992E-2</v>
      </c>
      <c r="I46" s="6">
        <v>0.125</v>
      </c>
      <c r="J46" s="6">
        <v>0.15</v>
      </c>
      <c r="L46" s="5" t="s">
        <v>427</v>
      </c>
    </row>
    <row r="47" spans="1:12" s="5" customFormat="1" x14ac:dyDescent="0.2">
      <c r="A47" s="5">
        <v>3</v>
      </c>
      <c r="B47" s="5" t="str">
        <f>IF(LEVERS!$J$12=0,"No level description yet",LEVERS!$J$12)</f>
        <v>Ambitious projected recycling both chemical and mechanical</v>
      </c>
      <c r="C47" s="5" t="s">
        <v>509</v>
      </c>
      <c r="D47" s="6">
        <v>0</v>
      </c>
      <c r="E47" s="6">
        <v>2.4999999999999998E-2</v>
      </c>
      <c r="F47" s="6">
        <v>4.9999999999999996E-2</v>
      </c>
      <c r="G47" s="6">
        <v>7.4999999999999997E-2</v>
      </c>
      <c r="H47" s="6">
        <v>9.9999999999999992E-2</v>
      </c>
      <c r="I47" s="6">
        <v>0.125</v>
      </c>
      <c r="J47" s="6">
        <v>0.15</v>
      </c>
      <c r="L47" s="5" t="s">
        <v>428</v>
      </c>
    </row>
    <row r="48" spans="1:12" s="5" customFormat="1" x14ac:dyDescent="0.2">
      <c r="A48" s="5">
        <v>3</v>
      </c>
      <c r="B48" s="5" t="str">
        <f>IF(LEVERS!$J$12=0,"No level description yet",LEVERS!$J$12)</f>
        <v>Ambitious projected recycling both chemical and mechanical</v>
      </c>
      <c r="C48" s="5" t="s">
        <v>510</v>
      </c>
      <c r="D48" s="6">
        <v>0</v>
      </c>
      <c r="E48" s="6">
        <v>2.4999999999999998E-2</v>
      </c>
      <c r="F48" s="6">
        <v>4.9999999999999996E-2</v>
      </c>
      <c r="G48" s="6">
        <v>7.4999999999999997E-2</v>
      </c>
      <c r="H48" s="6">
        <v>9.9999999999999992E-2</v>
      </c>
      <c r="I48" s="6">
        <v>0.125</v>
      </c>
      <c r="J48" s="6">
        <v>0.15</v>
      </c>
      <c r="L48" s="5" t="s">
        <v>429</v>
      </c>
    </row>
    <row r="49" spans="1:12" s="5" customFormat="1" x14ac:dyDescent="0.2">
      <c r="A49" s="5">
        <v>3</v>
      </c>
      <c r="B49" s="5" t="str">
        <f>IF(LEVERS!$J$12=0,"No level description yet",LEVERS!$J$12)</f>
        <v>Ambitious projected recycling both chemical and mechanical</v>
      </c>
      <c r="C49" s="5" t="s">
        <v>511</v>
      </c>
      <c r="D49" s="6">
        <v>0</v>
      </c>
      <c r="E49" s="6">
        <v>2.4999999999999998E-2</v>
      </c>
      <c r="F49" s="6">
        <v>4.9999999999999996E-2</v>
      </c>
      <c r="G49" s="6">
        <v>7.4999999999999997E-2</v>
      </c>
      <c r="H49" s="6">
        <v>9.9999999999999992E-2</v>
      </c>
      <c r="I49" s="6">
        <v>0.125</v>
      </c>
      <c r="J49" s="6">
        <v>0.15</v>
      </c>
      <c r="L49" s="5" t="s">
        <v>430</v>
      </c>
    </row>
    <row r="50" spans="1:12" s="5" customFormat="1" x14ac:dyDescent="0.2">
      <c r="A50" s="5">
        <v>3</v>
      </c>
      <c r="B50" s="5" t="str">
        <f>IF(LEVERS!$J$12=0,"No level description yet",LEVERS!$J$12)</f>
        <v>Ambitious projected recycling both chemical and mechanical</v>
      </c>
      <c r="C50" s="5" t="s">
        <v>512</v>
      </c>
      <c r="D50" s="6">
        <v>0</v>
      </c>
      <c r="E50" s="6">
        <v>2.4999999999999998E-2</v>
      </c>
      <c r="F50" s="6">
        <v>4.9999999999999996E-2</v>
      </c>
      <c r="G50" s="6">
        <v>7.4999999999999997E-2</v>
      </c>
      <c r="H50" s="6">
        <v>9.9999999999999992E-2</v>
      </c>
      <c r="I50" s="6">
        <v>0.125</v>
      </c>
      <c r="J50" s="6">
        <v>0.15</v>
      </c>
      <c r="L50" s="5" t="s">
        <v>431</v>
      </c>
    </row>
    <row r="51" spans="1:12" s="5" customFormat="1" x14ac:dyDescent="0.2">
      <c r="A51" s="5">
        <v>3</v>
      </c>
      <c r="B51" s="5" t="str">
        <f>IF(LEVERS!$J$12=0,"No level description yet",LEVERS!$J$12)</f>
        <v>Ambitious projected recycling both chemical and mechanical</v>
      </c>
      <c r="C51" s="5" t="s">
        <v>513</v>
      </c>
      <c r="D51" s="6">
        <v>0</v>
      </c>
      <c r="E51" s="6">
        <v>2.4999999999999998E-2</v>
      </c>
      <c r="F51" s="6">
        <v>4.9999999999999996E-2</v>
      </c>
      <c r="G51" s="6">
        <v>7.4999999999999997E-2</v>
      </c>
      <c r="H51" s="6">
        <v>9.9999999999999992E-2</v>
      </c>
      <c r="I51" s="6">
        <v>0.125</v>
      </c>
      <c r="J51" s="6">
        <v>0.15</v>
      </c>
      <c r="L51" s="5" t="s">
        <v>432</v>
      </c>
    </row>
    <row r="52" spans="1:12" s="5" customFormat="1" x14ac:dyDescent="0.2">
      <c r="A52" s="5">
        <v>3</v>
      </c>
      <c r="B52" s="5" t="str">
        <f>IF(LEVERS!$J$12=0,"No level description yet",LEVERS!$J$12)</f>
        <v>Ambitious projected recycling both chemical and mechanical</v>
      </c>
      <c r="C52" s="5" t="s">
        <v>514</v>
      </c>
      <c r="D52" s="6">
        <v>0</v>
      </c>
      <c r="E52" s="6">
        <v>2.4999999999999998E-2</v>
      </c>
      <c r="F52" s="6">
        <v>4.9999999999999996E-2</v>
      </c>
      <c r="G52" s="6">
        <v>7.4999999999999997E-2</v>
      </c>
      <c r="H52" s="6">
        <v>9.9999999999999992E-2</v>
      </c>
      <c r="I52" s="6">
        <v>0.125</v>
      </c>
      <c r="J52" s="6">
        <v>0.15</v>
      </c>
      <c r="L52" s="5" t="s">
        <v>433</v>
      </c>
    </row>
    <row r="53" spans="1:12" s="5" customFormat="1" x14ac:dyDescent="0.2">
      <c r="A53" s="5">
        <v>3</v>
      </c>
      <c r="B53" s="5" t="str">
        <f>IF(LEVERS!$J$12=0,"No level description yet",LEVERS!$J$12)</f>
        <v>Ambitious projected recycling both chemical and mechanical</v>
      </c>
      <c r="C53" s="5" t="s">
        <v>515</v>
      </c>
      <c r="D53" s="6">
        <v>0</v>
      </c>
      <c r="E53" s="6">
        <v>2.4999999999999998E-2</v>
      </c>
      <c r="F53" s="6">
        <v>4.9999999999999996E-2</v>
      </c>
      <c r="G53" s="6">
        <v>7.4999999999999997E-2</v>
      </c>
      <c r="H53" s="6">
        <v>9.9999999999999992E-2</v>
      </c>
      <c r="I53" s="6">
        <v>0.125</v>
      </c>
      <c r="J53" s="6">
        <v>0.15</v>
      </c>
      <c r="L53" s="5" t="s">
        <v>434</v>
      </c>
    </row>
    <row r="54" spans="1:12" s="5" customFormat="1" x14ac:dyDescent="0.2">
      <c r="A54" s="5">
        <v>3</v>
      </c>
      <c r="B54" s="5" t="str">
        <f>IF(LEVERS!$J$12=0,"No level description yet",LEVERS!$J$12)</f>
        <v>Ambitious projected recycling both chemical and mechanical</v>
      </c>
      <c r="C54" s="5" t="s">
        <v>516</v>
      </c>
      <c r="D54" s="6">
        <v>0</v>
      </c>
      <c r="E54" s="6">
        <v>2.4999999999999998E-2</v>
      </c>
      <c r="F54" s="6">
        <v>4.9999999999999996E-2</v>
      </c>
      <c r="G54" s="6">
        <v>7.4999999999999997E-2</v>
      </c>
      <c r="H54" s="6">
        <v>9.9999999999999992E-2</v>
      </c>
      <c r="I54" s="6">
        <v>0.125</v>
      </c>
      <c r="J54" s="6">
        <v>0.15</v>
      </c>
      <c r="L54" s="5" t="s">
        <v>435</v>
      </c>
    </row>
    <row r="55" spans="1:12" s="5" customFormat="1" x14ac:dyDescent="0.2">
      <c r="A55" s="5">
        <v>3</v>
      </c>
      <c r="B55" s="5" t="str">
        <f>IF(LEVERS!$J$12=0,"No level description yet",LEVERS!$J$12)</f>
        <v>Ambitious projected recycling both chemical and mechanical</v>
      </c>
      <c r="C55" s="5" t="s">
        <v>517</v>
      </c>
      <c r="D55" s="6">
        <v>0</v>
      </c>
      <c r="E55" s="6">
        <v>2.4999999999999998E-2</v>
      </c>
      <c r="F55" s="6">
        <v>4.9999999999999996E-2</v>
      </c>
      <c r="G55" s="6">
        <v>7.4999999999999997E-2</v>
      </c>
      <c r="H55" s="6">
        <v>9.9999999999999992E-2</v>
      </c>
      <c r="I55" s="6">
        <v>0.125</v>
      </c>
      <c r="J55" s="6">
        <v>0.15</v>
      </c>
      <c r="L55" s="5" t="s">
        <v>436</v>
      </c>
    </row>
    <row r="56" spans="1:12" s="5" customFormat="1" x14ac:dyDescent="0.2">
      <c r="A56" s="5">
        <v>3</v>
      </c>
      <c r="B56" s="5" t="str">
        <f>IF(LEVERS!$J$12=0,"No level description yet",LEVERS!$J$12)</f>
        <v>Ambitious projected recycling both chemical and mechanical</v>
      </c>
      <c r="C56" s="5" t="s">
        <v>518</v>
      </c>
      <c r="D56" s="6">
        <v>0</v>
      </c>
      <c r="E56" s="6">
        <v>2.4999999999999998E-2</v>
      </c>
      <c r="F56" s="6">
        <v>4.9999999999999996E-2</v>
      </c>
      <c r="G56" s="6">
        <v>7.4999999999999997E-2</v>
      </c>
      <c r="H56" s="6">
        <v>9.9999999999999992E-2</v>
      </c>
      <c r="I56" s="6">
        <v>0.125</v>
      </c>
      <c r="J56" s="6">
        <v>0.15</v>
      </c>
      <c r="L56" s="5" t="s">
        <v>437</v>
      </c>
    </row>
    <row r="57" spans="1:12" s="5" customFormat="1" x14ac:dyDescent="0.2">
      <c r="A57" s="5">
        <v>3</v>
      </c>
      <c r="B57" s="5" t="str">
        <f>IF(LEVERS!$J$12=0,"No level description yet",LEVERS!$J$12)</f>
        <v>Ambitious projected recycling both chemical and mechanical</v>
      </c>
      <c r="C57" s="5" t="s">
        <v>519</v>
      </c>
      <c r="D57" s="6">
        <v>0.3</v>
      </c>
      <c r="E57" s="6">
        <v>0.33333333333333331</v>
      </c>
      <c r="F57" s="6">
        <v>0.36666666666666664</v>
      </c>
      <c r="G57" s="6">
        <v>0.4</v>
      </c>
      <c r="H57" s="6">
        <v>0.43333333333333335</v>
      </c>
      <c r="I57" s="6">
        <v>0.46666666666666667</v>
      </c>
      <c r="J57" s="6">
        <v>0.5</v>
      </c>
      <c r="L57" s="5" t="s">
        <v>427</v>
      </c>
    </row>
    <row r="58" spans="1:12" s="5" customFormat="1" x14ac:dyDescent="0.2">
      <c r="A58" s="5">
        <v>3</v>
      </c>
      <c r="B58" s="5" t="str">
        <f>IF(LEVERS!$J$12=0,"No level description yet",LEVERS!$J$12)</f>
        <v>Ambitious projected recycling both chemical and mechanical</v>
      </c>
      <c r="C58" s="5" t="s">
        <v>520</v>
      </c>
      <c r="D58" s="6">
        <v>0.3</v>
      </c>
      <c r="E58" s="6">
        <v>0.33333333333333331</v>
      </c>
      <c r="F58" s="6">
        <v>0.36666666666666664</v>
      </c>
      <c r="G58" s="6">
        <v>0.4</v>
      </c>
      <c r="H58" s="6">
        <v>0.43333333333333335</v>
      </c>
      <c r="I58" s="6">
        <v>0.46666666666666667</v>
      </c>
      <c r="J58" s="6">
        <v>0.5</v>
      </c>
      <c r="L58" s="5" t="s">
        <v>428</v>
      </c>
    </row>
    <row r="59" spans="1:12" s="5" customFormat="1" x14ac:dyDescent="0.2">
      <c r="A59" s="5">
        <v>3</v>
      </c>
      <c r="B59" s="5" t="str">
        <f>IF(LEVERS!$J$12=0,"No level description yet",LEVERS!$J$12)</f>
        <v>Ambitious projected recycling both chemical and mechanical</v>
      </c>
      <c r="C59" s="5" t="s">
        <v>521</v>
      </c>
      <c r="D59" s="6">
        <v>0.01</v>
      </c>
      <c r="E59" s="6">
        <v>9.166666666666666E-2</v>
      </c>
      <c r="F59" s="6">
        <v>0.17333333333333334</v>
      </c>
      <c r="G59" s="6">
        <v>0.255</v>
      </c>
      <c r="H59" s="6">
        <v>0.33666666666666667</v>
      </c>
      <c r="I59" s="6">
        <v>0.41833333333333333</v>
      </c>
      <c r="J59" s="6">
        <v>0.5</v>
      </c>
      <c r="L59" s="5" t="s">
        <v>429</v>
      </c>
    </row>
    <row r="60" spans="1:12" s="5" customFormat="1" x14ac:dyDescent="0.2">
      <c r="A60" s="5">
        <v>3</v>
      </c>
      <c r="B60" s="5" t="str">
        <f>IF(LEVERS!$J$12=0,"No level description yet",LEVERS!$J$12)</f>
        <v>Ambitious projected recycling both chemical and mechanical</v>
      </c>
      <c r="C60" s="5" t="s">
        <v>522</v>
      </c>
      <c r="D60" s="6">
        <v>0</v>
      </c>
      <c r="E60" s="6">
        <v>8.3333333333333329E-2</v>
      </c>
      <c r="F60" s="6">
        <v>0.16666666666666666</v>
      </c>
      <c r="G60" s="6">
        <v>0.25</v>
      </c>
      <c r="H60" s="6">
        <v>0.33333333333333331</v>
      </c>
      <c r="I60" s="6">
        <v>0.41666666666666669</v>
      </c>
      <c r="J60" s="6">
        <v>0.5</v>
      </c>
      <c r="L60" s="5" t="s">
        <v>430</v>
      </c>
    </row>
    <row r="61" spans="1:12" s="5" customFormat="1" x14ac:dyDescent="0.2">
      <c r="A61" s="5">
        <v>3</v>
      </c>
      <c r="B61" s="5" t="str">
        <f>IF(LEVERS!$J$12=0,"No level description yet",LEVERS!$J$12)</f>
        <v>Ambitious projected recycling both chemical and mechanical</v>
      </c>
      <c r="C61" s="5" t="s">
        <v>523</v>
      </c>
      <c r="D61" s="6">
        <v>0</v>
      </c>
      <c r="E61" s="6">
        <v>8.3333333333333329E-2</v>
      </c>
      <c r="F61" s="6">
        <v>0.16666666666666666</v>
      </c>
      <c r="G61" s="6">
        <v>0.25</v>
      </c>
      <c r="H61" s="6">
        <v>0.33333333333333331</v>
      </c>
      <c r="I61" s="6">
        <v>0.41666666666666669</v>
      </c>
      <c r="J61" s="6">
        <v>0.5</v>
      </c>
      <c r="L61" s="5" t="s">
        <v>431</v>
      </c>
    </row>
    <row r="62" spans="1:12" s="5" customFormat="1" x14ac:dyDescent="0.2">
      <c r="A62" s="5">
        <v>3</v>
      </c>
      <c r="B62" s="5" t="str">
        <f>IF(LEVERS!$J$12=0,"No level description yet",LEVERS!$J$12)</f>
        <v>Ambitious projected recycling both chemical and mechanical</v>
      </c>
      <c r="C62" s="5" t="s">
        <v>524</v>
      </c>
      <c r="D62" s="6">
        <v>0.3</v>
      </c>
      <c r="E62" s="6">
        <v>0.33333333333333331</v>
      </c>
      <c r="F62" s="6">
        <v>0.36666666666666664</v>
      </c>
      <c r="G62" s="6">
        <v>0.4</v>
      </c>
      <c r="H62" s="6">
        <v>0.43333333333333335</v>
      </c>
      <c r="I62" s="6">
        <v>0.46666666666666667</v>
      </c>
      <c r="J62" s="6">
        <v>0.5</v>
      </c>
      <c r="L62" s="5" t="s">
        <v>432</v>
      </c>
    </row>
    <row r="63" spans="1:12" s="5" customFormat="1" x14ac:dyDescent="0.2">
      <c r="A63" s="5">
        <v>3</v>
      </c>
      <c r="B63" s="5" t="str">
        <f>IF(LEVERS!$J$12=0,"No level description yet",LEVERS!$J$12)</f>
        <v>Ambitious projected recycling both chemical and mechanical</v>
      </c>
      <c r="C63" s="5" t="s">
        <v>525</v>
      </c>
      <c r="D63" s="6">
        <v>0</v>
      </c>
      <c r="E63" s="6">
        <v>0</v>
      </c>
      <c r="F63" s="6">
        <v>0</v>
      </c>
      <c r="G63" s="6">
        <v>0</v>
      </c>
      <c r="H63" s="6">
        <v>0</v>
      </c>
      <c r="I63" s="6">
        <v>0</v>
      </c>
      <c r="J63" s="6">
        <v>0</v>
      </c>
      <c r="L63" s="5" t="s">
        <v>433</v>
      </c>
    </row>
    <row r="64" spans="1:12" s="5" customFormat="1" x14ac:dyDescent="0.2">
      <c r="A64" s="5">
        <v>3</v>
      </c>
      <c r="B64" s="5" t="str">
        <f>IF(LEVERS!$J$12=0,"No level description yet",LEVERS!$J$12)</f>
        <v>Ambitious projected recycling both chemical and mechanical</v>
      </c>
      <c r="C64" s="5" t="s">
        <v>526</v>
      </c>
      <c r="D64" s="6">
        <v>0</v>
      </c>
      <c r="E64" s="6">
        <v>0</v>
      </c>
      <c r="F64" s="6">
        <v>0</v>
      </c>
      <c r="G64" s="6">
        <v>0</v>
      </c>
      <c r="H64" s="6">
        <v>0</v>
      </c>
      <c r="I64" s="6">
        <v>0</v>
      </c>
      <c r="J64" s="6">
        <v>0</v>
      </c>
      <c r="L64" s="5" t="s">
        <v>434</v>
      </c>
    </row>
    <row r="65" spans="1:12" s="5" customFormat="1" x14ac:dyDescent="0.2">
      <c r="A65" s="5">
        <v>3</v>
      </c>
      <c r="B65" s="5" t="str">
        <f>IF(LEVERS!$J$12=0,"No level description yet",LEVERS!$J$12)</f>
        <v>Ambitious projected recycling both chemical and mechanical</v>
      </c>
      <c r="C65" s="5" t="s">
        <v>527</v>
      </c>
      <c r="D65" s="6">
        <v>0</v>
      </c>
      <c r="E65" s="6">
        <v>0</v>
      </c>
      <c r="F65" s="6">
        <v>0</v>
      </c>
      <c r="G65" s="6">
        <v>0</v>
      </c>
      <c r="H65" s="6">
        <v>0</v>
      </c>
      <c r="I65" s="6">
        <v>0</v>
      </c>
      <c r="J65" s="6">
        <v>0</v>
      </c>
      <c r="L65" s="5" t="s">
        <v>435</v>
      </c>
    </row>
    <row r="66" spans="1:12" s="5" customFormat="1" x14ac:dyDescent="0.2">
      <c r="A66" s="5">
        <v>3</v>
      </c>
      <c r="B66" s="5" t="str">
        <f>IF(LEVERS!$J$12=0,"No level description yet",LEVERS!$J$12)</f>
        <v>Ambitious projected recycling both chemical and mechanical</v>
      </c>
      <c r="C66" s="5" t="s">
        <v>528</v>
      </c>
      <c r="D66" s="6">
        <v>0</v>
      </c>
      <c r="E66" s="6">
        <v>8.3333333333333329E-2</v>
      </c>
      <c r="F66" s="6">
        <v>0.16666666666666666</v>
      </c>
      <c r="G66" s="6">
        <v>0.25</v>
      </c>
      <c r="H66" s="6">
        <v>0.33333333333333331</v>
      </c>
      <c r="I66" s="6">
        <v>0.41666666666666669</v>
      </c>
      <c r="J66" s="6">
        <v>0.5</v>
      </c>
      <c r="L66" s="5" t="s">
        <v>436</v>
      </c>
    </row>
    <row r="67" spans="1:12" s="5" customFormat="1" x14ac:dyDescent="0.2">
      <c r="A67" s="5">
        <v>3</v>
      </c>
      <c r="B67" s="5" t="str">
        <f>IF(LEVERS!$J$12=0,"No level description yet",LEVERS!$J$12)</f>
        <v>Ambitious projected recycling both chemical and mechanical</v>
      </c>
      <c r="C67" s="5" t="s">
        <v>529</v>
      </c>
      <c r="D67" s="6">
        <v>0</v>
      </c>
      <c r="E67" s="6">
        <v>0</v>
      </c>
      <c r="F67" s="6">
        <v>0</v>
      </c>
      <c r="G67" s="6">
        <v>0</v>
      </c>
      <c r="H67" s="6">
        <v>0</v>
      </c>
      <c r="I67" s="6">
        <v>0</v>
      </c>
      <c r="J67" s="6">
        <v>0</v>
      </c>
      <c r="L67" s="5" t="s">
        <v>437</v>
      </c>
    </row>
    <row r="68" spans="1:12" s="7" customFormat="1" x14ac:dyDescent="0.2">
      <c r="A68" s="7">
        <v>4</v>
      </c>
      <c r="B68" s="7" t="str">
        <f>IF(LEVERS!$L$12=0,"No level description yet",LEVERS!$L$12)</f>
        <v>Nearly all waste which cannot be mechanically recycled is chemically recycled</v>
      </c>
      <c r="C68" s="7" t="s">
        <v>508</v>
      </c>
      <c r="D68" s="8">
        <v>0</v>
      </c>
      <c r="E68" s="8">
        <v>7.3333333333333334E-2</v>
      </c>
      <c r="F68" s="8">
        <v>0.14666666666666667</v>
      </c>
      <c r="G68" s="8">
        <v>0.22</v>
      </c>
      <c r="H68" s="8">
        <v>0.29333333333333333</v>
      </c>
      <c r="I68" s="8">
        <v>0.3666666666666667</v>
      </c>
      <c r="J68" s="8">
        <v>0.44</v>
      </c>
      <c r="L68" s="7" t="s">
        <v>427</v>
      </c>
    </row>
    <row r="69" spans="1:12" s="7" customFormat="1" x14ac:dyDescent="0.2">
      <c r="A69" s="7">
        <v>4</v>
      </c>
      <c r="B69" s="7" t="str">
        <f>IF(LEVERS!$L$12=0,"No level description yet",LEVERS!$L$12)</f>
        <v>Nearly all waste which cannot be mechanically recycled is chemically recycled</v>
      </c>
      <c r="C69" s="7" t="s">
        <v>509</v>
      </c>
      <c r="D69" s="8">
        <v>0</v>
      </c>
      <c r="E69" s="8">
        <v>7.3333333333333334E-2</v>
      </c>
      <c r="F69" s="8">
        <v>0.14666666666666667</v>
      </c>
      <c r="G69" s="8">
        <v>0.22</v>
      </c>
      <c r="H69" s="8">
        <v>0.29333333333333333</v>
      </c>
      <c r="I69" s="8">
        <v>0.3666666666666667</v>
      </c>
      <c r="J69" s="8">
        <v>0.44</v>
      </c>
      <c r="L69" s="7" t="s">
        <v>428</v>
      </c>
    </row>
    <row r="70" spans="1:12" s="7" customFormat="1" x14ac:dyDescent="0.2">
      <c r="A70" s="7">
        <v>4</v>
      </c>
      <c r="B70" s="7" t="str">
        <f>IF(LEVERS!$L$12=0,"No level description yet",LEVERS!$L$12)</f>
        <v>Nearly all waste which cannot be mechanically recycled is chemically recycled</v>
      </c>
      <c r="C70" s="7" t="s">
        <v>510</v>
      </c>
      <c r="D70" s="8">
        <v>0</v>
      </c>
      <c r="E70" s="8">
        <v>7.3333333333333334E-2</v>
      </c>
      <c r="F70" s="8">
        <v>0.14666666666666667</v>
      </c>
      <c r="G70" s="8">
        <v>0.22</v>
      </c>
      <c r="H70" s="8">
        <v>0.29333333333333333</v>
      </c>
      <c r="I70" s="8">
        <v>0.3666666666666667</v>
      </c>
      <c r="J70" s="8">
        <v>0.44</v>
      </c>
      <c r="L70" s="7" t="s">
        <v>429</v>
      </c>
    </row>
    <row r="71" spans="1:12" s="7" customFormat="1" x14ac:dyDescent="0.2">
      <c r="A71" s="7">
        <v>4</v>
      </c>
      <c r="B71" s="7" t="str">
        <f>IF(LEVERS!$L$12=0,"No level description yet",LEVERS!$L$12)</f>
        <v>Nearly all waste which cannot be mechanically recycled is chemically recycled</v>
      </c>
      <c r="C71" s="7" t="s">
        <v>511</v>
      </c>
      <c r="D71" s="8">
        <v>0</v>
      </c>
      <c r="E71" s="8">
        <v>7.3333333333333334E-2</v>
      </c>
      <c r="F71" s="8">
        <v>0.14666666666666667</v>
      </c>
      <c r="G71" s="8">
        <v>0.22</v>
      </c>
      <c r="H71" s="8">
        <v>0.29333333333333333</v>
      </c>
      <c r="I71" s="8">
        <v>0.3666666666666667</v>
      </c>
      <c r="J71" s="8">
        <v>0.44</v>
      </c>
      <c r="L71" s="7" t="s">
        <v>430</v>
      </c>
    </row>
    <row r="72" spans="1:12" s="7" customFormat="1" x14ac:dyDescent="0.2">
      <c r="A72" s="7">
        <v>4</v>
      </c>
      <c r="B72" s="7" t="str">
        <f>IF(LEVERS!$L$12=0,"No level description yet",LEVERS!$L$12)</f>
        <v>Nearly all waste which cannot be mechanically recycled is chemically recycled</v>
      </c>
      <c r="C72" s="7" t="s">
        <v>512</v>
      </c>
      <c r="D72" s="8">
        <v>0</v>
      </c>
      <c r="E72" s="8">
        <v>7.3333333333333334E-2</v>
      </c>
      <c r="F72" s="8">
        <v>0.14666666666666667</v>
      </c>
      <c r="G72" s="8">
        <v>0.22</v>
      </c>
      <c r="H72" s="8">
        <v>0.29333333333333333</v>
      </c>
      <c r="I72" s="8">
        <v>0.3666666666666667</v>
      </c>
      <c r="J72" s="8">
        <v>0.44</v>
      </c>
      <c r="L72" s="7" t="s">
        <v>431</v>
      </c>
    </row>
    <row r="73" spans="1:12" s="7" customFormat="1" x14ac:dyDescent="0.2">
      <c r="A73" s="7">
        <v>4</v>
      </c>
      <c r="B73" s="7" t="str">
        <f>IF(LEVERS!$L$12=0,"No level description yet",LEVERS!$L$12)</f>
        <v>Nearly all waste which cannot be mechanically recycled is chemically recycled</v>
      </c>
      <c r="C73" s="7" t="s">
        <v>513</v>
      </c>
      <c r="D73" s="8">
        <v>0</v>
      </c>
      <c r="E73" s="8">
        <v>7.3333333333333334E-2</v>
      </c>
      <c r="F73" s="8">
        <v>0.14666666666666667</v>
      </c>
      <c r="G73" s="8">
        <v>0.22</v>
      </c>
      <c r="H73" s="8">
        <v>0.29333333333333333</v>
      </c>
      <c r="I73" s="8">
        <v>0.3666666666666667</v>
      </c>
      <c r="J73" s="8">
        <v>0.44</v>
      </c>
      <c r="L73" s="7" t="s">
        <v>432</v>
      </c>
    </row>
    <row r="74" spans="1:12" s="7" customFormat="1" x14ac:dyDescent="0.2">
      <c r="A74" s="7">
        <v>4</v>
      </c>
      <c r="B74" s="7" t="str">
        <f>IF(LEVERS!$L$12=0,"No level description yet",LEVERS!$L$12)</f>
        <v>Nearly all waste which cannot be mechanically recycled is chemically recycled</v>
      </c>
      <c r="C74" s="7" t="s">
        <v>514</v>
      </c>
      <c r="D74" s="8">
        <v>0</v>
      </c>
      <c r="E74" s="8">
        <v>0.15666666666666665</v>
      </c>
      <c r="F74" s="8">
        <v>0.3133333333333333</v>
      </c>
      <c r="G74" s="8">
        <v>0.47</v>
      </c>
      <c r="H74" s="8">
        <v>0.62666666666666659</v>
      </c>
      <c r="I74" s="8">
        <v>0.78333333333333333</v>
      </c>
      <c r="J74" s="8">
        <v>0.94</v>
      </c>
      <c r="L74" s="7" t="s">
        <v>433</v>
      </c>
    </row>
    <row r="75" spans="1:12" s="7" customFormat="1" x14ac:dyDescent="0.2">
      <c r="A75" s="7">
        <v>4</v>
      </c>
      <c r="B75" s="7" t="str">
        <f>IF(LEVERS!$L$12=0,"No level description yet",LEVERS!$L$12)</f>
        <v>Nearly all waste which cannot be mechanically recycled is chemically recycled</v>
      </c>
      <c r="C75" s="7" t="s">
        <v>515</v>
      </c>
      <c r="D75" s="8">
        <v>0</v>
      </c>
      <c r="E75" s="8">
        <v>0.15666666666666665</v>
      </c>
      <c r="F75" s="8">
        <v>0.3133333333333333</v>
      </c>
      <c r="G75" s="8">
        <v>0.47</v>
      </c>
      <c r="H75" s="8">
        <v>0.62666666666666659</v>
      </c>
      <c r="I75" s="8">
        <v>0.78333333333333333</v>
      </c>
      <c r="J75" s="8">
        <v>0.94</v>
      </c>
      <c r="L75" s="7" t="s">
        <v>434</v>
      </c>
    </row>
    <row r="76" spans="1:12" s="7" customFormat="1" x14ac:dyDescent="0.2">
      <c r="A76" s="7">
        <v>4</v>
      </c>
      <c r="B76" s="7" t="str">
        <f>IF(LEVERS!$L$12=0,"No level description yet",LEVERS!$L$12)</f>
        <v>Nearly all waste which cannot be mechanically recycled is chemically recycled</v>
      </c>
      <c r="C76" s="7" t="s">
        <v>516</v>
      </c>
      <c r="D76" s="8">
        <v>0</v>
      </c>
      <c r="E76" s="8">
        <v>0.15666666666666665</v>
      </c>
      <c r="F76" s="8">
        <v>0.3133333333333333</v>
      </c>
      <c r="G76" s="8">
        <v>0.47</v>
      </c>
      <c r="H76" s="8">
        <v>0.62666666666666659</v>
      </c>
      <c r="I76" s="8">
        <v>0.78333333333333333</v>
      </c>
      <c r="J76" s="8">
        <v>0.94</v>
      </c>
      <c r="L76" s="7" t="s">
        <v>435</v>
      </c>
    </row>
    <row r="77" spans="1:12" s="7" customFormat="1" x14ac:dyDescent="0.2">
      <c r="A77" s="7">
        <v>4</v>
      </c>
      <c r="B77" s="7" t="str">
        <f>IF(LEVERS!$L$12=0,"No level description yet",LEVERS!$L$12)</f>
        <v>Nearly all waste which cannot be mechanically recycled is chemically recycled</v>
      </c>
      <c r="C77" s="7" t="s">
        <v>517</v>
      </c>
      <c r="D77" s="8">
        <v>0</v>
      </c>
      <c r="E77" s="8">
        <v>7.3333333333333334E-2</v>
      </c>
      <c r="F77" s="8">
        <v>0.14666666666666667</v>
      </c>
      <c r="G77" s="8">
        <v>0.22</v>
      </c>
      <c r="H77" s="8">
        <v>0.29333333333333333</v>
      </c>
      <c r="I77" s="8">
        <v>0.3666666666666667</v>
      </c>
      <c r="J77" s="8">
        <v>0.44</v>
      </c>
      <c r="L77" s="7" t="s">
        <v>436</v>
      </c>
    </row>
    <row r="78" spans="1:12" s="7" customFormat="1" x14ac:dyDescent="0.2">
      <c r="A78" s="7">
        <v>4</v>
      </c>
      <c r="B78" s="7" t="str">
        <f>IF(LEVERS!$L$12=0,"No level description yet",LEVERS!$L$12)</f>
        <v>Nearly all waste which cannot be mechanically recycled is chemically recycled</v>
      </c>
      <c r="C78" s="7" t="s">
        <v>518</v>
      </c>
      <c r="D78" s="8">
        <v>0</v>
      </c>
      <c r="E78" s="8">
        <v>0.15666666666666665</v>
      </c>
      <c r="F78" s="8">
        <v>0.3133333333333333</v>
      </c>
      <c r="G78" s="8">
        <v>0.47</v>
      </c>
      <c r="H78" s="8">
        <v>0.62666666666666659</v>
      </c>
      <c r="I78" s="8">
        <v>0.78333333333333333</v>
      </c>
      <c r="J78" s="8">
        <v>0.94</v>
      </c>
      <c r="L78" s="7" t="s">
        <v>437</v>
      </c>
    </row>
    <row r="79" spans="1:12" s="7" customFormat="1" x14ac:dyDescent="0.2">
      <c r="A79" s="7">
        <v>4</v>
      </c>
      <c r="B79" s="7" t="str">
        <f>IF(LEVERS!$L$12=0,"No level description yet",LEVERS!$L$12)</f>
        <v>Nearly all waste which cannot be mechanically recycled is chemically recycled</v>
      </c>
      <c r="C79" s="7" t="s">
        <v>519</v>
      </c>
      <c r="D79" s="8">
        <v>0.3</v>
      </c>
      <c r="E79" s="8">
        <v>0.33333333333333331</v>
      </c>
      <c r="F79" s="8">
        <v>0.36666666666666664</v>
      </c>
      <c r="G79" s="8">
        <v>0.4</v>
      </c>
      <c r="H79" s="8">
        <v>0.43333333333333335</v>
      </c>
      <c r="I79" s="8">
        <v>0.46666666666666667</v>
      </c>
      <c r="J79" s="8">
        <v>0.5</v>
      </c>
      <c r="L79" s="7" t="s">
        <v>427</v>
      </c>
    </row>
    <row r="80" spans="1:12" s="7" customFormat="1" x14ac:dyDescent="0.2">
      <c r="A80" s="7">
        <v>4</v>
      </c>
      <c r="B80" s="7" t="str">
        <f>IF(LEVERS!$L$12=0,"No level description yet",LEVERS!$L$12)</f>
        <v>Nearly all waste which cannot be mechanically recycled is chemically recycled</v>
      </c>
      <c r="C80" s="7" t="s">
        <v>520</v>
      </c>
      <c r="D80" s="8">
        <v>0.3</v>
      </c>
      <c r="E80" s="8">
        <v>0.33333333333333331</v>
      </c>
      <c r="F80" s="8">
        <v>0.36666666666666664</v>
      </c>
      <c r="G80" s="8">
        <v>0.4</v>
      </c>
      <c r="H80" s="8">
        <v>0.43333333333333335</v>
      </c>
      <c r="I80" s="8">
        <v>0.46666666666666667</v>
      </c>
      <c r="J80" s="8">
        <v>0.5</v>
      </c>
      <c r="L80" s="7" t="s">
        <v>428</v>
      </c>
    </row>
    <row r="81" spans="1:12" s="7" customFormat="1" x14ac:dyDescent="0.2">
      <c r="A81" s="7">
        <v>4</v>
      </c>
      <c r="B81" s="7" t="str">
        <f>IF(LEVERS!$L$12=0,"No level description yet",LEVERS!$L$12)</f>
        <v>Nearly all waste which cannot be mechanically recycled is chemically recycled</v>
      </c>
      <c r="C81" s="7" t="s">
        <v>521</v>
      </c>
      <c r="D81" s="8">
        <v>0.01</v>
      </c>
      <c r="E81" s="8">
        <v>9.166666666666666E-2</v>
      </c>
      <c r="F81" s="8">
        <v>0.17333333333333334</v>
      </c>
      <c r="G81" s="8">
        <v>0.255</v>
      </c>
      <c r="H81" s="8">
        <v>0.33666666666666667</v>
      </c>
      <c r="I81" s="8">
        <v>0.41833333333333333</v>
      </c>
      <c r="J81" s="8">
        <v>0.5</v>
      </c>
      <c r="L81" s="7" t="s">
        <v>429</v>
      </c>
    </row>
    <row r="82" spans="1:12" s="7" customFormat="1" x14ac:dyDescent="0.2">
      <c r="A82" s="7">
        <v>4</v>
      </c>
      <c r="B82" s="7" t="str">
        <f>IF(LEVERS!$L$12=0,"No level description yet",LEVERS!$L$12)</f>
        <v>Nearly all waste which cannot be mechanically recycled is chemically recycled</v>
      </c>
      <c r="C82" s="7" t="s">
        <v>522</v>
      </c>
      <c r="D82" s="8">
        <v>0</v>
      </c>
      <c r="E82" s="8">
        <v>8.3333333333333329E-2</v>
      </c>
      <c r="F82" s="8">
        <v>0.16666666666666666</v>
      </c>
      <c r="G82" s="8">
        <v>0.25</v>
      </c>
      <c r="H82" s="8">
        <v>0.33333333333333331</v>
      </c>
      <c r="I82" s="8">
        <v>0.41666666666666669</v>
      </c>
      <c r="J82" s="8">
        <v>0.5</v>
      </c>
      <c r="L82" s="7" t="s">
        <v>430</v>
      </c>
    </row>
    <row r="83" spans="1:12" s="7" customFormat="1" x14ac:dyDescent="0.2">
      <c r="A83" s="7">
        <v>4</v>
      </c>
      <c r="B83" s="7" t="str">
        <f>IF(LEVERS!$L$12=0,"No level description yet",LEVERS!$L$12)</f>
        <v>Nearly all waste which cannot be mechanically recycled is chemically recycled</v>
      </c>
      <c r="C83" s="7" t="s">
        <v>523</v>
      </c>
      <c r="D83" s="8">
        <v>0</v>
      </c>
      <c r="E83" s="8">
        <v>8.3333333333333329E-2</v>
      </c>
      <c r="F83" s="8">
        <v>0.16666666666666666</v>
      </c>
      <c r="G83" s="8">
        <v>0.25</v>
      </c>
      <c r="H83" s="8">
        <v>0.33333333333333331</v>
      </c>
      <c r="I83" s="8">
        <v>0.41666666666666669</v>
      </c>
      <c r="J83" s="8">
        <v>0.5</v>
      </c>
      <c r="L83" s="7" t="s">
        <v>431</v>
      </c>
    </row>
    <row r="84" spans="1:12" s="7" customFormat="1" x14ac:dyDescent="0.2">
      <c r="A84" s="7">
        <v>4</v>
      </c>
      <c r="B84" s="7" t="str">
        <f>IF(LEVERS!$L$12=0,"No level description yet",LEVERS!$L$12)</f>
        <v>Nearly all waste which cannot be mechanically recycled is chemically recycled</v>
      </c>
      <c r="C84" s="7" t="s">
        <v>524</v>
      </c>
      <c r="D84" s="8">
        <v>0.3</v>
      </c>
      <c r="E84" s="8">
        <v>0.33333333333333331</v>
      </c>
      <c r="F84" s="8">
        <v>0.36666666666666664</v>
      </c>
      <c r="G84" s="8">
        <v>0.4</v>
      </c>
      <c r="H84" s="8">
        <v>0.43333333333333335</v>
      </c>
      <c r="I84" s="8">
        <v>0.46666666666666667</v>
      </c>
      <c r="J84" s="8">
        <v>0.5</v>
      </c>
      <c r="L84" s="7" t="s">
        <v>432</v>
      </c>
    </row>
    <row r="85" spans="1:12" s="7" customFormat="1" x14ac:dyDescent="0.2">
      <c r="A85" s="7">
        <v>4</v>
      </c>
      <c r="B85" s="7" t="str">
        <f>IF(LEVERS!$L$12=0,"No level description yet",LEVERS!$L$12)</f>
        <v>Nearly all waste which cannot be mechanically recycled is chemically recycled</v>
      </c>
      <c r="C85" s="7" t="s">
        <v>525</v>
      </c>
      <c r="D85" s="8">
        <v>0</v>
      </c>
      <c r="E85" s="8">
        <v>0</v>
      </c>
      <c r="F85" s="8">
        <v>0</v>
      </c>
      <c r="G85" s="8">
        <v>0</v>
      </c>
      <c r="H85" s="8">
        <v>0</v>
      </c>
      <c r="I85" s="8">
        <v>0</v>
      </c>
      <c r="J85" s="8">
        <v>0</v>
      </c>
      <c r="L85" s="7" t="s">
        <v>433</v>
      </c>
    </row>
    <row r="86" spans="1:12" s="7" customFormat="1" x14ac:dyDescent="0.2">
      <c r="A86" s="7">
        <v>4</v>
      </c>
      <c r="B86" s="7" t="str">
        <f>IF(LEVERS!$L$12=0,"No level description yet",LEVERS!$L$12)</f>
        <v>Nearly all waste which cannot be mechanically recycled is chemically recycled</v>
      </c>
      <c r="C86" s="7" t="s">
        <v>526</v>
      </c>
      <c r="D86" s="8">
        <v>0</v>
      </c>
      <c r="E86" s="8">
        <v>0</v>
      </c>
      <c r="F86" s="8">
        <v>0</v>
      </c>
      <c r="G86" s="8">
        <v>0</v>
      </c>
      <c r="H86" s="8">
        <v>0</v>
      </c>
      <c r="I86" s="8">
        <v>0</v>
      </c>
      <c r="J86" s="8">
        <v>0</v>
      </c>
      <c r="L86" s="7" t="s">
        <v>434</v>
      </c>
    </row>
    <row r="87" spans="1:12" s="7" customFormat="1" x14ac:dyDescent="0.2">
      <c r="A87" s="7">
        <v>4</v>
      </c>
      <c r="B87" s="7" t="str">
        <f>IF(LEVERS!$L$12=0,"No level description yet",LEVERS!$L$12)</f>
        <v>Nearly all waste which cannot be mechanically recycled is chemically recycled</v>
      </c>
      <c r="C87" s="7" t="s">
        <v>527</v>
      </c>
      <c r="D87" s="8">
        <v>0</v>
      </c>
      <c r="E87" s="8">
        <v>0</v>
      </c>
      <c r="F87" s="8">
        <v>0</v>
      </c>
      <c r="G87" s="8">
        <v>0</v>
      </c>
      <c r="H87" s="8">
        <v>0</v>
      </c>
      <c r="I87" s="8">
        <v>0</v>
      </c>
      <c r="J87" s="8">
        <v>0</v>
      </c>
      <c r="L87" s="7" t="s">
        <v>435</v>
      </c>
    </row>
    <row r="88" spans="1:12" s="7" customFormat="1" x14ac:dyDescent="0.2">
      <c r="A88" s="7">
        <v>4</v>
      </c>
      <c r="B88" s="7" t="str">
        <f>IF(LEVERS!$L$12=0,"No level description yet",LEVERS!$L$12)</f>
        <v>Nearly all waste which cannot be mechanically recycled is chemically recycled</v>
      </c>
      <c r="C88" s="7" t="s">
        <v>528</v>
      </c>
      <c r="D88" s="8">
        <v>0</v>
      </c>
      <c r="E88" s="8">
        <v>8.3333333333333329E-2</v>
      </c>
      <c r="F88" s="8">
        <v>0.16666666666666666</v>
      </c>
      <c r="G88" s="8">
        <v>0.25</v>
      </c>
      <c r="H88" s="8">
        <v>0.33333333333333331</v>
      </c>
      <c r="I88" s="8">
        <v>0.41666666666666669</v>
      </c>
      <c r="J88" s="8">
        <v>0.5</v>
      </c>
      <c r="L88" s="7" t="s">
        <v>436</v>
      </c>
    </row>
    <row r="89" spans="1:12" s="7" customFormat="1" x14ac:dyDescent="0.2">
      <c r="A89" s="7">
        <v>4</v>
      </c>
      <c r="B89" s="7" t="str">
        <f>IF(LEVERS!$L$12=0,"No level description yet",LEVERS!$L$12)</f>
        <v>Nearly all waste which cannot be mechanically recycled is chemically recycled</v>
      </c>
      <c r="C89" s="7" t="s">
        <v>529</v>
      </c>
      <c r="D89" s="8">
        <v>0</v>
      </c>
      <c r="E89" s="8">
        <v>0</v>
      </c>
      <c r="F89" s="8">
        <v>0</v>
      </c>
      <c r="G89" s="8">
        <v>0</v>
      </c>
      <c r="H89" s="8">
        <v>0</v>
      </c>
      <c r="I89" s="8">
        <v>0</v>
      </c>
      <c r="J89" s="8">
        <v>0</v>
      </c>
      <c r="L89" s="7" t="s">
        <v>437</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9EB0-CB78-F046-A320-AEE0888F6643}">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BC176-382B-47C9-A068-6712A83D98E1}">
  <dimension ref="A1:K238"/>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1" defaultRowHeight="16" x14ac:dyDescent="0.2"/>
  <cols>
    <col min="1" max="1" width="57.33203125" bestFit="1" customWidth="1"/>
    <col min="2" max="2" width="11.83203125" bestFit="1" customWidth="1"/>
    <col min="3" max="3" width="17.33203125" customWidth="1"/>
  </cols>
  <sheetData>
    <row r="1" spans="1:11" s="11" customFormat="1" x14ac:dyDescent="0.2">
      <c r="A1" s="11" t="s">
        <v>0</v>
      </c>
      <c r="B1" s="11" t="s">
        <v>1</v>
      </c>
      <c r="C1" s="11">
        <v>2020</v>
      </c>
      <c r="D1" s="11">
        <v>2025</v>
      </c>
      <c r="E1" s="11">
        <v>2030</v>
      </c>
      <c r="F1" s="11">
        <v>2035</v>
      </c>
      <c r="G1" s="11">
        <v>2040</v>
      </c>
      <c r="H1" s="11">
        <v>2045</v>
      </c>
      <c r="I1" s="11">
        <v>2050</v>
      </c>
      <c r="K1" s="11" t="s">
        <v>207</v>
      </c>
    </row>
    <row r="2" spans="1:11" x14ac:dyDescent="0.2">
      <c r="C2" s="17"/>
      <c r="D2" s="17"/>
      <c r="E2" s="17"/>
      <c r="F2" s="17"/>
      <c r="G2" s="17"/>
      <c r="H2" s="17"/>
      <c r="I2" s="17"/>
      <c r="J2" s="17"/>
    </row>
    <row r="3" spans="1:11" x14ac:dyDescent="0.2">
      <c r="A3" t="s">
        <v>27</v>
      </c>
      <c r="B3" s="1" t="s">
        <v>208</v>
      </c>
      <c r="C3" s="17"/>
      <c r="D3" s="17"/>
      <c r="E3" s="17"/>
      <c r="F3" s="17"/>
      <c r="G3" s="17"/>
      <c r="H3" s="17"/>
      <c r="I3" s="17"/>
      <c r="J3" s="17"/>
    </row>
    <row r="4" spans="1:11" x14ac:dyDescent="0.2">
      <c r="A4" t="s">
        <v>30</v>
      </c>
      <c r="B4" s="1" t="s">
        <v>208</v>
      </c>
      <c r="C4" s="17"/>
      <c r="D4" s="17"/>
      <c r="E4" s="17"/>
      <c r="F4" s="17"/>
      <c r="G4" s="17"/>
      <c r="H4" s="17"/>
      <c r="I4" s="17"/>
      <c r="J4" s="17"/>
    </row>
    <row r="5" spans="1:11" x14ac:dyDescent="0.2">
      <c r="A5" t="s">
        <v>32</v>
      </c>
      <c r="B5" s="1" t="s">
        <v>208</v>
      </c>
      <c r="C5" s="17"/>
      <c r="D5" s="17"/>
      <c r="E5" s="17"/>
      <c r="F5" s="17"/>
      <c r="G5" s="17"/>
      <c r="H5" s="17"/>
      <c r="I5" s="17"/>
      <c r="J5" s="17"/>
    </row>
    <row r="6" spans="1:11" x14ac:dyDescent="0.2">
      <c r="A6" t="s">
        <v>34</v>
      </c>
      <c r="B6" s="1" t="s">
        <v>208</v>
      </c>
      <c r="C6" s="17"/>
      <c r="D6" s="17"/>
      <c r="E6" s="17"/>
      <c r="F6" s="17"/>
      <c r="G6" s="17"/>
      <c r="H6" s="17"/>
      <c r="I6" s="17"/>
      <c r="J6" s="17"/>
    </row>
    <row r="7" spans="1:11" x14ac:dyDescent="0.2">
      <c r="A7" t="s">
        <v>36</v>
      </c>
      <c r="B7" s="1" t="s">
        <v>208</v>
      </c>
      <c r="C7" s="17"/>
      <c r="D7" s="17"/>
      <c r="E7" s="17"/>
      <c r="F7" s="17"/>
      <c r="G7" s="17"/>
      <c r="H7" s="17"/>
      <c r="I7" s="17"/>
      <c r="J7" s="17"/>
    </row>
    <row r="8" spans="1:11" x14ac:dyDescent="0.2">
      <c r="A8" t="s">
        <v>38</v>
      </c>
      <c r="B8" s="1" t="s">
        <v>208</v>
      </c>
      <c r="C8" s="17"/>
      <c r="D8" s="17"/>
      <c r="E8" s="17"/>
      <c r="F8" s="17"/>
      <c r="G8" s="17"/>
      <c r="H8" s="17"/>
      <c r="I8" s="17"/>
      <c r="J8" s="17"/>
    </row>
    <row r="9" spans="1:11" x14ac:dyDescent="0.2">
      <c r="A9" t="s">
        <v>40</v>
      </c>
      <c r="B9" s="1" t="s">
        <v>208</v>
      </c>
      <c r="C9" s="17"/>
      <c r="D9" s="17"/>
      <c r="E9" s="17"/>
      <c r="F9" s="17"/>
      <c r="G9" s="17"/>
      <c r="H9" s="17"/>
      <c r="I9" s="17"/>
      <c r="J9" s="17"/>
    </row>
    <row r="10" spans="1:11" x14ac:dyDescent="0.2">
      <c r="A10" t="s">
        <v>42</v>
      </c>
      <c r="B10" s="1" t="s">
        <v>208</v>
      </c>
      <c r="C10" s="17"/>
      <c r="D10" s="17"/>
      <c r="E10" s="17"/>
      <c r="F10" s="17"/>
      <c r="G10" s="17"/>
      <c r="H10" s="17"/>
      <c r="I10" s="17"/>
      <c r="J10" s="17"/>
    </row>
    <row r="11" spans="1:11" x14ac:dyDescent="0.2">
      <c r="A11" t="s">
        <v>44</v>
      </c>
      <c r="B11" s="1" t="s">
        <v>208</v>
      </c>
      <c r="C11" s="17"/>
      <c r="D11" s="17"/>
      <c r="E11" s="17"/>
      <c r="F11" s="17"/>
      <c r="G11" s="17"/>
      <c r="H11" s="17"/>
      <c r="I11" s="17"/>
      <c r="J11" s="17"/>
    </row>
    <row r="12" spans="1:11" x14ac:dyDescent="0.2">
      <c r="A12" t="s">
        <v>46</v>
      </c>
      <c r="B12" s="1" t="s">
        <v>208</v>
      </c>
      <c r="C12" s="17"/>
      <c r="D12" s="17"/>
      <c r="E12" s="17"/>
      <c r="F12" s="17"/>
      <c r="G12" s="17"/>
      <c r="H12" s="17"/>
      <c r="I12" s="17"/>
      <c r="J12" s="17"/>
    </row>
    <row r="13" spans="1:11" x14ac:dyDescent="0.2">
      <c r="A13" t="s">
        <v>48</v>
      </c>
      <c r="B13" s="1" t="s">
        <v>208</v>
      </c>
      <c r="C13" s="17"/>
      <c r="D13" s="17"/>
      <c r="E13" s="17"/>
      <c r="F13" s="17"/>
      <c r="G13" s="17"/>
      <c r="H13" s="17"/>
      <c r="I13" s="17"/>
      <c r="J13" s="17"/>
    </row>
    <row r="14" spans="1:11" x14ac:dyDescent="0.2">
      <c r="C14" s="17"/>
      <c r="D14" s="17"/>
      <c r="E14" s="17"/>
      <c r="F14" s="17"/>
      <c r="G14" s="17"/>
      <c r="H14" s="17"/>
      <c r="I14" s="17"/>
      <c r="J14" s="17"/>
    </row>
    <row r="15" spans="1:11" x14ac:dyDescent="0.2">
      <c r="A15" t="s">
        <v>209</v>
      </c>
      <c r="B15" s="1" t="s">
        <v>210</v>
      </c>
      <c r="C15" s="17"/>
      <c r="D15" s="17"/>
      <c r="E15" s="17"/>
      <c r="F15" s="17"/>
      <c r="G15" s="17"/>
      <c r="H15" s="17"/>
      <c r="I15" s="17"/>
      <c r="J15" s="17"/>
    </row>
    <row r="16" spans="1:11" x14ac:dyDescent="0.2">
      <c r="A16" t="s">
        <v>211</v>
      </c>
      <c r="B16" s="1" t="s">
        <v>210</v>
      </c>
      <c r="C16" s="17"/>
      <c r="D16" s="17"/>
      <c r="E16" s="17"/>
      <c r="F16" s="17"/>
      <c r="G16" s="17"/>
      <c r="H16" s="17"/>
      <c r="I16" s="17"/>
      <c r="J16" s="17"/>
    </row>
    <row r="17" spans="1:10" x14ac:dyDescent="0.2">
      <c r="A17" t="s">
        <v>212</v>
      </c>
      <c r="B17" s="1" t="s">
        <v>210</v>
      </c>
      <c r="C17" s="17"/>
      <c r="D17" s="17"/>
      <c r="E17" s="17"/>
      <c r="F17" s="17"/>
      <c r="G17" s="17"/>
      <c r="H17" s="17"/>
      <c r="I17" s="17"/>
      <c r="J17" s="17"/>
    </row>
    <row r="18" spans="1:10" x14ac:dyDescent="0.2">
      <c r="A18" t="s">
        <v>213</v>
      </c>
      <c r="B18" s="1" t="s">
        <v>210</v>
      </c>
      <c r="C18" s="17"/>
      <c r="D18" s="17"/>
      <c r="E18" s="17"/>
      <c r="F18" s="17"/>
      <c r="G18" s="17"/>
      <c r="H18" s="17"/>
      <c r="I18" s="17"/>
      <c r="J18" s="17"/>
    </row>
    <row r="19" spans="1:10" x14ac:dyDescent="0.2">
      <c r="A19" t="s">
        <v>214</v>
      </c>
      <c r="B19" s="1" t="s">
        <v>210</v>
      </c>
      <c r="C19" s="17"/>
      <c r="D19" s="17"/>
      <c r="E19" s="17"/>
      <c r="F19" s="17"/>
      <c r="G19" s="17"/>
      <c r="H19" s="17"/>
      <c r="I19" s="17"/>
      <c r="J19" s="17"/>
    </row>
    <row r="20" spans="1:10" x14ac:dyDescent="0.2">
      <c r="A20" t="s">
        <v>215</v>
      </c>
      <c r="B20" s="1" t="s">
        <v>210</v>
      </c>
      <c r="C20" s="17"/>
      <c r="D20" s="17"/>
      <c r="E20" s="17"/>
      <c r="F20" s="17"/>
      <c r="G20" s="17"/>
      <c r="H20" s="17"/>
      <c r="I20" s="17"/>
      <c r="J20" s="17"/>
    </row>
    <row r="21" spans="1:10" x14ac:dyDescent="0.2">
      <c r="A21" t="s">
        <v>216</v>
      </c>
      <c r="B21" s="1" t="s">
        <v>210</v>
      </c>
      <c r="C21" s="17"/>
      <c r="D21" s="17"/>
      <c r="E21" s="17"/>
      <c r="F21" s="17"/>
      <c r="G21" s="17"/>
      <c r="H21" s="17"/>
      <c r="I21" s="17"/>
      <c r="J21" s="17"/>
    </row>
    <row r="22" spans="1:10" x14ac:dyDescent="0.2">
      <c r="A22" t="s">
        <v>217</v>
      </c>
      <c r="B22" s="1" t="s">
        <v>210</v>
      </c>
      <c r="C22" s="17"/>
      <c r="D22" s="17"/>
      <c r="E22" s="17"/>
      <c r="F22" s="17"/>
      <c r="G22" s="17"/>
      <c r="H22" s="17"/>
      <c r="I22" s="17"/>
      <c r="J22" s="17"/>
    </row>
    <row r="23" spans="1:10" x14ac:dyDescent="0.2">
      <c r="A23" t="s">
        <v>218</v>
      </c>
      <c r="B23" s="1" t="s">
        <v>210</v>
      </c>
      <c r="C23" s="17"/>
      <c r="D23" s="17"/>
      <c r="E23" s="17"/>
      <c r="F23" s="17"/>
      <c r="G23" s="17"/>
      <c r="H23" s="17"/>
      <c r="I23" s="17"/>
      <c r="J23" s="17"/>
    </row>
    <row r="24" spans="1:10" x14ac:dyDescent="0.2">
      <c r="A24" t="s">
        <v>219</v>
      </c>
      <c r="B24" s="1" t="s">
        <v>210</v>
      </c>
      <c r="C24" s="17"/>
      <c r="D24" s="17"/>
      <c r="E24" s="17"/>
      <c r="F24" s="17"/>
      <c r="G24" s="17"/>
      <c r="H24" s="17"/>
      <c r="I24" s="17"/>
      <c r="J24" s="17"/>
    </row>
    <row r="25" spans="1:10" x14ac:dyDescent="0.2">
      <c r="A25" t="s">
        <v>220</v>
      </c>
      <c r="B25" s="1" t="s">
        <v>210</v>
      </c>
      <c r="C25" s="17"/>
      <c r="D25" s="17"/>
      <c r="E25" s="17"/>
      <c r="F25" s="17"/>
      <c r="G25" s="17"/>
      <c r="H25" s="17"/>
      <c r="I25" s="17"/>
      <c r="J25" s="17"/>
    </row>
    <row r="26" spans="1:10" x14ac:dyDescent="0.2">
      <c r="C26" s="17"/>
      <c r="D26" s="17"/>
      <c r="E26" s="17"/>
      <c r="F26" s="17"/>
      <c r="G26" s="17"/>
      <c r="H26" s="17"/>
      <c r="I26" s="17"/>
    </row>
    <row r="27" spans="1:10" x14ac:dyDescent="0.2">
      <c r="A27" t="s">
        <v>221</v>
      </c>
      <c r="B27" s="1" t="s">
        <v>210</v>
      </c>
      <c r="C27" s="17"/>
      <c r="D27" s="17"/>
      <c r="E27" s="17"/>
      <c r="F27" s="17"/>
      <c r="G27" s="17"/>
      <c r="H27" s="17"/>
      <c r="I27" s="17"/>
    </row>
    <row r="28" spans="1:10" x14ac:dyDescent="0.2">
      <c r="A28" t="s">
        <v>222</v>
      </c>
      <c r="B28" s="1" t="s">
        <v>210</v>
      </c>
      <c r="C28" s="17"/>
      <c r="D28" s="17"/>
      <c r="E28" s="17"/>
      <c r="F28" s="17"/>
      <c r="G28" s="17"/>
      <c r="H28" s="17"/>
      <c r="I28" s="17"/>
    </row>
    <row r="29" spans="1:10" x14ac:dyDescent="0.2">
      <c r="A29" t="s">
        <v>223</v>
      </c>
      <c r="B29" s="1" t="s">
        <v>210</v>
      </c>
      <c r="C29" s="17"/>
      <c r="D29" s="17"/>
      <c r="E29" s="17"/>
      <c r="F29" s="17"/>
      <c r="G29" s="17"/>
      <c r="H29" s="17"/>
      <c r="I29" s="17"/>
    </row>
    <row r="30" spans="1:10" x14ac:dyDescent="0.2">
      <c r="A30" t="s">
        <v>224</v>
      </c>
      <c r="B30" s="1" t="s">
        <v>210</v>
      </c>
      <c r="C30" s="17"/>
      <c r="D30" s="17"/>
      <c r="E30" s="17"/>
      <c r="F30" s="17"/>
      <c r="G30" s="17"/>
      <c r="H30" s="17"/>
      <c r="I30" s="17"/>
    </row>
    <row r="31" spans="1:10" x14ac:dyDescent="0.2">
      <c r="A31" t="s">
        <v>225</v>
      </c>
      <c r="B31" s="1" t="s">
        <v>210</v>
      </c>
      <c r="C31" s="17"/>
      <c r="D31" s="17"/>
      <c r="E31" s="17"/>
      <c r="F31" s="17"/>
      <c r="G31" s="17"/>
      <c r="H31" s="17"/>
      <c r="I31" s="17"/>
    </row>
    <row r="32" spans="1:10" x14ac:dyDescent="0.2">
      <c r="A32" t="s">
        <v>226</v>
      </c>
      <c r="B32" s="1" t="s">
        <v>210</v>
      </c>
      <c r="C32" s="17"/>
      <c r="D32" s="17"/>
      <c r="E32" s="17"/>
      <c r="F32" s="17"/>
      <c r="G32" s="17"/>
      <c r="H32" s="17"/>
      <c r="I32" s="17"/>
    </row>
    <row r="33" spans="1:9" x14ac:dyDescent="0.2">
      <c r="A33" t="s">
        <v>227</v>
      </c>
      <c r="B33" s="1" t="s">
        <v>210</v>
      </c>
      <c r="C33" s="17"/>
      <c r="D33" s="17"/>
      <c r="E33" s="17"/>
      <c r="F33" s="17"/>
      <c r="G33" s="17"/>
      <c r="H33" s="17"/>
      <c r="I33" s="17"/>
    </row>
    <row r="34" spans="1:9" x14ac:dyDescent="0.2">
      <c r="A34" t="s">
        <v>228</v>
      </c>
      <c r="B34" s="1" t="s">
        <v>210</v>
      </c>
      <c r="C34" s="17"/>
      <c r="D34" s="17"/>
      <c r="E34" s="17"/>
      <c r="F34" s="17"/>
      <c r="G34" s="17"/>
      <c r="H34" s="17"/>
      <c r="I34" s="17"/>
    </row>
    <row r="35" spans="1:9" x14ac:dyDescent="0.2">
      <c r="A35" t="s">
        <v>229</v>
      </c>
      <c r="B35" s="1" t="s">
        <v>210</v>
      </c>
      <c r="C35" s="17"/>
      <c r="D35" s="17"/>
      <c r="E35" s="17"/>
      <c r="F35" s="17"/>
      <c r="G35" s="17"/>
      <c r="H35" s="17"/>
      <c r="I35" s="17"/>
    </row>
    <row r="36" spans="1:9" x14ac:dyDescent="0.2">
      <c r="A36" t="s">
        <v>230</v>
      </c>
      <c r="B36" s="1" t="s">
        <v>210</v>
      </c>
      <c r="C36" s="17"/>
      <c r="D36" s="17"/>
      <c r="E36" s="17"/>
      <c r="F36" s="17"/>
      <c r="G36" s="17"/>
      <c r="H36" s="17"/>
      <c r="I36" s="17"/>
    </row>
    <row r="37" spans="1:9" x14ac:dyDescent="0.2">
      <c r="A37" t="s">
        <v>231</v>
      </c>
      <c r="B37" s="1" t="s">
        <v>210</v>
      </c>
      <c r="C37" s="17"/>
      <c r="D37" s="17"/>
      <c r="E37" s="17"/>
      <c r="F37" s="17"/>
      <c r="G37" s="17"/>
      <c r="H37" s="17"/>
      <c r="I37" s="17"/>
    </row>
    <row r="38" spans="1:9" x14ac:dyDescent="0.2">
      <c r="C38" s="17"/>
      <c r="D38" s="17"/>
      <c r="E38" s="17"/>
      <c r="F38" s="17"/>
      <c r="G38" s="17"/>
      <c r="H38" s="17"/>
      <c r="I38" s="17"/>
    </row>
    <row r="39" spans="1:9" x14ac:dyDescent="0.2">
      <c r="A39" t="s">
        <v>14</v>
      </c>
      <c r="B39" s="1" t="s">
        <v>15</v>
      </c>
      <c r="C39" s="17"/>
      <c r="D39" s="17"/>
      <c r="E39" s="17"/>
      <c r="F39" s="17"/>
      <c r="G39" s="17"/>
      <c r="H39" s="17"/>
      <c r="I39" s="17"/>
    </row>
    <row r="40" spans="1:9" x14ac:dyDescent="0.2">
      <c r="A40" t="s">
        <v>16</v>
      </c>
      <c r="B40" s="1" t="s">
        <v>15</v>
      </c>
      <c r="C40" s="17"/>
      <c r="D40" s="17"/>
      <c r="E40" s="17"/>
      <c r="F40" s="17"/>
      <c r="G40" s="17"/>
      <c r="H40" s="17"/>
      <c r="I40" s="17"/>
    </row>
    <row r="41" spans="1:9" x14ac:dyDescent="0.2">
      <c r="A41" t="s">
        <v>17</v>
      </c>
      <c r="B41" s="1" t="s">
        <v>15</v>
      </c>
      <c r="C41" s="17"/>
      <c r="D41" s="17"/>
      <c r="E41" s="17"/>
      <c r="F41" s="17"/>
      <c r="G41" s="17"/>
      <c r="H41" s="17"/>
      <c r="I41" s="17"/>
    </row>
    <row r="42" spans="1:9" x14ac:dyDescent="0.2">
      <c r="A42" t="s">
        <v>18</v>
      </c>
      <c r="B42" s="1" t="s">
        <v>15</v>
      </c>
      <c r="C42" s="17"/>
      <c r="D42" s="17"/>
      <c r="E42" s="17"/>
      <c r="F42" s="17"/>
      <c r="G42" s="17"/>
      <c r="H42" s="17"/>
      <c r="I42" s="17"/>
    </row>
    <row r="43" spans="1:9" x14ac:dyDescent="0.2">
      <c r="A43" t="s">
        <v>19</v>
      </c>
      <c r="B43" s="1" t="s">
        <v>15</v>
      </c>
      <c r="C43" s="17"/>
      <c r="D43" s="17"/>
      <c r="E43" s="17"/>
      <c r="F43" s="17"/>
      <c r="G43" s="17"/>
      <c r="H43" s="17"/>
      <c r="I43" s="17"/>
    </row>
    <row r="44" spans="1:9" x14ac:dyDescent="0.2">
      <c r="A44" t="s">
        <v>20</v>
      </c>
      <c r="B44" s="1" t="s">
        <v>15</v>
      </c>
      <c r="C44" s="17"/>
      <c r="D44" s="17"/>
      <c r="E44" s="17"/>
      <c r="F44" s="17"/>
      <c r="G44" s="17"/>
      <c r="H44" s="17"/>
      <c r="I44" s="17"/>
    </row>
    <row r="45" spans="1:9" x14ac:dyDescent="0.2">
      <c r="A45" t="s">
        <v>21</v>
      </c>
      <c r="B45" s="1" t="s">
        <v>15</v>
      </c>
      <c r="C45" s="17"/>
      <c r="D45" s="17"/>
      <c r="E45" s="17"/>
      <c r="F45" s="17"/>
      <c r="G45" s="17"/>
      <c r="H45" s="17"/>
      <c r="I45" s="17"/>
    </row>
    <row r="46" spans="1:9" x14ac:dyDescent="0.2">
      <c r="A46" t="s">
        <v>22</v>
      </c>
      <c r="B46" s="1" t="s">
        <v>15</v>
      </c>
      <c r="C46" s="17"/>
      <c r="D46" s="17"/>
      <c r="E46" s="17"/>
      <c r="F46" s="17"/>
      <c r="G46" s="17"/>
      <c r="H46" s="17"/>
      <c r="I46" s="17"/>
    </row>
    <row r="47" spans="1:9" x14ac:dyDescent="0.2">
      <c r="C47" s="17"/>
      <c r="D47" s="17"/>
      <c r="E47" s="17"/>
      <c r="F47" s="17"/>
      <c r="G47" s="17"/>
      <c r="H47" s="17"/>
      <c r="I47" s="17"/>
    </row>
    <row r="48" spans="1:9" x14ac:dyDescent="0.2">
      <c r="A48" t="s">
        <v>232</v>
      </c>
      <c r="B48" s="1" t="s">
        <v>15</v>
      </c>
    </row>
    <row r="49" spans="1:9" x14ac:dyDescent="0.2">
      <c r="A49" t="s">
        <v>233</v>
      </c>
      <c r="B49" s="1" t="s">
        <v>15</v>
      </c>
    </row>
    <row r="50" spans="1:9" x14ac:dyDescent="0.2">
      <c r="A50" t="s">
        <v>234</v>
      </c>
      <c r="B50" s="1" t="s">
        <v>15</v>
      </c>
    </row>
    <row r="51" spans="1:9" x14ac:dyDescent="0.2">
      <c r="A51" t="s">
        <v>235</v>
      </c>
      <c r="B51" s="1" t="s">
        <v>15</v>
      </c>
    </row>
    <row r="52" spans="1:9" x14ac:dyDescent="0.2">
      <c r="A52" t="s">
        <v>236</v>
      </c>
      <c r="B52" s="1" t="s">
        <v>15</v>
      </c>
    </row>
    <row r="53" spans="1:9" x14ac:dyDescent="0.2">
      <c r="A53" t="s">
        <v>237</v>
      </c>
      <c r="B53" s="1" t="s">
        <v>15</v>
      </c>
    </row>
    <row r="54" spans="1:9" x14ac:dyDescent="0.2">
      <c r="A54" t="s">
        <v>238</v>
      </c>
      <c r="B54" s="1" t="s">
        <v>15</v>
      </c>
    </row>
    <row r="55" spans="1:9" x14ac:dyDescent="0.2">
      <c r="A55" t="s">
        <v>239</v>
      </c>
      <c r="B55" s="1" t="s">
        <v>15</v>
      </c>
    </row>
    <row r="57" spans="1:9" x14ac:dyDescent="0.2">
      <c r="A57" t="s">
        <v>2</v>
      </c>
      <c r="B57" s="1" t="s">
        <v>3</v>
      </c>
      <c r="C57" s="17"/>
      <c r="D57" s="17"/>
      <c r="E57" s="17"/>
      <c r="F57" s="17"/>
      <c r="G57" s="17"/>
      <c r="H57" s="17"/>
      <c r="I57" s="17"/>
    </row>
    <row r="58" spans="1:9" x14ac:dyDescent="0.2">
      <c r="A58" t="s">
        <v>4</v>
      </c>
      <c r="B58" s="1" t="s">
        <v>3</v>
      </c>
      <c r="C58" s="17"/>
      <c r="D58" s="17"/>
      <c r="E58" s="17"/>
      <c r="F58" s="17"/>
      <c r="G58" s="17"/>
      <c r="H58" s="17"/>
      <c r="I58" s="17"/>
    </row>
    <row r="59" spans="1:9" x14ac:dyDescent="0.2">
      <c r="A59" t="s">
        <v>5</v>
      </c>
      <c r="B59" s="1" t="s">
        <v>3</v>
      </c>
      <c r="C59" s="17"/>
      <c r="D59" s="17"/>
      <c r="E59" s="17"/>
      <c r="F59" s="17"/>
      <c r="G59" s="17"/>
      <c r="H59" s="17"/>
      <c r="I59" s="17"/>
    </row>
    <row r="60" spans="1:9" x14ac:dyDescent="0.2">
      <c r="A60" t="s">
        <v>6</v>
      </c>
      <c r="B60" s="1" t="s">
        <v>3</v>
      </c>
      <c r="C60" s="17"/>
      <c r="D60" s="17"/>
      <c r="E60" s="17"/>
      <c r="F60" s="17"/>
      <c r="G60" s="17"/>
      <c r="H60" s="17"/>
      <c r="I60" s="17"/>
    </row>
    <row r="61" spans="1:9" x14ac:dyDescent="0.2">
      <c r="A61" t="s">
        <v>7</v>
      </c>
      <c r="B61" s="1" t="s">
        <v>3</v>
      </c>
      <c r="C61" s="17"/>
      <c r="D61" s="17"/>
      <c r="E61" s="17"/>
      <c r="F61" s="17"/>
      <c r="G61" s="17"/>
      <c r="H61" s="17"/>
      <c r="I61" s="17"/>
    </row>
    <row r="62" spans="1:9" x14ac:dyDescent="0.2">
      <c r="A62" t="s">
        <v>8</v>
      </c>
      <c r="B62" s="1" t="s">
        <v>3</v>
      </c>
      <c r="C62" s="17"/>
      <c r="D62" s="17"/>
      <c r="E62" s="17"/>
      <c r="F62" s="17"/>
      <c r="G62" s="17"/>
      <c r="H62" s="17"/>
      <c r="I62" s="17"/>
    </row>
    <row r="63" spans="1:9" x14ac:dyDescent="0.2">
      <c r="A63" t="s">
        <v>9</v>
      </c>
      <c r="B63" s="1" t="s">
        <v>3</v>
      </c>
      <c r="C63" s="17"/>
      <c r="D63" s="17"/>
      <c r="E63" s="17"/>
      <c r="F63" s="17"/>
      <c r="G63" s="17"/>
      <c r="H63" s="17"/>
      <c r="I63" s="17"/>
    </row>
    <row r="64" spans="1:9" x14ac:dyDescent="0.2">
      <c r="A64" t="s">
        <v>10</v>
      </c>
      <c r="B64" s="1" t="s">
        <v>3</v>
      </c>
      <c r="C64" s="17"/>
      <c r="D64" s="17"/>
      <c r="E64" s="17"/>
      <c r="F64" s="17"/>
      <c r="G64" s="17"/>
      <c r="H64" s="17"/>
      <c r="I64" s="17"/>
    </row>
    <row r="65" spans="1:9" x14ac:dyDescent="0.2">
      <c r="A65" t="s">
        <v>11</v>
      </c>
      <c r="B65" s="1" t="s">
        <v>3</v>
      </c>
      <c r="C65" s="17"/>
      <c r="D65" s="17"/>
      <c r="E65" s="17"/>
      <c r="F65" s="17"/>
      <c r="G65" s="17"/>
      <c r="H65" s="17"/>
      <c r="I65" s="17"/>
    </row>
    <row r="66" spans="1:9" x14ac:dyDescent="0.2">
      <c r="A66" t="s">
        <v>12</v>
      </c>
      <c r="B66" s="1" t="s">
        <v>3</v>
      </c>
      <c r="C66" s="17"/>
      <c r="D66" s="17"/>
      <c r="E66" s="17"/>
      <c r="F66" s="17"/>
      <c r="G66" s="17"/>
      <c r="H66" s="17"/>
      <c r="I66" s="17"/>
    </row>
    <row r="67" spans="1:9" x14ac:dyDescent="0.2">
      <c r="A67" t="s">
        <v>13</v>
      </c>
      <c r="B67" s="1" t="s">
        <v>3</v>
      </c>
      <c r="C67" s="17"/>
      <c r="D67" s="17"/>
      <c r="E67" s="17"/>
      <c r="F67" s="17"/>
      <c r="G67" s="17"/>
      <c r="H67" s="17"/>
      <c r="I67" s="17"/>
    </row>
    <row r="68" spans="1:9" x14ac:dyDescent="0.2">
      <c r="C68" s="17"/>
      <c r="D68" s="17"/>
      <c r="E68" s="17"/>
      <c r="F68" s="17"/>
      <c r="G68" s="17"/>
      <c r="H68" s="17"/>
      <c r="I68" s="17"/>
    </row>
    <row r="69" spans="1:9" x14ac:dyDescent="0.2">
      <c r="A69" t="s">
        <v>26</v>
      </c>
      <c r="B69" s="1" t="s">
        <v>3</v>
      </c>
      <c r="C69" s="17"/>
      <c r="D69" s="17"/>
      <c r="E69" s="17"/>
      <c r="F69" s="17"/>
      <c r="G69" s="17"/>
      <c r="H69" s="17"/>
      <c r="I69" s="17"/>
    </row>
    <row r="70" spans="1:9" x14ac:dyDescent="0.2">
      <c r="C70" s="17"/>
      <c r="D70" s="17"/>
      <c r="E70" s="17"/>
      <c r="F70" s="17"/>
      <c r="G70" s="17"/>
      <c r="H70" s="17"/>
      <c r="I70" s="17"/>
    </row>
    <row r="71" spans="1:9" x14ac:dyDescent="0.2">
      <c r="A71" t="s">
        <v>240</v>
      </c>
      <c r="B71" s="1" t="s">
        <v>15</v>
      </c>
      <c r="C71" s="17"/>
      <c r="D71" s="17"/>
      <c r="E71" s="17"/>
      <c r="F71" s="17"/>
      <c r="G71" s="17"/>
      <c r="H71" s="17"/>
      <c r="I71" s="17"/>
    </row>
    <row r="72" spans="1:9" x14ac:dyDescent="0.2">
      <c r="C72" s="17"/>
      <c r="D72" s="17"/>
      <c r="E72" s="17"/>
      <c r="F72" s="17"/>
      <c r="G72" s="17"/>
      <c r="H72" s="17"/>
      <c r="I72" s="17"/>
    </row>
    <row r="73" spans="1:9" x14ac:dyDescent="0.2">
      <c r="A73" t="s">
        <v>241</v>
      </c>
      <c r="B73" s="1" t="s">
        <v>15</v>
      </c>
      <c r="C73" s="17"/>
      <c r="D73" s="17"/>
      <c r="E73" s="17"/>
      <c r="F73" s="17"/>
      <c r="G73" s="17"/>
      <c r="H73" s="17"/>
      <c r="I73" s="17"/>
    </row>
    <row r="74" spans="1:9" x14ac:dyDescent="0.2">
      <c r="C74" s="17"/>
      <c r="D74" s="17"/>
      <c r="E74" s="17"/>
      <c r="F74" s="17"/>
      <c r="G74" s="17"/>
      <c r="H74" s="17"/>
      <c r="I74" s="17"/>
    </row>
    <row r="75" spans="1:9" x14ac:dyDescent="0.2">
      <c r="A75" t="s">
        <v>51</v>
      </c>
      <c r="B75" s="1" t="s">
        <v>15</v>
      </c>
      <c r="C75" s="17"/>
      <c r="D75" s="17"/>
      <c r="E75" s="17"/>
      <c r="F75" s="17"/>
      <c r="G75" s="17"/>
      <c r="H75" s="17"/>
      <c r="I75" s="17"/>
    </row>
    <row r="76" spans="1:9" x14ac:dyDescent="0.2">
      <c r="B76" s="1"/>
      <c r="C76" s="17"/>
      <c r="D76" s="17"/>
      <c r="E76" s="17"/>
      <c r="F76" s="17"/>
      <c r="G76" s="17"/>
      <c r="H76" s="17"/>
      <c r="I76" s="17"/>
    </row>
    <row r="77" spans="1:9" x14ac:dyDescent="0.2">
      <c r="A77" t="s">
        <v>50</v>
      </c>
      <c r="B77" s="1" t="s">
        <v>15</v>
      </c>
      <c r="C77" s="17"/>
      <c r="D77" s="17"/>
      <c r="E77" s="17"/>
      <c r="F77" s="17"/>
      <c r="G77" s="17"/>
      <c r="H77" s="17"/>
      <c r="I77" s="17"/>
    </row>
    <row r="78" spans="1:9" x14ac:dyDescent="0.2">
      <c r="C78" s="17"/>
      <c r="D78" s="17"/>
      <c r="E78" s="17"/>
      <c r="F78" s="17"/>
      <c r="G78" s="17"/>
      <c r="H78" s="17"/>
      <c r="I78" s="17"/>
    </row>
    <row r="79" spans="1:9" x14ac:dyDescent="0.2">
      <c r="A79" t="s">
        <v>52</v>
      </c>
      <c r="B79" s="1" t="s">
        <v>3</v>
      </c>
      <c r="C79" s="17"/>
      <c r="D79" s="17"/>
      <c r="E79" s="17"/>
      <c r="F79" s="17"/>
      <c r="G79" s="17"/>
      <c r="H79" s="17"/>
      <c r="I79" s="17"/>
    </row>
    <row r="80" spans="1:9" x14ac:dyDescent="0.2">
      <c r="A80" t="s">
        <v>54</v>
      </c>
      <c r="B80" s="1" t="s">
        <v>3</v>
      </c>
      <c r="C80" s="17"/>
      <c r="D80" s="17"/>
      <c r="E80" s="17"/>
      <c r="F80" s="17"/>
      <c r="G80" s="17"/>
      <c r="H80" s="17"/>
      <c r="I80" s="17"/>
    </row>
    <row r="81" spans="1:9" x14ac:dyDescent="0.2">
      <c r="A81" t="s">
        <v>55</v>
      </c>
      <c r="B81" s="1" t="s">
        <v>3</v>
      </c>
      <c r="C81" s="17"/>
      <c r="D81" s="17"/>
      <c r="E81" s="17"/>
      <c r="F81" s="17"/>
      <c r="G81" s="17"/>
      <c r="H81" s="17"/>
      <c r="I81" s="17"/>
    </row>
    <row r="82" spans="1:9" x14ac:dyDescent="0.2">
      <c r="A82" t="s">
        <v>56</v>
      </c>
      <c r="B82" s="1" t="s">
        <v>3</v>
      </c>
      <c r="C82" s="17"/>
      <c r="D82" s="17"/>
      <c r="E82" s="17"/>
      <c r="F82" s="17"/>
      <c r="G82" s="17"/>
      <c r="H82" s="17"/>
      <c r="I82" s="17"/>
    </row>
    <row r="83" spans="1:9" x14ac:dyDescent="0.2">
      <c r="A83" t="s">
        <v>57</v>
      </c>
      <c r="B83" s="1" t="s">
        <v>3</v>
      </c>
      <c r="C83" s="17"/>
      <c r="D83" s="17"/>
      <c r="E83" s="17"/>
      <c r="F83" s="17"/>
      <c r="G83" s="17"/>
      <c r="H83" s="17"/>
      <c r="I83" s="17"/>
    </row>
    <row r="84" spans="1:9" x14ac:dyDescent="0.2">
      <c r="A84" t="s">
        <v>58</v>
      </c>
      <c r="B84" s="1" t="s">
        <v>3</v>
      </c>
      <c r="C84" s="17"/>
      <c r="D84" s="17"/>
      <c r="E84" s="17"/>
      <c r="F84" s="17"/>
      <c r="G84" s="17"/>
      <c r="H84" s="17"/>
      <c r="I84" s="17"/>
    </row>
    <row r="85" spans="1:9" x14ac:dyDescent="0.2">
      <c r="C85" s="17"/>
      <c r="D85" s="17"/>
      <c r="E85" s="17"/>
      <c r="F85" s="17"/>
      <c r="G85" s="17"/>
      <c r="H85" s="17"/>
      <c r="I85" s="17"/>
    </row>
    <row r="86" spans="1:9" x14ac:dyDescent="0.2">
      <c r="A86" t="s">
        <v>59</v>
      </c>
      <c r="B86" s="1" t="s">
        <v>60</v>
      </c>
      <c r="C86" s="17"/>
      <c r="D86" s="17"/>
      <c r="E86" s="17"/>
      <c r="F86" s="17"/>
      <c r="G86" s="17"/>
      <c r="H86" s="17"/>
      <c r="I86" s="17"/>
    </row>
    <row r="87" spans="1:9" x14ac:dyDescent="0.2">
      <c r="A87" t="s">
        <v>62</v>
      </c>
      <c r="B87" s="1" t="s">
        <v>60</v>
      </c>
      <c r="C87" s="17"/>
      <c r="D87" s="17"/>
      <c r="E87" s="17"/>
      <c r="F87" s="17"/>
      <c r="G87" s="17"/>
      <c r="H87" s="17"/>
      <c r="I87" s="17"/>
    </row>
    <row r="88" spans="1:9" x14ac:dyDescent="0.2">
      <c r="A88" t="s">
        <v>64</v>
      </c>
      <c r="B88" s="1" t="s">
        <v>60</v>
      </c>
      <c r="C88" s="17"/>
      <c r="D88" s="17"/>
      <c r="E88" s="17"/>
      <c r="F88" s="17"/>
      <c r="G88" s="17"/>
      <c r="H88" s="17"/>
      <c r="I88" s="17"/>
    </row>
    <row r="89" spans="1:9" x14ac:dyDescent="0.2">
      <c r="A89" t="s">
        <v>66</v>
      </c>
      <c r="B89" s="1" t="s">
        <v>60</v>
      </c>
      <c r="C89" s="17"/>
      <c r="D89" s="17"/>
      <c r="E89" s="17"/>
      <c r="F89" s="17"/>
      <c r="G89" s="17"/>
      <c r="H89" s="17"/>
      <c r="I89" s="17"/>
    </row>
    <row r="90" spans="1:9" x14ac:dyDescent="0.2">
      <c r="A90" t="s">
        <v>68</v>
      </c>
      <c r="B90" s="1" t="s">
        <v>60</v>
      </c>
      <c r="C90" s="17"/>
      <c r="D90" s="17"/>
      <c r="E90" s="17"/>
      <c r="F90" s="17"/>
      <c r="G90" s="17"/>
      <c r="H90" s="17"/>
      <c r="I90" s="17"/>
    </row>
    <row r="91" spans="1:9" x14ac:dyDescent="0.2">
      <c r="A91" t="s">
        <v>70</v>
      </c>
      <c r="B91" s="1" t="s">
        <v>60</v>
      </c>
      <c r="C91" s="17"/>
      <c r="D91" s="17"/>
      <c r="E91" s="17"/>
      <c r="F91" s="17"/>
      <c r="G91" s="17"/>
      <c r="H91" s="17"/>
      <c r="I91" s="17"/>
    </row>
    <row r="92" spans="1:9" x14ac:dyDescent="0.2">
      <c r="A92" t="s">
        <v>72</v>
      </c>
      <c r="B92" s="1" t="s">
        <v>60</v>
      </c>
      <c r="C92" s="17"/>
      <c r="D92" s="17"/>
      <c r="E92" s="17"/>
      <c r="F92" s="17"/>
      <c r="G92" s="17"/>
      <c r="H92" s="17"/>
      <c r="I92" s="17"/>
    </row>
    <row r="93" spans="1:9" x14ac:dyDescent="0.2">
      <c r="A93" t="s">
        <v>74</v>
      </c>
      <c r="B93" s="1" t="s">
        <v>60</v>
      </c>
      <c r="C93" s="17"/>
      <c r="D93" s="17"/>
      <c r="E93" s="17"/>
      <c r="F93" s="17"/>
      <c r="G93" s="17"/>
      <c r="H93" s="17"/>
      <c r="I93" s="17"/>
    </row>
    <row r="94" spans="1:9" x14ac:dyDescent="0.2">
      <c r="A94" t="s">
        <v>76</v>
      </c>
      <c r="B94" s="1" t="s">
        <v>60</v>
      </c>
      <c r="C94" s="17"/>
      <c r="D94" s="17"/>
      <c r="E94" s="17"/>
      <c r="F94" s="17"/>
      <c r="G94" s="17"/>
      <c r="H94" s="17"/>
      <c r="I94" s="17"/>
    </row>
    <row r="95" spans="1:9" x14ac:dyDescent="0.2">
      <c r="A95" t="s">
        <v>78</v>
      </c>
      <c r="B95" s="1" t="s">
        <v>60</v>
      </c>
      <c r="C95" s="17"/>
      <c r="D95" s="17"/>
      <c r="E95" s="17"/>
      <c r="F95" s="17"/>
      <c r="G95" s="17"/>
      <c r="H95" s="17"/>
      <c r="I95" s="17"/>
    </row>
    <row r="96" spans="1:9" x14ac:dyDescent="0.2">
      <c r="A96" t="s">
        <v>80</v>
      </c>
      <c r="B96" s="1" t="s">
        <v>60</v>
      </c>
      <c r="C96" s="17"/>
      <c r="D96" s="17"/>
      <c r="E96" s="17"/>
      <c r="F96" s="17"/>
      <c r="G96" s="17"/>
      <c r="H96" s="17"/>
      <c r="I96" s="17"/>
    </row>
    <row r="97" spans="1:9" x14ac:dyDescent="0.2">
      <c r="A97" t="s">
        <v>389</v>
      </c>
      <c r="B97" s="1" t="s">
        <v>60</v>
      </c>
      <c r="C97" s="17"/>
      <c r="D97" s="17"/>
      <c r="E97" s="17"/>
      <c r="F97" s="17"/>
      <c r="G97" s="17"/>
      <c r="H97" s="17"/>
      <c r="I97" s="17"/>
    </row>
    <row r="98" spans="1:9" x14ac:dyDescent="0.2">
      <c r="A98" t="s">
        <v>390</v>
      </c>
      <c r="B98" s="1" t="s">
        <v>60</v>
      </c>
      <c r="C98" s="17"/>
      <c r="D98" s="17"/>
      <c r="E98" s="17"/>
      <c r="F98" s="17"/>
      <c r="G98" s="17"/>
      <c r="H98" s="17"/>
      <c r="I98" s="17"/>
    </row>
    <row r="99" spans="1:9" x14ac:dyDescent="0.2">
      <c r="A99" t="s">
        <v>391</v>
      </c>
      <c r="B99" s="1" t="s">
        <v>60</v>
      </c>
      <c r="C99" s="17"/>
      <c r="D99" s="17"/>
      <c r="E99" s="17"/>
      <c r="F99" s="17"/>
      <c r="G99" s="17"/>
      <c r="H99" s="17"/>
      <c r="I99" s="17"/>
    </row>
    <row r="100" spans="1:9" x14ac:dyDescent="0.2">
      <c r="A100" t="s">
        <v>392</v>
      </c>
      <c r="B100" s="1" t="s">
        <v>60</v>
      </c>
      <c r="C100" s="17"/>
      <c r="D100" s="17"/>
      <c r="E100" s="17"/>
      <c r="F100" s="17"/>
      <c r="G100" s="17"/>
      <c r="H100" s="17"/>
      <c r="I100" s="17"/>
    </row>
    <row r="101" spans="1:9" x14ac:dyDescent="0.2">
      <c r="A101" t="s">
        <v>393</v>
      </c>
      <c r="B101" s="1" t="s">
        <v>60</v>
      </c>
      <c r="C101" s="17"/>
      <c r="D101" s="17"/>
      <c r="E101" s="17"/>
      <c r="F101" s="17"/>
      <c r="G101" s="17"/>
      <c r="H101" s="17"/>
      <c r="I101" s="17"/>
    </row>
    <row r="102" spans="1:9" x14ac:dyDescent="0.2">
      <c r="A102" t="s">
        <v>82</v>
      </c>
      <c r="B102" s="1" t="s">
        <v>60</v>
      </c>
      <c r="C102" s="17"/>
      <c r="D102" s="17"/>
      <c r="E102" s="17"/>
      <c r="F102" s="17"/>
      <c r="G102" s="17"/>
      <c r="H102" s="17"/>
      <c r="I102" s="17"/>
    </row>
    <row r="103" spans="1:9" x14ac:dyDescent="0.2">
      <c r="A103" t="s">
        <v>399</v>
      </c>
      <c r="B103" s="1" t="s">
        <v>60</v>
      </c>
      <c r="C103" s="17"/>
      <c r="D103" s="17"/>
      <c r="E103" s="17"/>
      <c r="F103" s="17"/>
      <c r="G103" s="17"/>
      <c r="H103" s="17"/>
      <c r="I103" s="17"/>
    </row>
    <row r="104" spans="1:9" x14ac:dyDescent="0.2">
      <c r="A104" t="s">
        <v>84</v>
      </c>
      <c r="B104" s="1" t="s">
        <v>60</v>
      </c>
      <c r="C104" s="17"/>
      <c r="D104" s="17"/>
      <c r="E104" s="17"/>
      <c r="F104" s="17"/>
      <c r="G104" s="17"/>
      <c r="H104" s="17"/>
      <c r="I104" s="17"/>
    </row>
    <row r="105" spans="1:9" x14ac:dyDescent="0.2">
      <c r="A105" t="s">
        <v>86</v>
      </c>
      <c r="B105" s="1" t="s">
        <v>60</v>
      </c>
      <c r="C105" s="17"/>
      <c r="D105" s="17"/>
      <c r="E105" s="17"/>
      <c r="F105" s="17"/>
      <c r="G105" s="17"/>
      <c r="H105" s="17"/>
      <c r="I105" s="17"/>
    </row>
    <row r="106" spans="1:9" x14ac:dyDescent="0.2">
      <c r="A106" t="s">
        <v>88</v>
      </c>
      <c r="B106" s="1" t="s">
        <v>60</v>
      </c>
      <c r="C106" s="17"/>
      <c r="D106" s="17"/>
      <c r="E106" s="17"/>
      <c r="F106" s="17"/>
      <c r="G106" s="17"/>
      <c r="H106" s="17"/>
      <c r="I106" s="17"/>
    </row>
    <row r="107" spans="1:9" x14ac:dyDescent="0.2">
      <c r="A107" t="s">
        <v>90</v>
      </c>
      <c r="B107" s="1" t="s">
        <v>60</v>
      </c>
      <c r="C107" s="17"/>
      <c r="D107" s="17"/>
      <c r="E107" s="17"/>
      <c r="F107" s="17"/>
      <c r="G107" s="17"/>
      <c r="H107" s="17"/>
      <c r="I107" s="17"/>
    </row>
    <row r="108" spans="1:9" x14ac:dyDescent="0.2">
      <c r="A108" t="s">
        <v>92</v>
      </c>
      <c r="B108" s="1" t="s">
        <v>60</v>
      </c>
      <c r="C108" s="17"/>
      <c r="D108" s="17"/>
      <c r="E108" s="17"/>
      <c r="F108" s="17"/>
      <c r="G108" s="17"/>
      <c r="H108" s="17"/>
      <c r="I108" s="17"/>
    </row>
    <row r="109" spans="1:9" x14ac:dyDescent="0.2">
      <c r="A109" t="s">
        <v>94</v>
      </c>
      <c r="B109" s="1" t="s">
        <v>60</v>
      </c>
      <c r="C109" s="17"/>
      <c r="D109" s="17"/>
      <c r="E109" s="17"/>
      <c r="F109" s="17"/>
      <c r="G109" s="17"/>
      <c r="H109" s="17"/>
      <c r="I109" s="17"/>
    </row>
    <row r="110" spans="1:9" x14ac:dyDescent="0.2">
      <c r="A110" t="s">
        <v>96</v>
      </c>
      <c r="B110" s="1" t="s">
        <v>60</v>
      </c>
      <c r="C110" s="17"/>
      <c r="D110" s="17"/>
      <c r="E110" s="17"/>
      <c r="F110" s="17"/>
      <c r="G110" s="17"/>
      <c r="H110" s="17"/>
      <c r="I110" s="17"/>
    </row>
    <row r="111" spans="1:9" x14ac:dyDescent="0.2">
      <c r="A111" t="s">
        <v>98</v>
      </c>
      <c r="B111" s="1" t="s">
        <v>60</v>
      </c>
      <c r="C111" s="14"/>
      <c r="D111" s="17"/>
      <c r="E111" s="17"/>
      <c r="F111" s="17"/>
      <c r="G111" s="17"/>
      <c r="H111" s="17"/>
      <c r="I111" s="17"/>
    </row>
    <row r="112" spans="1:9" x14ac:dyDescent="0.2">
      <c r="A112" t="s">
        <v>100</v>
      </c>
      <c r="B112" s="1" t="s">
        <v>60</v>
      </c>
      <c r="C112" s="14"/>
      <c r="D112" s="17"/>
      <c r="E112" s="17"/>
      <c r="F112" s="17"/>
      <c r="G112" s="17"/>
      <c r="H112" s="17"/>
      <c r="I112" s="17"/>
    </row>
    <row r="113" spans="1:9" x14ac:dyDescent="0.2">
      <c r="A113" t="s">
        <v>102</v>
      </c>
      <c r="B113" s="1" t="s">
        <v>60</v>
      </c>
      <c r="C113" s="14"/>
      <c r="D113" s="17"/>
      <c r="E113" s="17"/>
      <c r="F113" s="17"/>
      <c r="G113" s="17"/>
      <c r="H113" s="17"/>
      <c r="I113" s="17"/>
    </row>
    <row r="114" spans="1:9" x14ac:dyDescent="0.2">
      <c r="A114" t="s">
        <v>104</v>
      </c>
      <c r="B114" s="1" t="s">
        <v>60</v>
      </c>
      <c r="C114" s="14"/>
      <c r="D114" s="17"/>
      <c r="E114" s="17"/>
      <c r="F114" s="17"/>
      <c r="G114" s="17"/>
      <c r="H114" s="17"/>
      <c r="I114" s="17"/>
    </row>
    <row r="115" spans="1:9" x14ac:dyDescent="0.2">
      <c r="A115" t="s">
        <v>106</v>
      </c>
      <c r="B115" s="1" t="s">
        <v>60</v>
      </c>
      <c r="C115" s="14"/>
      <c r="D115" s="17"/>
      <c r="E115" s="17"/>
      <c r="F115" s="17"/>
      <c r="G115" s="17"/>
      <c r="H115" s="17"/>
      <c r="I115" s="17"/>
    </row>
    <row r="116" spans="1:9" x14ac:dyDescent="0.2">
      <c r="A116" t="s">
        <v>108</v>
      </c>
      <c r="B116" s="1" t="s">
        <v>60</v>
      </c>
      <c r="C116" s="14"/>
      <c r="D116" s="17"/>
      <c r="E116" s="17"/>
      <c r="F116" s="17"/>
      <c r="G116" s="17"/>
      <c r="H116" s="17"/>
      <c r="I116" s="17"/>
    </row>
    <row r="117" spans="1:9" x14ac:dyDescent="0.2">
      <c r="A117" t="s">
        <v>401</v>
      </c>
      <c r="B117" s="1" t="s">
        <v>60</v>
      </c>
      <c r="C117" s="14"/>
      <c r="D117" s="17"/>
      <c r="E117" s="17"/>
      <c r="F117" s="17"/>
      <c r="G117" s="17"/>
      <c r="H117" s="17"/>
      <c r="I117" s="17"/>
    </row>
    <row r="118" spans="1:9" x14ac:dyDescent="0.2">
      <c r="A118" t="s">
        <v>402</v>
      </c>
      <c r="B118" s="1" t="s">
        <v>60</v>
      </c>
      <c r="C118" s="14"/>
      <c r="D118" s="17"/>
      <c r="E118" s="17"/>
      <c r="F118" s="17"/>
      <c r="G118" s="17"/>
      <c r="H118" s="17"/>
      <c r="I118" s="17"/>
    </row>
    <row r="119" spans="1:9" x14ac:dyDescent="0.2">
      <c r="A119" t="s">
        <v>403</v>
      </c>
      <c r="B119" s="1" t="s">
        <v>60</v>
      </c>
      <c r="C119" s="14"/>
      <c r="D119" s="17"/>
      <c r="E119" s="17"/>
      <c r="F119" s="17"/>
      <c r="G119" s="17"/>
      <c r="H119" s="17"/>
      <c r="I119" s="17"/>
    </row>
    <row r="120" spans="1:9" x14ac:dyDescent="0.2">
      <c r="A120" t="s">
        <v>136</v>
      </c>
      <c r="B120" s="1" t="s">
        <v>60</v>
      </c>
      <c r="C120" s="14"/>
      <c r="D120" s="17"/>
      <c r="E120" s="17"/>
      <c r="F120" s="17"/>
      <c r="G120" s="17"/>
      <c r="H120" s="17"/>
      <c r="I120" s="17"/>
    </row>
    <row r="121" spans="1:9" x14ac:dyDescent="0.2">
      <c r="A121" t="s">
        <v>137</v>
      </c>
      <c r="B121" s="1" t="s">
        <v>60</v>
      </c>
      <c r="C121" s="14"/>
      <c r="D121" s="17"/>
      <c r="E121" s="17"/>
      <c r="F121" s="17"/>
      <c r="G121" s="17"/>
      <c r="H121" s="17"/>
      <c r="I121" s="17"/>
    </row>
    <row r="122" spans="1:9" x14ac:dyDescent="0.2">
      <c r="A122" t="s">
        <v>138</v>
      </c>
      <c r="B122" s="1" t="s">
        <v>60</v>
      </c>
      <c r="C122" s="14"/>
      <c r="D122" s="17"/>
      <c r="E122" s="17"/>
      <c r="F122" s="17"/>
      <c r="G122" s="17"/>
      <c r="H122" s="17"/>
      <c r="I122" s="17"/>
    </row>
    <row r="123" spans="1:9" x14ac:dyDescent="0.2">
      <c r="A123" t="s">
        <v>139</v>
      </c>
      <c r="B123" s="1" t="s">
        <v>60</v>
      </c>
      <c r="C123" s="14"/>
      <c r="D123" s="17"/>
      <c r="E123" s="17"/>
      <c r="F123" s="17"/>
      <c r="G123" s="17"/>
      <c r="H123" s="17"/>
      <c r="I123" s="17"/>
    </row>
    <row r="124" spans="1:9" x14ac:dyDescent="0.2">
      <c r="A124" t="s">
        <v>140</v>
      </c>
      <c r="B124" s="1" t="s">
        <v>60</v>
      </c>
      <c r="C124" s="14"/>
      <c r="D124" s="17"/>
      <c r="E124" s="17"/>
      <c r="F124" s="17"/>
      <c r="G124" s="17"/>
      <c r="H124" s="17"/>
      <c r="I124" s="17"/>
    </row>
    <row r="125" spans="1:9" x14ac:dyDescent="0.2">
      <c r="A125" t="s">
        <v>141</v>
      </c>
      <c r="B125" s="1" t="s">
        <v>60</v>
      </c>
      <c r="C125" s="14"/>
      <c r="D125" s="17"/>
      <c r="E125" s="17"/>
      <c r="F125" s="17"/>
      <c r="G125" s="17"/>
      <c r="H125" s="17"/>
      <c r="I125" s="17"/>
    </row>
    <row r="126" spans="1:9" x14ac:dyDescent="0.2">
      <c r="A126" t="s">
        <v>142</v>
      </c>
      <c r="B126" s="1" t="s">
        <v>60</v>
      </c>
      <c r="C126" s="14"/>
      <c r="D126" s="17"/>
      <c r="E126" s="17"/>
      <c r="F126" s="17"/>
      <c r="G126" s="17"/>
      <c r="H126" s="17"/>
      <c r="I126" s="17"/>
    </row>
    <row r="127" spans="1:9" x14ac:dyDescent="0.2">
      <c r="A127" t="s">
        <v>143</v>
      </c>
      <c r="B127" s="1" t="s">
        <v>60</v>
      </c>
      <c r="C127" s="14"/>
      <c r="D127" s="17"/>
      <c r="E127" s="17"/>
      <c r="F127" s="17"/>
      <c r="G127" s="17"/>
      <c r="H127" s="17"/>
      <c r="I127" s="17"/>
    </row>
    <row r="128" spans="1:9" x14ac:dyDescent="0.2">
      <c r="A128" t="s">
        <v>144</v>
      </c>
      <c r="B128" s="1" t="s">
        <v>60</v>
      </c>
      <c r="C128" s="14"/>
      <c r="D128" s="17"/>
      <c r="E128" s="17"/>
      <c r="F128" s="17"/>
      <c r="G128" s="17"/>
      <c r="H128" s="17"/>
      <c r="I128" s="17"/>
    </row>
    <row r="129" spans="1:9" x14ac:dyDescent="0.2">
      <c r="A129" t="s">
        <v>145</v>
      </c>
      <c r="B129" s="1" t="s">
        <v>60</v>
      </c>
      <c r="C129" s="14"/>
      <c r="D129" s="17"/>
      <c r="E129" s="17"/>
      <c r="F129" s="17"/>
      <c r="G129" s="17"/>
      <c r="H129" s="17"/>
      <c r="I129" s="17"/>
    </row>
    <row r="130" spans="1:9" x14ac:dyDescent="0.2">
      <c r="A130" t="s">
        <v>146</v>
      </c>
      <c r="B130" s="1" t="s">
        <v>60</v>
      </c>
      <c r="C130" s="14"/>
      <c r="D130" s="17"/>
      <c r="E130" s="17"/>
      <c r="F130" s="17"/>
      <c r="G130" s="17"/>
      <c r="H130" s="17"/>
      <c r="I130" s="17"/>
    </row>
    <row r="131" spans="1:9" x14ac:dyDescent="0.2">
      <c r="A131" t="s">
        <v>147</v>
      </c>
      <c r="B131" s="1" t="s">
        <v>60</v>
      </c>
      <c r="C131" s="14"/>
      <c r="D131" s="17"/>
      <c r="E131" s="17"/>
      <c r="F131" s="17"/>
      <c r="G131" s="17"/>
      <c r="H131" s="17"/>
      <c r="I131" s="17"/>
    </row>
    <row r="132" spans="1:9" x14ac:dyDescent="0.2">
      <c r="A132" t="s">
        <v>148</v>
      </c>
      <c r="B132" s="1" t="s">
        <v>60</v>
      </c>
      <c r="C132" s="14"/>
      <c r="D132" s="17"/>
      <c r="E132" s="17"/>
      <c r="F132" s="17"/>
      <c r="G132" s="17"/>
      <c r="H132" s="17"/>
      <c r="I132" s="17"/>
    </row>
    <row r="133" spans="1:9" x14ac:dyDescent="0.2">
      <c r="A133" t="s">
        <v>149</v>
      </c>
      <c r="B133" s="1" t="s">
        <v>60</v>
      </c>
      <c r="C133" s="14"/>
      <c r="D133" s="17"/>
      <c r="E133" s="17"/>
      <c r="F133" s="17"/>
      <c r="G133" s="17"/>
      <c r="H133" s="17"/>
      <c r="I133" s="17"/>
    </row>
    <row r="134" spans="1:9" x14ac:dyDescent="0.2">
      <c r="A134" t="s">
        <v>150</v>
      </c>
      <c r="B134" s="1" t="s">
        <v>60</v>
      </c>
      <c r="C134" s="14"/>
      <c r="D134" s="17"/>
      <c r="E134" s="17"/>
      <c r="F134" s="17"/>
      <c r="G134" s="17"/>
      <c r="H134" s="17"/>
      <c r="I134" s="17"/>
    </row>
    <row r="135" spans="1:9" x14ac:dyDescent="0.2">
      <c r="A135" t="s">
        <v>152</v>
      </c>
      <c r="B135" s="1" t="s">
        <v>60</v>
      </c>
      <c r="C135" s="14"/>
      <c r="D135" s="17"/>
      <c r="E135" s="17"/>
      <c r="F135" s="17"/>
      <c r="G135" s="17"/>
      <c r="H135" s="17"/>
      <c r="I135" s="17"/>
    </row>
    <row r="136" spans="1:9" x14ac:dyDescent="0.2">
      <c r="A136" t="s">
        <v>153</v>
      </c>
      <c r="B136" s="1" t="s">
        <v>60</v>
      </c>
      <c r="C136" s="14"/>
      <c r="D136" s="17"/>
      <c r="E136" s="17"/>
      <c r="F136" s="17"/>
      <c r="G136" s="17"/>
      <c r="H136" s="17"/>
      <c r="I136" s="17"/>
    </row>
    <row r="137" spans="1:9" x14ac:dyDescent="0.2">
      <c r="A137" t="s">
        <v>154</v>
      </c>
      <c r="B137" s="1" t="s">
        <v>60</v>
      </c>
      <c r="C137" s="17"/>
      <c r="D137" s="17"/>
      <c r="E137" s="17"/>
      <c r="F137" s="17"/>
      <c r="G137" s="17"/>
      <c r="H137" s="17"/>
      <c r="I137" s="17"/>
    </row>
    <row r="138" spans="1:9" x14ac:dyDescent="0.2">
      <c r="A138" t="s">
        <v>155</v>
      </c>
      <c r="B138" s="1" t="s">
        <v>60</v>
      </c>
      <c r="C138" s="16"/>
      <c r="D138" s="17"/>
      <c r="E138" s="17"/>
      <c r="F138" s="17"/>
      <c r="G138" s="17"/>
      <c r="H138" s="17"/>
      <c r="I138" s="17"/>
    </row>
    <row r="139" spans="1:9" x14ac:dyDescent="0.2">
      <c r="A139" t="s">
        <v>156</v>
      </c>
      <c r="B139" s="1" t="s">
        <v>60</v>
      </c>
      <c r="C139" s="16"/>
      <c r="D139" s="17"/>
      <c r="E139" s="17"/>
      <c r="F139" s="17"/>
      <c r="G139" s="17"/>
      <c r="H139" s="17"/>
      <c r="I139" s="17"/>
    </row>
    <row r="140" spans="1:9" x14ac:dyDescent="0.2">
      <c r="A140" t="s">
        <v>157</v>
      </c>
      <c r="B140" s="1" t="s">
        <v>60</v>
      </c>
      <c r="C140" s="16"/>
      <c r="D140" s="17"/>
      <c r="E140" s="17"/>
      <c r="F140" s="17"/>
      <c r="G140" s="17"/>
      <c r="H140" s="17"/>
      <c r="I140" s="17"/>
    </row>
    <row r="141" spans="1:9" x14ac:dyDescent="0.2">
      <c r="A141" t="s">
        <v>158</v>
      </c>
      <c r="B141" s="1" t="s">
        <v>60</v>
      </c>
      <c r="C141" s="16"/>
      <c r="D141" s="17"/>
      <c r="E141" s="17"/>
      <c r="F141" s="17"/>
      <c r="G141" s="17"/>
      <c r="H141" s="17"/>
      <c r="I141" s="17"/>
    </row>
    <row r="142" spans="1:9" x14ac:dyDescent="0.2">
      <c r="A142" t="s">
        <v>159</v>
      </c>
      <c r="B142" s="1" t="s">
        <v>60</v>
      </c>
      <c r="C142" s="16"/>
      <c r="D142" s="17"/>
      <c r="E142" s="17"/>
      <c r="F142" s="17"/>
      <c r="G142" s="17"/>
      <c r="H142" s="17"/>
      <c r="I142" s="17"/>
    </row>
    <row r="143" spans="1:9" x14ac:dyDescent="0.2">
      <c r="A143" t="s">
        <v>160</v>
      </c>
      <c r="B143" s="1" t="s">
        <v>60</v>
      </c>
      <c r="C143" s="16"/>
      <c r="D143" s="17"/>
      <c r="E143" s="17"/>
      <c r="F143" s="17"/>
      <c r="G143" s="17"/>
      <c r="H143" s="17"/>
      <c r="I143" s="17"/>
    </row>
    <row r="144" spans="1:9" x14ac:dyDescent="0.2">
      <c r="A144" t="s">
        <v>161</v>
      </c>
      <c r="B144" s="1" t="s">
        <v>60</v>
      </c>
      <c r="C144" s="16"/>
      <c r="D144" s="17"/>
      <c r="E144" s="17"/>
      <c r="F144" s="17"/>
      <c r="G144" s="17"/>
      <c r="H144" s="17"/>
      <c r="I144" s="17"/>
    </row>
    <row r="145" spans="1:9" x14ac:dyDescent="0.2">
      <c r="A145" t="s">
        <v>162</v>
      </c>
      <c r="B145" s="1" t="s">
        <v>60</v>
      </c>
      <c r="C145" s="16"/>
      <c r="D145" s="17"/>
      <c r="E145" s="17"/>
      <c r="F145" s="17"/>
      <c r="G145" s="17"/>
      <c r="H145" s="17"/>
      <c r="I145" s="17"/>
    </row>
    <row r="146" spans="1:9" x14ac:dyDescent="0.2">
      <c r="C146" s="16"/>
      <c r="D146" s="17"/>
      <c r="E146" s="17"/>
      <c r="F146" s="17"/>
      <c r="G146" s="17"/>
      <c r="H146" s="17"/>
      <c r="I146" s="17"/>
    </row>
    <row r="147" spans="1:9" x14ac:dyDescent="0.2">
      <c r="A147" t="s">
        <v>110</v>
      </c>
      <c r="B147" s="1" t="s">
        <v>111</v>
      </c>
      <c r="C147" s="16"/>
      <c r="D147" s="17"/>
      <c r="E147" s="17"/>
      <c r="F147" s="17"/>
      <c r="G147" s="17"/>
      <c r="H147" s="17"/>
      <c r="I147" s="17"/>
    </row>
    <row r="148" spans="1:9" x14ac:dyDescent="0.2">
      <c r="A148" t="s">
        <v>112</v>
      </c>
      <c r="B148" s="1" t="s">
        <v>111</v>
      </c>
      <c r="C148" s="16"/>
      <c r="D148" s="17"/>
      <c r="E148" s="17"/>
      <c r="F148" s="17"/>
      <c r="G148" s="17"/>
      <c r="H148" s="17"/>
      <c r="I148" s="17"/>
    </row>
    <row r="149" spans="1:9" x14ac:dyDescent="0.2">
      <c r="A149" t="s">
        <v>113</v>
      </c>
      <c r="B149" s="1" t="s">
        <v>111</v>
      </c>
      <c r="D149" s="17"/>
      <c r="E149" s="17"/>
      <c r="F149" s="17"/>
      <c r="G149" s="17"/>
      <c r="H149" s="17"/>
      <c r="I149" s="17"/>
    </row>
    <row r="150" spans="1:9" x14ac:dyDescent="0.2">
      <c r="A150" t="s">
        <v>114</v>
      </c>
      <c r="B150" s="1" t="s">
        <v>111</v>
      </c>
      <c r="C150" s="16"/>
      <c r="D150" s="17"/>
      <c r="E150" s="17"/>
      <c r="F150" s="17"/>
      <c r="G150" s="17"/>
      <c r="H150" s="17"/>
      <c r="I150" s="17"/>
    </row>
    <row r="151" spans="1:9" x14ac:dyDescent="0.2">
      <c r="A151" t="s">
        <v>115</v>
      </c>
      <c r="B151" s="1" t="s">
        <v>111</v>
      </c>
      <c r="C151" s="16"/>
      <c r="D151" s="17"/>
      <c r="E151" s="17"/>
      <c r="F151" s="17"/>
      <c r="G151" s="17"/>
      <c r="H151" s="17"/>
      <c r="I151" s="17"/>
    </row>
    <row r="152" spans="1:9" x14ac:dyDescent="0.2">
      <c r="A152" t="s">
        <v>116</v>
      </c>
      <c r="B152" s="1" t="s">
        <v>111</v>
      </c>
      <c r="C152" s="16"/>
      <c r="D152" s="17"/>
      <c r="E152" s="17"/>
      <c r="F152" s="17"/>
      <c r="G152" s="17"/>
      <c r="H152" s="17"/>
      <c r="I152" s="17"/>
    </row>
    <row r="153" spans="1:9" x14ac:dyDescent="0.2">
      <c r="A153" t="s">
        <v>117</v>
      </c>
      <c r="B153" s="1" t="s">
        <v>111</v>
      </c>
      <c r="C153" s="16"/>
      <c r="D153" s="17"/>
      <c r="E153" s="17"/>
      <c r="F153" s="17"/>
      <c r="G153" s="17"/>
      <c r="H153" s="17"/>
      <c r="I153" s="17"/>
    </row>
    <row r="154" spans="1:9" x14ac:dyDescent="0.2">
      <c r="A154" t="s">
        <v>118</v>
      </c>
      <c r="B154" s="1" t="s">
        <v>111</v>
      </c>
      <c r="C154" s="16"/>
      <c r="D154" s="17"/>
      <c r="E154" s="17"/>
      <c r="F154" s="17"/>
      <c r="G154" s="17"/>
      <c r="H154" s="17"/>
      <c r="I154" s="17"/>
    </row>
    <row r="155" spans="1:9" x14ac:dyDescent="0.2">
      <c r="A155" t="s">
        <v>119</v>
      </c>
      <c r="B155" s="1" t="s">
        <v>111</v>
      </c>
      <c r="C155" s="16"/>
      <c r="D155" s="17"/>
      <c r="E155" s="17"/>
      <c r="F155" s="17"/>
      <c r="G155" s="17"/>
      <c r="H155" s="17"/>
      <c r="I155" s="17"/>
    </row>
    <row r="156" spans="1:9" x14ac:dyDescent="0.2">
      <c r="A156" t="s">
        <v>120</v>
      </c>
      <c r="B156" s="1" t="s">
        <v>111</v>
      </c>
      <c r="C156" s="16"/>
      <c r="D156" s="17"/>
      <c r="E156" s="17"/>
      <c r="F156" s="17"/>
      <c r="G156" s="17"/>
      <c r="H156" s="17"/>
      <c r="I156" s="17"/>
    </row>
    <row r="157" spans="1:9" x14ac:dyDescent="0.2">
      <c r="A157" t="s">
        <v>121</v>
      </c>
      <c r="B157" s="1" t="s">
        <v>111</v>
      </c>
      <c r="C157" s="16"/>
      <c r="D157" s="17"/>
      <c r="E157" s="17"/>
      <c r="F157" s="17"/>
      <c r="G157" s="17"/>
      <c r="H157" s="17"/>
      <c r="I157" s="17"/>
    </row>
    <row r="158" spans="1:9" x14ac:dyDescent="0.2">
      <c r="A158" t="s">
        <v>394</v>
      </c>
      <c r="B158" s="1" t="s">
        <v>111</v>
      </c>
      <c r="C158" s="16"/>
      <c r="D158" s="17"/>
      <c r="E158" s="17"/>
      <c r="F158" s="17"/>
      <c r="G158" s="17"/>
      <c r="H158" s="17"/>
      <c r="I158" s="17"/>
    </row>
    <row r="159" spans="1:9" x14ac:dyDescent="0.2">
      <c r="A159" t="s">
        <v>395</v>
      </c>
      <c r="B159" s="1" t="s">
        <v>111</v>
      </c>
      <c r="C159" s="16"/>
      <c r="D159" s="17"/>
      <c r="E159" s="17"/>
      <c r="F159" s="17"/>
      <c r="G159" s="17"/>
      <c r="H159" s="17"/>
      <c r="I159" s="17"/>
    </row>
    <row r="160" spans="1:9" x14ac:dyDescent="0.2">
      <c r="A160" t="s">
        <v>396</v>
      </c>
      <c r="B160" s="1" t="s">
        <v>111</v>
      </c>
      <c r="C160" s="16"/>
      <c r="D160" s="17"/>
      <c r="E160" s="17"/>
      <c r="F160" s="17"/>
      <c r="G160" s="17"/>
      <c r="H160" s="17"/>
      <c r="I160" s="17"/>
    </row>
    <row r="161" spans="1:9" x14ac:dyDescent="0.2">
      <c r="A161" t="s">
        <v>397</v>
      </c>
      <c r="B161" s="1" t="s">
        <v>111</v>
      </c>
      <c r="C161" s="16"/>
      <c r="D161" s="17"/>
      <c r="E161" s="17"/>
      <c r="F161" s="17"/>
      <c r="G161" s="17"/>
      <c r="H161" s="17"/>
      <c r="I161" s="17"/>
    </row>
    <row r="162" spans="1:9" x14ac:dyDescent="0.2">
      <c r="A162" t="s">
        <v>398</v>
      </c>
      <c r="B162" s="1" t="s">
        <v>111</v>
      </c>
      <c r="C162" s="16"/>
      <c r="D162" s="17"/>
      <c r="E162" s="17"/>
      <c r="F162" s="17"/>
      <c r="G162" s="17"/>
      <c r="H162" s="17"/>
      <c r="I162" s="17"/>
    </row>
    <row r="163" spans="1:9" x14ac:dyDescent="0.2">
      <c r="A163" t="s">
        <v>122</v>
      </c>
      <c r="B163" s="1" t="s">
        <v>111</v>
      </c>
      <c r="C163" s="16"/>
      <c r="D163" s="17"/>
      <c r="E163" s="17"/>
      <c r="F163" s="17"/>
      <c r="G163" s="17"/>
      <c r="H163" s="17"/>
      <c r="I163" s="17"/>
    </row>
    <row r="164" spans="1:9" x14ac:dyDescent="0.2">
      <c r="A164" t="s">
        <v>400</v>
      </c>
      <c r="B164" s="1" t="s">
        <v>111</v>
      </c>
      <c r="C164" s="16"/>
      <c r="D164" s="17"/>
      <c r="E164" s="17"/>
      <c r="F164" s="17"/>
      <c r="G164" s="17"/>
      <c r="H164" s="17"/>
      <c r="I164" s="17"/>
    </row>
    <row r="165" spans="1:9" x14ac:dyDescent="0.2">
      <c r="A165" t="s">
        <v>123</v>
      </c>
      <c r="B165" s="1" t="s">
        <v>111</v>
      </c>
      <c r="C165" s="16"/>
      <c r="D165" s="17"/>
      <c r="E165" s="17"/>
      <c r="F165" s="17"/>
      <c r="G165" s="17"/>
      <c r="H165" s="17"/>
      <c r="I165" s="17"/>
    </row>
    <row r="166" spans="1:9" x14ac:dyDescent="0.2">
      <c r="A166" t="s">
        <v>124</v>
      </c>
      <c r="B166" s="1" t="s">
        <v>111</v>
      </c>
      <c r="C166" s="16"/>
      <c r="D166" s="17"/>
      <c r="E166" s="17"/>
      <c r="F166" s="17"/>
      <c r="G166" s="17"/>
      <c r="H166" s="17"/>
      <c r="I166" s="17"/>
    </row>
    <row r="167" spans="1:9" x14ac:dyDescent="0.2">
      <c r="A167" t="s">
        <v>125</v>
      </c>
      <c r="B167" s="1" t="s">
        <v>111</v>
      </c>
      <c r="C167" s="16"/>
      <c r="D167" s="17"/>
      <c r="E167" s="17"/>
      <c r="F167" s="17"/>
      <c r="G167" s="17"/>
      <c r="H167" s="17"/>
      <c r="I167" s="17"/>
    </row>
    <row r="168" spans="1:9" x14ac:dyDescent="0.2">
      <c r="A168" t="s">
        <v>126</v>
      </c>
      <c r="B168" s="1" t="s">
        <v>111</v>
      </c>
      <c r="C168" s="16"/>
      <c r="D168" s="17"/>
      <c r="E168" s="17"/>
      <c r="F168" s="17"/>
      <c r="G168" s="17"/>
      <c r="H168" s="17"/>
      <c r="I168" s="17"/>
    </row>
    <row r="169" spans="1:9" x14ac:dyDescent="0.2">
      <c r="A169" t="s">
        <v>127</v>
      </c>
      <c r="B169" s="1" t="s">
        <v>111</v>
      </c>
      <c r="C169" s="16"/>
      <c r="D169" s="17"/>
      <c r="E169" s="17"/>
      <c r="F169" s="17"/>
      <c r="G169" s="17"/>
      <c r="H169" s="17"/>
      <c r="I169" s="17"/>
    </row>
    <row r="170" spans="1:9" x14ac:dyDescent="0.2">
      <c r="A170" t="s">
        <v>128</v>
      </c>
      <c r="B170" s="1" t="s">
        <v>111</v>
      </c>
      <c r="C170" s="16"/>
      <c r="D170" s="17"/>
      <c r="E170" s="17"/>
      <c r="F170" s="17"/>
      <c r="G170" s="17"/>
      <c r="H170" s="17"/>
      <c r="I170" s="17"/>
    </row>
    <row r="171" spans="1:9" x14ac:dyDescent="0.2">
      <c r="A171" t="s">
        <v>129</v>
      </c>
      <c r="B171" s="1" t="s">
        <v>111</v>
      </c>
      <c r="D171" s="17"/>
      <c r="E171" s="17"/>
      <c r="F171" s="17"/>
      <c r="G171" s="17"/>
      <c r="H171" s="17"/>
      <c r="I171" s="17"/>
    </row>
    <row r="172" spans="1:9" x14ac:dyDescent="0.2">
      <c r="A172" t="s">
        <v>130</v>
      </c>
      <c r="B172" s="1" t="s">
        <v>111</v>
      </c>
      <c r="C172" s="16"/>
      <c r="D172" s="17"/>
      <c r="E172" s="17"/>
      <c r="F172" s="17"/>
      <c r="G172" s="17"/>
      <c r="H172" s="17"/>
      <c r="I172" s="17"/>
    </row>
    <row r="173" spans="1:9" x14ac:dyDescent="0.2">
      <c r="A173" t="s">
        <v>131</v>
      </c>
      <c r="B173" s="1" t="s">
        <v>111</v>
      </c>
      <c r="C173" s="16"/>
      <c r="D173" s="17"/>
      <c r="E173" s="17"/>
      <c r="F173" s="17"/>
      <c r="G173" s="17"/>
      <c r="H173" s="17"/>
      <c r="I173" s="17"/>
    </row>
    <row r="174" spans="1:9" x14ac:dyDescent="0.2">
      <c r="A174" t="s">
        <v>132</v>
      </c>
      <c r="B174" s="1" t="s">
        <v>111</v>
      </c>
      <c r="C174" s="16"/>
      <c r="D174" s="17"/>
      <c r="E174" s="17"/>
      <c r="F174" s="17"/>
      <c r="G174" s="17"/>
      <c r="H174" s="17"/>
      <c r="I174" s="17"/>
    </row>
    <row r="175" spans="1:9" x14ac:dyDescent="0.2">
      <c r="A175" t="s">
        <v>133</v>
      </c>
      <c r="B175" s="1" t="s">
        <v>111</v>
      </c>
      <c r="C175" s="16"/>
      <c r="D175" s="17"/>
      <c r="E175" s="17"/>
      <c r="F175" s="17"/>
      <c r="G175" s="17"/>
      <c r="H175" s="17"/>
      <c r="I175" s="17"/>
    </row>
    <row r="176" spans="1:9" x14ac:dyDescent="0.2">
      <c r="A176" t="s">
        <v>134</v>
      </c>
      <c r="B176" s="1" t="s">
        <v>111</v>
      </c>
      <c r="C176" s="16"/>
      <c r="D176" s="17"/>
      <c r="E176" s="17"/>
      <c r="F176" s="17"/>
      <c r="G176" s="17"/>
      <c r="H176" s="17"/>
      <c r="I176" s="17"/>
    </row>
    <row r="177" spans="1:9" x14ac:dyDescent="0.2">
      <c r="A177" t="s">
        <v>135</v>
      </c>
      <c r="B177" s="1" t="s">
        <v>111</v>
      </c>
      <c r="C177" s="16"/>
      <c r="D177" s="17"/>
      <c r="E177" s="17"/>
      <c r="F177" s="17"/>
      <c r="G177" s="17"/>
      <c r="H177" s="17"/>
      <c r="I177" s="17"/>
    </row>
    <row r="178" spans="1:9" x14ac:dyDescent="0.2">
      <c r="A178" t="s">
        <v>404</v>
      </c>
      <c r="B178" s="1" t="s">
        <v>111</v>
      </c>
      <c r="C178" s="16"/>
      <c r="D178" s="17"/>
      <c r="E178" s="17"/>
      <c r="F178" s="17"/>
      <c r="G178" s="17"/>
      <c r="H178" s="17"/>
      <c r="I178" s="17"/>
    </row>
    <row r="179" spans="1:9" x14ac:dyDescent="0.2">
      <c r="A179" t="s">
        <v>405</v>
      </c>
      <c r="B179" s="1" t="s">
        <v>111</v>
      </c>
      <c r="C179" s="16"/>
      <c r="D179" s="17"/>
      <c r="E179" s="17"/>
      <c r="F179" s="17"/>
      <c r="G179" s="17"/>
      <c r="H179" s="17"/>
      <c r="I179" s="17"/>
    </row>
    <row r="180" spans="1:9" x14ac:dyDescent="0.2">
      <c r="A180" t="s">
        <v>406</v>
      </c>
      <c r="B180" s="1" t="s">
        <v>111</v>
      </c>
      <c r="C180" s="16"/>
      <c r="D180" s="17"/>
      <c r="E180" s="17"/>
      <c r="F180" s="17"/>
      <c r="G180" s="17"/>
      <c r="H180" s="17"/>
      <c r="I180" s="17"/>
    </row>
    <row r="181" spans="1:9" x14ac:dyDescent="0.2">
      <c r="A181" t="s">
        <v>163</v>
      </c>
      <c r="B181" s="1" t="s">
        <v>111</v>
      </c>
      <c r="C181" s="16"/>
      <c r="D181" s="17"/>
      <c r="E181" s="17"/>
      <c r="F181" s="17"/>
      <c r="G181" s="17"/>
      <c r="H181" s="17"/>
      <c r="I181" s="17"/>
    </row>
    <row r="182" spans="1:9" x14ac:dyDescent="0.2">
      <c r="A182" t="s">
        <v>164</v>
      </c>
      <c r="B182" s="1" t="s">
        <v>111</v>
      </c>
      <c r="C182" s="15"/>
      <c r="D182" s="17"/>
      <c r="E182" s="17"/>
      <c r="F182" s="17"/>
      <c r="G182" s="17"/>
      <c r="H182" s="17"/>
      <c r="I182" s="17"/>
    </row>
    <row r="183" spans="1:9" x14ac:dyDescent="0.2">
      <c r="A183" t="s">
        <v>165</v>
      </c>
      <c r="B183" s="1" t="s">
        <v>111</v>
      </c>
      <c r="C183" s="16"/>
      <c r="D183" s="17"/>
      <c r="E183" s="17"/>
      <c r="F183" s="17"/>
      <c r="G183" s="17"/>
      <c r="H183" s="17"/>
      <c r="I183" s="17"/>
    </row>
    <row r="184" spans="1:9" x14ac:dyDescent="0.2">
      <c r="A184" t="s">
        <v>166</v>
      </c>
      <c r="B184" s="1" t="s">
        <v>111</v>
      </c>
      <c r="C184" s="16"/>
      <c r="D184" s="17"/>
      <c r="E184" s="17"/>
      <c r="F184" s="17"/>
      <c r="G184" s="17"/>
      <c r="H184" s="17"/>
      <c r="I184" s="17"/>
    </row>
    <row r="185" spans="1:9" x14ac:dyDescent="0.2">
      <c r="A185" t="s">
        <v>167</v>
      </c>
      <c r="B185" s="1" t="s">
        <v>111</v>
      </c>
      <c r="C185" s="16"/>
      <c r="D185" s="17"/>
      <c r="E185" s="17"/>
      <c r="F185" s="17"/>
      <c r="G185" s="17"/>
      <c r="H185" s="17"/>
      <c r="I185" s="17"/>
    </row>
    <row r="186" spans="1:9" x14ac:dyDescent="0.2">
      <c r="A186" t="s">
        <v>168</v>
      </c>
      <c r="B186" s="1" t="s">
        <v>111</v>
      </c>
      <c r="C186" s="16"/>
      <c r="D186" s="17"/>
      <c r="E186" s="17"/>
      <c r="F186" s="17"/>
      <c r="G186" s="17"/>
      <c r="H186" s="17"/>
      <c r="I186" s="17"/>
    </row>
    <row r="187" spans="1:9" x14ac:dyDescent="0.2">
      <c r="A187" t="s">
        <v>169</v>
      </c>
      <c r="B187" s="1" t="s">
        <v>111</v>
      </c>
      <c r="C187" s="16"/>
      <c r="D187" s="17"/>
      <c r="E187" s="17"/>
      <c r="F187" s="17"/>
      <c r="G187" s="17"/>
      <c r="H187" s="17"/>
      <c r="I187" s="17"/>
    </row>
    <row r="188" spans="1:9" x14ac:dyDescent="0.2">
      <c r="A188" t="s">
        <v>170</v>
      </c>
      <c r="B188" s="1" t="s">
        <v>111</v>
      </c>
      <c r="C188" s="16"/>
      <c r="D188" s="17"/>
      <c r="E188" s="17"/>
      <c r="F188" s="17"/>
      <c r="G188" s="17"/>
      <c r="H188" s="17"/>
      <c r="I188" s="17"/>
    </row>
    <row r="189" spans="1:9" x14ac:dyDescent="0.2">
      <c r="A189" t="s">
        <v>171</v>
      </c>
      <c r="B189" s="1" t="s">
        <v>111</v>
      </c>
      <c r="C189" s="16"/>
      <c r="D189" s="17"/>
      <c r="E189" s="17"/>
      <c r="F189" s="17"/>
      <c r="G189" s="17"/>
      <c r="H189" s="17"/>
      <c r="I189" s="17"/>
    </row>
    <row r="190" spans="1:9" x14ac:dyDescent="0.2">
      <c r="A190" t="s">
        <v>172</v>
      </c>
      <c r="B190" s="1" t="s">
        <v>111</v>
      </c>
      <c r="C190" s="16"/>
      <c r="D190" s="22"/>
      <c r="E190" s="22"/>
      <c r="F190" s="22"/>
      <c r="G190" s="22"/>
      <c r="H190" s="22"/>
      <c r="I190" s="22"/>
    </row>
    <row r="191" spans="1:9" x14ac:dyDescent="0.2">
      <c r="A191" t="s">
        <v>173</v>
      </c>
      <c r="B191" s="1" t="s">
        <v>111</v>
      </c>
      <c r="C191" s="16"/>
      <c r="D191" s="17"/>
      <c r="E191" s="17"/>
      <c r="F191" s="17"/>
      <c r="G191" s="17"/>
      <c r="H191" s="17"/>
      <c r="I191" s="17"/>
    </row>
    <row r="192" spans="1:9" x14ac:dyDescent="0.2">
      <c r="A192" t="s">
        <v>174</v>
      </c>
      <c r="B192" s="1" t="s">
        <v>111</v>
      </c>
      <c r="C192" s="22"/>
      <c r="D192" s="22"/>
      <c r="E192" s="22"/>
      <c r="F192" s="22"/>
      <c r="G192" s="22"/>
      <c r="H192" s="22"/>
      <c r="I192" s="22"/>
    </row>
    <row r="193" spans="1:9" x14ac:dyDescent="0.2">
      <c r="A193" t="s">
        <v>175</v>
      </c>
      <c r="B193" s="1" t="s">
        <v>111</v>
      </c>
      <c r="C193" s="16"/>
      <c r="D193" s="17"/>
      <c r="E193" s="17"/>
      <c r="F193" s="17"/>
      <c r="G193" s="17"/>
      <c r="H193" s="17"/>
      <c r="I193" s="17"/>
    </row>
    <row r="194" spans="1:9" x14ac:dyDescent="0.2">
      <c r="A194" t="s">
        <v>176</v>
      </c>
      <c r="B194" s="1" t="s">
        <v>111</v>
      </c>
      <c r="C194" s="20"/>
      <c r="D194" s="17"/>
      <c r="E194" s="17"/>
      <c r="F194" s="17"/>
      <c r="G194" s="17"/>
      <c r="H194" s="17"/>
      <c r="I194" s="17"/>
    </row>
    <row r="195" spans="1:9" x14ac:dyDescent="0.2">
      <c r="A195" t="s">
        <v>177</v>
      </c>
      <c r="B195" s="1" t="s">
        <v>111</v>
      </c>
      <c r="C195" s="20"/>
      <c r="D195" s="17"/>
      <c r="E195" s="17"/>
      <c r="F195" s="17"/>
      <c r="G195" s="17"/>
      <c r="H195" s="17"/>
      <c r="I195" s="17"/>
    </row>
    <row r="196" spans="1:9" x14ac:dyDescent="0.2">
      <c r="A196" t="s">
        <v>178</v>
      </c>
      <c r="B196" s="1" t="s">
        <v>111</v>
      </c>
      <c r="C196" s="20"/>
      <c r="D196" s="17"/>
      <c r="E196" s="17"/>
      <c r="F196" s="17"/>
      <c r="G196" s="17"/>
      <c r="H196" s="17"/>
      <c r="I196" s="17"/>
    </row>
    <row r="197" spans="1:9" x14ac:dyDescent="0.2">
      <c r="A197" t="s">
        <v>179</v>
      </c>
      <c r="B197" s="1" t="s">
        <v>111</v>
      </c>
      <c r="C197" s="20"/>
      <c r="D197" s="17"/>
      <c r="E197" s="17"/>
      <c r="F197" s="17"/>
      <c r="G197" s="17"/>
      <c r="H197" s="17"/>
      <c r="I197" s="17"/>
    </row>
    <row r="198" spans="1:9" x14ac:dyDescent="0.2">
      <c r="A198" t="s">
        <v>180</v>
      </c>
      <c r="B198" s="1" t="s">
        <v>111</v>
      </c>
      <c r="C198" s="20"/>
      <c r="D198" s="17"/>
      <c r="E198" s="17"/>
      <c r="F198" s="17"/>
      <c r="G198" s="17"/>
      <c r="H198" s="17"/>
      <c r="I198" s="17"/>
    </row>
    <row r="199" spans="1:9" x14ac:dyDescent="0.2">
      <c r="A199" t="s">
        <v>181</v>
      </c>
      <c r="B199" s="1" t="s">
        <v>111</v>
      </c>
      <c r="C199" s="20"/>
      <c r="D199" s="17"/>
      <c r="E199" s="17"/>
      <c r="F199" s="17"/>
      <c r="G199" s="17"/>
      <c r="H199" s="17"/>
      <c r="I199" s="17"/>
    </row>
    <row r="200" spans="1:9" x14ac:dyDescent="0.2">
      <c r="A200" t="s">
        <v>182</v>
      </c>
      <c r="B200" s="1" t="s">
        <v>111</v>
      </c>
      <c r="C200" s="20"/>
      <c r="D200" s="17"/>
      <c r="E200" s="17"/>
      <c r="F200" s="17"/>
      <c r="G200" s="17"/>
      <c r="H200" s="17"/>
      <c r="I200" s="17"/>
    </row>
    <row r="201" spans="1:9" x14ac:dyDescent="0.2">
      <c r="A201" t="s">
        <v>183</v>
      </c>
      <c r="B201" s="1" t="s">
        <v>111</v>
      </c>
      <c r="C201" s="20"/>
      <c r="D201" s="17"/>
      <c r="E201" s="17"/>
      <c r="F201" s="17"/>
      <c r="G201" s="17"/>
      <c r="H201" s="17"/>
      <c r="I201" s="17"/>
    </row>
    <row r="202" spans="1:9" x14ac:dyDescent="0.2">
      <c r="A202" t="s">
        <v>184</v>
      </c>
      <c r="B202" s="1" t="s">
        <v>111</v>
      </c>
      <c r="C202" s="20"/>
      <c r="D202" s="17"/>
      <c r="E202" s="17"/>
      <c r="F202" s="17"/>
      <c r="G202" s="17"/>
      <c r="H202" s="17"/>
      <c r="I202" s="17"/>
    </row>
    <row r="203" spans="1:9" x14ac:dyDescent="0.2">
      <c r="A203" t="s">
        <v>185</v>
      </c>
      <c r="B203" s="1" t="s">
        <v>111</v>
      </c>
      <c r="C203" s="20"/>
      <c r="D203" s="17"/>
      <c r="E203" s="17"/>
      <c r="F203" s="17"/>
      <c r="G203" s="17"/>
      <c r="H203" s="17"/>
      <c r="I203" s="17"/>
    </row>
    <row r="204" spans="1:9" x14ac:dyDescent="0.2">
      <c r="A204" t="s">
        <v>186</v>
      </c>
      <c r="B204" s="1" t="s">
        <v>111</v>
      </c>
      <c r="C204" s="20"/>
      <c r="D204" s="17"/>
      <c r="E204" s="17"/>
      <c r="F204" s="17"/>
      <c r="G204" s="17"/>
      <c r="H204" s="17"/>
      <c r="I204" s="17"/>
    </row>
    <row r="205" spans="1:9" x14ac:dyDescent="0.2">
      <c r="A205" t="s">
        <v>187</v>
      </c>
      <c r="B205" s="1" t="s">
        <v>111</v>
      </c>
      <c r="C205" s="20"/>
      <c r="D205" s="17"/>
      <c r="E205" s="17"/>
      <c r="F205" s="17"/>
      <c r="G205" s="17"/>
      <c r="H205" s="17"/>
      <c r="I205" s="17"/>
    </row>
    <row r="206" spans="1:9" x14ac:dyDescent="0.2">
      <c r="A206" t="s">
        <v>188</v>
      </c>
      <c r="B206" s="1" t="s">
        <v>111</v>
      </c>
    </row>
    <row r="208" spans="1:9" x14ac:dyDescent="0.2">
      <c r="A208" t="s">
        <v>189</v>
      </c>
      <c r="B208" s="1" t="s">
        <v>190</v>
      </c>
    </row>
    <row r="210" spans="1:2" x14ac:dyDescent="0.2">
      <c r="A210" t="s">
        <v>192</v>
      </c>
      <c r="B210" t="s">
        <v>193</v>
      </c>
    </row>
    <row r="211" spans="1:2" x14ac:dyDescent="0.2">
      <c r="B211" s="16"/>
    </row>
    <row r="212" spans="1:2" x14ac:dyDescent="0.2">
      <c r="A212" t="s">
        <v>194</v>
      </c>
      <c r="B212" t="s">
        <v>195</v>
      </c>
    </row>
    <row r="213" spans="1:2" x14ac:dyDescent="0.2">
      <c r="A213" t="s">
        <v>196</v>
      </c>
      <c r="B213" t="s">
        <v>195</v>
      </c>
    </row>
    <row r="214" spans="1:2" x14ac:dyDescent="0.2">
      <c r="A214" t="s">
        <v>197</v>
      </c>
      <c r="B214" t="s">
        <v>195</v>
      </c>
    </row>
    <row r="215" spans="1:2" x14ac:dyDescent="0.2">
      <c r="A215" t="s">
        <v>198</v>
      </c>
      <c r="B215" t="s">
        <v>195</v>
      </c>
    </row>
    <row r="216" spans="1:2" x14ac:dyDescent="0.2">
      <c r="A216" t="s">
        <v>199</v>
      </c>
      <c r="B216" t="s">
        <v>195</v>
      </c>
    </row>
    <row r="217" spans="1:2" x14ac:dyDescent="0.2">
      <c r="A217" t="s">
        <v>200</v>
      </c>
      <c r="B217" t="s">
        <v>195</v>
      </c>
    </row>
    <row r="218" spans="1:2" x14ac:dyDescent="0.2">
      <c r="A218" t="s">
        <v>201</v>
      </c>
      <c r="B218" t="s">
        <v>195</v>
      </c>
    </row>
    <row r="219" spans="1:2" x14ac:dyDescent="0.2">
      <c r="A219" t="s">
        <v>202</v>
      </c>
      <c r="B219" t="s">
        <v>195</v>
      </c>
    </row>
    <row r="220" spans="1:2" x14ac:dyDescent="0.2">
      <c r="A220" t="s">
        <v>203</v>
      </c>
      <c r="B220" t="s">
        <v>195</v>
      </c>
    </row>
    <row r="221" spans="1:2" x14ac:dyDescent="0.2">
      <c r="A221" t="s">
        <v>204</v>
      </c>
      <c r="B221" t="s">
        <v>195</v>
      </c>
    </row>
    <row r="222" spans="1:2" x14ac:dyDescent="0.2">
      <c r="A222" t="s">
        <v>205</v>
      </c>
      <c r="B222" t="s">
        <v>195</v>
      </c>
    </row>
    <row r="223" spans="1:2" x14ac:dyDescent="0.2">
      <c r="A223" t="s">
        <v>206</v>
      </c>
      <c r="B223" t="s">
        <v>195</v>
      </c>
    </row>
    <row r="225" spans="1:2" x14ac:dyDescent="0.2">
      <c r="A225" t="s">
        <v>242</v>
      </c>
      <c r="B225" s="1"/>
    </row>
    <row r="227" spans="1:2" x14ac:dyDescent="0.2">
      <c r="A227" t="s">
        <v>243</v>
      </c>
      <c r="B227" s="1"/>
    </row>
    <row r="229" spans="1:2" x14ac:dyDescent="0.2">
      <c r="A229" t="s">
        <v>244</v>
      </c>
      <c r="B229" s="1"/>
    </row>
    <row r="231" spans="1:2" x14ac:dyDescent="0.2">
      <c r="A231" t="s">
        <v>245</v>
      </c>
      <c r="B231" s="1"/>
    </row>
    <row r="233" spans="1:2" x14ac:dyDescent="0.2">
      <c r="A233" t="s">
        <v>246</v>
      </c>
      <c r="B233" s="1"/>
    </row>
    <row r="234" spans="1:2" x14ac:dyDescent="0.2">
      <c r="A234" t="s">
        <v>247</v>
      </c>
      <c r="B234" s="1"/>
    </row>
    <row r="235" spans="1:2" x14ac:dyDescent="0.2">
      <c r="A235" t="s">
        <v>248</v>
      </c>
      <c r="B235" s="1"/>
    </row>
    <row r="236" spans="1:2" x14ac:dyDescent="0.2">
      <c r="A236" t="s">
        <v>249</v>
      </c>
      <c r="B236" s="1"/>
    </row>
    <row r="238" spans="1:2" x14ac:dyDescent="0.2">
      <c r="A238" t="s">
        <v>414</v>
      </c>
      <c r="B238" s="1" t="s">
        <v>3</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512F-CBE7-5844-8A5F-C07E965FA980}">
  <dimension ref="A1:M15"/>
  <sheetViews>
    <sheetView workbookViewId="0">
      <selection activeCell="M15" sqref="M15"/>
    </sheetView>
  </sheetViews>
  <sheetFormatPr baseColWidth="10" defaultColWidth="11" defaultRowHeight="16" x14ac:dyDescent="0.2"/>
  <cols>
    <col min="2" max="2" width="46.33203125" bestFit="1" customWidth="1"/>
    <col min="3" max="3" width="28.83203125" bestFit="1" customWidth="1"/>
    <col min="4" max="4" width="14" bestFit="1" customWidth="1"/>
    <col min="5" max="10" width="15" bestFit="1" customWidth="1"/>
    <col min="12" max="12" width="14.164062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IF(LEVERS!$F$14=0,"No level description yet",LEVERS!$F$14)</f>
        <v>Current shares of final treatment options</v>
      </c>
      <c r="C2" s="1" t="s">
        <v>502</v>
      </c>
      <c r="D2" s="34">
        <v>0.20892421104870398</v>
      </c>
      <c r="E2" s="34">
        <v>0.20892421104870398</v>
      </c>
      <c r="F2" s="34">
        <v>0.20892421104870398</v>
      </c>
      <c r="G2" s="34">
        <v>0.20892421104870398</v>
      </c>
      <c r="H2" s="34">
        <v>0.20892421104870398</v>
      </c>
      <c r="I2" s="34">
        <v>0.20892421104870398</v>
      </c>
      <c r="J2" s="34">
        <v>0.20892421104870398</v>
      </c>
      <c r="L2" s="1" t="s">
        <v>499</v>
      </c>
      <c r="M2" s="1" t="s">
        <v>547</v>
      </c>
    </row>
    <row r="3" spans="1:13" s="1" customFormat="1" x14ac:dyDescent="0.2">
      <c r="A3" s="1">
        <v>1</v>
      </c>
      <c r="B3" s="1" t="str">
        <f>IF(LEVERS!$F$14=0,"No level description yet",LEVERS!$F$14)</f>
        <v>Current shares of final treatment options</v>
      </c>
      <c r="C3" s="1" t="s">
        <v>503</v>
      </c>
      <c r="D3" s="34">
        <v>0.54348804523461325</v>
      </c>
      <c r="E3" s="34">
        <v>0.54348804523461325</v>
      </c>
      <c r="F3" s="34">
        <v>0.54348804523461325</v>
      </c>
      <c r="G3" s="34">
        <v>0.54348804523461325</v>
      </c>
      <c r="H3" s="34">
        <v>0.54348804523461325</v>
      </c>
      <c r="I3" s="34">
        <v>0.54348804523461325</v>
      </c>
      <c r="J3" s="34">
        <v>0.54348804523461325</v>
      </c>
      <c r="L3" s="1" t="s">
        <v>500</v>
      </c>
      <c r="M3" s="1" t="s">
        <v>547</v>
      </c>
    </row>
    <row r="4" spans="1:13" s="1" customFormat="1" x14ac:dyDescent="0.2">
      <c r="A4" s="1">
        <v>1</v>
      </c>
      <c r="B4" s="1" t="str">
        <f>IF(LEVERS!$F$14=0,"No level description yet",LEVERS!$F$14)</f>
        <v>Current shares of final treatment options</v>
      </c>
      <c r="C4" s="1" t="s">
        <v>504</v>
      </c>
      <c r="D4" s="34">
        <v>0.24758774371668257</v>
      </c>
      <c r="E4" s="34">
        <v>0.24758774371668257</v>
      </c>
      <c r="F4" s="34">
        <v>0.24758774371668257</v>
      </c>
      <c r="G4" s="34">
        <v>0.24758774371668257</v>
      </c>
      <c r="H4" s="34">
        <v>0.24758774371668257</v>
      </c>
      <c r="I4" s="34">
        <v>0.24758774371668257</v>
      </c>
      <c r="J4" s="34">
        <v>0.24758774371668257</v>
      </c>
      <c r="L4" s="1" t="s">
        <v>501</v>
      </c>
      <c r="M4" s="1" t="s">
        <v>547</v>
      </c>
    </row>
    <row r="5" spans="1:13" s="3" customFormat="1" x14ac:dyDescent="0.2">
      <c r="A5" s="3">
        <v>2</v>
      </c>
      <c r="B5" s="3" t="str">
        <f>IF(LEVERS!$H$14=0,"No level description yet",LEVERS!$H$14)</f>
        <v>Reference projected fraction of final treatment option</v>
      </c>
      <c r="C5" s="3" t="s">
        <v>502</v>
      </c>
      <c r="D5" s="35">
        <v>0.20892421104870398</v>
      </c>
      <c r="E5" s="35">
        <v>0.21044539805528109</v>
      </c>
      <c r="F5" s="35">
        <v>0.20991594183010162</v>
      </c>
      <c r="G5" s="35">
        <v>0.20963651407698244</v>
      </c>
      <c r="H5" s="35">
        <v>0.2091093138826797</v>
      </c>
      <c r="I5" s="35">
        <v>0.20866115285226292</v>
      </c>
      <c r="J5" s="35">
        <v>0.20897738532567414</v>
      </c>
      <c r="L5" s="3" t="s">
        <v>499</v>
      </c>
      <c r="M5" s="3" t="s">
        <v>548</v>
      </c>
    </row>
    <row r="6" spans="1:13" s="3" customFormat="1" x14ac:dyDescent="0.2">
      <c r="A6" s="3">
        <v>2</v>
      </c>
      <c r="B6" s="3" t="str">
        <f>IF(LEVERS!$H$14=0,"No level description yet",LEVERS!$H$14)</f>
        <v>Reference projected fraction of final treatment option</v>
      </c>
      <c r="C6" s="3" t="s">
        <v>503</v>
      </c>
      <c r="D6" s="35">
        <v>0.54348804523461325</v>
      </c>
      <c r="E6" s="35">
        <v>0.55253024620107383</v>
      </c>
      <c r="F6" s="35">
        <v>0.56278065944311928</v>
      </c>
      <c r="G6" s="35">
        <v>0.57224767149671874</v>
      </c>
      <c r="H6" s="35">
        <v>0.58007532315008781</v>
      </c>
      <c r="I6" s="35">
        <v>0.5871641739337089</v>
      </c>
      <c r="J6" s="35">
        <v>0.59405770494940835</v>
      </c>
      <c r="L6" s="3" t="s">
        <v>500</v>
      </c>
      <c r="M6" s="3" t="s">
        <v>548</v>
      </c>
    </row>
    <row r="7" spans="1:13" s="3" customFormat="1" x14ac:dyDescent="0.2">
      <c r="A7" s="3">
        <v>2</v>
      </c>
      <c r="B7" s="3" t="str">
        <f>IF(LEVERS!$H$14=0,"No level description yet",LEVERS!$H$14)</f>
        <v>Reference projected fraction of final treatment option</v>
      </c>
      <c r="C7" s="3" t="s">
        <v>504</v>
      </c>
      <c r="D7" s="35">
        <v>0.24758774371668257</v>
      </c>
      <c r="E7" s="35">
        <v>0.23702435574364505</v>
      </c>
      <c r="F7" s="35">
        <v>0.22730339872677921</v>
      </c>
      <c r="G7" s="35">
        <v>0.2181158144262989</v>
      </c>
      <c r="H7" s="35">
        <v>0.21081536296723247</v>
      </c>
      <c r="I7" s="35">
        <v>0.20417467321402819</v>
      </c>
      <c r="J7" s="35">
        <v>0.19696490972491765</v>
      </c>
      <c r="L7" s="3" t="s">
        <v>501</v>
      </c>
      <c r="M7" s="3" t="s">
        <v>548</v>
      </c>
    </row>
    <row r="8" spans="1:13" s="5" customFormat="1" x14ac:dyDescent="0.2">
      <c r="A8" s="5">
        <v>3</v>
      </c>
      <c r="B8" s="5" t="str">
        <f>IF(LEVERS!$J$14=0,"No level description yet",LEVERS!$J$14)</f>
        <v>High incineration scenario</v>
      </c>
      <c r="C8" s="5" t="s">
        <v>502</v>
      </c>
      <c r="D8" s="36">
        <v>0.20892421104870398</v>
      </c>
      <c r="E8" s="36">
        <v>0.31577017587391998</v>
      </c>
      <c r="F8" s="36">
        <v>0.422616140699136</v>
      </c>
      <c r="G8" s="36">
        <v>0.52946210552435202</v>
      </c>
      <c r="H8" s="36">
        <v>0.63630807034956793</v>
      </c>
      <c r="I8" s="36">
        <v>0.74315403517478396</v>
      </c>
      <c r="J8" s="36">
        <v>0.85</v>
      </c>
      <c r="L8" s="5" t="s">
        <v>499</v>
      </c>
      <c r="M8" s="5" t="s">
        <v>600</v>
      </c>
    </row>
    <row r="9" spans="1:13" s="5" customFormat="1" x14ac:dyDescent="0.2">
      <c r="A9" s="5">
        <v>3</v>
      </c>
      <c r="B9" s="5" t="str">
        <f>IF(LEVERS!$J$14=0,"No level description yet",LEVERS!$J$14)</f>
        <v>High incineration scenario</v>
      </c>
      <c r="C9" s="5" t="s">
        <v>503</v>
      </c>
      <c r="D9" s="36">
        <v>0.54348804523461325</v>
      </c>
      <c r="E9" s="36">
        <v>0.46124003769551103</v>
      </c>
      <c r="F9" s="36">
        <v>0.37899203015640881</v>
      </c>
      <c r="G9" s="36">
        <v>0.29674402261730659</v>
      </c>
      <c r="H9" s="36">
        <v>0.21449601507820443</v>
      </c>
      <c r="I9" s="36">
        <v>0.13224800753910221</v>
      </c>
      <c r="J9" s="36">
        <v>0.05</v>
      </c>
      <c r="L9" s="5" t="s">
        <v>500</v>
      </c>
      <c r="M9" s="5" t="s">
        <v>600</v>
      </c>
    </row>
    <row r="10" spans="1:13" s="5" customFormat="1" x14ac:dyDescent="0.2">
      <c r="A10" s="5">
        <v>3</v>
      </c>
      <c r="B10" s="5" t="str">
        <f>IF(LEVERS!$J$14=0,"No level description yet",LEVERS!$J$14)</f>
        <v>High incineration scenario</v>
      </c>
      <c r="C10" s="5" t="s">
        <v>504</v>
      </c>
      <c r="D10" s="36">
        <v>0.24758774371668257</v>
      </c>
      <c r="E10" s="36">
        <v>0.22298978643056883</v>
      </c>
      <c r="F10" s="36">
        <v>0.19839182914445505</v>
      </c>
      <c r="G10" s="36">
        <v>0.17379387185834128</v>
      </c>
      <c r="H10" s="36">
        <v>0.14919591457222753</v>
      </c>
      <c r="I10" s="36">
        <v>0.12459795728611377</v>
      </c>
      <c r="J10" s="36">
        <v>0.1</v>
      </c>
      <c r="L10" s="5" t="s">
        <v>501</v>
      </c>
      <c r="M10" s="5" t="s">
        <v>600</v>
      </c>
    </row>
    <row r="11" spans="1:13" s="7" customFormat="1" x14ac:dyDescent="0.2">
      <c r="A11" s="7">
        <v>4</v>
      </c>
      <c r="B11" s="7" t="str">
        <f>IF(LEVERS!$L$14=0,"No level description yet",LEVERS!$L$14)</f>
        <v>High landfilling scenario</v>
      </c>
      <c r="C11" s="7" t="s">
        <v>502</v>
      </c>
      <c r="D11" s="37">
        <v>0.20892421104870398</v>
      </c>
      <c r="E11" s="37">
        <v>0.17410350920725332</v>
      </c>
      <c r="F11" s="37">
        <v>0.13928280736580267</v>
      </c>
      <c r="G11" s="37">
        <v>0.10446210552435199</v>
      </c>
      <c r="H11" s="37">
        <v>6.9641403682901337E-2</v>
      </c>
      <c r="I11" s="37">
        <v>3.4820701841450669E-2</v>
      </c>
      <c r="J11" s="37">
        <v>0</v>
      </c>
      <c r="L11" s="7" t="s">
        <v>499</v>
      </c>
      <c r="M11" s="7" t="s">
        <v>601</v>
      </c>
    </row>
    <row r="12" spans="1:13" s="7" customFormat="1" x14ac:dyDescent="0.2">
      <c r="A12" s="7">
        <v>4</v>
      </c>
      <c r="B12" s="7" t="str">
        <f>IF(LEVERS!$L$14=0,"No level description yet",LEVERS!$L$14)</f>
        <v>High landfilling scenario</v>
      </c>
      <c r="C12" s="7" t="s">
        <v>503</v>
      </c>
      <c r="D12" s="37">
        <v>0.54348804523461325</v>
      </c>
      <c r="E12" s="37">
        <v>0.60290670436217775</v>
      </c>
      <c r="F12" s="37">
        <v>0.66232536348974214</v>
      </c>
      <c r="G12" s="37">
        <v>0.72174402261730664</v>
      </c>
      <c r="H12" s="37">
        <v>0.78116268174487113</v>
      </c>
      <c r="I12" s="37">
        <v>0.84058134087243563</v>
      </c>
      <c r="J12" s="37">
        <v>0.9</v>
      </c>
      <c r="L12" s="7" t="s">
        <v>500</v>
      </c>
      <c r="M12" s="7" t="s">
        <v>601</v>
      </c>
    </row>
    <row r="13" spans="1:13" s="7" customFormat="1" x14ac:dyDescent="0.2">
      <c r="A13" s="7">
        <v>4</v>
      </c>
      <c r="B13" s="7" t="str">
        <f>IF(LEVERS!$L$14=0,"No level description yet",LEVERS!$L$14)</f>
        <v>High landfilling scenario</v>
      </c>
      <c r="C13" s="7" t="s">
        <v>504</v>
      </c>
      <c r="D13" s="37">
        <v>0.24758774371668257</v>
      </c>
      <c r="E13" s="37">
        <v>0.22298978643056883</v>
      </c>
      <c r="F13" s="37">
        <v>0.19839182914445505</v>
      </c>
      <c r="G13" s="37">
        <v>0.17379387185834128</v>
      </c>
      <c r="H13" s="37">
        <v>0.14919591457222753</v>
      </c>
      <c r="I13" s="37">
        <v>0.12459795728611377</v>
      </c>
      <c r="J13" s="37">
        <v>0.1</v>
      </c>
      <c r="L13" s="7" t="s">
        <v>501</v>
      </c>
      <c r="M13" s="7" t="s">
        <v>601</v>
      </c>
    </row>
    <row r="15" spans="1:13" x14ac:dyDescent="0.2">
      <c r="D15" s="30"/>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8F93-F090-4E46-A2A0-FD90DBEC6298}">
  <dimension ref="A1"/>
  <sheetViews>
    <sheetView zoomScale="80" zoomScaleNormal="80" workbookViewId="0">
      <selection activeCell="N33" sqref="N33"/>
    </sheetView>
  </sheetViews>
  <sheetFormatPr baseColWidth="10" defaultColWidth="11" defaultRowHeight="16" x14ac:dyDescent="0.2"/>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2A9F5-E18C-8E4D-A3B0-057149C326ED}">
  <dimension ref="A1:L5"/>
  <sheetViews>
    <sheetView workbookViewId="0">
      <selection activeCell="A6" sqref="A6"/>
    </sheetView>
  </sheetViews>
  <sheetFormatPr baseColWidth="10" defaultColWidth="11" defaultRowHeight="16" x14ac:dyDescent="0.2"/>
  <cols>
    <col min="2" max="2" width="29.83203125" bestFit="1" customWidth="1"/>
    <col min="3" max="3" width="29.1640625" bestFit="1" customWidth="1"/>
    <col min="4" max="10" width="18.5" customWidth="1"/>
    <col min="12" max="12" width="255.6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IF(LEVERS!$F$16=0,"No level description yet",LEVERS!$F$16)</f>
        <v>Baseline MTO capacity</v>
      </c>
      <c r="C2" s="1" t="s">
        <v>51</v>
      </c>
      <c r="D2" s="25">
        <v>6568039.027774957</v>
      </c>
      <c r="E2" s="25">
        <v>6568039.027774957</v>
      </c>
      <c r="F2" s="25">
        <v>6568039.027774957</v>
      </c>
      <c r="G2" s="25">
        <v>6568039.027774957</v>
      </c>
      <c r="H2" s="25">
        <v>6568039.027774957</v>
      </c>
      <c r="I2" s="25">
        <v>6568039.027774957</v>
      </c>
      <c r="J2" s="25">
        <v>6568039.027774957</v>
      </c>
      <c r="L2" s="1" t="s">
        <v>456</v>
      </c>
    </row>
    <row r="3" spans="1:12" s="3" customFormat="1" x14ac:dyDescent="0.2">
      <c r="A3" s="3">
        <v>2</v>
      </c>
      <c r="B3" s="3" t="str">
        <f>IF(LEVERS!$H$16=0,"No level description yet",LEVERS!$H$16)</f>
        <v>Reference projected MTO capacity</v>
      </c>
      <c r="C3" s="3" t="s">
        <v>51</v>
      </c>
      <c r="D3" s="26">
        <v>6568039.027774957</v>
      </c>
      <c r="E3" s="41">
        <v>9597126.1810096782</v>
      </c>
      <c r="F3" s="41">
        <v>12626213.334244622</v>
      </c>
      <c r="G3" s="41">
        <v>15655300.487479342</v>
      </c>
      <c r="H3" s="41">
        <v>18684387.640714288</v>
      </c>
      <c r="I3" s="41">
        <v>21713474.793949232</v>
      </c>
      <c r="J3" s="41">
        <v>24742561.947183952</v>
      </c>
      <c r="L3" s="3" t="s">
        <v>453</v>
      </c>
    </row>
    <row r="4" spans="1:12" s="5" customFormat="1" x14ac:dyDescent="0.2">
      <c r="A4" s="5">
        <v>3</v>
      </c>
      <c r="B4" s="5" t="str">
        <f>IF(LEVERS!$J$16=0,"No level description yet",LEVERS!$J$16)</f>
        <v>3x greater growth in capacity than the reference projected capacity</v>
      </c>
      <c r="C4" s="5" t="s">
        <v>51</v>
      </c>
      <c r="D4" s="27">
        <v>6568039.027774957</v>
      </c>
      <c r="E4" s="42">
        <v>15655300.48747912</v>
      </c>
      <c r="F4" s="42">
        <v>24742561.947183952</v>
      </c>
      <c r="G4" s="42">
        <v>33829823.406888112</v>
      </c>
      <c r="H4" s="42">
        <v>42917084.866592959</v>
      </c>
      <c r="I4" s="42">
        <v>52004346.32629779</v>
      </c>
      <c r="J4" s="42">
        <v>61091607.786001951</v>
      </c>
      <c r="L4" s="5" t="s">
        <v>625</v>
      </c>
    </row>
    <row r="5" spans="1:12" s="7" customFormat="1" x14ac:dyDescent="0.2">
      <c r="A5" s="7">
        <v>4</v>
      </c>
      <c r="B5" s="7" t="str">
        <f>IF(LEVERS!$L$16=0,"No level description yet",LEVERS!$L$16)</f>
        <v>6x greater growth in capacity than the reference projected capacity</v>
      </c>
      <c r="C5" s="7" t="s">
        <v>51</v>
      </c>
      <c r="D5" s="21">
        <v>6568039.027774957</v>
      </c>
      <c r="E5" s="21">
        <v>24742561.947183285</v>
      </c>
      <c r="F5" s="21">
        <v>42917084.866592951</v>
      </c>
      <c r="G5" s="21">
        <v>61091607.786001265</v>
      </c>
      <c r="H5" s="21">
        <v>79266130.705410957</v>
      </c>
      <c r="I5" s="21">
        <v>97440653.62482062</v>
      </c>
      <c r="J5" s="21">
        <v>115615176.54422894</v>
      </c>
      <c r="L5" s="7" t="s">
        <v>625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1701E-90ED-A24C-BD3C-21769DE8171D}">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EE6FC-3998-9D46-B33E-6D604ED22360}">
  <dimension ref="A1:L5"/>
  <sheetViews>
    <sheetView topLeftCell="C1" workbookViewId="0">
      <selection activeCell="J3" sqref="J3"/>
    </sheetView>
  </sheetViews>
  <sheetFormatPr baseColWidth="10" defaultColWidth="11" defaultRowHeight="16" x14ac:dyDescent="0.2"/>
  <cols>
    <col min="2" max="2" width="55.33203125" bestFit="1" customWidth="1"/>
    <col min="3" max="3" width="27.33203125" bestFit="1" customWidth="1"/>
    <col min="4" max="4" width="14" bestFit="1" customWidth="1"/>
    <col min="5" max="10" width="16.83203125" customWidth="1"/>
    <col min="12" max="12" width="17.8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IF(LEVERS!$F$20=0,"No level description yet",LEVERS!$F$20)</f>
        <v>Baseline bioethanol capacity for ethylene production</v>
      </c>
      <c r="C2" s="1" t="s">
        <v>50</v>
      </c>
      <c r="D2" s="25">
        <v>243158.91600000113</v>
      </c>
      <c r="E2" s="25">
        <v>243158.91600000113</v>
      </c>
      <c r="F2" s="25">
        <v>243158.91600000113</v>
      </c>
      <c r="G2" s="25">
        <v>243158.91600000113</v>
      </c>
      <c r="H2" s="25">
        <v>243158.91600000113</v>
      </c>
      <c r="I2" s="25">
        <v>243158.91600000113</v>
      </c>
      <c r="J2" s="25">
        <v>243158.91600000113</v>
      </c>
      <c r="L2" s="1" t="s">
        <v>534</v>
      </c>
    </row>
    <row r="3" spans="1:12" s="3" customFormat="1" x14ac:dyDescent="0.2">
      <c r="A3" s="3">
        <v>2</v>
      </c>
      <c r="B3" s="3" t="str">
        <f>IF(LEVERS!$H$20=0,"No level description yet",LEVERS!$H$20)</f>
        <v>Reference projected bioethanol capacity for ethylene production</v>
      </c>
      <c r="C3" s="3" t="s">
        <v>50</v>
      </c>
      <c r="D3" s="26">
        <v>243158.91600000113</v>
      </c>
      <c r="E3" s="41">
        <v>9453159.7159999944</v>
      </c>
      <c r="F3" s="41">
        <v>18663160.515999988</v>
      </c>
      <c r="G3" s="41">
        <v>27873161.315999985</v>
      </c>
      <c r="H3" s="41">
        <v>37083162.115999974</v>
      </c>
      <c r="I3" s="41">
        <v>46293162.915999979</v>
      </c>
      <c r="J3" s="41">
        <v>55503163.715999968</v>
      </c>
      <c r="L3" s="3" t="s">
        <v>488</v>
      </c>
    </row>
    <row r="4" spans="1:12" s="5" customFormat="1" x14ac:dyDescent="0.2">
      <c r="A4" s="5">
        <v>3</v>
      </c>
      <c r="B4" s="5" t="str">
        <f>IF(LEVERS!$J$20=0,"No level description yet",LEVERS!$J$20)</f>
        <v>2x greater growth in capacity than the reference projected capacity</v>
      </c>
      <c r="C4" s="5" t="s">
        <v>50</v>
      </c>
      <c r="D4" s="27">
        <v>243158.91600000113</v>
      </c>
      <c r="E4" s="42">
        <v>18663160.515999988</v>
      </c>
      <c r="F4" s="42">
        <v>37083162.115999974</v>
      </c>
      <c r="G4" s="42">
        <v>55503163.715999968</v>
      </c>
      <c r="H4" s="42">
        <v>73923165.315999955</v>
      </c>
      <c r="I4" s="42">
        <v>92343166.915999949</v>
      </c>
      <c r="J4" s="42">
        <v>110763168.51599994</v>
      </c>
      <c r="L4" s="5" t="s">
        <v>625</v>
      </c>
    </row>
    <row r="5" spans="1:12" s="7" customFormat="1" x14ac:dyDescent="0.2">
      <c r="A5" s="7">
        <v>4</v>
      </c>
      <c r="B5" s="7" t="str">
        <f>IF(LEVERS!$L$20=0,"No level description yet",LEVERS!$L$20)</f>
        <v>4x greater growth in capacity than the reference projected capacity</v>
      </c>
      <c r="C5" s="7" t="s">
        <v>50</v>
      </c>
      <c r="D5" s="21">
        <v>243158.91600000113</v>
      </c>
      <c r="E5" s="21">
        <v>37083162.115999974</v>
      </c>
      <c r="F5" s="21">
        <v>73923165.315999955</v>
      </c>
      <c r="G5" s="21">
        <v>110763168.51599994</v>
      </c>
      <c r="H5" s="21">
        <v>147603171.7159999</v>
      </c>
      <c r="I5" s="21">
        <v>184443174.91599992</v>
      </c>
      <c r="J5" s="21">
        <v>221283178.11599988</v>
      </c>
      <c r="L5" s="7" t="s">
        <v>625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6899-222B-D047-8E18-C84F68A296BF}">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6FB4A-92EC-324E-B0FD-52F11B8D31BE}">
  <dimension ref="A1:L5"/>
  <sheetViews>
    <sheetView workbookViewId="0">
      <selection activeCell="G9" sqref="G9"/>
    </sheetView>
  </sheetViews>
  <sheetFormatPr baseColWidth="10" defaultColWidth="11" defaultRowHeight="16" x14ac:dyDescent="0.2"/>
  <cols>
    <col min="2" max="2" width="55.33203125" bestFit="1" customWidth="1"/>
    <col min="3" max="3" width="27.33203125" bestFit="1" customWidth="1"/>
    <col min="4" max="4" width="14" bestFit="1" customWidth="1"/>
    <col min="5" max="10" width="16.83203125" customWidth="1"/>
    <col min="12" max="12" width="17.8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IF(LEVERS!$F$22=0,"No level description yet",LEVERS!$F$22)</f>
        <v>Baseline capacity</v>
      </c>
      <c r="C2" s="1" t="s">
        <v>618</v>
      </c>
      <c r="D2" s="52">
        <v>1284192.0000000002</v>
      </c>
      <c r="E2" s="52">
        <v>1284192.0000000002</v>
      </c>
      <c r="F2" s="52">
        <v>1284192.0000000002</v>
      </c>
      <c r="G2" s="52">
        <v>1284192.0000000002</v>
      </c>
      <c r="H2" s="52">
        <v>1284192.0000000002</v>
      </c>
      <c r="I2" s="52">
        <v>1284192.0000000002</v>
      </c>
      <c r="J2" s="52">
        <v>1284192.0000000002</v>
      </c>
      <c r="L2" s="1" t="s">
        <v>724</v>
      </c>
    </row>
    <row r="3" spans="1:12" s="3" customFormat="1" x14ac:dyDescent="0.2">
      <c r="A3" s="3">
        <v>2</v>
      </c>
      <c r="B3" s="3" t="str">
        <f>IF(LEVERS!$H$22=0,"No level description yet",LEVERS!$H$22)</f>
        <v>50% of projected growth in biomass for bioethanol used for syngas</v>
      </c>
      <c r="C3" s="3" t="s">
        <v>618</v>
      </c>
      <c r="D3" s="53">
        <v>1284192.0000000002</v>
      </c>
      <c r="E3" s="56">
        <v>12627146.888430804</v>
      </c>
      <c r="F3" s="56">
        <v>23970101.776861101</v>
      </c>
      <c r="G3" s="56">
        <v>35313056.66529122</v>
      </c>
      <c r="H3" s="56">
        <v>46656011.553721815</v>
      </c>
      <c r="I3" s="56">
        <v>57998966.442152113</v>
      </c>
      <c r="J3" s="56">
        <v>69341921.33058235</v>
      </c>
      <c r="L3" s="3" t="s">
        <v>725</v>
      </c>
    </row>
    <row r="4" spans="1:12" s="5" customFormat="1" x14ac:dyDescent="0.2">
      <c r="A4" s="5">
        <v>3</v>
      </c>
      <c r="B4" s="5" t="str">
        <f>IF(LEVERS!$J$22=0,"No level description yet",LEVERS!$J$22)</f>
        <v>100% of projected growth in biomass for bioethanol used for syngas</v>
      </c>
      <c r="C4" s="5" t="s">
        <v>618</v>
      </c>
      <c r="D4" s="54">
        <v>1284192.0000000002</v>
      </c>
      <c r="E4" s="57">
        <v>23970101.776861608</v>
      </c>
      <c r="F4" s="57">
        <v>46656011.553722203</v>
      </c>
      <c r="G4" s="57">
        <v>69341921.33058244</v>
      </c>
      <c r="H4" s="57">
        <v>92027831.107443631</v>
      </c>
      <c r="I4" s="57">
        <v>114713740.88430423</v>
      </c>
      <c r="J4" s="57">
        <v>137399650.6611647</v>
      </c>
      <c r="L4" s="5" t="s">
        <v>726</v>
      </c>
    </row>
    <row r="5" spans="1:12" s="7" customFormat="1" x14ac:dyDescent="0.2">
      <c r="A5" s="7">
        <v>4</v>
      </c>
      <c r="B5" s="7" t="str">
        <f>IF(LEVERS!$L$22=0,"No level description yet",LEVERS!$L$22)</f>
        <v>200% of projected growth in biomass for bioethanol used for syngas</v>
      </c>
      <c r="C5" s="7" t="s">
        <v>618</v>
      </c>
      <c r="D5" s="55">
        <v>1284192.0000000002</v>
      </c>
      <c r="E5" s="55">
        <v>46656011.553723216</v>
      </c>
      <c r="F5" s="55">
        <v>92027831.107444406</v>
      </c>
      <c r="G5" s="55">
        <v>137399650.66116488</v>
      </c>
      <c r="H5" s="55">
        <v>182771470.21488726</v>
      </c>
      <c r="I5" s="55">
        <v>228143289.76860845</v>
      </c>
      <c r="J5" s="55">
        <v>273515109.3223294</v>
      </c>
      <c r="L5" s="7" t="s">
        <v>727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08FB6-42EF-5D4B-8BC2-9CA15F0DFA54}">
  <dimension ref="A1:M21"/>
  <sheetViews>
    <sheetView topLeftCell="A2" workbookViewId="0">
      <selection activeCell="M12" sqref="M12"/>
    </sheetView>
  </sheetViews>
  <sheetFormatPr baseColWidth="10" defaultColWidth="11" defaultRowHeight="16" x14ac:dyDescent="0.2"/>
  <cols>
    <col min="2" max="2" width="39" bestFit="1" customWidth="1"/>
    <col min="3" max="3" width="42.5" customWidth="1"/>
    <col min="12" max="12" width="40.1640625" bestFit="1" customWidth="1"/>
  </cols>
  <sheetData>
    <row r="1" spans="1:13" x14ac:dyDescent="0.2">
      <c r="A1" t="s">
        <v>343</v>
      </c>
      <c r="B1" t="s">
        <v>344</v>
      </c>
      <c r="C1" t="s">
        <v>0</v>
      </c>
      <c r="D1">
        <v>2020</v>
      </c>
      <c r="E1">
        <v>2025</v>
      </c>
      <c r="F1">
        <v>2030</v>
      </c>
      <c r="G1">
        <v>2035</v>
      </c>
      <c r="H1">
        <v>2040</v>
      </c>
      <c r="I1">
        <v>2045</v>
      </c>
      <c r="J1">
        <v>2050</v>
      </c>
      <c r="L1" t="s">
        <v>345</v>
      </c>
    </row>
    <row r="2" spans="1:13" s="1" customFormat="1" x14ac:dyDescent="0.2">
      <c r="A2" s="1">
        <v>1</v>
      </c>
      <c r="B2" s="1" t="str">
        <f>IF(LEVERS!$F$24=0,"No level description yet",LEVERS!$F$24)</f>
        <v>Baseline biomass feedstock fraction</v>
      </c>
      <c r="C2" s="1" t="s">
        <v>602</v>
      </c>
      <c r="D2" s="23">
        <v>0</v>
      </c>
      <c r="E2" s="23">
        <v>0</v>
      </c>
      <c r="F2" s="23">
        <v>0</v>
      </c>
      <c r="G2" s="23">
        <v>0</v>
      </c>
      <c r="H2" s="23">
        <v>0</v>
      </c>
      <c r="I2" s="23">
        <v>0</v>
      </c>
      <c r="J2" s="23">
        <v>0</v>
      </c>
      <c r="L2" s="1" t="s">
        <v>440</v>
      </c>
      <c r="M2" s="1" t="s">
        <v>493</v>
      </c>
    </row>
    <row r="3" spans="1:13" s="1" customFormat="1" x14ac:dyDescent="0.2">
      <c r="A3" s="1">
        <v>1</v>
      </c>
      <c r="B3" s="1" t="str">
        <f>IF(LEVERS!$F$24=0,"No level description yet",LEVERS!$F$24)</f>
        <v>Baseline biomass feedstock fraction</v>
      </c>
      <c r="C3" s="1" t="s">
        <v>603</v>
      </c>
      <c r="D3" s="23">
        <v>0.71794642652777918</v>
      </c>
      <c r="E3" s="23">
        <v>0.71794642652777918</v>
      </c>
      <c r="F3" s="23">
        <v>0.71794642652777918</v>
      </c>
      <c r="G3" s="23">
        <v>0.71794642652777918</v>
      </c>
      <c r="H3" s="23">
        <v>0.71794642652777918</v>
      </c>
      <c r="I3" s="23">
        <v>0.71794642652777918</v>
      </c>
      <c r="J3" s="23">
        <v>0.71794642652777918</v>
      </c>
      <c r="L3" s="1" t="s">
        <v>441</v>
      </c>
      <c r="M3" s="1" t="s">
        <v>493</v>
      </c>
    </row>
    <row r="4" spans="1:13" s="1" customFormat="1" x14ac:dyDescent="0.2">
      <c r="A4" s="1">
        <v>1</v>
      </c>
      <c r="B4" s="1" t="str">
        <f>IF(LEVERS!$F$24=0,"No level description yet",LEVERS!$F$24)</f>
        <v>Baseline biomass feedstock fraction</v>
      </c>
      <c r="C4" s="1" t="s">
        <v>604</v>
      </c>
      <c r="D4" s="23">
        <v>0.28205357347222076</v>
      </c>
      <c r="E4" s="23">
        <v>0.28205357347222076</v>
      </c>
      <c r="F4" s="23">
        <v>0.28205357347222076</v>
      </c>
      <c r="G4" s="23">
        <v>0.28205357347222076</v>
      </c>
      <c r="H4" s="23">
        <v>0.28205357347222076</v>
      </c>
      <c r="I4" s="23">
        <v>0.28205357347222076</v>
      </c>
      <c r="J4" s="23">
        <v>0.28205357347222076</v>
      </c>
      <c r="L4" s="1" t="s">
        <v>438</v>
      </c>
      <c r="M4" s="1" t="s">
        <v>493</v>
      </c>
    </row>
    <row r="5" spans="1:13" s="1" customFormat="1" x14ac:dyDescent="0.2">
      <c r="A5" s="1">
        <v>1</v>
      </c>
      <c r="B5" s="1" t="str">
        <f>IF(LEVERS!$F$24=0,"No level description yet",LEVERS!$F$24)</f>
        <v>Baseline biomass feedstock fraction</v>
      </c>
      <c r="C5" s="1" t="s">
        <v>605</v>
      </c>
      <c r="D5" s="23">
        <v>0</v>
      </c>
      <c r="E5" s="23">
        <v>0</v>
      </c>
      <c r="F5" s="23">
        <v>0</v>
      </c>
      <c r="G5" s="23">
        <v>0</v>
      </c>
      <c r="H5" s="23">
        <v>0</v>
      </c>
      <c r="I5" s="23">
        <v>0</v>
      </c>
      <c r="J5" s="23">
        <v>0</v>
      </c>
      <c r="L5" s="1" t="s">
        <v>439</v>
      </c>
      <c r="M5" s="1" t="s">
        <v>493</v>
      </c>
    </row>
    <row r="6" spans="1:13" s="1" customFormat="1" x14ac:dyDescent="0.2">
      <c r="A6" s="1">
        <v>1</v>
      </c>
      <c r="B6" s="1" t="str">
        <f>IF(LEVERS!$F$24=0,"No level description yet",LEVERS!$F$24)</f>
        <v>Baseline biomass feedstock fraction</v>
      </c>
      <c r="C6" s="1" t="s">
        <v>606</v>
      </c>
      <c r="D6" s="23">
        <v>0</v>
      </c>
      <c r="E6" s="23">
        <v>0</v>
      </c>
      <c r="F6" s="23">
        <v>0</v>
      </c>
      <c r="G6" s="23">
        <v>0</v>
      </c>
      <c r="H6" s="23">
        <v>0</v>
      </c>
      <c r="I6" s="23">
        <v>0</v>
      </c>
      <c r="J6" s="23">
        <v>0</v>
      </c>
      <c r="L6" s="1" t="s">
        <v>442</v>
      </c>
      <c r="M6" s="1" t="s">
        <v>493</v>
      </c>
    </row>
    <row r="7" spans="1:13" s="1" customFormat="1" x14ac:dyDescent="0.2">
      <c r="A7" s="1">
        <v>1</v>
      </c>
      <c r="B7" s="1" t="str">
        <f>IF(LEVERS!$F$24=0,"No level description yet",LEVERS!$F$24)</f>
        <v>Baseline biomass feedstock fraction</v>
      </c>
      <c r="C7" s="1" t="s">
        <v>607</v>
      </c>
      <c r="D7" s="23">
        <v>0</v>
      </c>
      <c r="E7" s="23">
        <v>0</v>
      </c>
      <c r="F7" s="23">
        <v>0</v>
      </c>
      <c r="G7" s="23">
        <v>0</v>
      </c>
      <c r="H7" s="23">
        <v>0</v>
      </c>
      <c r="I7" s="23">
        <v>0</v>
      </c>
      <c r="J7" s="23">
        <v>0</v>
      </c>
      <c r="L7" s="1" t="s">
        <v>443</v>
      </c>
      <c r="M7" s="1" t="s">
        <v>493</v>
      </c>
    </row>
    <row r="8" spans="1:13" s="1" customFormat="1" x14ac:dyDescent="0.2">
      <c r="A8" s="1">
        <v>1</v>
      </c>
      <c r="B8" s="1" t="str">
        <f>IF(LEVERS!$F$24=0,"No level description yet",LEVERS!$F$24)</f>
        <v>Baseline biomass feedstock fraction</v>
      </c>
      <c r="C8" s="1" t="s">
        <v>608</v>
      </c>
      <c r="D8" s="23">
        <v>0.19651047667159044</v>
      </c>
      <c r="E8" s="23">
        <v>0.19651047667159044</v>
      </c>
      <c r="F8" s="23">
        <v>0.19651047667159044</v>
      </c>
      <c r="G8" s="23">
        <v>0.19651047667159044</v>
      </c>
      <c r="H8" s="23">
        <v>0.19651047667159044</v>
      </c>
      <c r="I8" s="23">
        <v>0.19651047667159044</v>
      </c>
      <c r="J8" s="23">
        <v>0.19651047667159044</v>
      </c>
      <c r="L8" s="1" t="s">
        <v>612</v>
      </c>
      <c r="M8" s="1" t="s">
        <v>617</v>
      </c>
    </row>
    <row r="9" spans="1:13" s="1" customFormat="1" x14ac:dyDescent="0.2">
      <c r="A9" s="1">
        <v>1</v>
      </c>
      <c r="B9" s="1" t="str">
        <f>IF(LEVERS!$F$24=0,"No level description yet",LEVERS!$F$24)</f>
        <v>Baseline biomass feedstock fraction</v>
      </c>
      <c r="C9" s="1" t="s">
        <v>609</v>
      </c>
      <c r="D9" s="23">
        <v>0.25337774904004062</v>
      </c>
      <c r="E9" s="23">
        <v>0.25337774904004062</v>
      </c>
      <c r="F9" s="23">
        <v>0.25337774904004062</v>
      </c>
      <c r="G9" s="23">
        <v>0.25337774904004062</v>
      </c>
      <c r="H9" s="23">
        <v>0.25337774904004062</v>
      </c>
      <c r="I9" s="23">
        <v>0.25337774904004062</v>
      </c>
      <c r="J9" s="23">
        <v>0.25337774904004062</v>
      </c>
      <c r="L9" s="1" t="s">
        <v>613</v>
      </c>
      <c r="M9" s="1" t="s">
        <v>617</v>
      </c>
    </row>
    <row r="10" spans="1:13" s="1" customFormat="1" x14ac:dyDescent="0.2">
      <c r="A10" s="1">
        <v>1</v>
      </c>
      <c r="B10" s="1" t="str">
        <f>IF(LEVERS!$F$24=0,"No level description yet",LEVERS!$F$24)</f>
        <v>Baseline biomass feedstock fraction</v>
      </c>
      <c r="C10" s="1" t="s">
        <v>610</v>
      </c>
      <c r="D10" s="23">
        <v>0.30404119661789591</v>
      </c>
      <c r="E10" s="23">
        <v>0.30404119661789591</v>
      </c>
      <c r="F10" s="23">
        <v>0.30404119661789591</v>
      </c>
      <c r="G10" s="23">
        <v>0.30404119661789591</v>
      </c>
      <c r="H10" s="23">
        <v>0.30404119661789591</v>
      </c>
      <c r="I10" s="23">
        <v>0.30404119661789591</v>
      </c>
      <c r="J10" s="23">
        <v>0.30404119661789591</v>
      </c>
      <c r="L10" s="1" t="s">
        <v>614</v>
      </c>
      <c r="M10" s="1" t="s">
        <v>617</v>
      </c>
    </row>
    <row r="11" spans="1:13" s="1" customFormat="1" x14ac:dyDescent="0.2">
      <c r="A11" s="1">
        <v>1</v>
      </c>
      <c r="B11" s="1" t="str">
        <f>IF(LEVERS!$F$24=0,"No level description yet",LEVERS!$F$24)</f>
        <v>Baseline biomass feedstock fraction</v>
      </c>
      <c r="C11" s="1" t="s">
        <v>611</v>
      </c>
      <c r="D11" s="23">
        <v>0.246070577670473</v>
      </c>
      <c r="E11" s="23">
        <v>0.246070577670473</v>
      </c>
      <c r="F11" s="23">
        <v>0.246070577670473</v>
      </c>
      <c r="G11" s="23">
        <v>0.246070577670473</v>
      </c>
      <c r="H11" s="23">
        <v>0.246070577670473</v>
      </c>
      <c r="I11" s="23">
        <v>0.246070577670473</v>
      </c>
      <c r="J11" s="23">
        <v>0.246070577670473</v>
      </c>
      <c r="L11" s="1" t="s">
        <v>615</v>
      </c>
      <c r="M11" s="1" t="s">
        <v>617</v>
      </c>
    </row>
    <row r="12" spans="1:13" s="7" customFormat="1" x14ac:dyDescent="0.2">
      <c r="A12" s="7">
        <v>4</v>
      </c>
      <c r="B12" s="7" t="str">
        <f>IF(LEVERS!$L$24=0,"No level description yet",LEVERS!$L$24)</f>
        <v>Reference projected biomass feedstock fraction</v>
      </c>
      <c r="C12" s="7" t="s">
        <v>602</v>
      </c>
      <c r="D12" s="28">
        <v>0</v>
      </c>
      <c r="E12" s="28">
        <v>3.9061205552327143E-3</v>
      </c>
      <c r="F12" s="28">
        <v>3.0626391462741966E-2</v>
      </c>
      <c r="G12" s="28">
        <v>7.7007379728236541E-2</v>
      </c>
      <c r="H12" s="28">
        <v>0.11388546976035198</v>
      </c>
      <c r="I12" s="28">
        <v>0.13867430528640098</v>
      </c>
      <c r="J12" s="28">
        <v>0.15458938695810992</v>
      </c>
      <c r="L12" s="7" t="s">
        <v>440</v>
      </c>
      <c r="M12" s="7" t="s">
        <v>494</v>
      </c>
    </row>
    <row r="13" spans="1:13" s="7" customFormat="1" x14ac:dyDescent="0.2">
      <c r="A13" s="7">
        <v>4</v>
      </c>
      <c r="B13" s="7" t="str">
        <f>IF(LEVERS!$L$24=0,"No level description yet",LEVERS!$L$24)</f>
        <v>Reference projected biomass feedstock fraction</v>
      </c>
      <c r="C13" s="7" t="s">
        <v>603</v>
      </c>
      <c r="D13" s="28">
        <v>0.71794642652777918</v>
      </c>
      <c r="E13" s="28">
        <v>0.70326164389408463</v>
      </c>
      <c r="F13" s="28">
        <v>0.59768278085611504</v>
      </c>
      <c r="G13" s="28">
        <v>0.41569017271841541</v>
      </c>
      <c r="H13" s="28">
        <v>0.27330721787236173</v>
      </c>
      <c r="I13" s="28">
        <v>0.17962442256921857</v>
      </c>
      <c r="J13" s="28">
        <v>0.12115794786334166</v>
      </c>
      <c r="L13" s="7" t="s">
        <v>441</v>
      </c>
      <c r="M13" s="7" t="s">
        <v>494</v>
      </c>
    </row>
    <row r="14" spans="1:13" s="7" customFormat="1" x14ac:dyDescent="0.2">
      <c r="A14" s="7">
        <v>4</v>
      </c>
      <c r="B14" s="7" t="str">
        <f>IF(LEVERS!$L$24=0,"No level description yet",LEVERS!$L$24)</f>
        <v>Reference projected biomass feedstock fraction</v>
      </c>
      <c r="C14" s="7" t="s">
        <v>604</v>
      </c>
      <c r="D14" s="28">
        <v>0.28205357347222076</v>
      </c>
      <c r="E14" s="28">
        <v>0.27488043260864753</v>
      </c>
      <c r="F14" s="28">
        <v>0.23257786758635163</v>
      </c>
      <c r="G14" s="28">
        <v>0.16112776057846823</v>
      </c>
      <c r="H14" s="28">
        <v>0.10557166100651713</v>
      </c>
      <c r="I14" s="28">
        <v>6.9170177237917393E-2</v>
      </c>
      <c r="J14" s="28">
        <v>4.65264109905804E-2</v>
      </c>
      <c r="L14" s="7" t="s">
        <v>438</v>
      </c>
      <c r="M14" s="7" t="s">
        <v>494</v>
      </c>
    </row>
    <row r="15" spans="1:13" s="7" customFormat="1" x14ac:dyDescent="0.2">
      <c r="A15" s="7">
        <v>4</v>
      </c>
      <c r="B15" s="7" t="str">
        <f>IF(LEVERS!$L$24=0,"No level description yet",LEVERS!$L$24)</f>
        <v>Reference projected biomass feedstock fraction</v>
      </c>
      <c r="C15" s="7" t="s">
        <v>605</v>
      </c>
      <c r="D15" s="28">
        <v>0</v>
      </c>
      <c r="E15" s="28">
        <v>5.4383428690644086E-3</v>
      </c>
      <c r="F15" s="28">
        <v>4.2450960148948315E-2</v>
      </c>
      <c r="G15" s="28">
        <v>0.10632294751699387</v>
      </c>
      <c r="H15" s="28">
        <v>0.15669625559311823</v>
      </c>
      <c r="I15" s="28">
        <v>0.19021446944100723</v>
      </c>
      <c r="J15" s="28">
        <v>0.2114566593265601</v>
      </c>
      <c r="L15" s="7" t="s">
        <v>439</v>
      </c>
      <c r="M15" s="7" t="s">
        <v>494</v>
      </c>
    </row>
    <row r="16" spans="1:13" s="7" customFormat="1" x14ac:dyDescent="0.2">
      <c r="A16" s="7">
        <v>4</v>
      </c>
      <c r="B16" s="7" t="str">
        <f>IF(LEVERS!$L$24=0,"No level description yet",LEVERS!$L$24)</f>
        <v>Reference projected biomass feedstock fraction</v>
      </c>
      <c r="C16" s="7" t="s">
        <v>606</v>
      </c>
      <c r="D16" s="28">
        <v>0</v>
      </c>
      <c r="E16" s="28">
        <v>7.0818951873760829E-3</v>
      </c>
      <c r="F16" s="28">
        <v>5.4616848659687696E-2</v>
      </c>
      <c r="G16" s="28">
        <v>0.13532592002864549</v>
      </c>
      <c r="H16" s="28">
        <v>0.19751546954982468</v>
      </c>
      <c r="I16" s="28">
        <v>0.23767290591183546</v>
      </c>
      <c r="J16" s="28">
        <v>0.2621201069044154</v>
      </c>
      <c r="L16" s="7" t="s">
        <v>442</v>
      </c>
      <c r="M16" s="7" t="s">
        <v>494</v>
      </c>
    </row>
    <row r="17" spans="1:13" s="7" customFormat="1" x14ac:dyDescent="0.2">
      <c r="A17" s="7">
        <v>4</v>
      </c>
      <c r="B17" s="7" t="str">
        <f>IF(LEVERS!$L$24=0,"No level description yet",LEVERS!$L$24)</f>
        <v>Reference projected biomass feedstock fraction</v>
      </c>
      <c r="C17" s="7" t="s">
        <v>607</v>
      </c>
      <c r="D17" s="28">
        <v>0</v>
      </c>
      <c r="E17" s="28">
        <v>5.4315648855945567E-3</v>
      </c>
      <c r="F17" s="28">
        <v>4.2045151286155408E-2</v>
      </c>
      <c r="G17" s="28">
        <v>0.10452581942924068</v>
      </c>
      <c r="H17" s="28">
        <v>0.15302392621782629</v>
      </c>
      <c r="I17" s="28">
        <v>0.18464371955362036</v>
      </c>
      <c r="J17" s="28">
        <v>0.20414948795699248</v>
      </c>
      <c r="L17" s="7" t="s">
        <v>443</v>
      </c>
      <c r="M17" s="7" t="s">
        <v>494</v>
      </c>
    </row>
    <row r="18" spans="1:13" s="7" customFormat="1" x14ac:dyDescent="0.2">
      <c r="A18" s="7">
        <v>4</v>
      </c>
      <c r="B18" s="7" t="str">
        <f>IF(LEVERS!$L$24=0,"No level description yet",LEVERS!$L$24)</f>
        <v>Reference projected biomass feedstock fraction</v>
      </c>
      <c r="C18" s="7" t="s">
        <v>608</v>
      </c>
      <c r="D18" s="28">
        <v>0.19651047667159044</v>
      </c>
      <c r="E18" s="28">
        <v>0.19651047667159044</v>
      </c>
      <c r="F18" s="28">
        <v>0.19651047667159044</v>
      </c>
      <c r="G18" s="28">
        <v>0.19651047667159044</v>
      </c>
      <c r="H18" s="28">
        <v>0.19651047667159044</v>
      </c>
      <c r="I18" s="28">
        <v>0.19651047667159044</v>
      </c>
      <c r="J18" s="28">
        <v>0.19651047667159044</v>
      </c>
      <c r="L18" s="7" t="s">
        <v>612</v>
      </c>
      <c r="M18" s="7" t="s">
        <v>616</v>
      </c>
    </row>
    <row r="19" spans="1:13" s="7" customFormat="1" x14ac:dyDescent="0.2">
      <c r="A19" s="7">
        <v>4</v>
      </c>
      <c r="B19" s="7" t="str">
        <f>IF(LEVERS!$L$24=0,"No level description yet",LEVERS!$L$24)</f>
        <v>Reference projected biomass feedstock fraction</v>
      </c>
      <c r="C19" s="7" t="s">
        <v>609</v>
      </c>
      <c r="D19" s="28">
        <v>0.25337774904004062</v>
      </c>
      <c r="E19" s="28">
        <v>0.25337774904004062</v>
      </c>
      <c r="F19" s="28">
        <v>0.25337774904004062</v>
      </c>
      <c r="G19" s="28">
        <v>0.25337774904004062</v>
      </c>
      <c r="H19" s="28">
        <v>0.25337774904004062</v>
      </c>
      <c r="I19" s="28">
        <v>0.25337774904004062</v>
      </c>
      <c r="J19" s="28">
        <v>0.25337774904004062</v>
      </c>
      <c r="L19" s="7" t="s">
        <v>613</v>
      </c>
      <c r="M19" s="7" t="s">
        <v>616</v>
      </c>
    </row>
    <row r="20" spans="1:13" s="7" customFormat="1" x14ac:dyDescent="0.2">
      <c r="A20" s="7">
        <v>4</v>
      </c>
      <c r="B20" s="7" t="str">
        <f>IF(LEVERS!$L$24=0,"No level description yet",LEVERS!$L$24)</f>
        <v>Reference projected biomass feedstock fraction</v>
      </c>
      <c r="C20" s="7" t="s">
        <v>610</v>
      </c>
      <c r="D20" s="28">
        <v>0.30404119661789591</v>
      </c>
      <c r="E20" s="28">
        <v>0.30404119661789591</v>
      </c>
      <c r="F20" s="28">
        <v>0.30404119661789591</v>
      </c>
      <c r="G20" s="28">
        <v>0.30404119661789591</v>
      </c>
      <c r="H20" s="28">
        <v>0.30404119661789591</v>
      </c>
      <c r="I20" s="28">
        <v>0.30404119661789591</v>
      </c>
      <c r="J20" s="28">
        <v>0.30404119661789591</v>
      </c>
      <c r="L20" s="7" t="s">
        <v>614</v>
      </c>
      <c r="M20" s="7" t="s">
        <v>616</v>
      </c>
    </row>
    <row r="21" spans="1:13" s="7" customFormat="1" x14ac:dyDescent="0.2">
      <c r="A21" s="7">
        <v>4</v>
      </c>
      <c r="B21" s="7" t="str">
        <f>IF(LEVERS!$L$24=0,"No level description yet",LEVERS!$L$24)</f>
        <v>Reference projected biomass feedstock fraction</v>
      </c>
      <c r="C21" s="7" t="s">
        <v>611</v>
      </c>
      <c r="D21" s="28">
        <v>0.246070577670473</v>
      </c>
      <c r="E21" s="28">
        <v>0.246070577670473</v>
      </c>
      <c r="F21" s="28">
        <v>0.246070577670473</v>
      </c>
      <c r="G21" s="28">
        <v>0.246070577670473</v>
      </c>
      <c r="H21" s="28">
        <v>0.246070577670473</v>
      </c>
      <c r="I21" s="28">
        <v>0.246070577670473</v>
      </c>
      <c r="J21" s="28">
        <v>0.246070577670473</v>
      </c>
      <c r="L21" s="7" t="s">
        <v>615</v>
      </c>
      <c r="M21" s="7" t="s">
        <v>616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D0F-8EA1-B941-A945-3E161AB1F5A1}">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9D48-6459-5045-BF27-CAF23EE57205}">
  <dimension ref="A1:L55"/>
  <sheetViews>
    <sheetView topLeftCell="A17" workbookViewId="0">
      <selection activeCell="C26" sqref="C26:C55"/>
    </sheetView>
  </sheetViews>
  <sheetFormatPr baseColWidth="10" defaultColWidth="11" defaultRowHeight="16" x14ac:dyDescent="0.2"/>
  <cols>
    <col min="2" max="2" width="25.1640625" bestFit="1" customWidth="1"/>
    <col min="3" max="3" width="57.33203125" bestFit="1" customWidth="1"/>
    <col min="4" max="4" width="14.6640625" bestFit="1" customWidth="1"/>
    <col min="5" max="10" width="12.3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IF(LEVERS!$F$26=0,"No level description yet",LEVERS!$F$26)</f>
        <v>Basline/constant</v>
      </c>
      <c r="C2" s="1" t="s">
        <v>716</v>
      </c>
      <c r="D2" s="23">
        <v>3.0000000000000001E-3</v>
      </c>
      <c r="E2" s="23">
        <v>3.0000000000000001E-3</v>
      </c>
      <c r="F2" s="23">
        <v>3.0000000000000001E-3</v>
      </c>
      <c r="G2" s="23">
        <v>3.0000000000000001E-3</v>
      </c>
      <c r="H2" s="23">
        <v>3.0000000000000001E-3</v>
      </c>
      <c r="I2" s="23">
        <v>3.0000000000000001E-3</v>
      </c>
      <c r="J2" s="23">
        <v>3.0000000000000001E-3</v>
      </c>
      <c r="L2" s="1" t="s">
        <v>584</v>
      </c>
    </row>
    <row r="3" spans="1:12" s="1" customFormat="1" x14ac:dyDescent="0.2">
      <c r="A3" s="1">
        <v>1</v>
      </c>
      <c r="B3" s="1" t="str">
        <f>IF(LEVERS!$F$26=0,"No level description yet",LEVERS!$F$26)</f>
        <v>Basline/constant</v>
      </c>
      <c r="C3" s="1" t="s">
        <v>717</v>
      </c>
      <c r="D3" s="23">
        <v>0</v>
      </c>
      <c r="E3" s="23">
        <v>0</v>
      </c>
      <c r="F3" s="23">
        <v>0</v>
      </c>
      <c r="G3" s="23">
        <v>0</v>
      </c>
      <c r="H3" s="23">
        <v>0</v>
      </c>
      <c r="I3" s="23">
        <v>0</v>
      </c>
      <c r="J3" s="23">
        <v>0</v>
      </c>
      <c r="L3" s="1" t="s">
        <v>584</v>
      </c>
    </row>
    <row r="4" spans="1:12" s="1" customFormat="1" x14ac:dyDescent="0.2">
      <c r="A4" s="1">
        <v>1</v>
      </c>
      <c r="B4" s="1" t="str">
        <f>IF(LEVERS!$F$26=0,"No level description yet",LEVERS!$F$26)</f>
        <v>Basline/constant</v>
      </c>
      <c r="C4" s="1" t="s">
        <v>718</v>
      </c>
      <c r="D4" s="23">
        <v>0</v>
      </c>
      <c r="E4" s="23">
        <v>0</v>
      </c>
      <c r="F4" s="23">
        <v>0</v>
      </c>
      <c r="G4" s="23">
        <v>0</v>
      </c>
      <c r="H4" s="23">
        <v>0</v>
      </c>
      <c r="I4" s="23">
        <v>0</v>
      </c>
      <c r="J4" s="23">
        <v>0</v>
      </c>
      <c r="L4" s="1" t="s">
        <v>584</v>
      </c>
    </row>
    <row r="5" spans="1:12" s="1" customFormat="1" x14ac:dyDescent="0.2">
      <c r="A5" s="1">
        <v>1</v>
      </c>
      <c r="B5" s="1" t="str">
        <f>IF(LEVERS!$F$26=0,"No level description yet",LEVERS!$F$26)</f>
        <v>Basline/constant</v>
      </c>
      <c r="C5" s="1" t="s">
        <v>552</v>
      </c>
      <c r="D5" s="23">
        <v>6.0000000000000001E-3</v>
      </c>
      <c r="E5" s="23">
        <v>6.0000000000000001E-3</v>
      </c>
      <c r="F5" s="23">
        <v>6.0000000000000001E-3</v>
      </c>
      <c r="G5" s="23">
        <v>6.0000000000000001E-3</v>
      </c>
      <c r="H5" s="23">
        <v>6.0000000000000001E-3</v>
      </c>
      <c r="I5" s="23">
        <v>6.0000000000000001E-3</v>
      </c>
      <c r="J5" s="23">
        <v>6.0000000000000001E-3</v>
      </c>
      <c r="L5" s="1" t="s">
        <v>584</v>
      </c>
    </row>
    <row r="6" spans="1:12" s="1" customFormat="1" x14ac:dyDescent="0.2">
      <c r="A6" s="1">
        <v>1</v>
      </c>
      <c r="B6" s="1" t="str">
        <f>IF(LEVERS!$F$26=0,"No level description yet",LEVERS!$F$26)</f>
        <v>Basline/constant</v>
      </c>
      <c r="C6" s="1" t="s">
        <v>556</v>
      </c>
      <c r="D6" s="23">
        <v>0</v>
      </c>
      <c r="E6" s="23">
        <v>0</v>
      </c>
      <c r="F6" s="23">
        <v>0</v>
      </c>
      <c r="G6" s="23">
        <v>0</v>
      </c>
      <c r="H6" s="23">
        <v>0</v>
      </c>
      <c r="I6" s="23">
        <v>0</v>
      </c>
      <c r="J6" s="23">
        <v>0</v>
      </c>
      <c r="L6" s="1" t="s">
        <v>584</v>
      </c>
    </row>
    <row r="7" spans="1:12" s="1" customFormat="1" x14ac:dyDescent="0.2">
      <c r="A7" s="1">
        <v>1</v>
      </c>
      <c r="B7" s="1" t="str">
        <f>IF(LEVERS!$F$26=0,"No level description yet",LEVERS!$F$26)</f>
        <v>Basline/constant</v>
      </c>
      <c r="C7" s="1" t="s">
        <v>560</v>
      </c>
      <c r="D7" s="23">
        <v>0</v>
      </c>
      <c r="E7" s="23">
        <v>0</v>
      </c>
      <c r="F7" s="23">
        <v>0</v>
      </c>
      <c r="G7" s="23">
        <v>0</v>
      </c>
      <c r="H7" s="23">
        <v>0</v>
      </c>
      <c r="I7" s="23">
        <v>0</v>
      </c>
      <c r="J7" s="23">
        <v>0</v>
      </c>
      <c r="L7" s="1" t="s">
        <v>584</v>
      </c>
    </row>
    <row r="8" spans="1:12" s="1" customFormat="1" x14ac:dyDescent="0.2">
      <c r="A8" s="1">
        <v>1</v>
      </c>
      <c r="B8" s="1" t="str">
        <f>IF(LEVERS!$F$26=0,"No level description yet",LEVERS!$F$26)</f>
        <v>Basline/constant</v>
      </c>
      <c r="C8" s="1" t="s">
        <v>649</v>
      </c>
      <c r="D8" s="23">
        <v>0</v>
      </c>
      <c r="E8" s="23">
        <v>0</v>
      </c>
      <c r="F8" s="23">
        <v>0</v>
      </c>
      <c r="G8" s="23">
        <v>0</v>
      </c>
      <c r="H8" s="23">
        <v>0</v>
      </c>
      <c r="I8" s="23">
        <v>0</v>
      </c>
      <c r="J8" s="23">
        <v>0</v>
      </c>
      <c r="L8" s="1" t="s">
        <v>584</v>
      </c>
    </row>
    <row r="9" spans="1:12" s="1" customFormat="1" x14ac:dyDescent="0.2">
      <c r="A9" s="1">
        <v>1</v>
      </c>
      <c r="B9" s="1" t="str">
        <f>IF(LEVERS!$F$26=0,"No level description yet",LEVERS!$F$26)</f>
        <v>Basline/constant</v>
      </c>
      <c r="C9" s="1" t="s">
        <v>650</v>
      </c>
      <c r="D9" s="23">
        <v>0.44536116907998191</v>
      </c>
      <c r="E9" s="23">
        <v>0.44536116907998191</v>
      </c>
      <c r="F9" s="23">
        <v>0.44536116907998191</v>
      </c>
      <c r="G9" s="23">
        <v>0.44536116907998191</v>
      </c>
      <c r="H9" s="23">
        <v>0.44536116907998191</v>
      </c>
      <c r="I9" s="23">
        <v>0.44536116907998191</v>
      </c>
      <c r="J9" s="23">
        <v>0.44536116907998191</v>
      </c>
      <c r="L9" s="1" t="s">
        <v>584</v>
      </c>
    </row>
    <row r="10" spans="1:12" s="1" customFormat="1" x14ac:dyDescent="0.2">
      <c r="A10" s="1">
        <v>1</v>
      </c>
      <c r="B10" s="1" t="str">
        <f>IF(LEVERS!$F$26=0,"No level description yet",LEVERS!$F$26)</f>
        <v>Basline/constant</v>
      </c>
      <c r="C10" s="1" t="s">
        <v>651</v>
      </c>
      <c r="D10" s="23">
        <v>0</v>
      </c>
      <c r="E10" s="23">
        <v>0</v>
      </c>
      <c r="F10" s="23">
        <v>0</v>
      </c>
      <c r="G10" s="23">
        <v>0</v>
      </c>
      <c r="H10" s="23">
        <v>0</v>
      </c>
      <c r="I10" s="23">
        <v>0</v>
      </c>
      <c r="J10" s="23">
        <v>0</v>
      </c>
      <c r="L10" s="1" t="s">
        <v>584</v>
      </c>
    </row>
    <row r="11" spans="1:12" s="1" customFormat="1" x14ac:dyDescent="0.2">
      <c r="A11" s="1">
        <v>1</v>
      </c>
      <c r="B11" s="1" t="str">
        <f>IF(LEVERS!$F$26=0,"No level description yet",LEVERS!$F$26)</f>
        <v>Basline/constant</v>
      </c>
      <c r="C11" s="1" t="s">
        <v>652</v>
      </c>
      <c r="D11" s="23">
        <v>0</v>
      </c>
      <c r="E11" s="23">
        <v>0</v>
      </c>
      <c r="F11" s="23">
        <v>0</v>
      </c>
      <c r="G11" s="23">
        <v>0</v>
      </c>
      <c r="H11" s="23">
        <v>0</v>
      </c>
      <c r="I11" s="23">
        <v>0</v>
      </c>
      <c r="J11" s="23">
        <v>0</v>
      </c>
      <c r="L11" s="1" t="s">
        <v>584</v>
      </c>
    </row>
    <row r="12" spans="1:12" s="1" customFormat="1" x14ac:dyDescent="0.2">
      <c r="A12" s="1">
        <v>1</v>
      </c>
      <c r="B12" s="1" t="str">
        <f>IF(LEVERS!$F$26=0,"No level description yet",LEVERS!$F$26)</f>
        <v>Basline/constant</v>
      </c>
      <c r="C12" s="1" t="s">
        <v>653</v>
      </c>
      <c r="D12" s="23">
        <v>3.5130354904294094</v>
      </c>
      <c r="E12" s="23">
        <v>3.5130354904294094</v>
      </c>
      <c r="F12" s="23">
        <v>3.5130354904294094</v>
      </c>
      <c r="G12" s="23">
        <v>3.5130354904294094</v>
      </c>
      <c r="H12" s="23">
        <v>3.5130354904294094</v>
      </c>
      <c r="I12" s="23">
        <v>3.5130354904294094</v>
      </c>
      <c r="J12" s="23">
        <v>3.5130354904294094</v>
      </c>
      <c r="L12" s="1" t="s">
        <v>584</v>
      </c>
    </row>
    <row r="13" spans="1:12" s="1" customFormat="1" x14ac:dyDescent="0.2">
      <c r="A13" s="1">
        <v>1</v>
      </c>
      <c r="B13" s="1" t="str">
        <f>IF(LEVERS!$F$26=0,"No level description yet",LEVERS!$F$26)</f>
        <v>Basline/constant</v>
      </c>
      <c r="C13" s="1" t="s">
        <v>654</v>
      </c>
      <c r="D13" s="23">
        <v>0</v>
      </c>
      <c r="E13" s="23">
        <v>0</v>
      </c>
      <c r="F13" s="23">
        <v>0</v>
      </c>
      <c r="G13" s="23">
        <v>0</v>
      </c>
      <c r="H13" s="23">
        <v>0</v>
      </c>
      <c r="I13" s="23">
        <v>0</v>
      </c>
      <c r="J13" s="23">
        <v>0</v>
      </c>
      <c r="L13" s="1" t="s">
        <v>584</v>
      </c>
    </row>
    <row r="14" spans="1:12" s="1" customFormat="1" x14ac:dyDescent="0.2">
      <c r="A14" s="1">
        <v>1</v>
      </c>
      <c r="B14" s="1" t="str">
        <f>IF(LEVERS!$F$26=0,"No level description yet",LEVERS!$F$26)</f>
        <v>Basline/constant</v>
      </c>
      <c r="C14" s="1" t="s">
        <v>553</v>
      </c>
      <c r="D14" s="23">
        <v>2.3E-3</v>
      </c>
      <c r="E14" s="23">
        <v>2.3E-3</v>
      </c>
      <c r="F14" s="23">
        <v>2.3E-3</v>
      </c>
      <c r="G14" s="23">
        <v>2.3E-3</v>
      </c>
      <c r="H14" s="23">
        <v>2.3E-3</v>
      </c>
      <c r="I14" s="23">
        <v>2.3E-3</v>
      </c>
      <c r="J14" s="23">
        <v>2.3E-3</v>
      </c>
      <c r="L14" s="1" t="s">
        <v>584</v>
      </c>
    </row>
    <row r="15" spans="1:12" s="1" customFormat="1" x14ac:dyDescent="0.2">
      <c r="A15" s="1">
        <v>1</v>
      </c>
      <c r="B15" s="1" t="str">
        <f>IF(LEVERS!$F$26=0,"No level description yet",LEVERS!$F$26)</f>
        <v>Basline/constant</v>
      </c>
      <c r="C15" s="1" t="s">
        <v>557</v>
      </c>
      <c r="D15" s="23">
        <v>0</v>
      </c>
      <c r="E15" s="23">
        <v>0</v>
      </c>
      <c r="F15" s="23">
        <v>0</v>
      </c>
      <c r="G15" s="23">
        <v>0</v>
      </c>
      <c r="H15" s="23">
        <v>0</v>
      </c>
      <c r="I15" s="23">
        <v>0</v>
      </c>
      <c r="J15" s="23">
        <v>0</v>
      </c>
      <c r="L15" s="1" t="s">
        <v>584</v>
      </c>
    </row>
    <row r="16" spans="1:12" s="1" customFormat="1" x14ac:dyDescent="0.2">
      <c r="A16" s="1">
        <v>1</v>
      </c>
      <c r="B16" s="1" t="str">
        <f>IF(LEVERS!$F$26=0,"No level description yet",LEVERS!$F$26)</f>
        <v>Basline/constant</v>
      </c>
      <c r="C16" s="1" t="s">
        <v>561</v>
      </c>
      <c r="D16" s="23">
        <v>0</v>
      </c>
      <c r="E16" s="23">
        <v>0</v>
      </c>
      <c r="F16" s="23">
        <v>0</v>
      </c>
      <c r="G16" s="23">
        <v>0</v>
      </c>
      <c r="H16" s="23">
        <v>0</v>
      </c>
      <c r="I16" s="23">
        <v>0</v>
      </c>
      <c r="J16" s="23">
        <v>0</v>
      </c>
      <c r="L16" s="1" t="s">
        <v>584</v>
      </c>
    </row>
    <row r="17" spans="1:12" s="1" customFormat="1" x14ac:dyDescent="0.2">
      <c r="A17" s="1">
        <v>1</v>
      </c>
      <c r="B17" s="1" t="str">
        <f>IF(LEVERS!$F$26=0,"No level description yet",LEVERS!$F$26)</f>
        <v>Basline/constant</v>
      </c>
      <c r="C17" s="1" t="s">
        <v>554</v>
      </c>
      <c r="D17" s="23">
        <v>0</v>
      </c>
      <c r="E17" s="23">
        <v>0</v>
      </c>
      <c r="F17" s="23">
        <v>0</v>
      </c>
      <c r="G17" s="23">
        <v>0</v>
      </c>
      <c r="H17" s="23">
        <v>0</v>
      </c>
      <c r="I17" s="23">
        <v>0</v>
      </c>
      <c r="J17" s="23">
        <v>0</v>
      </c>
      <c r="L17" s="1" t="s">
        <v>584</v>
      </c>
    </row>
    <row r="18" spans="1:12" s="1" customFormat="1" x14ac:dyDescent="0.2">
      <c r="A18" s="1">
        <v>1</v>
      </c>
      <c r="B18" s="1" t="str">
        <f>IF(LEVERS!$F$26=0,"No level description yet",LEVERS!$F$26)</f>
        <v>Basline/constant</v>
      </c>
      <c r="C18" s="1" t="s">
        <v>558</v>
      </c>
      <c r="D18" s="23">
        <v>0</v>
      </c>
      <c r="E18" s="23">
        <v>0</v>
      </c>
      <c r="F18" s="23">
        <v>0</v>
      </c>
      <c r="G18" s="23">
        <v>0</v>
      </c>
      <c r="H18" s="23">
        <v>0</v>
      </c>
      <c r="I18" s="23">
        <v>0</v>
      </c>
      <c r="J18" s="23">
        <v>0</v>
      </c>
      <c r="L18" s="1" t="s">
        <v>584</v>
      </c>
    </row>
    <row r="19" spans="1:12" s="1" customFormat="1" x14ac:dyDescent="0.2">
      <c r="A19" s="1">
        <v>1</v>
      </c>
      <c r="B19" s="1" t="str">
        <f>IF(LEVERS!$F$26=0,"No level description yet",LEVERS!$F$26)</f>
        <v>Basline/constant</v>
      </c>
      <c r="C19" s="1" t="s">
        <v>562</v>
      </c>
      <c r="D19" s="23">
        <v>0.3</v>
      </c>
      <c r="E19" s="23">
        <v>0.3</v>
      </c>
      <c r="F19" s="23">
        <v>0.3</v>
      </c>
      <c r="G19" s="23">
        <v>0.3</v>
      </c>
      <c r="H19" s="23">
        <v>0.3</v>
      </c>
      <c r="I19" s="23">
        <v>0.3</v>
      </c>
      <c r="J19" s="23">
        <v>0.3</v>
      </c>
      <c r="L19" s="1" t="s">
        <v>584</v>
      </c>
    </row>
    <row r="20" spans="1:12" s="1" customFormat="1" x14ac:dyDescent="0.2">
      <c r="A20" s="1">
        <v>1</v>
      </c>
      <c r="B20" s="1" t="str">
        <f>IF(LEVERS!$F$26=0,"No level description yet",LEVERS!$F$26)</f>
        <v>Basline/constant</v>
      </c>
      <c r="C20" s="1" t="s">
        <v>555</v>
      </c>
      <c r="D20" s="23">
        <v>1.7900000000000001E-3</v>
      </c>
      <c r="E20" s="23">
        <v>1.7900000000000001E-3</v>
      </c>
      <c r="F20" s="23">
        <v>1.7900000000000001E-3</v>
      </c>
      <c r="G20" s="23">
        <v>1.7900000000000001E-3</v>
      </c>
      <c r="H20" s="23">
        <v>1.7900000000000001E-3</v>
      </c>
      <c r="I20" s="23">
        <v>1.7900000000000001E-3</v>
      </c>
      <c r="J20" s="23">
        <v>1.7900000000000001E-3</v>
      </c>
      <c r="L20" s="1" t="s">
        <v>584</v>
      </c>
    </row>
    <row r="21" spans="1:12" s="1" customFormat="1" x14ac:dyDescent="0.2">
      <c r="A21" s="1">
        <v>1</v>
      </c>
      <c r="B21" s="1" t="str">
        <f>IF(LEVERS!$F$26=0,"No level description yet",LEVERS!$F$26)</f>
        <v>Basline/constant</v>
      </c>
      <c r="C21" s="1" t="s">
        <v>559</v>
      </c>
      <c r="D21" s="23">
        <v>0.66300000000000003</v>
      </c>
      <c r="E21" s="23">
        <v>0.66300000000000003</v>
      </c>
      <c r="F21" s="23">
        <v>0.66300000000000003</v>
      </c>
      <c r="G21" s="23">
        <v>0.66300000000000003</v>
      </c>
      <c r="H21" s="23">
        <v>0.66300000000000003</v>
      </c>
      <c r="I21" s="23">
        <v>0.66300000000000003</v>
      </c>
      <c r="J21" s="23">
        <v>0.66300000000000003</v>
      </c>
      <c r="L21" s="1" t="s">
        <v>584</v>
      </c>
    </row>
    <row r="22" spans="1:12" s="1" customFormat="1" x14ac:dyDescent="0.2">
      <c r="A22" s="1">
        <v>1</v>
      </c>
      <c r="B22" s="1" t="str">
        <f>IF(LEVERS!$F$26=0,"No level description yet",LEVERS!$F$26)</f>
        <v>Basline/constant</v>
      </c>
      <c r="C22" s="1" t="s">
        <v>563</v>
      </c>
      <c r="D22" s="23">
        <v>0</v>
      </c>
      <c r="E22" s="23">
        <v>0</v>
      </c>
      <c r="F22" s="23">
        <v>0</v>
      </c>
      <c r="G22" s="23">
        <v>0</v>
      </c>
      <c r="H22" s="23">
        <v>0</v>
      </c>
      <c r="I22" s="23">
        <v>0</v>
      </c>
      <c r="J22" s="23">
        <v>0</v>
      </c>
      <c r="L22" s="1" t="s">
        <v>584</v>
      </c>
    </row>
    <row r="23" spans="1:12" s="1" customFormat="1" x14ac:dyDescent="0.2">
      <c r="A23" s="1">
        <v>1</v>
      </c>
      <c r="B23" s="1" t="str">
        <f>IF(LEVERS!$F$26=0,"No level description yet",LEVERS!$F$26)</f>
        <v>Basline/constant</v>
      </c>
      <c r="C23" s="1" t="s">
        <v>655</v>
      </c>
      <c r="D23" s="23">
        <v>1.7999999999999998E-4</v>
      </c>
      <c r="E23" s="23">
        <v>1.7999999999999998E-4</v>
      </c>
      <c r="F23" s="23">
        <v>1.7999999999999998E-4</v>
      </c>
      <c r="G23" s="23">
        <v>1.7999999999999998E-4</v>
      </c>
      <c r="H23" s="23">
        <v>1.7999999999999998E-4</v>
      </c>
      <c r="I23" s="23">
        <v>1.7999999999999998E-4</v>
      </c>
      <c r="J23" s="23">
        <v>1.7999999999999998E-4</v>
      </c>
      <c r="L23" s="1" t="s">
        <v>584</v>
      </c>
    </row>
    <row r="24" spans="1:12" s="1" customFormat="1" x14ac:dyDescent="0.2">
      <c r="A24" s="1">
        <v>1</v>
      </c>
      <c r="B24" s="1" t="str">
        <f>IF(LEVERS!$F$26=0,"No level description yet",LEVERS!$F$26)</f>
        <v>Basline/constant</v>
      </c>
      <c r="C24" s="1" t="s">
        <v>656</v>
      </c>
      <c r="D24" s="23">
        <v>0.79</v>
      </c>
      <c r="E24" s="23">
        <v>0.79</v>
      </c>
      <c r="F24" s="23">
        <v>0.79</v>
      </c>
      <c r="G24" s="23">
        <v>0.79</v>
      </c>
      <c r="H24" s="23">
        <v>0.79</v>
      </c>
      <c r="I24" s="23">
        <v>0.79</v>
      </c>
      <c r="J24" s="23">
        <v>0.79</v>
      </c>
      <c r="L24" s="1" t="s">
        <v>584</v>
      </c>
    </row>
    <row r="25" spans="1:12" s="1" customFormat="1" x14ac:dyDescent="0.2">
      <c r="A25" s="1">
        <v>1</v>
      </c>
      <c r="B25" s="1" t="str">
        <f>IF(LEVERS!$F$26=0,"No level description yet",LEVERS!$F$26)</f>
        <v>Basline/constant</v>
      </c>
      <c r="C25" s="1" t="s">
        <v>657</v>
      </c>
      <c r="D25" s="23">
        <v>0</v>
      </c>
      <c r="E25" s="23">
        <v>0</v>
      </c>
      <c r="F25" s="23">
        <v>0</v>
      </c>
      <c r="G25" s="23">
        <v>0</v>
      </c>
      <c r="H25" s="23">
        <v>0</v>
      </c>
      <c r="I25" s="23">
        <v>0</v>
      </c>
      <c r="J25" s="23">
        <v>0</v>
      </c>
      <c r="L25" s="1" t="s">
        <v>584</v>
      </c>
    </row>
    <row r="26" spans="1:12" s="1" customFormat="1" x14ac:dyDescent="0.2">
      <c r="A26" s="1">
        <v>1</v>
      </c>
      <c r="B26" s="1" t="str">
        <f>IF(LEVERS!$F$26=0,"No level description yet",LEVERS!$F$26)</f>
        <v>Basline/constant</v>
      </c>
      <c r="C26" s="1" t="s">
        <v>738</v>
      </c>
      <c r="D26" s="23">
        <v>-1.0957463390172764</v>
      </c>
      <c r="E26" s="23">
        <v>-1.0957463390172764</v>
      </c>
      <c r="F26" s="23">
        <v>-1.0957463390172764</v>
      </c>
      <c r="G26" s="23">
        <v>-1.0957463390172764</v>
      </c>
      <c r="H26" s="23">
        <v>-1.0957463390172764</v>
      </c>
      <c r="I26" s="23">
        <v>-1.0957463390172764</v>
      </c>
      <c r="J26" s="23">
        <v>-1.0957463390172764</v>
      </c>
      <c r="L26" s="1" t="s">
        <v>736</v>
      </c>
    </row>
    <row r="27" spans="1:12" s="1" customFormat="1" x14ac:dyDescent="0.2">
      <c r="A27" s="1">
        <v>1</v>
      </c>
      <c r="B27" s="1" t="str">
        <f>IF(LEVERS!$F$26=0,"No level description yet",LEVERS!$F$26)</f>
        <v>Basline/constant</v>
      </c>
      <c r="C27" s="1" t="s">
        <v>739</v>
      </c>
      <c r="D27" s="23">
        <v>0</v>
      </c>
      <c r="E27" s="23">
        <v>0</v>
      </c>
      <c r="F27" s="23">
        <v>0</v>
      </c>
      <c r="G27" s="23">
        <v>0</v>
      </c>
      <c r="H27" s="23">
        <v>0</v>
      </c>
      <c r="I27" s="23">
        <v>0</v>
      </c>
      <c r="J27" s="23">
        <v>0</v>
      </c>
    </row>
    <row r="28" spans="1:12" s="1" customFormat="1" x14ac:dyDescent="0.2">
      <c r="A28" s="1">
        <v>1</v>
      </c>
      <c r="B28" s="1" t="str">
        <f>IF(LEVERS!$F$26=0,"No level description yet",LEVERS!$F$26)</f>
        <v>Basline/constant</v>
      </c>
      <c r="C28" s="1" t="s">
        <v>740</v>
      </c>
      <c r="D28" s="23">
        <v>0</v>
      </c>
      <c r="E28" s="23">
        <v>0</v>
      </c>
      <c r="F28" s="23">
        <v>0</v>
      </c>
      <c r="G28" s="23">
        <v>0</v>
      </c>
      <c r="H28" s="23">
        <v>0</v>
      </c>
      <c r="I28" s="23">
        <v>0</v>
      </c>
      <c r="J28" s="23">
        <v>0</v>
      </c>
    </row>
    <row r="29" spans="1:12" s="1" customFormat="1" x14ac:dyDescent="0.2">
      <c r="A29" s="1">
        <v>1</v>
      </c>
      <c r="B29" s="1" t="str">
        <f>IF(LEVERS!$F$26=0,"No level description yet",LEVERS!$F$26)</f>
        <v>Basline/constant</v>
      </c>
      <c r="C29" s="1" t="s">
        <v>741</v>
      </c>
      <c r="D29" s="23">
        <v>-1.0957463390172764</v>
      </c>
      <c r="E29" s="23">
        <v>-1.0957463390172764</v>
      </c>
      <c r="F29" s="23">
        <v>-1.0957463390172764</v>
      </c>
      <c r="G29" s="23">
        <v>-1.0957463390172764</v>
      </c>
      <c r="H29" s="23">
        <v>-1.0957463390172764</v>
      </c>
      <c r="I29" s="23">
        <v>-1.0957463390172764</v>
      </c>
      <c r="J29" s="23">
        <v>-1.0957463390172764</v>
      </c>
      <c r="L29" s="1" t="s">
        <v>736</v>
      </c>
    </row>
    <row r="30" spans="1:12" s="1" customFormat="1" x14ac:dyDescent="0.2">
      <c r="A30" s="1">
        <v>1</v>
      </c>
      <c r="B30" s="1" t="str">
        <f>IF(LEVERS!$F$26=0,"No level description yet",LEVERS!$F$26)</f>
        <v>Basline/constant</v>
      </c>
      <c r="C30" s="1" t="s">
        <v>742</v>
      </c>
      <c r="D30" s="23">
        <v>0</v>
      </c>
      <c r="E30" s="23">
        <v>0</v>
      </c>
      <c r="F30" s="23">
        <v>0</v>
      </c>
      <c r="G30" s="23">
        <v>0</v>
      </c>
      <c r="H30" s="23">
        <v>0</v>
      </c>
      <c r="I30" s="23">
        <v>0</v>
      </c>
      <c r="J30" s="23">
        <v>0</v>
      </c>
    </row>
    <row r="31" spans="1:12" s="1" customFormat="1" x14ac:dyDescent="0.2">
      <c r="A31" s="1">
        <v>1</v>
      </c>
      <c r="B31" s="1" t="str">
        <f>IF(LEVERS!$F$26=0,"No level description yet",LEVERS!$F$26)</f>
        <v>Basline/constant</v>
      </c>
      <c r="C31" s="1" t="s">
        <v>743</v>
      </c>
      <c r="D31" s="23">
        <v>0</v>
      </c>
      <c r="E31" s="23">
        <v>0</v>
      </c>
      <c r="F31" s="23">
        <v>0</v>
      </c>
      <c r="G31" s="23">
        <v>0</v>
      </c>
      <c r="H31" s="23">
        <v>0</v>
      </c>
      <c r="I31" s="23">
        <v>0</v>
      </c>
      <c r="J31" s="23">
        <v>0</v>
      </c>
    </row>
    <row r="32" spans="1:12" s="1" customFormat="1" x14ac:dyDescent="0.2">
      <c r="A32" s="1">
        <v>1</v>
      </c>
      <c r="B32" s="1" t="str">
        <f>IF(LEVERS!$F$26=0,"No level description yet",LEVERS!$F$26)</f>
        <v>Basline/constant</v>
      </c>
      <c r="C32" s="1" t="s">
        <v>744</v>
      </c>
      <c r="D32" s="23">
        <v>-1.0957463390172764</v>
      </c>
      <c r="E32" s="23">
        <v>-1.0957463390172764</v>
      </c>
      <c r="F32" s="23">
        <v>-1.0957463390172764</v>
      </c>
      <c r="G32" s="23">
        <v>-1.0957463390172764</v>
      </c>
      <c r="H32" s="23">
        <v>-1.0957463390172764</v>
      </c>
      <c r="I32" s="23">
        <v>-1.0957463390172764</v>
      </c>
      <c r="J32" s="23">
        <v>-1.0957463390172764</v>
      </c>
      <c r="L32" s="1" t="s">
        <v>736</v>
      </c>
    </row>
    <row r="33" spans="1:12" s="1" customFormat="1" x14ac:dyDescent="0.2">
      <c r="A33" s="1">
        <v>1</v>
      </c>
      <c r="B33" s="1" t="str">
        <f>IF(LEVERS!$F$26=0,"No level description yet",LEVERS!$F$26)</f>
        <v>Basline/constant</v>
      </c>
      <c r="C33" s="1" t="s">
        <v>745</v>
      </c>
      <c r="D33" s="23">
        <v>0</v>
      </c>
      <c r="E33" s="23">
        <v>0</v>
      </c>
      <c r="F33" s="23">
        <v>0</v>
      </c>
      <c r="G33" s="23">
        <v>0</v>
      </c>
      <c r="H33" s="23">
        <v>0</v>
      </c>
      <c r="I33" s="23">
        <v>0</v>
      </c>
      <c r="J33" s="23">
        <v>0</v>
      </c>
    </row>
    <row r="34" spans="1:12" s="1" customFormat="1" x14ac:dyDescent="0.2">
      <c r="A34" s="1">
        <v>1</v>
      </c>
      <c r="B34" s="1" t="str">
        <f>IF(LEVERS!$F$26=0,"No level description yet",LEVERS!$F$26)</f>
        <v>Basline/constant</v>
      </c>
      <c r="C34" s="1" t="s">
        <v>746</v>
      </c>
      <c r="D34" s="23">
        <v>0</v>
      </c>
      <c r="E34" s="23">
        <v>0</v>
      </c>
      <c r="F34" s="23">
        <v>0</v>
      </c>
      <c r="G34" s="23">
        <v>0</v>
      </c>
      <c r="H34" s="23">
        <v>0</v>
      </c>
      <c r="I34" s="23">
        <v>0</v>
      </c>
      <c r="J34" s="23">
        <v>0</v>
      </c>
    </row>
    <row r="35" spans="1:12" s="1" customFormat="1" x14ac:dyDescent="0.2">
      <c r="A35" s="1">
        <v>1</v>
      </c>
      <c r="B35" s="1" t="str">
        <f>IF(LEVERS!$F$26=0,"No level description yet",LEVERS!$F$26)</f>
        <v>Basline/constant</v>
      </c>
      <c r="C35" s="1" t="s">
        <v>747</v>
      </c>
      <c r="D35" s="23">
        <v>-1.0957463390172764</v>
      </c>
      <c r="E35" s="23">
        <v>-1.0957463390172764</v>
      </c>
      <c r="F35" s="23">
        <v>-1.0957463390172764</v>
      </c>
      <c r="G35" s="23">
        <v>-1.0957463390172764</v>
      </c>
      <c r="H35" s="23">
        <v>-1.0957463390172764</v>
      </c>
      <c r="I35" s="23">
        <v>-1.0957463390172764</v>
      </c>
      <c r="J35" s="23">
        <v>-1.0957463390172764</v>
      </c>
      <c r="L35" s="1" t="s">
        <v>736</v>
      </c>
    </row>
    <row r="36" spans="1:12" s="1" customFormat="1" x14ac:dyDescent="0.2">
      <c r="A36" s="1">
        <v>1</v>
      </c>
      <c r="B36" s="1" t="str">
        <f>IF(LEVERS!$F$26=0,"No level description yet",LEVERS!$F$26)</f>
        <v>Basline/constant</v>
      </c>
      <c r="C36" s="1" t="s">
        <v>748</v>
      </c>
      <c r="D36" s="23">
        <v>0</v>
      </c>
      <c r="E36" s="23">
        <v>0</v>
      </c>
      <c r="F36" s="23">
        <v>0</v>
      </c>
      <c r="G36" s="23">
        <v>0</v>
      </c>
      <c r="H36" s="23">
        <v>0</v>
      </c>
      <c r="I36" s="23">
        <v>0</v>
      </c>
      <c r="J36" s="23">
        <v>0</v>
      </c>
    </row>
    <row r="37" spans="1:12" s="1" customFormat="1" x14ac:dyDescent="0.2">
      <c r="A37" s="1">
        <v>1</v>
      </c>
      <c r="B37" s="1" t="str">
        <f>IF(LEVERS!$F$26=0,"No level description yet",LEVERS!$F$26)</f>
        <v>Basline/constant</v>
      </c>
      <c r="C37" s="1" t="s">
        <v>749</v>
      </c>
      <c r="D37" s="23">
        <v>0</v>
      </c>
      <c r="E37" s="23">
        <v>0</v>
      </c>
      <c r="F37" s="23">
        <v>0</v>
      </c>
      <c r="G37" s="23">
        <v>0</v>
      </c>
      <c r="H37" s="23">
        <v>0</v>
      </c>
      <c r="I37" s="23">
        <v>0</v>
      </c>
      <c r="J37" s="23">
        <v>0</v>
      </c>
    </row>
    <row r="38" spans="1:12" s="1" customFormat="1" x14ac:dyDescent="0.2">
      <c r="A38" s="1">
        <v>1</v>
      </c>
      <c r="B38" s="1" t="str">
        <f>IF(LEVERS!$F$26=0,"No level description yet",LEVERS!$F$26)</f>
        <v>Basline/constant</v>
      </c>
      <c r="C38" s="1" t="s">
        <v>750</v>
      </c>
      <c r="D38" s="23">
        <v>-1.9119292076378185</v>
      </c>
      <c r="E38" s="23">
        <v>-1.9119292076378185</v>
      </c>
      <c r="F38" s="23">
        <v>-1.9119292076378185</v>
      </c>
      <c r="G38" s="23">
        <v>-1.9119292076378185</v>
      </c>
      <c r="H38" s="23">
        <v>-1.9119292076378185</v>
      </c>
      <c r="I38" s="23">
        <v>-1.9119292076378185</v>
      </c>
      <c r="J38" s="23">
        <v>-1.9119292076378185</v>
      </c>
      <c r="L38" s="1" t="s">
        <v>737</v>
      </c>
    </row>
    <row r="39" spans="1:12" s="1" customFormat="1" x14ac:dyDescent="0.2">
      <c r="A39" s="1">
        <v>1</v>
      </c>
      <c r="B39" s="1" t="str">
        <f>IF(LEVERS!$F$26=0,"No level description yet",LEVERS!$F$26)</f>
        <v>Basline/constant</v>
      </c>
      <c r="C39" s="1" t="s">
        <v>751</v>
      </c>
      <c r="D39" s="23">
        <v>0</v>
      </c>
      <c r="E39" s="23">
        <v>0</v>
      </c>
      <c r="F39" s="23">
        <v>0</v>
      </c>
      <c r="G39" s="23">
        <v>0</v>
      </c>
      <c r="H39" s="23">
        <v>0</v>
      </c>
      <c r="I39" s="23">
        <v>0</v>
      </c>
      <c r="J39" s="23">
        <v>0</v>
      </c>
    </row>
    <row r="40" spans="1:12" s="1" customFormat="1" x14ac:dyDescent="0.2">
      <c r="A40" s="1">
        <v>1</v>
      </c>
      <c r="B40" s="1" t="str">
        <f>IF(LEVERS!$F$26=0,"No level description yet",LEVERS!$F$26)</f>
        <v>Basline/constant</v>
      </c>
      <c r="C40" s="1" t="s">
        <v>752</v>
      </c>
      <c r="D40" s="23">
        <v>0</v>
      </c>
      <c r="E40" s="23">
        <v>0</v>
      </c>
      <c r="F40" s="23">
        <v>0</v>
      </c>
      <c r="G40" s="23">
        <v>0</v>
      </c>
      <c r="H40" s="23">
        <v>0</v>
      </c>
      <c r="I40" s="23">
        <v>0</v>
      </c>
      <c r="J40" s="23">
        <v>0</v>
      </c>
    </row>
    <row r="41" spans="1:12" s="1" customFormat="1" x14ac:dyDescent="0.2">
      <c r="A41" s="1">
        <v>1</v>
      </c>
      <c r="B41" s="1" t="str">
        <f>IF(LEVERS!$F$26=0,"No level description yet",LEVERS!$F$26)</f>
        <v>Basline/constant</v>
      </c>
      <c r="C41" s="1" t="s">
        <v>753</v>
      </c>
      <c r="D41" s="23">
        <v>-1.9119292076378185</v>
      </c>
      <c r="E41" s="23">
        <v>-1.9119292076378185</v>
      </c>
      <c r="F41" s="23">
        <v>-1.9119292076378185</v>
      </c>
      <c r="G41" s="23">
        <v>-1.9119292076378185</v>
      </c>
      <c r="H41" s="23">
        <v>-1.9119292076378185</v>
      </c>
      <c r="I41" s="23">
        <v>-1.9119292076378185</v>
      </c>
      <c r="J41" s="23">
        <v>-1.9119292076378185</v>
      </c>
      <c r="L41" s="1" t="s">
        <v>737</v>
      </c>
    </row>
    <row r="42" spans="1:12" s="1" customFormat="1" x14ac:dyDescent="0.2">
      <c r="A42" s="1">
        <v>1</v>
      </c>
      <c r="B42" s="1" t="str">
        <f>IF(LEVERS!$F$26=0,"No level description yet",LEVERS!$F$26)</f>
        <v>Basline/constant</v>
      </c>
      <c r="C42" s="1" t="s">
        <v>754</v>
      </c>
      <c r="D42" s="23">
        <v>0</v>
      </c>
      <c r="E42" s="23">
        <v>0</v>
      </c>
      <c r="F42" s="23">
        <v>0</v>
      </c>
      <c r="G42" s="23">
        <v>0</v>
      </c>
      <c r="H42" s="23">
        <v>0</v>
      </c>
      <c r="I42" s="23">
        <v>0</v>
      </c>
      <c r="J42" s="23">
        <v>0</v>
      </c>
    </row>
    <row r="43" spans="1:12" s="1" customFormat="1" x14ac:dyDescent="0.2">
      <c r="A43" s="1">
        <v>1</v>
      </c>
      <c r="B43" s="1" t="str">
        <f>IF(LEVERS!$F$26=0,"No level description yet",LEVERS!$F$26)</f>
        <v>Basline/constant</v>
      </c>
      <c r="C43" s="1" t="s">
        <v>755</v>
      </c>
      <c r="D43" s="23">
        <v>0</v>
      </c>
      <c r="E43" s="23">
        <v>0</v>
      </c>
      <c r="F43" s="23">
        <v>0</v>
      </c>
      <c r="G43" s="23">
        <v>0</v>
      </c>
      <c r="H43" s="23">
        <v>0</v>
      </c>
      <c r="I43" s="23">
        <v>0</v>
      </c>
      <c r="J43" s="23">
        <v>0</v>
      </c>
    </row>
    <row r="44" spans="1:12" s="1" customFormat="1" x14ac:dyDescent="0.2">
      <c r="A44" s="1">
        <v>1</v>
      </c>
      <c r="B44" s="1" t="str">
        <f>IF(LEVERS!$F$26=0,"No level description yet",LEVERS!$F$26)</f>
        <v>Basline/constant</v>
      </c>
      <c r="C44" s="1" t="s">
        <v>756</v>
      </c>
      <c r="D44" s="23">
        <v>-1.9119292076378185</v>
      </c>
      <c r="E44" s="23">
        <v>-1.9119292076378185</v>
      </c>
      <c r="F44" s="23">
        <v>-1.9119292076378185</v>
      </c>
      <c r="G44" s="23">
        <v>-1.9119292076378185</v>
      </c>
      <c r="H44" s="23">
        <v>-1.9119292076378185</v>
      </c>
      <c r="I44" s="23">
        <v>-1.9119292076378185</v>
      </c>
      <c r="J44" s="23">
        <v>-1.9119292076378185</v>
      </c>
      <c r="L44" s="1" t="s">
        <v>737</v>
      </c>
    </row>
    <row r="45" spans="1:12" s="1" customFormat="1" x14ac:dyDescent="0.2">
      <c r="A45" s="1">
        <v>1</v>
      </c>
      <c r="B45" s="1" t="str">
        <f>IF(LEVERS!$F$26=0,"No level description yet",LEVERS!$F$26)</f>
        <v>Basline/constant</v>
      </c>
      <c r="C45" s="1" t="s">
        <v>757</v>
      </c>
      <c r="D45" s="23">
        <v>0</v>
      </c>
      <c r="E45" s="23">
        <v>0</v>
      </c>
      <c r="F45" s="23">
        <v>0</v>
      </c>
      <c r="G45" s="23">
        <v>0</v>
      </c>
      <c r="H45" s="23">
        <v>0</v>
      </c>
      <c r="I45" s="23">
        <v>0</v>
      </c>
      <c r="J45" s="23">
        <v>0</v>
      </c>
    </row>
    <row r="46" spans="1:12" s="1" customFormat="1" x14ac:dyDescent="0.2">
      <c r="A46" s="1">
        <v>1</v>
      </c>
      <c r="B46" s="1" t="str">
        <f>IF(LEVERS!$F$26=0,"No level description yet",LEVERS!$F$26)</f>
        <v>Basline/constant</v>
      </c>
      <c r="C46" s="1" t="s">
        <v>758</v>
      </c>
      <c r="D46" s="23">
        <v>0</v>
      </c>
      <c r="E46" s="23">
        <v>0</v>
      </c>
      <c r="F46" s="23">
        <v>0</v>
      </c>
      <c r="G46" s="23">
        <v>0</v>
      </c>
      <c r="H46" s="23">
        <v>0</v>
      </c>
      <c r="I46" s="23">
        <v>0</v>
      </c>
      <c r="J46" s="23">
        <v>0</v>
      </c>
    </row>
    <row r="47" spans="1:12" s="1" customFormat="1" x14ac:dyDescent="0.2">
      <c r="A47" s="1">
        <v>1</v>
      </c>
      <c r="B47" s="1" t="str">
        <f>IF(LEVERS!$F$26=0,"No level description yet",LEVERS!$F$26)</f>
        <v>Basline/constant</v>
      </c>
      <c r="C47" s="1" t="s">
        <v>759</v>
      </c>
      <c r="D47" s="23">
        <v>-1.9119292076378185</v>
      </c>
      <c r="E47" s="23">
        <v>-1.9119292076378185</v>
      </c>
      <c r="F47" s="23">
        <v>-1.9119292076378185</v>
      </c>
      <c r="G47" s="23">
        <v>-1.9119292076378185</v>
      </c>
      <c r="H47" s="23">
        <v>-1.9119292076378185</v>
      </c>
      <c r="I47" s="23">
        <v>-1.9119292076378185</v>
      </c>
      <c r="J47" s="23">
        <v>-1.9119292076378185</v>
      </c>
      <c r="L47" s="1" t="s">
        <v>737</v>
      </c>
    </row>
    <row r="48" spans="1:12" s="1" customFormat="1" x14ac:dyDescent="0.2">
      <c r="A48" s="1">
        <v>1</v>
      </c>
      <c r="B48" s="1" t="str">
        <f>IF(LEVERS!$F$26=0,"No level description yet",LEVERS!$F$26)</f>
        <v>Basline/constant</v>
      </c>
      <c r="C48" s="1" t="s">
        <v>760</v>
      </c>
      <c r="D48" s="23">
        <v>0</v>
      </c>
      <c r="E48" s="23">
        <v>0</v>
      </c>
      <c r="F48" s="23">
        <v>0</v>
      </c>
      <c r="G48" s="23">
        <v>0</v>
      </c>
      <c r="H48" s="23">
        <v>0</v>
      </c>
      <c r="I48" s="23">
        <v>0</v>
      </c>
      <c r="J48" s="23">
        <v>0</v>
      </c>
    </row>
    <row r="49" spans="1:12" s="1" customFormat="1" x14ac:dyDescent="0.2">
      <c r="A49" s="1">
        <v>1</v>
      </c>
      <c r="B49" s="1" t="str">
        <f>IF(LEVERS!$F$26=0,"No level description yet",LEVERS!$F$26)</f>
        <v>Basline/constant</v>
      </c>
      <c r="C49" s="1" t="s">
        <v>761</v>
      </c>
      <c r="D49" s="23">
        <v>0</v>
      </c>
      <c r="E49" s="23">
        <v>0</v>
      </c>
      <c r="F49" s="23">
        <v>0</v>
      </c>
      <c r="G49" s="23">
        <v>0</v>
      </c>
      <c r="H49" s="23">
        <v>0</v>
      </c>
      <c r="I49" s="23">
        <v>0</v>
      </c>
      <c r="J49" s="23">
        <v>0</v>
      </c>
    </row>
    <row r="50" spans="1:12" s="1" customFormat="1" x14ac:dyDescent="0.2">
      <c r="A50" s="1">
        <v>1</v>
      </c>
      <c r="B50" s="1" t="str">
        <f>IF(LEVERS!$F$26=0,"No level description yet",LEVERS!$F$26)</f>
        <v>Basline/constant</v>
      </c>
      <c r="C50" s="1" t="s">
        <v>762</v>
      </c>
      <c r="D50" s="23">
        <v>-1.9119292076378185</v>
      </c>
      <c r="E50" s="23">
        <v>-1.9119292076378185</v>
      </c>
      <c r="F50" s="23">
        <v>-1.9119292076378185</v>
      </c>
      <c r="G50" s="23">
        <v>-1.9119292076378185</v>
      </c>
      <c r="H50" s="23">
        <v>-1.9119292076378185</v>
      </c>
      <c r="I50" s="23">
        <v>-1.9119292076378185</v>
      </c>
      <c r="J50" s="23">
        <v>-1.9119292076378185</v>
      </c>
      <c r="L50" s="1" t="s">
        <v>737</v>
      </c>
    </row>
    <row r="51" spans="1:12" s="1" customFormat="1" x14ac:dyDescent="0.2">
      <c r="A51" s="1">
        <v>1</v>
      </c>
      <c r="B51" s="1" t="str">
        <f>IF(LEVERS!$F$26=0,"No level description yet",LEVERS!$F$26)</f>
        <v>Basline/constant</v>
      </c>
      <c r="C51" s="1" t="s">
        <v>763</v>
      </c>
      <c r="D51" s="23">
        <v>0</v>
      </c>
      <c r="E51" s="23">
        <v>0</v>
      </c>
      <c r="F51" s="23">
        <v>0</v>
      </c>
      <c r="G51" s="23">
        <v>0</v>
      </c>
      <c r="H51" s="23">
        <v>0</v>
      </c>
      <c r="I51" s="23">
        <v>0</v>
      </c>
      <c r="J51" s="23">
        <v>0</v>
      </c>
    </row>
    <row r="52" spans="1:12" s="1" customFormat="1" x14ac:dyDescent="0.2">
      <c r="A52" s="1">
        <v>1</v>
      </c>
      <c r="B52" s="1" t="str">
        <f>IF(LEVERS!$F$26=0,"No level description yet",LEVERS!$F$26)</f>
        <v>Basline/constant</v>
      </c>
      <c r="C52" s="1" t="s">
        <v>764</v>
      </c>
      <c r="D52" s="23">
        <v>0</v>
      </c>
      <c r="E52" s="23">
        <v>0</v>
      </c>
      <c r="F52" s="23">
        <v>0</v>
      </c>
      <c r="G52" s="23">
        <v>0</v>
      </c>
      <c r="H52" s="23">
        <v>0</v>
      </c>
      <c r="I52" s="23">
        <v>0</v>
      </c>
      <c r="J52" s="23">
        <v>0</v>
      </c>
    </row>
    <row r="53" spans="1:12" s="1" customFormat="1" x14ac:dyDescent="0.2">
      <c r="A53" s="1">
        <v>1</v>
      </c>
      <c r="B53" s="1" t="str">
        <f>IF(LEVERS!$F$26=0,"No level description yet",LEVERS!$F$26)</f>
        <v>Basline/constant</v>
      </c>
      <c r="C53" s="1" t="s">
        <v>765</v>
      </c>
      <c r="D53" s="23">
        <v>-1.9119292076378185</v>
      </c>
      <c r="E53" s="23">
        <v>-1.9119292076378185</v>
      </c>
      <c r="F53" s="23">
        <v>-1.9119292076378185</v>
      </c>
      <c r="G53" s="23">
        <v>-1.9119292076378185</v>
      </c>
      <c r="H53" s="23">
        <v>-1.9119292076378185</v>
      </c>
      <c r="I53" s="23">
        <v>-1.9119292076378185</v>
      </c>
      <c r="J53" s="23">
        <v>-1.9119292076378185</v>
      </c>
      <c r="L53" s="1" t="s">
        <v>737</v>
      </c>
    </row>
    <row r="54" spans="1:12" s="1" customFormat="1" x14ac:dyDescent="0.2">
      <c r="A54" s="1">
        <v>1</v>
      </c>
      <c r="B54" s="1" t="str">
        <f>IF(LEVERS!$F$26=0,"No level description yet",LEVERS!$F$26)</f>
        <v>Basline/constant</v>
      </c>
      <c r="C54" s="1" t="s">
        <v>766</v>
      </c>
      <c r="D54" s="23">
        <v>0</v>
      </c>
      <c r="E54" s="23">
        <v>0</v>
      </c>
      <c r="F54" s="23">
        <v>0</v>
      </c>
      <c r="G54" s="23">
        <v>0</v>
      </c>
      <c r="H54" s="23">
        <v>0</v>
      </c>
      <c r="I54" s="23">
        <v>0</v>
      </c>
      <c r="J54" s="23">
        <v>0</v>
      </c>
    </row>
    <row r="55" spans="1:12" s="1" customFormat="1" x14ac:dyDescent="0.2">
      <c r="A55" s="1">
        <v>1</v>
      </c>
      <c r="B55" s="1" t="str">
        <f>IF(LEVERS!$F$26=0,"No level description yet",LEVERS!$F$26)</f>
        <v>Basline/constant</v>
      </c>
      <c r="C55" s="1" t="s">
        <v>767</v>
      </c>
      <c r="D55" s="23">
        <v>0</v>
      </c>
      <c r="E55" s="23">
        <v>0</v>
      </c>
      <c r="F55" s="23">
        <v>0</v>
      </c>
      <c r="G55" s="23">
        <v>0</v>
      </c>
      <c r="H55" s="23">
        <v>0</v>
      </c>
      <c r="I55" s="23">
        <v>0</v>
      </c>
      <c r="J55" s="2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D93B8-AB86-724F-942B-00CB8CB29E8A}">
  <dimension ref="A1:B234"/>
  <sheetViews>
    <sheetView zoomScaleNormal="100" workbookViewId="0">
      <pane xSplit="1" ySplit="1" topLeftCell="B32" activePane="bottomRight" state="frozen"/>
      <selection pane="topRight" activeCell="B1" sqref="B1"/>
      <selection pane="bottomLeft" activeCell="A2" sqref="A2"/>
      <selection pane="bottomRight"/>
    </sheetView>
  </sheetViews>
  <sheetFormatPr baseColWidth="10" defaultColWidth="11" defaultRowHeight="16" x14ac:dyDescent="0.2"/>
  <cols>
    <col min="1" max="1" width="57.33203125" bestFit="1" customWidth="1"/>
    <col min="2" max="2" width="11.83203125" bestFit="1" customWidth="1"/>
  </cols>
  <sheetData>
    <row r="1" spans="1:2" s="11" customFormat="1" x14ac:dyDescent="0.2">
      <c r="A1" s="11" t="s">
        <v>0</v>
      </c>
      <c r="B1" s="11" t="s">
        <v>1</v>
      </c>
    </row>
    <row r="3" spans="1:2" x14ac:dyDescent="0.2">
      <c r="A3" t="s">
        <v>27</v>
      </c>
      <c r="B3" s="1" t="s">
        <v>208</v>
      </c>
    </row>
    <row r="4" spans="1:2" x14ac:dyDescent="0.2">
      <c r="A4" t="s">
        <v>30</v>
      </c>
      <c r="B4" s="1" t="s">
        <v>208</v>
      </c>
    </row>
    <row r="5" spans="1:2" x14ac:dyDescent="0.2">
      <c r="A5" t="s">
        <v>32</v>
      </c>
      <c r="B5" s="1" t="s">
        <v>208</v>
      </c>
    </row>
    <row r="6" spans="1:2" x14ac:dyDescent="0.2">
      <c r="A6" t="s">
        <v>34</v>
      </c>
      <c r="B6" s="1" t="s">
        <v>208</v>
      </c>
    </row>
    <row r="7" spans="1:2" x14ac:dyDescent="0.2">
      <c r="A7" t="s">
        <v>36</v>
      </c>
      <c r="B7" s="1" t="s">
        <v>208</v>
      </c>
    </row>
    <row r="8" spans="1:2" x14ac:dyDescent="0.2">
      <c r="A8" t="s">
        <v>38</v>
      </c>
      <c r="B8" s="1" t="s">
        <v>208</v>
      </c>
    </row>
    <row r="9" spans="1:2" x14ac:dyDescent="0.2">
      <c r="A9" t="s">
        <v>40</v>
      </c>
      <c r="B9" s="1" t="s">
        <v>208</v>
      </c>
    </row>
    <row r="10" spans="1:2" x14ac:dyDescent="0.2">
      <c r="A10" t="s">
        <v>42</v>
      </c>
      <c r="B10" s="1" t="s">
        <v>208</v>
      </c>
    </row>
    <row r="11" spans="1:2" x14ac:dyDescent="0.2">
      <c r="A11" t="s">
        <v>44</v>
      </c>
      <c r="B11" s="1" t="s">
        <v>208</v>
      </c>
    </row>
    <row r="12" spans="1:2" x14ac:dyDescent="0.2">
      <c r="A12" t="s">
        <v>46</v>
      </c>
      <c r="B12" s="1" t="s">
        <v>208</v>
      </c>
    </row>
    <row r="13" spans="1:2" x14ac:dyDescent="0.2">
      <c r="A13" t="s">
        <v>48</v>
      </c>
      <c r="B13" s="1" t="s">
        <v>208</v>
      </c>
    </row>
    <row r="15" spans="1:2" x14ac:dyDescent="0.2">
      <c r="A15" t="s">
        <v>209</v>
      </c>
      <c r="B15" s="1" t="s">
        <v>210</v>
      </c>
    </row>
    <row r="16" spans="1:2" x14ac:dyDescent="0.2">
      <c r="A16" t="s">
        <v>211</v>
      </c>
      <c r="B16" s="1" t="s">
        <v>210</v>
      </c>
    </row>
    <row r="17" spans="1:2" x14ac:dyDescent="0.2">
      <c r="A17" t="s">
        <v>212</v>
      </c>
      <c r="B17" s="1" t="s">
        <v>210</v>
      </c>
    </row>
    <row r="18" spans="1:2" x14ac:dyDescent="0.2">
      <c r="A18" t="s">
        <v>213</v>
      </c>
      <c r="B18" s="1" t="s">
        <v>210</v>
      </c>
    </row>
    <row r="19" spans="1:2" x14ac:dyDescent="0.2">
      <c r="A19" t="s">
        <v>214</v>
      </c>
      <c r="B19" s="1" t="s">
        <v>210</v>
      </c>
    </row>
    <row r="20" spans="1:2" x14ac:dyDescent="0.2">
      <c r="A20" t="s">
        <v>215</v>
      </c>
      <c r="B20" s="1" t="s">
        <v>210</v>
      </c>
    </row>
    <row r="21" spans="1:2" x14ac:dyDescent="0.2">
      <c r="A21" t="s">
        <v>216</v>
      </c>
      <c r="B21" s="1" t="s">
        <v>210</v>
      </c>
    </row>
    <row r="22" spans="1:2" x14ac:dyDescent="0.2">
      <c r="A22" t="s">
        <v>217</v>
      </c>
      <c r="B22" s="1" t="s">
        <v>210</v>
      </c>
    </row>
    <row r="23" spans="1:2" x14ac:dyDescent="0.2">
      <c r="A23" t="s">
        <v>218</v>
      </c>
      <c r="B23" s="1" t="s">
        <v>210</v>
      </c>
    </row>
    <row r="24" spans="1:2" x14ac:dyDescent="0.2">
      <c r="A24" t="s">
        <v>219</v>
      </c>
      <c r="B24" s="1" t="s">
        <v>210</v>
      </c>
    </row>
    <row r="25" spans="1:2" x14ac:dyDescent="0.2">
      <c r="A25" t="s">
        <v>220</v>
      </c>
      <c r="B25" s="1" t="s">
        <v>210</v>
      </c>
    </row>
    <row r="27" spans="1:2" x14ac:dyDescent="0.2">
      <c r="A27" t="s">
        <v>221</v>
      </c>
      <c r="B27" s="1" t="s">
        <v>210</v>
      </c>
    </row>
    <row r="28" spans="1:2" x14ac:dyDescent="0.2">
      <c r="A28" t="s">
        <v>222</v>
      </c>
      <c r="B28" s="1" t="s">
        <v>210</v>
      </c>
    </row>
    <row r="29" spans="1:2" x14ac:dyDescent="0.2">
      <c r="A29" t="s">
        <v>223</v>
      </c>
      <c r="B29" s="1" t="s">
        <v>210</v>
      </c>
    </row>
    <row r="30" spans="1:2" x14ac:dyDescent="0.2">
      <c r="A30" t="s">
        <v>224</v>
      </c>
      <c r="B30" s="1" t="s">
        <v>210</v>
      </c>
    </row>
    <row r="31" spans="1:2" x14ac:dyDescent="0.2">
      <c r="A31" t="s">
        <v>225</v>
      </c>
      <c r="B31" s="1" t="s">
        <v>210</v>
      </c>
    </row>
    <row r="32" spans="1:2" x14ac:dyDescent="0.2">
      <c r="A32" t="s">
        <v>226</v>
      </c>
      <c r="B32" s="1" t="s">
        <v>210</v>
      </c>
    </row>
    <row r="33" spans="1:2" x14ac:dyDescent="0.2">
      <c r="A33" t="s">
        <v>227</v>
      </c>
      <c r="B33" s="1" t="s">
        <v>210</v>
      </c>
    </row>
    <row r="34" spans="1:2" x14ac:dyDescent="0.2">
      <c r="A34" t="s">
        <v>228</v>
      </c>
      <c r="B34" s="1" t="s">
        <v>210</v>
      </c>
    </row>
    <row r="35" spans="1:2" x14ac:dyDescent="0.2">
      <c r="A35" t="s">
        <v>229</v>
      </c>
      <c r="B35" s="1" t="s">
        <v>210</v>
      </c>
    </row>
    <row r="36" spans="1:2" x14ac:dyDescent="0.2">
      <c r="A36" t="s">
        <v>230</v>
      </c>
      <c r="B36" s="1" t="s">
        <v>210</v>
      </c>
    </row>
    <row r="37" spans="1:2" x14ac:dyDescent="0.2">
      <c r="A37" t="s">
        <v>231</v>
      </c>
      <c r="B37" s="1" t="s">
        <v>210</v>
      </c>
    </row>
    <row r="39" spans="1:2" x14ac:dyDescent="0.2">
      <c r="A39" t="s">
        <v>14</v>
      </c>
      <c r="B39" s="1" t="s">
        <v>15</v>
      </c>
    </row>
    <row r="40" spans="1:2" x14ac:dyDescent="0.2">
      <c r="A40" t="s">
        <v>16</v>
      </c>
      <c r="B40" s="1" t="s">
        <v>15</v>
      </c>
    </row>
    <row r="41" spans="1:2" x14ac:dyDescent="0.2">
      <c r="A41" t="s">
        <v>17</v>
      </c>
      <c r="B41" s="1" t="s">
        <v>15</v>
      </c>
    </row>
    <row r="42" spans="1:2" x14ac:dyDescent="0.2">
      <c r="A42" t="s">
        <v>18</v>
      </c>
      <c r="B42" s="1" t="s">
        <v>15</v>
      </c>
    </row>
    <row r="43" spans="1:2" x14ac:dyDescent="0.2">
      <c r="A43" t="s">
        <v>19</v>
      </c>
      <c r="B43" s="1" t="s">
        <v>15</v>
      </c>
    </row>
    <row r="44" spans="1:2" x14ac:dyDescent="0.2">
      <c r="A44" t="s">
        <v>20</v>
      </c>
      <c r="B44" s="1" t="s">
        <v>15</v>
      </c>
    </row>
    <row r="45" spans="1:2" x14ac:dyDescent="0.2">
      <c r="A45" t="s">
        <v>21</v>
      </c>
      <c r="B45" s="1" t="s">
        <v>15</v>
      </c>
    </row>
    <row r="46" spans="1:2" x14ac:dyDescent="0.2">
      <c r="A46" t="s">
        <v>22</v>
      </c>
      <c r="B46" s="1" t="s">
        <v>15</v>
      </c>
    </row>
    <row r="48" spans="1:2" x14ac:dyDescent="0.2">
      <c r="A48" t="s">
        <v>232</v>
      </c>
      <c r="B48" s="1" t="s">
        <v>15</v>
      </c>
    </row>
    <row r="49" spans="1:2" x14ac:dyDescent="0.2">
      <c r="A49" t="s">
        <v>233</v>
      </c>
      <c r="B49" s="1" t="s">
        <v>15</v>
      </c>
    </row>
    <row r="50" spans="1:2" x14ac:dyDescent="0.2">
      <c r="A50" t="s">
        <v>234</v>
      </c>
      <c r="B50" s="1" t="s">
        <v>15</v>
      </c>
    </row>
    <row r="51" spans="1:2" x14ac:dyDescent="0.2">
      <c r="A51" t="s">
        <v>235</v>
      </c>
      <c r="B51" s="1" t="s">
        <v>15</v>
      </c>
    </row>
    <row r="52" spans="1:2" x14ac:dyDescent="0.2">
      <c r="A52" t="s">
        <v>236</v>
      </c>
      <c r="B52" s="1" t="s">
        <v>15</v>
      </c>
    </row>
    <row r="53" spans="1:2" x14ac:dyDescent="0.2">
      <c r="A53" t="s">
        <v>237</v>
      </c>
      <c r="B53" s="1" t="s">
        <v>15</v>
      </c>
    </row>
    <row r="54" spans="1:2" x14ac:dyDescent="0.2">
      <c r="A54" t="s">
        <v>238</v>
      </c>
      <c r="B54" s="1" t="s">
        <v>15</v>
      </c>
    </row>
    <row r="55" spans="1:2" x14ac:dyDescent="0.2">
      <c r="A55" t="s">
        <v>239</v>
      </c>
      <c r="B55" s="1" t="s">
        <v>15</v>
      </c>
    </row>
    <row r="57" spans="1:2" x14ac:dyDescent="0.2">
      <c r="A57" t="s">
        <v>2</v>
      </c>
      <c r="B57" s="1" t="s">
        <v>3</v>
      </c>
    </row>
    <row r="58" spans="1:2" x14ac:dyDescent="0.2">
      <c r="A58" t="s">
        <v>4</v>
      </c>
      <c r="B58" s="1" t="s">
        <v>3</v>
      </c>
    </row>
    <row r="59" spans="1:2" x14ac:dyDescent="0.2">
      <c r="A59" t="s">
        <v>5</v>
      </c>
      <c r="B59" s="1" t="s">
        <v>3</v>
      </c>
    </row>
    <row r="60" spans="1:2" x14ac:dyDescent="0.2">
      <c r="A60" t="s">
        <v>6</v>
      </c>
      <c r="B60" s="1" t="s">
        <v>3</v>
      </c>
    </row>
    <row r="61" spans="1:2" x14ac:dyDescent="0.2">
      <c r="A61" t="s">
        <v>7</v>
      </c>
      <c r="B61" s="1" t="s">
        <v>3</v>
      </c>
    </row>
    <row r="62" spans="1:2" x14ac:dyDescent="0.2">
      <c r="A62" t="s">
        <v>8</v>
      </c>
      <c r="B62" s="1" t="s">
        <v>3</v>
      </c>
    </row>
    <row r="63" spans="1:2" x14ac:dyDescent="0.2">
      <c r="A63" t="s">
        <v>9</v>
      </c>
      <c r="B63" s="1" t="s">
        <v>3</v>
      </c>
    </row>
    <row r="64" spans="1:2" x14ac:dyDescent="0.2">
      <c r="A64" t="s">
        <v>10</v>
      </c>
      <c r="B64" s="1" t="s">
        <v>3</v>
      </c>
    </row>
    <row r="65" spans="1:2" x14ac:dyDescent="0.2">
      <c r="A65" t="s">
        <v>11</v>
      </c>
      <c r="B65" s="1" t="s">
        <v>3</v>
      </c>
    </row>
    <row r="66" spans="1:2" x14ac:dyDescent="0.2">
      <c r="A66" t="s">
        <v>12</v>
      </c>
      <c r="B66" s="1" t="s">
        <v>3</v>
      </c>
    </row>
    <row r="67" spans="1:2" x14ac:dyDescent="0.2">
      <c r="A67" t="s">
        <v>13</v>
      </c>
      <c r="B67" s="1" t="s">
        <v>3</v>
      </c>
    </row>
    <row r="69" spans="1:2" x14ac:dyDescent="0.2">
      <c r="A69" t="s">
        <v>26</v>
      </c>
      <c r="B69" s="1" t="s">
        <v>3</v>
      </c>
    </row>
    <row r="71" spans="1:2" x14ac:dyDescent="0.2">
      <c r="A71" t="s">
        <v>51</v>
      </c>
      <c r="B71" s="1" t="s">
        <v>15</v>
      </c>
    </row>
    <row r="72" spans="1:2" x14ac:dyDescent="0.2">
      <c r="B72" s="1"/>
    </row>
    <row r="73" spans="1:2" x14ac:dyDescent="0.2">
      <c r="A73" t="s">
        <v>50</v>
      </c>
      <c r="B73" s="1" t="s">
        <v>15</v>
      </c>
    </row>
    <row r="75" spans="1:2" x14ac:dyDescent="0.2">
      <c r="A75" t="s">
        <v>52</v>
      </c>
      <c r="B75" s="1" t="s">
        <v>3</v>
      </c>
    </row>
    <row r="76" spans="1:2" x14ac:dyDescent="0.2">
      <c r="A76" t="s">
        <v>54</v>
      </c>
      <c r="B76" s="1" t="s">
        <v>3</v>
      </c>
    </row>
    <row r="77" spans="1:2" x14ac:dyDescent="0.2">
      <c r="A77" t="s">
        <v>55</v>
      </c>
      <c r="B77" s="1" t="s">
        <v>3</v>
      </c>
    </row>
    <row r="78" spans="1:2" x14ac:dyDescent="0.2">
      <c r="A78" t="s">
        <v>56</v>
      </c>
      <c r="B78" s="1" t="s">
        <v>3</v>
      </c>
    </row>
    <row r="79" spans="1:2" x14ac:dyDescent="0.2">
      <c r="A79" t="s">
        <v>57</v>
      </c>
      <c r="B79" s="1" t="s">
        <v>3</v>
      </c>
    </row>
    <row r="80" spans="1:2" x14ac:dyDescent="0.2">
      <c r="A80" t="s">
        <v>58</v>
      </c>
      <c r="B80" s="1" t="s">
        <v>3</v>
      </c>
    </row>
    <row r="82" spans="1:2" x14ac:dyDescent="0.2">
      <c r="A82" t="s">
        <v>59</v>
      </c>
      <c r="B82" s="1" t="s">
        <v>60</v>
      </c>
    </row>
    <row r="83" spans="1:2" x14ac:dyDescent="0.2">
      <c r="A83" t="s">
        <v>62</v>
      </c>
      <c r="B83" s="1" t="s">
        <v>60</v>
      </c>
    </row>
    <row r="84" spans="1:2" x14ac:dyDescent="0.2">
      <c r="A84" t="s">
        <v>64</v>
      </c>
      <c r="B84" s="1" t="s">
        <v>60</v>
      </c>
    </row>
    <row r="85" spans="1:2" x14ac:dyDescent="0.2">
      <c r="A85" t="s">
        <v>66</v>
      </c>
      <c r="B85" s="1" t="s">
        <v>60</v>
      </c>
    </row>
    <row r="86" spans="1:2" x14ac:dyDescent="0.2">
      <c r="A86" t="s">
        <v>68</v>
      </c>
      <c r="B86" s="1" t="s">
        <v>60</v>
      </c>
    </row>
    <row r="87" spans="1:2" x14ac:dyDescent="0.2">
      <c r="A87" t="s">
        <v>70</v>
      </c>
      <c r="B87" s="1" t="s">
        <v>60</v>
      </c>
    </row>
    <row r="88" spans="1:2" x14ac:dyDescent="0.2">
      <c r="A88" t="s">
        <v>72</v>
      </c>
      <c r="B88" s="1" t="s">
        <v>60</v>
      </c>
    </row>
    <row r="89" spans="1:2" x14ac:dyDescent="0.2">
      <c r="A89" t="s">
        <v>74</v>
      </c>
      <c r="B89" s="1" t="s">
        <v>60</v>
      </c>
    </row>
    <row r="90" spans="1:2" x14ac:dyDescent="0.2">
      <c r="A90" t="s">
        <v>76</v>
      </c>
      <c r="B90" s="1" t="s">
        <v>60</v>
      </c>
    </row>
    <row r="91" spans="1:2" x14ac:dyDescent="0.2">
      <c r="A91" t="s">
        <v>78</v>
      </c>
      <c r="B91" s="1" t="s">
        <v>60</v>
      </c>
    </row>
    <row r="92" spans="1:2" x14ac:dyDescent="0.2">
      <c r="A92" t="s">
        <v>80</v>
      </c>
      <c r="B92" s="1" t="s">
        <v>60</v>
      </c>
    </row>
    <row r="93" spans="1:2" x14ac:dyDescent="0.2">
      <c r="A93" t="s">
        <v>389</v>
      </c>
      <c r="B93" s="1" t="s">
        <v>60</v>
      </c>
    </row>
    <row r="94" spans="1:2" x14ac:dyDescent="0.2">
      <c r="A94" t="s">
        <v>390</v>
      </c>
      <c r="B94" s="1" t="s">
        <v>60</v>
      </c>
    </row>
    <row r="95" spans="1:2" x14ac:dyDescent="0.2">
      <c r="A95" t="s">
        <v>391</v>
      </c>
      <c r="B95" s="1" t="s">
        <v>60</v>
      </c>
    </row>
    <row r="96" spans="1:2" x14ac:dyDescent="0.2">
      <c r="A96" t="s">
        <v>392</v>
      </c>
      <c r="B96" s="1" t="s">
        <v>60</v>
      </c>
    </row>
    <row r="97" spans="1:2" x14ac:dyDescent="0.2">
      <c r="A97" t="s">
        <v>393</v>
      </c>
      <c r="B97" s="1" t="s">
        <v>60</v>
      </c>
    </row>
    <row r="98" spans="1:2" x14ac:dyDescent="0.2">
      <c r="A98" t="s">
        <v>82</v>
      </c>
      <c r="B98" s="1" t="s">
        <v>60</v>
      </c>
    </row>
    <row r="99" spans="1:2" x14ac:dyDescent="0.2">
      <c r="A99" t="s">
        <v>399</v>
      </c>
      <c r="B99" s="1" t="s">
        <v>60</v>
      </c>
    </row>
    <row r="100" spans="1:2" x14ac:dyDescent="0.2">
      <c r="A100" t="s">
        <v>84</v>
      </c>
      <c r="B100" s="1" t="s">
        <v>60</v>
      </c>
    </row>
    <row r="101" spans="1:2" x14ac:dyDescent="0.2">
      <c r="A101" t="s">
        <v>86</v>
      </c>
      <c r="B101" s="1" t="s">
        <v>60</v>
      </c>
    </row>
    <row r="102" spans="1:2" x14ac:dyDescent="0.2">
      <c r="A102" t="s">
        <v>88</v>
      </c>
      <c r="B102" s="1" t="s">
        <v>60</v>
      </c>
    </row>
    <row r="103" spans="1:2" x14ac:dyDescent="0.2">
      <c r="A103" t="s">
        <v>90</v>
      </c>
      <c r="B103" s="1" t="s">
        <v>60</v>
      </c>
    </row>
    <row r="104" spans="1:2" x14ac:dyDescent="0.2">
      <c r="A104" t="s">
        <v>92</v>
      </c>
      <c r="B104" s="1" t="s">
        <v>60</v>
      </c>
    </row>
    <row r="105" spans="1:2" x14ac:dyDescent="0.2">
      <c r="A105" t="s">
        <v>94</v>
      </c>
      <c r="B105" s="1" t="s">
        <v>60</v>
      </c>
    </row>
    <row r="106" spans="1:2" x14ac:dyDescent="0.2">
      <c r="A106" t="s">
        <v>96</v>
      </c>
      <c r="B106" s="1" t="s">
        <v>60</v>
      </c>
    </row>
    <row r="107" spans="1:2" x14ac:dyDescent="0.2">
      <c r="A107" t="s">
        <v>98</v>
      </c>
      <c r="B107" s="1" t="s">
        <v>60</v>
      </c>
    </row>
    <row r="108" spans="1:2" x14ac:dyDescent="0.2">
      <c r="A108" t="s">
        <v>100</v>
      </c>
      <c r="B108" s="1" t="s">
        <v>60</v>
      </c>
    </row>
    <row r="109" spans="1:2" x14ac:dyDescent="0.2">
      <c r="A109" t="s">
        <v>102</v>
      </c>
      <c r="B109" s="1" t="s">
        <v>60</v>
      </c>
    </row>
    <row r="110" spans="1:2" x14ac:dyDescent="0.2">
      <c r="A110" t="s">
        <v>104</v>
      </c>
      <c r="B110" s="1" t="s">
        <v>60</v>
      </c>
    </row>
    <row r="111" spans="1:2" x14ac:dyDescent="0.2">
      <c r="A111" t="s">
        <v>106</v>
      </c>
      <c r="B111" s="1" t="s">
        <v>60</v>
      </c>
    </row>
    <row r="112" spans="1:2" x14ac:dyDescent="0.2">
      <c r="A112" t="s">
        <v>108</v>
      </c>
      <c r="B112" s="1" t="s">
        <v>60</v>
      </c>
    </row>
    <row r="113" spans="1:2" x14ac:dyDescent="0.2">
      <c r="A113" t="s">
        <v>401</v>
      </c>
      <c r="B113" s="1" t="s">
        <v>60</v>
      </c>
    </row>
    <row r="114" spans="1:2" x14ac:dyDescent="0.2">
      <c r="A114" t="s">
        <v>402</v>
      </c>
      <c r="B114" s="1" t="s">
        <v>60</v>
      </c>
    </row>
    <row r="115" spans="1:2" x14ac:dyDescent="0.2">
      <c r="A115" t="s">
        <v>403</v>
      </c>
      <c r="B115" s="1" t="s">
        <v>60</v>
      </c>
    </row>
    <row r="116" spans="1:2" x14ac:dyDescent="0.2">
      <c r="A116" t="s">
        <v>136</v>
      </c>
      <c r="B116" s="1" t="s">
        <v>60</v>
      </c>
    </row>
    <row r="117" spans="1:2" x14ac:dyDescent="0.2">
      <c r="A117" t="s">
        <v>137</v>
      </c>
      <c r="B117" s="1" t="s">
        <v>60</v>
      </c>
    </row>
    <row r="118" spans="1:2" x14ac:dyDescent="0.2">
      <c r="A118" t="s">
        <v>138</v>
      </c>
      <c r="B118" s="1" t="s">
        <v>60</v>
      </c>
    </row>
    <row r="119" spans="1:2" x14ac:dyDescent="0.2">
      <c r="A119" t="s">
        <v>139</v>
      </c>
      <c r="B119" s="1" t="s">
        <v>60</v>
      </c>
    </row>
    <row r="120" spans="1:2" x14ac:dyDescent="0.2">
      <c r="A120" t="s">
        <v>140</v>
      </c>
      <c r="B120" s="1" t="s">
        <v>60</v>
      </c>
    </row>
    <row r="121" spans="1:2" x14ac:dyDescent="0.2">
      <c r="A121" t="s">
        <v>141</v>
      </c>
      <c r="B121" s="1" t="s">
        <v>60</v>
      </c>
    </row>
    <row r="122" spans="1:2" x14ac:dyDescent="0.2">
      <c r="A122" t="s">
        <v>142</v>
      </c>
      <c r="B122" s="1" t="s">
        <v>60</v>
      </c>
    </row>
    <row r="123" spans="1:2" x14ac:dyDescent="0.2">
      <c r="A123" t="s">
        <v>143</v>
      </c>
      <c r="B123" s="1" t="s">
        <v>60</v>
      </c>
    </row>
    <row r="124" spans="1:2" x14ac:dyDescent="0.2">
      <c r="A124" t="s">
        <v>144</v>
      </c>
      <c r="B124" s="1" t="s">
        <v>60</v>
      </c>
    </row>
    <row r="125" spans="1:2" x14ac:dyDescent="0.2">
      <c r="A125" t="s">
        <v>145</v>
      </c>
      <c r="B125" s="1" t="s">
        <v>60</v>
      </c>
    </row>
    <row r="126" spans="1:2" x14ac:dyDescent="0.2">
      <c r="A126" t="s">
        <v>146</v>
      </c>
      <c r="B126" s="1" t="s">
        <v>60</v>
      </c>
    </row>
    <row r="127" spans="1:2" x14ac:dyDescent="0.2">
      <c r="A127" t="s">
        <v>147</v>
      </c>
      <c r="B127" s="1" t="s">
        <v>60</v>
      </c>
    </row>
    <row r="128" spans="1:2" x14ac:dyDescent="0.2">
      <c r="A128" t="s">
        <v>148</v>
      </c>
      <c r="B128" s="1" t="s">
        <v>60</v>
      </c>
    </row>
    <row r="129" spans="1:2" x14ac:dyDescent="0.2">
      <c r="A129" t="s">
        <v>149</v>
      </c>
      <c r="B129" s="1" t="s">
        <v>60</v>
      </c>
    </row>
    <row r="130" spans="1:2" x14ac:dyDescent="0.2">
      <c r="A130" t="s">
        <v>150</v>
      </c>
      <c r="B130" s="1" t="s">
        <v>60</v>
      </c>
    </row>
    <row r="131" spans="1:2" x14ac:dyDescent="0.2">
      <c r="A131" t="s">
        <v>152</v>
      </c>
      <c r="B131" s="1" t="s">
        <v>60</v>
      </c>
    </row>
    <row r="132" spans="1:2" x14ac:dyDescent="0.2">
      <c r="A132" t="s">
        <v>153</v>
      </c>
      <c r="B132" s="1" t="s">
        <v>60</v>
      </c>
    </row>
    <row r="133" spans="1:2" x14ac:dyDescent="0.2">
      <c r="A133" t="s">
        <v>154</v>
      </c>
      <c r="B133" s="1" t="s">
        <v>60</v>
      </c>
    </row>
    <row r="134" spans="1:2" x14ac:dyDescent="0.2">
      <c r="A134" t="s">
        <v>155</v>
      </c>
      <c r="B134" s="1" t="s">
        <v>60</v>
      </c>
    </row>
    <row r="135" spans="1:2" x14ac:dyDescent="0.2">
      <c r="A135" t="s">
        <v>156</v>
      </c>
      <c r="B135" s="1" t="s">
        <v>60</v>
      </c>
    </row>
    <row r="136" spans="1:2" x14ac:dyDescent="0.2">
      <c r="A136" t="s">
        <v>157</v>
      </c>
      <c r="B136" s="1" t="s">
        <v>60</v>
      </c>
    </row>
    <row r="137" spans="1:2" x14ac:dyDescent="0.2">
      <c r="A137" t="s">
        <v>158</v>
      </c>
      <c r="B137" s="1" t="s">
        <v>60</v>
      </c>
    </row>
    <row r="138" spans="1:2" x14ac:dyDescent="0.2">
      <c r="A138" t="s">
        <v>159</v>
      </c>
      <c r="B138" s="1" t="s">
        <v>60</v>
      </c>
    </row>
    <row r="139" spans="1:2" x14ac:dyDescent="0.2">
      <c r="A139" t="s">
        <v>160</v>
      </c>
      <c r="B139" s="1" t="s">
        <v>60</v>
      </c>
    </row>
    <row r="140" spans="1:2" x14ac:dyDescent="0.2">
      <c r="A140" t="s">
        <v>161</v>
      </c>
      <c r="B140" s="1" t="s">
        <v>60</v>
      </c>
    </row>
    <row r="141" spans="1:2" x14ac:dyDescent="0.2">
      <c r="A141" t="s">
        <v>162</v>
      </c>
      <c r="B141" s="1" t="s">
        <v>60</v>
      </c>
    </row>
    <row r="143" spans="1:2" x14ac:dyDescent="0.2">
      <c r="A143" t="s">
        <v>110</v>
      </c>
      <c r="B143" s="1" t="s">
        <v>111</v>
      </c>
    </row>
    <row r="144" spans="1:2" x14ac:dyDescent="0.2">
      <c r="A144" t="s">
        <v>112</v>
      </c>
      <c r="B144" s="1" t="s">
        <v>111</v>
      </c>
    </row>
    <row r="145" spans="1:2" x14ac:dyDescent="0.2">
      <c r="A145" t="s">
        <v>113</v>
      </c>
      <c r="B145" s="1" t="s">
        <v>111</v>
      </c>
    </row>
    <row r="146" spans="1:2" x14ac:dyDescent="0.2">
      <c r="A146" t="s">
        <v>114</v>
      </c>
      <c r="B146" s="1" t="s">
        <v>111</v>
      </c>
    </row>
    <row r="147" spans="1:2" x14ac:dyDescent="0.2">
      <c r="A147" t="s">
        <v>115</v>
      </c>
      <c r="B147" s="1" t="s">
        <v>111</v>
      </c>
    </row>
    <row r="148" spans="1:2" x14ac:dyDescent="0.2">
      <c r="A148" t="s">
        <v>116</v>
      </c>
      <c r="B148" s="1" t="s">
        <v>111</v>
      </c>
    </row>
    <row r="149" spans="1:2" x14ac:dyDescent="0.2">
      <c r="A149" t="s">
        <v>117</v>
      </c>
      <c r="B149" s="1" t="s">
        <v>111</v>
      </c>
    </row>
    <row r="150" spans="1:2" x14ac:dyDescent="0.2">
      <c r="A150" t="s">
        <v>118</v>
      </c>
      <c r="B150" s="1" t="s">
        <v>111</v>
      </c>
    </row>
    <row r="151" spans="1:2" x14ac:dyDescent="0.2">
      <c r="A151" t="s">
        <v>119</v>
      </c>
      <c r="B151" s="1" t="s">
        <v>111</v>
      </c>
    </row>
    <row r="152" spans="1:2" x14ac:dyDescent="0.2">
      <c r="A152" t="s">
        <v>120</v>
      </c>
      <c r="B152" s="1" t="s">
        <v>111</v>
      </c>
    </row>
    <row r="153" spans="1:2" x14ac:dyDescent="0.2">
      <c r="A153" t="s">
        <v>121</v>
      </c>
      <c r="B153" s="1" t="s">
        <v>111</v>
      </c>
    </row>
    <row r="154" spans="1:2" x14ac:dyDescent="0.2">
      <c r="A154" t="s">
        <v>394</v>
      </c>
      <c r="B154" s="1" t="s">
        <v>111</v>
      </c>
    </row>
    <row r="155" spans="1:2" x14ac:dyDescent="0.2">
      <c r="A155" t="s">
        <v>395</v>
      </c>
      <c r="B155" s="1" t="s">
        <v>111</v>
      </c>
    </row>
    <row r="156" spans="1:2" x14ac:dyDescent="0.2">
      <c r="A156" t="s">
        <v>396</v>
      </c>
      <c r="B156" s="1" t="s">
        <v>111</v>
      </c>
    </row>
    <row r="157" spans="1:2" x14ac:dyDescent="0.2">
      <c r="A157" t="s">
        <v>397</v>
      </c>
      <c r="B157" s="1" t="s">
        <v>111</v>
      </c>
    </row>
    <row r="158" spans="1:2" x14ac:dyDescent="0.2">
      <c r="A158" t="s">
        <v>398</v>
      </c>
      <c r="B158" s="1" t="s">
        <v>111</v>
      </c>
    </row>
    <row r="159" spans="1:2" x14ac:dyDescent="0.2">
      <c r="A159" t="s">
        <v>122</v>
      </c>
      <c r="B159" s="1" t="s">
        <v>111</v>
      </c>
    </row>
    <row r="160" spans="1:2" x14ac:dyDescent="0.2">
      <c r="A160" t="s">
        <v>400</v>
      </c>
      <c r="B160" s="1" t="s">
        <v>111</v>
      </c>
    </row>
    <row r="161" spans="1:2" x14ac:dyDescent="0.2">
      <c r="A161" t="s">
        <v>123</v>
      </c>
      <c r="B161" s="1" t="s">
        <v>111</v>
      </c>
    </row>
    <row r="162" spans="1:2" x14ac:dyDescent="0.2">
      <c r="A162" t="s">
        <v>124</v>
      </c>
      <c r="B162" s="1" t="s">
        <v>111</v>
      </c>
    </row>
    <row r="163" spans="1:2" x14ac:dyDescent="0.2">
      <c r="A163" t="s">
        <v>125</v>
      </c>
      <c r="B163" s="1" t="s">
        <v>111</v>
      </c>
    </row>
    <row r="164" spans="1:2" x14ac:dyDescent="0.2">
      <c r="A164" t="s">
        <v>126</v>
      </c>
      <c r="B164" s="1" t="s">
        <v>111</v>
      </c>
    </row>
    <row r="165" spans="1:2" x14ac:dyDescent="0.2">
      <c r="A165" t="s">
        <v>127</v>
      </c>
      <c r="B165" s="1" t="s">
        <v>111</v>
      </c>
    </row>
    <row r="166" spans="1:2" x14ac:dyDescent="0.2">
      <c r="A166" t="s">
        <v>128</v>
      </c>
      <c r="B166" s="1" t="s">
        <v>111</v>
      </c>
    </row>
    <row r="167" spans="1:2" x14ac:dyDescent="0.2">
      <c r="A167" t="s">
        <v>129</v>
      </c>
      <c r="B167" s="1" t="s">
        <v>111</v>
      </c>
    </row>
    <row r="168" spans="1:2" x14ac:dyDescent="0.2">
      <c r="A168" t="s">
        <v>130</v>
      </c>
      <c r="B168" s="1" t="s">
        <v>111</v>
      </c>
    </row>
    <row r="169" spans="1:2" x14ac:dyDescent="0.2">
      <c r="A169" t="s">
        <v>131</v>
      </c>
      <c r="B169" s="1" t="s">
        <v>111</v>
      </c>
    </row>
    <row r="170" spans="1:2" x14ac:dyDescent="0.2">
      <c r="A170" t="s">
        <v>132</v>
      </c>
      <c r="B170" s="1" t="s">
        <v>111</v>
      </c>
    </row>
    <row r="171" spans="1:2" x14ac:dyDescent="0.2">
      <c r="A171" t="s">
        <v>133</v>
      </c>
      <c r="B171" s="1" t="s">
        <v>111</v>
      </c>
    </row>
    <row r="172" spans="1:2" x14ac:dyDescent="0.2">
      <c r="A172" t="s">
        <v>134</v>
      </c>
      <c r="B172" s="1" t="s">
        <v>111</v>
      </c>
    </row>
    <row r="173" spans="1:2" x14ac:dyDescent="0.2">
      <c r="A173" t="s">
        <v>135</v>
      </c>
      <c r="B173" s="1" t="s">
        <v>111</v>
      </c>
    </row>
    <row r="174" spans="1:2" x14ac:dyDescent="0.2">
      <c r="A174" t="s">
        <v>404</v>
      </c>
      <c r="B174" s="1" t="s">
        <v>111</v>
      </c>
    </row>
    <row r="175" spans="1:2" x14ac:dyDescent="0.2">
      <c r="A175" t="s">
        <v>405</v>
      </c>
      <c r="B175" s="1" t="s">
        <v>111</v>
      </c>
    </row>
    <row r="176" spans="1:2" x14ac:dyDescent="0.2">
      <c r="A176" t="s">
        <v>406</v>
      </c>
      <c r="B176" s="1" t="s">
        <v>111</v>
      </c>
    </row>
    <row r="177" spans="1:2" x14ac:dyDescent="0.2">
      <c r="A177" t="s">
        <v>163</v>
      </c>
      <c r="B177" s="1" t="s">
        <v>111</v>
      </c>
    </row>
    <row r="178" spans="1:2" x14ac:dyDescent="0.2">
      <c r="A178" t="s">
        <v>164</v>
      </c>
      <c r="B178" s="1" t="s">
        <v>111</v>
      </c>
    </row>
    <row r="179" spans="1:2" x14ac:dyDescent="0.2">
      <c r="A179" t="s">
        <v>165</v>
      </c>
      <c r="B179" s="1" t="s">
        <v>111</v>
      </c>
    </row>
    <row r="180" spans="1:2" x14ac:dyDescent="0.2">
      <c r="A180" t="s">
        <v>166</v>
      </c>
      <c r="B180" s="1" t="s">
        <v>111</v>
      </c>
    </row>
    <row r="181" spans="1:2" x14ac:dyDescent="0.2">
      <c r="A181" t="s">
        <v>167</v>
      </c>
      <c r="B181" s="1" t="s">
        <v>111</v>
      </c>
    </row>
    <row r="182" spans="1:2" x14ac:dyDescent="0.2">
      <c r="A182" t="s">
        <v>168</v>
      </c>
      <c r="B182" s="1" t="s">
        <v>111</v>
      </c>
    </row>
    <row r="183" spans="1:2" x14ac:dyDescent="0.2">
      <c r="A183" t="s">
        <v>169</v>
      </c>
      <c r="B183" s="1" t="s">
        <v>111</v>
      </c>
    </row>
    <row r="184" spans="1:2" x14ac:dyDescent="0.2">
      <c r="A184" t="s">
        <v>170</v>
      </c>
      <c r="B184" s="1" t="s">
        <v>111</v>
      </c>
    </row>
    <row r="185" spans="1:2" x14ac:dyDescent="0.2">
      <c r="A185" t="s">
        <v>171</v>
      </c>
      <c r="B185" s="1" t="s">
        <v>111</v>
      </c>
    </row>
    <row r="186" spans="1:2" x14ac:dyDescent="0.2">
      <c r="A186" t="s">
        <v>172</v>
      </c>
      <c r="B186" s="1" t="s">
        <v>111</v>
      </c>
    </row>
    <row r="187" spans="1:2" x14ac:dyDescent="0.2">
      <c r="A187" t="s">
        <v>173</v>
      </c>
      <c r="B187" s="1" t="s">
        <v>111</v>
      </c>
    </row>
    <row r="188" spans="1:2" x14ac:dyDescent="0.2">
      <c r="A188" t="s">
        <v>174</v>
      </c>
      <c r="B188" s="1" t="s">
        <v>111</v>
      </c>
    </row>
    <row r="189" spans="1:2" x14ac:dyDescent="0.2">
      <c r="A189" t="s">
        <v>175</v>
      </c>
      <c r="B189" s="1" t="s">
        <v>111</v>
      </c>
    </row>
    <row r="190" spans="1:2" x14ac:dyDescent="0.2">
      <c r="A190" t="s">
        <v>176</v>
      </c>
      <c r="B190" s="1" t="s">
        <v>111</v>
      </c>
    </row>
    <row r="191" spans="1:2" x14ac:dyDescent="0.2">
      <c r="A191" t="s">
        <v>177</v>
      </c>
      <c r="B191" s="1" t="s">
        <v>111</v>
      </c>
    </row>
    <row r="192" spans="1:2" x14ac:dyDescent="0.2">
      <c r="A192" t="s">
        <v>178</v>
      </c>
      <c r="B192" s="1" t="s">
        <v>111</v>
      </c>
    </row>
    <row r="193" spans="1:2" x14ac:dyDescent="0.2">
      <c r="A193" t="s">
        <v>179</v>
      </c>
      <c r="B193" s="1" t="s">
        <v>111</v>
      </c>
    </row>
    <row r="194" spans="1:2" x14ac:dyDescent="0.2">
      <c r="A194" t="s">
        <v>180</v>
      </c>
      <c r="B194" s="1" t="s">
        <v>111</v>
      </c>
    </row>
    <row r="195" spans="1:2" x14ac:dyDescent="0.2">
      <c r="A195" t="s">
        <v>181</v>
      </c>
      <c r="B195" s="1" t="s">
        <v>111</v>
      </c>
    </row>
    <row r="196" spans="1:2" x14ac:dyDescent="0.2">
      <c r="A196" t="s">
        <v>182</v>
      </c>
      <c r="B196" s="1" t="s">
        <v>111</v>
      </c>
    </row>
    <row r="197" spans="1:2" x14ac:dyDescent="0.2">
      <c r="A197" t="s">
        <v>183</v>
      </c>
      <c r="B197" s="1" t="s">
        <v>111</v>
      </c>
    </row>
    <row r="198" spans="1:2" x14ac:dyDescent="0.2">
      <c r="A198" t="s">
        <v>184</v>
      </c>
      <c r="B198" s="1" t="s">
        <v>111</v>
      </c>
    </row>
    <row r="199" spans="1:2" x14ac:dyDescent="0.2">
      <c r="A199" t="s">
        <v>185</v>
      </c>
      <c r="B199" s="1" t="s">
        <v>111</v>
      </c>
    </row>
    <row r="200" spans="1:2" x14ac:dyDescent="0.2">
      <c r="A200" t="s">
        <v>186</v>
      </c>
      <c r="B200" s="1" t="s">
        <v>111</v>
      </c>
    </row>
    <row r="201" spans="1:2" x14ac:dyDescent="0.2">
      <c r="A201" t="s">
        <v>187</v>
      </c>
      <c r="B201" s="1" t="s">
        <v>111</v>
      </c>
    </row>
    <row r="202" spans="1:2" x14ac:dyDescent="0.2">
      <c r="A202" t="s">
        <v>188</v>
      </c>
      <c r="B202" s="1" t="s">
        <v>111</v>
      </c>
    </row>
    <row r="204" spans="1:2" x14ac:dyDescent="0.2">
      <c r="A204" t="s">
        <v>189</v>
      </c>
      <c r="B204" s="1" t="s">
        <v>190</v>
      </c>
    </row>
    <row r="206" spans="1:2" x14ac:dyDescent="0.2">
      <c r="A206" t="s">
        <v>192</v>
      </c>
      <c r="B206" t="s">
        <v>193</v>
      </c>
    </row>
    <row r="207" spans="1:2" x14ac:dyDescent="0.2">
      <c r="B207" s="16"/>
    </row>
    <row r="208" spans="1:2" x14ac:dyDescent="0.2">
      <c r="A208" t="s">
        <v>194</v>
      </c>
      <c r="B208" t="s">
        <v>195</v>
      </c>
    </row>
    <row r="209" spans="1:2" x14ac:dyDescent="0.2">
      <c r="A209" t="s">
        <v>196</v>
      </c>
      <c r="B209" t="s">
        <v>195</v>
      </c>
    </row>
    <row r="210" spans="1:2" x14ac:dyDescent="0.2">
      <c r="A210" t="s">
        <v>197</v>
      </c>
      <c r="B210" t="s">
        <v>195</v>
      </c>
    </row>
    <row r="211" spans="1:2" x14ac:dyDescent="0.2">
      <c r="A211" t="s">
        <v>198</v>
      </c>
      <c r="B211" t="s">
        <v>195</v>
      </c>
    </row>
    <row r="212" spans="1:2" x14ac:dyDescent="0.2">
      <c r="A212" t="s">
        <v>199</v>
      </c>
      <c r="B212" t="s">
        <v>195</v>
      </c>
    </row>
    <row r="213" spans="1:2" x14ac:dyDescent="0.2">
      <c r="A213" t="s">
        <v>200</v>
      </c>
      <c r="B213" t="s">
        <v>195</v>
      </c>
    </row>
    <row r="214" spans="1:2" x14ac:dyDescent="0.2">
      <c r="A214" t="s">
        <v>201</v>
      </c>
      <c r="B214" t="s">
        <v>195</v>
      </c>
    </row>
    <row r="215" spans="1:2" x14ac:dyDescent="0.2">
      <c r="A215" t="s">
        <v>202</v>
      </c>
      <c r="B215" t="s">
        <v>195</v>
      </c>
    </row>
    <row r="216" spans="1:2" x14ac:dyDescent="0.2">
      <c r="A216" t="s">
        <v>203</v>
      </c>
      <c r="B216" t="s">
        <v>195</v>
      </c>
    </row>
    <row r="217" spans="1:2" x14ac:dyDescent="0.2">
      <c r="A217" t="s">
        <v>204</v>
      </c>
      <c r="B217" t="s">
        <v>195</v>
      </c>
    </row>
    <row r="218" spans="1:2" x14ac:dyDescent="0.2">
      <c r="A218" t="s">
        <v>205</v>
      </c>
      <c r="B218" t="s">
        <v>195</v>
      </c>
    </row>
    <row r="219" spans="1:2" x14ac:dyDescent="0.2">
      <c r="A219" t="s">
        <v>206</v>
      </c>
      <c r="B219" t="s">
        <v>195</v>
      </c>
    </row>
    <row r="221" spans="1:2" x14ac:dyDescent="0.2">
      <c r="A221" t="s">
        <v>242</v>
      </c>
      <c r="B221" s="1" t="s">
        <v>15</v>
      </c>
    </row>
    <row r="223" spans="1:2" x14ac:dyDescent="0.2">
      <c r="A223" t="s">
        <v>243</v>
      </c>
      <c r="B223" s="1" t="s">
        <v>15</v>
      </c>
    </row>
    <row r="225" spans="1:2" x14ac:dyDescent="0.2">
      <c r="A225" t="s">
        <v>244</v>
      </c>
      <c r="B225" s="1" t="s">
        <v>15</v>
      </c>
    </row>
    <row r="227" spans="1:2" x14ac:dyDescent="0.2">
      <c r="A227" t="s">
        <v>245</v>
      </c>
      <c r="B227" s="1" t="s">
        <v>15</v>
      </c>
    </row>
    <row r="229" spans="1:2" x14ac:dyDescent="0.2">
      <c r="A229" t="s">
        <v>246</v>
      </c>
      <c r="B229" s="1"/>
    </row>
    <row r="230" spans="1:2" x14ac:dyDescent="0.2">
      <c r="A230" t="s">
        <v>247</v>
      </c>
      <c r="B230" s="1"/>
    </row>
    <row r="231" spans="1:2" x14ac:dyDescent="0.2">
      <c r="A231" t="s">
        <v>248</v>
      </c>
      <c r="B231" s="1"/>
    </row>
    <row r="232" spans="1:2" x14ac:dyDescent="0.2">
      <c r="A232" t="s">
        <v>249</v>
      </c>
      <c r="B232" s="1"/>
    </row>
    <row r="234" spans="1:2" x14ac:dyDescent="0.2">
      <c r="A234" t="s">
        <v>414</v>
      </c>
      <c r="B234" s="1" t="s">
        <v>3</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39329-7264-B545-8123-DF98399D27A6}">
  <dimension ref="A1"/>
  <sheetViews>
    <sheetView zoomScaleNormal="100" workbookViewId="0"/>
  </sheetViews>
  <sheetFormatPr baseColWidth="10" defaultColWidth="11" defaultRowHeight="16" x14ac:dyDescent="0.2"/>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A001-34C6-B74A-B707-5D6EE6C83A02}">
  <dimension ref="A1:L287"/>
  <sheetViews>
    <sheetView zoomScale="67" zoomScaleNormal="100" workbookViewId="0">
      <selection activeCell="M11" sqref="M11"/>
    </sheetView>
  </sheetViews>
  <sheetFormatPr baseColWidth="10" defaultColWidth="11" defaultRowHeight="16" x14ac:dyDescent="0.2"/>
  <cols>
    <col min="2" max="2" width="25.1640625" bestFit="1" customWidth="1"/>
    <col min="3" max="3" width="57.33203125" bestFit="1" customWidth="1"/>
    <col min="4" max="4" width="14.6640625" style="58" bestFit="1" customWidth="1"/>
    <col min="5" max="10" width="12.33203125" style="58" bestFit="1" customWidth="1"/>
  </cols>
  <sheetData>
    <row r="1" spans="1:12" x14ac:dyDescent="0.2">
      <c r="A1" t="s">
        <v>343</v>
      </c>
      <c r="B1" t="s">
        <v>344</v>
      </c>
      <c r="C1" t="s">
        <v>0</v>
      </c>
      <c r="D1" s="58">
        <v>2020</v>
      </c>
      <c r="E1" s="58">
        <v>2025</v>
      </c>
      <c r="F1" s="58">
        <v>2030</v>
      </c>
      <c r="G1" s="58">
        <v>2035</v>
      </c>
      <c r="H1" s="58">
        <v>2040</v>
      </c>
      <c r="I1" s="58">
        <v>2045</v>
      </c>
      <c r="J1" s="58">
        <v>2050</v>
      </c>
      <c r="L1" t="s">
        <v>345</v>
      </c>
    </row>
    <row r="2" spans="1:12" s="1" customFormat="1" x14ac:dyDescent="0.2">
      <c r="A2" s="1">
        <v>1</v>
      </c>
      <c r="B2" s="1" t="str">
        <f>IF(LEVERS!$F$28=0,"No level description yet",LEVERS!$F$28)</f>
        <v>Baseline/constant</v>
      </c>
      <c r="C2" s="1" t="s">
        <v>719</v>
      </c>
      <c r="D2" s="59">
        <v>60</v>
      </c>
      <c r="E2" s="59">
        <v>60</v>
      </c>
      <c r="F2" s="59">
        <v>60</v>
      </c>
      <c r="G2" s="59">
        <v>60</v>
      </c>
      <c r="H2" s="59">
        <v>60</v>
      </c>
      <c r="I2" s="59">
        <v>60</v>
      </c>
      <c r="J2" s="59">
        <v>60</v>
      </c>
    </row>
    <row r="3" spans="1:12" s="1" customFormat="1" x14ac:dyDescent="0.2">
      <c r="A3" s="1">
        <v>1</v>
      </c>
      <c r="B3" s="1" t="str">
        <f>IF(LEVERS!$F$28=0,"No level description yet",LEVERS!$F$28)</f>
        <v>Baseline/constant</v>
      </c>
      <c r="C3" s="1" t="s">
        <v>62</v>
      </c>
      <c r="D3" s="59">
        <v>13</v>
      </c>
      <c r="E3" s="59">
        <v>13</v>
      </c>
      <c r="F3" s="59">
        <v>13</v>
      </c>
      <c r="G3" s="59">
        <v>13</v>
      </c>
      <c r="H3" s="59">
        <v>13</v>
      </c>
      <c r="I3" s="59">
        <v>13</v>
      </c>
      <c r="J3" s="59">
        <v>13</v>
      </c>
    </row>
    <row r="4" spans="1:12" s="1" customFormat="1" x14ac:dyDescent="0.2">
      <c r="A4" s="1">
        <v>1</v>
      </c>
      <c r="B4" s="1" t="str">
        <f>IF(LEVERS!$F$28=0,"No level description yet",LEVERS!$F$28)</f>
        <v>Baseline/constant</v>
      </c>
      <c r="C4" s="1" t="s">
        <v>64</v>
      </c>
      <c r="D4" s="59">
        <v>35</v>
      </c>
      <c r="E4" s="59">
        <v>35</v>
      </c>
      <c r="F4" s="59">
        <v>35</v>
      </c>
      <c r="G4" s="59">
        <v>35</v>
      </c>
      <c r="H4" s="59">
        <v>35</v>
      </c>
      <c r="I4" s="59">
        <v>35</v>
      </c>
      <c r="J4" s="59">
        <v>35</v>
      </c>
    </row>
    <row r="5" spans="1:12" s="1" customFormat="1" x14ac:dyDescent="0.2">
      <c r="A5" s="1">
        <v>1</v>
      </c>
      <c r="B5" s="1" t="str">
        <f>IF(LEVERS!$F$28=0,"No level description yet",LEVERS!$F$28)</f>
        <v>Baseline/constant</v>
      </c>
      <c r="C5" s="1" t="s">
        <v>66</v>
      </c>
      <c r="D5" s="59">
        <v>400</v>
      </c>
      <c r="E5" s="59">
        <v>400</v>
      </c>
      <c r="F5" s="59">
        <v>400</v>
      </c>
      <c r="G5" s="59">
        <v>400</v>
      </c>
      <c r="H5" s="59">
        <v>400</v>
      </c>
      <c r="I5" s="59">
        <v>400</v>
      </c>
      <c r="J5" s="59">
        <v>400</v>
      </c>
    </row>
    <row r="6" spans="1:12" s="1" customFormat="1" x14ac:dyDescent="0.2">
      <c r="A6" s="1">
        <v>1</v>
      </c>
      <c r="B6" s="1" t="str">
        <f>IF(LEVERS!$F$28=0,"No level description yet",LEVERS!$F$28)</f>
        <v>Baseline/constant</v>
      </c>
      <c r="C6" s="1" t="s">
        <v>720</v>
      </c>
      <c r="D6" s="59">
        <v>1000</v>
      </c>
      <c r="E6" s="59">
        <v>1000</v>
      </c>
      <c r="F6" s="59">
        <v>1000</v>
      </c>
      <c r="G6" s="59">
        <v>1000</v>
      </c>
      <c r="H6" s="59">
        <v>1000</v>
      </c>
      <c r="I6" s="59">
        <v>1000</v>
      </c>
      <c r="J6" s="59">
        <v>1000</v>
      </c>
    </row>
    <row r="7" spans="1:12" s="1" customFormat="1" x14ac:dyDescent="0.2">
      <c r="A7" s="1">
        <v>1</v>
      </c>
      <c r="B7" s="1" t="str">
        <f>IF(LEVERS!$F$28=0,"No level description yet",LEVERS!$F$28)</f>
        <v>Baseline/constant</v>
      </c>
      <c r="C7" s="1" t="s">
        <v>70</v>
      </c>
      <c r="D7" s="59">
        <v>1200</v>
      </c>
      <c r="E7" s="59">
        <v>1200</v>
      </c>
      <c r="F7" s="59">
        <v>1200</v>
      </c>
      <c r="G7" s="59">
        <v>1200</v>
      </c>
      <c r="H7" s="59">
        <v>1200</v>
      </c>
      <c r="I7" s="59">
        <v>1200</v>
      </c>
      <c r="J7" s="59">
        <v>1200</v>
      </c>
    </row>
    <row r="8" spans="1:12" s="1" customFormat="1" x14ac:dyDescent="0.2">
      <c r="A8" s="1">
        <v>1</v>
      </c>
      <c r="B8" s="1" t="str">
        <f>IF(LEVERS!$F$28=0,"No level description yet",LEVERS!$F$28)</f>
        <v>Baseline/constant</v>
      </c>
      <c r="C8" s="1" t="s">
        <v>72</v>
      </c>
      <c r="D8" s="59">
        <v>250</v>
      </c>
      <c r="E8" s="59">
        <v>250</v>
      </c>
      <c r="F8" s="59">
        <v>250</v>
      </c>
      <c r="G8" s="59">
        <v>250</v>
      </c>
      <c r="H8" s="59">
        <v>250</v>
      </c>
      <c r="I8" s="59">
        <v>250</v>
      </c>
      <c r="J8" s="59">
        <v>250</v>
      </c>
    </row>
    <row r="9" spans="1:12" s="1" customFormat="1" x14ac:dyDescent="0.2">
      <c r="A9" s="1">
        <v>1</v>
      </c>
      <c r="B9" s="1" t="str">
        <f>IF(LEVERS!$F$28=0,"No level description yet",LEVERS!$F$28)</f>
        <v>Baseline/constant</v>
      </c>
      <c r="C9" s="1" t="s">
        <v>74</v>
      </c>
      <c r="D9" s="59">
        <v>6000</v>
      </c>
      <c r="E9" s="59">
        <v>6000</v>
      </c>
      <c r="F9" s="59">
        <v>6000</v>
      </c>
      <c r="G9" s="59">
        <v>6000</v>
      </c>
      <c r="H9" s="59">
        <v>6000</v>
      </c>
      <c r="I9" s="59">
        <v>6000</v>
      </c>
      <c r="J9" s="59">
        <v>6000</v>
      </c>
    </row>
    <row r="10" spans="1:12" s="1" customFormat="1" x14ac:dyDescent="0.2">
      <c r="A10" s="1">
        <v>1</v>
      </c>
      <c r="B10" s="1" t="str">
        <f>IF(LEVERS!$F$28=0,"No level description yet",LEVERS!$F$28)</f>
        <v>Baseline/constant</v>
      </c>
      <c r="C10" s="1" t="s">
        <v>76</v>
      </c>
      <c r="D10" s="59">
        <v>120</v>
      </c>
      <c r="E10" s="59">
        <v>120</v>
      </c>
      <c r="F10" s="59">
        <v>120</v>
      </c>
      <c r="G10" s="59">
        <v>120</v>
      </c>
      <c r="H10" s="59">
        <v>120</v>
      </c>
      <c r="I10" s="59">
        <v>120</v>
      </c>
      <c r="J10" s="59">
        <v>120</v>
      </c>
    </row>
    <row r="11" spans="1:12" s="1" customFormat="1" x14ac:dyDescent="0.2">
      <c r="A11" s="1">
        <v>1</v>
      </c>
      <c r="B11" s="1" t="str">
        <f>IF(LEVERS!$F$28=0,"No level description yet",LEVERS!$F$28)</f>
        <v>Baseline/constant</v>
      </c>
      <c r="C11" s="1" t="s">
        <v>78</v>
      </c>
      <c r="D11" s="59">
        <v>300</v>
      </c>
      <c r="E11" s="59">
        <v>300</v>
      </c>
      <c r="F11" s="59">
        <v>300</v>
      </c>
      <c r="G11" s="59">
        <v>300</v>
      </c>
      <c r="H11" s="59">
        <v>300</v>
      </c>
      <c r="I11" s="59">
        <v>300</v>
      </c>
      <c r="J11" s="59">
        <v>300</v>
      </c>
    </row>
    <row r="12" spans="1:12" s="1" customFormat="1" x14ac:dyDescent="0.2">
      <c r="A12" s="1">
        <v>1</v>
      </c>
      <c r="B12" s="1" t="str">
        <f>IF(LEVERS!$F$28=0,"No level description yet",LEVERS!$F$28)</f>
        <v>Baseline/constant</v>
      </c>
      <c r="C12" s="1" t="s">
        <v>80</v>
      </c>
      <c r="D12" s="59">
        <v>17</v>
      </c>
      <c r="E12" s="59">
        <v>17</v>
      </c>
      <c r="F12" s="59">
        <v>17</v>
      </c>
      <c r="G12" s="59">
        <v>17</v>
      </c>
      <c r="H12" s="59">
        <v>17</v>
      </c>
      <c r="I12" s="59">
        <v>17</v>
      </c>
      <c r="J12" s="59">
        <v>17</v>
      </c>
    </row>
    <row r="13" spans="1:12" s="1" customFormat="1" x14ac:dyDescent="0.2">
      <c r="A13" s="1">
        <v>1</v>
      </c>
      <c r="B13" s="1" t="str">
        <f>IF(LEVERS!$F$28=0,"No level description yet",LEVERS!$F$28)</f>
        <v>Baseline/constant</v>
      </c>
      <c r="C13" s="1" t="s">
        <v>389</v>
      </c>
      <c r="D13" s="59">
        <v>240</v>
      </c>
      <c r="E13" s="59">
        <v>240</v>
      </c>
      <c r="F13" s="59">
        <v>240</v>
      </c>
      <c r="G13" s="59">
        <v>240</v>
      </c>
      <c r="H13" s="59">
        <v>240</v>
      </c>
      <c r="I13" s="59">
        <v>240</v>
      </c>
      <c r="J13" s="59">
        <v>240</v>
      </c>
    </row>
    <row r="14" spans="1:12" s="1" customFormat="1" x14ac:dyDescent="0.2">
      <c r="A14" s="1">
        <v>1</v>
      </c>
      <c r="B14" s="1" t="str">
        <f>IF(LEVERS!$F$28=0,"No level description yet",LEVERS!$F$28)</f>
        <v>Baseline/constant</v>
      </c>
      <c r="C14" s="1" t="s">
        <v>390</v>
      </c>
      <c r="D14" s="59">
        <v>600</v>
      </c>
      <c r="E14" s="59">
        <v>600</v>
      </c>
      <c r="F14" s="59">
        <v>600</v>
      </c>
      <c r="G14" s="59">
        <v>600</v>
      </c>
      <c r="H14" s="59">
        <v>600</v>
      </c>
      <c r="I14" s="59">
        <v>600</v>
      </c>
      <c r="J14" s="59">
        <v>600</v>
      </c>
    </row>
    <row r="15" spans="1:12" s="1" customFormat="1" x14ac:dyDescent="0.2">
      <c r="A15" s="1">
        <v>1</v>
      </c>
      <c r="B15" s="1" t="str">
        <f>IF(LEVERS!$F$28=0,"No level description yet",LEVERS!$F$28)</f>
        <v>Baseline/constant</v>
      </c>
      <c r="C15" s="1" t="s">
        <v>391</v>
      </c>
      <c r="D15" s="59">
        <v>65</v>
      </c>
      <c r="E15" s="59">
        <v>65</v>
      </c>
      <c r="F15" s="59">
        <v>65</v>
      </c>
      <c r="G15" s="59">
        <v>65</v>
      </c>
      <c r="H15" s="59">
        <v>65</v>
      </c>
      <c r="I15" s="59">
        <v>65</v>
      </c>
      <c r="J15" s="59">
        <v>65</v>
      </c>
    </row>
    <row r="16" spans="1:12" s="1" customFormat="1" x14ac:dyDescent="0.2">
      <c r="A16" s="1">
        <v>1</v>
      </c>
      <c r="B16" s="1" t="str">
        <f>IF(LEVERS!$F$28=0,"No level description yet",LEVERS!$F$28)</f>
        <v>Baseline/constant</v>
      </c>
      <c r="C16" s="1" t="s">
        <v>392</v>
      </c>
      <c r="D16" s="59">
        <v>80</v>
      </c>
      <c r="E16" s="59">
        <v>80</v>
      </c>
      <c r="F16" s="59">
        <v>80</v>
      </c>
      <c r="G16" s="59">
        <v>80</v>
      </c>
      <c r="H16" s="59">
        <v>80</v>
      </c>
      <c r="I16" s="59">
        <v>80</v>
      </c>
      <c r="J16" s="59">
        <v>80</v>
      </c>
    </row>
    <row r="17" spans="1:10" s="1" customFormat="1" x14ac:dyDescent="0.2">
      <c r="A17" s="1">
        <v>1</v>
      </c>
      <c r="B17" s="1" t="str">
        <f>IF(LEVERS!$F$28=0,"No level description yet",LEVERS!$F$28)</f>
        <v>Baseline/constant</v>
      </c>
      <c r="C17" s="1" t="s">
        <v>670</v>
      </c>
      <c r="D17" s="59">
        <v>580</v>
      </c>
      <c r="E17" s="59">
        <v>580</v>
      </c>
      <c r="F17" s="59">
        <v>580</v>
      </c>
      <c r="G17" s="59">
        <v>580</v>
      </c>
      <c r="H17" s="59">
        <v>580</v>
      </c>
      <c r="I17" s="59">
        <v>580</v>
      </c>
      <c r="J17" s="59">
        <v>580</v>
      </c>
    </row>
    <row r="18" spans="1:10" s="1" customFormat="1" x14ac:dyDescent="0.2">
      <c r="A18" s="1">
        <v>1</v>
      </c>
      <c r="B18" s="1" t="str">
        <f>IF(LEVERS!$F$28=0,"No level description yet",LEVERS!$F$28)</f>
        <v>Baseline/constant</v>
      </c>
      <c r="C18" s="1" t="s">
        <v>82</v>
      </c>
      <c r="D18" s="59">
        <v>20</v>
      </c>
      <c r="E18" s="59">
        <v>20</v>
      </c>
      <c r="F18" s="59">
        <v>20</v>
      </c>
      <c r="G18" s="59">
        <v>20</v>
      </c>
      <c r="H18" s="59">
        <v>20</v>
      </c>
      <c r="I18" s="59">
        <v>20</v>
      </c>
      <c r="J18" s="59">
        <v>20</v>
      </c>
    </row>
    <row r="19" spans="1:10" s="1" customFormat="1" x14ac:dyDescent="0.2">
      <c r="A19" s="1">
        <v>1</v>
      </c>
      <c r="B19" s="1" t="str">
        <f>IF(LEVERS!$F$28=0,"No level description yet",LEVERS!$F$28)</f>
        <v>Baseline/constant</v>
      </c>
      <c r="C19" s="1" t="s">
        <v>399</v>
      </c>
      <c r="D19" s="59">
        <v>330</v>
      </c>
      <c r="E19" s="59">
        <v>330</v>
      </c>
      <c r="F19" s="59">
        <v>330</v>
      </c>
      <c r="G19" s="59">
        <v>330</v>
      </c>
      <c r="H19" s="59">
        <v>330</v>
      </c>
      <c r="I19" s="59">
        <v>330</v>
      </c>
      <c r="J19" s="59">
        <v>330</v>
      </c>
    </row>
    <row r="20" spans="1:10" s="1" customFormat="1" x14ac:dyDescent="0.2">
      <c r="A20" s="1">
        <v>1</v>
      </c>
      <c r="B20" s="1" t="str">
        <f>IF(LEVERS!$F$28=0,"No level description yet",LEVERS!$F$28)</f>
        <v>Baseline/constant</v>
      </c>
      <c r="C20" s="1" t="s">
        <v>84</v>
      </c>
      <c r="D20" s="59">
        <v>110</v>
      </c>
      <c r="E20" s="59">
        <v>110</v>
      </c>
      <c r="F20" s="59">
        <v>110</v>
      </c>
      <c r="G20" s="59">
        <v>110</v>
      </c>
      <c r="H20" s="59">
        <v>110</v>
      </c>
      <c r="I20" s="59">
        <v>110</v>
      </c>
      <c r="J20" s="59">
        <v>110</v>
      </c>
    </row>
    <row r="21" spans="1:10" s="1" customFormat="1" x14ac:dyDescent="0.2">
      <c r="A21" s="1">
        <v>1</v>
      </c>
      <c r="B21" s="1" t="str">
        <f>IF(LEVERS!$F$28=0,"No level description yet",LEVERS!$F$28)</f>
        <v>Baseline/constant</v>
      </c>
      <c r="C21" s="1" t="s">
        <v>86</v>
      </c>
      <c r="D21" s="59">
        <v>430</v>
      </c>
      <c r="E21" s="59">
        <v>430</v>
      </c>
      <c r="F21" s="59">
        <v>430</v>
      </c>
      <c r="G21" s="59">
        <v>430</v>
      </c>
      <c r="H21" s="59">
        <v>430</v>
      </c>
      <c r="I21" s="59">
        <v>430</v>
      </c>
      <c r="J21" s="59">
        <v>430</v>
      </c>
    </row>
    <row r="22" spans="1:10" s="1" customFormat="1" x14ac:dyDescent="0.2">
      <c r="A22" s="1">
        <v>1</v>
      </c>
      <c r="B22" s="1" t="str">
        <f>IF(LEVERS!$F$28=0,"No level description yet",LEVERS!$F$28)</f>
        <v>Baseline/constant</v>
      </c>
      <c r="C22" s="1" t="s">
        <v>88</v>
      </c>
      <c r="D22" s="59">
        <v>530</v>
      </c>
      <c r="E22" s="59">
        <v>530</v>
      </c>
      <c r="F22" s="59">
        <v>530</v>
      </c>
      <c r="G22" s="59">
        <v>530</v>
      </c>
      <c r="H22" s="59">
        <v>530</v>
      </c>
      <c r="I22" s="59">
        <v>530</v>
      </c>
      <c r="J22" s="59">
        <v>530</v>
      </c>
    </row>
    <row r="23" spans="1:10" s="1" customFormat="1" x14ac:dyDescent="0.2">
      <c r="A23" s="1">
        <v>1</v>
      </c>
      <c r="B23" s="1" t="str">
        <f>IF(LEVERS!$F$28=0,"No level description yet",LEVERS!$F$28)</f>
        <v>Baseline/constant</v>
      </c>
      <c r="C23" s="1" t="s">
        <v>90</v>
      </c>
      <c r="D23" s="59">
        <v>350</v>
      </c>
      <c r="E23" s="59">
        <v>350</v>
      </c>
      <c r="F23" s="59">
        <v>350</v>
      </c>
      <c r="G23" s="59">
        <v>350</v>
      </c>
      <c r="H23" s="59">
        <v>350</v>
      </c>
      <c r="I23" s="59">
        <v>350</v>
      </c>
      <c r="J23" s="59">
        <v>350</v>
      </c>
    </row>
    <row r="24" spans="1:10" s="1" customFormat="1" x14ac:dyDescent="0.2">
      <c r="A24" s="1">
        <v>1</v>
      </c>
      <c r="B24" s="1" t="str">
        <f>IF(LEVERS!$F$28=0,"No level description yet",LEVERS!$F$28)</f>
        <v>Baseline/constant</v>
      </c>
      <c r="C24" s="1" t="s">
        <v>92</v>
      </c>
      <c r="D24" s="59">
        <v>270</v>
      </c>
      <c r="E24" s="59">
        <v>270</v>
      </c>
      <c r="F24" s="59">
        <v>270</v>
      </c>
      <c r="G24" s="59">
        <v>270</v>
      </c>
      <c r="H24" s="59">
        <v>270</v>
      </c>
      <c r="I24" s="59">
        <v>270</v>
      </c>
      <c r="J24" s="59">
        <v>270</v>
      </c>
    </row>
    <row r="25" spans="1:10" s="1" customFormat="1" x14ac:dyDescent="0.2">
      <c r="A25" s="1">
        <v>1</v>
      </c>
      <c r="B25" s="1" t="str">
        <f>IF(LEVERS!$F$28=0,"No level description yet",LEVERS!$F$28)</f>
        <v>Baseline/constant</v>
      </c>
      <c r="C25" s="1" t="s">
        <v>94</v>
      </c>
      <c r="D25" s="59">
        <v>300</v>
      </c>
      <c r="E25" s="59">
        <v>300</v>
      </c>
      <c r="F25" s="59">
        <v>300</v>
      </c>
      <c r="G25" s="59">
        <v>300</v>
      </c>
      <c r="H25" s="59">
        <v>300</v>
      </c>
      <c r="I25" s="59">
        <v>300</v>
      </c>
      <c r="J25" s="59">
        <v>300</v>
      </c>
    </row>
    <row r="26" spans="1:10" s="1" customFormat="1" x14ac:dyDescent="0.2">
      <c r="A26" s="1">
        <v>1</v>
      </c>
      <c r="B26" s="1" t="str">
        <f>IF(LEVERS!$F$28=0,"No level description yet",LEVERS!$F$28)</f>
        <v>Baseline/constant</v>
      </c>
      <c r="C26" s="1" t="s">
        <v>96</v>
      </c>
      <c r="D26" s="59">
        <v>75.3</v>
      </c>
      <c r="E26" s="59">
        <v>75.3</v>
      </c>
      <c r="F26" s="59">
        <v>75.3</v>
      </c>
      <c r="G26" s="59">
        <v>75.3</v>
      </c>
      <c r="H26" s="59">
        <v>75.3</v>
      </c>
      <c r="I26" s="59">
        <v>75.3</v>
      </c>
      <c r="J26" s="59">
        <v>75.3</v>
      </c>
    </row>
    <row r="27" spans="1:10" s="1" customFormat="1" x14ac:dyDescent="0.2">
      <c r="A27" s="1">
        <v>1</v>
      </c>
      <c r="B27" s="1" t="str">
        <f>IF(LEVERS!$F$28=0,"No level description yet",LEVERS!$F$28)</f>
        <v>Baseline/constant</v>
      </c>
      <c r="C27" s="1" t="s">
        <v>98</v>
      </c>
      <c r="D27" s="59">
        <v>277</v>
      </c>
      <c r="E27" s="59">
        <v>277</v>
      </c>
      <c r="F27" s="59">
        <v>277</v>
      </c>
      <c r="G27" s="59">
        <v>277</v>
      </c>
      <c r="H27" s="59">
        <v>277</v>
      </c>
      <c r="I27" s="59">
        <v>277</v>
      </c>
      <c r="J27" s="59">
        <v>277</v>
      </c>
    </row>
    <row r="28" spans="1:10" s="1" customFormat="1" x14ac:dyDescent="0.2">
      <c r="A28" s="1">
        <v>1</v>
      </c>
      <c r="B28" s="1" t="str">
        <f>IF(LEVERS!$F$28=0,"No level description yet",LEVERS!$F$28)</f>
        <v>Baseline/constant</v>
      </c>
      <c r="C28" s="1" t="s">
        <v>100</v>
      </c>
      <c r="D28" s="59">
        <v>185</v>
      </c>
      <c r="E28" s="59">
        <v>185</v>
      </c>
      <c r="F28" s="59">
        <v>185</v>
      </c>
      <c r="G28" s="59">
        <v>185</v>
      </c>
      <c r="H28" s="59">
        <v>185</v>
      </c>
      <c r="I28" s="59">
        <v>185</v>
      </c>
      <c r="J28" s="59">
        <v>185</v>
      </c>
    </row>
    <row r="29" spans="1:10" s="1" customFormat="1" x14ac:dyDescent="0.2">
      <c r="A29" s="1">
        <v>1</v>
      </c>
      <c r="B29" s="1" t="str">
        <f>IF(LEVERS!$F$28=0,"No level description yet",LEVERS!$F$28)</f>
        <v>Baseline/constant</v>
      </c>
      <c r="C29" s="1" t="s">
        <v>669</v>
      </c>
      <c r="D29" s="59">
        <v>185</v>
      </c>
      <c r="E29" s="59">
        <v>185</v>
      </c>
      <c r="F29" s="59">
        <v>185</v>
      </c>
      <c r="G29" s="59">
        <v>185</v>
      </c>
      <c r="H29" s="59">
        <v>185</v>
      </c>
      <c r="I29" s="59">
        <v>185</v>
      </c>
      <c r="J29" s="59">
        <v>185</v>
      </c>
    </row>
    <row r="30" spans="1:10" s="1" customFormat="1" x14ac:dyDescent="0.2">
      <c r="A30" s="1">
        <v>1</v>
      </c>
      <c r="B30" s="1" t="str">
        <f>IF(LEVERS!$F$28=0,"No level description yet",LEVERS!$F$28)</f>
        <v>Baseline/constant</v>
      </c>
      <c r="C30" s="1" t="s">
        <v>104</v>
      </c>
      <c r="D30" s="59">
        <v>185</v>
      </c>
      <c r="E30" s="59">
        <v>185</v>
      </c>
      <c r="F30" s="59">
        <v>185</v>
      </c>
      <c r="G30" s="59">
        <v>185</v>
      </c>
      <c r="H30" s="59">
        <v>185</v>
      </c>
      <c r="I30" s="59">
        <v>185</v>
      </c>
      <c r="J30" s="59">
        <v>185</v>
      </c>
    </row>
    <row r="31" spans="1:10" s="1" customFormat="1" x14ac:dyDescent="0.2">
      <c r="A31" s="1">
        <v>1</v>
      </c>
      <c r="B31" s="1" t="str">
        <f>IF(LEVERS!$F$28=0,"No level description yet",LEVERS!$F$28)</f>
        <v>Baseline/constant</v>
      </c>
      <c r="C31" s="1" t="s">
        <v>106</v>
      </c>
      <c r="D31" s="59">
        <v>185</v>
      </c>
      <c r="E31" s="59">
        <v>185</v>
      </c>
      <c r="F31" s="59">
        <v>185</v>
      </c>
      <c r="G31" s="59">
        <v>185</v>
      </c>
      <c r="H31" s="59">
        <v>185</v>
      </c>
      <c r="I31" s="59">
        <v>185</v>
      </c>
      <c r="J31" s="59">
        <v>185</v>
      </c>
    </row>
    <row r="32" spans="1:10" s="1" customFormat="1" x14ac:dyDescent="0.2">
      <c r="A32" s="1">
        <v>1</v>
      </c>
      <c r="B32" s="1" t="str">
        <f>IF(LEVERS!$F$28=0,"No level description yet",LEVERS!$F$28)</f>
        <v>Baseline/constant</v>
      </c>
      <c r="C32" s="1" t="s">
        <v>108</v>
      </c>
      <c r="D32" s="59">
        <v>336</v>
      </c>
      <c r="E32" s="59">
        <v>336</v>
      </c>
      <c r="F32" s="59">
        <v>336</v>
      </c>
      <c r="G32" s="59">
        <v>336</v>
      </c>
      <c r="H32" s="59">
        <v>336</v>
      </c>
      <c r="I32" s="59">
        <v>336</v>
      </c>
      <c r="J32" s="59">
        <v>336</v>
      </c>
    </row>
    <row r="33" spans="1:10" s="1" customFormat="1" x14ac:dyDescent="0.2">
      <c r="A33" s="1">
        <v>1</v>
      </c>
      <c r="B33" s="1" t="str">
        <f>IF(LEVERS!$F$28=0,"No level description yet",LEVERS!$F$28)</f>
        <v>Baseline/constant</v>
      </c>
      <c r="C33" s="1" t="s">
        <v>401</v>
      </c>
      <c r="D33" s="59">
        <v>960</v>
      </c>
      <c r="E33" s="59">
        <v>960</v>
      </c>
      <c r="F33" s="59">
        <v>960</v>
      </c>
      <c r="G33" s="59">
        <v>960</v>
      </c>
      <c r="H33" s="59">
        <v>960</v>
      </c>
      <c r="I33" s="59">
        <v>960</v>
      </c>
      <c r="J33" s="59">
        <v>960</v>
      </c>
    </row>
    <row r="34" spans="1:10" s="1" customFormat="1" x14ac:dyDescent="0.2">
      <c r="A34" s="1">
        <v>1</v>
      </c>
      <c r="B34" s="1" t="str">
        <f>IF(LEVERS!$F$28=0,"No level description yet",LEVERS!$F$28)</f>
        <v>Baseline/constant</v>
      </c>
      <c r="C34" s="1" t="s">
        <v>402</v>
      </c>
      <c r="D34" s="59">
        <v>4420</v>
      </c>
      <c r="E34" s="59">
        <v>4420</v>
      </c>
      <c r="F34" s="59">
        <v>4420</v>
      </c>
      <c r="G34" s="59">
        <v>4420</v>
      </c>
      <c r="H34" s="59">
        <v>4420</v>
      </c>
      <c r="I34" s="59">
        <v>4420</v>
      </c>
      <c r="J34" s="59">
        <v>4420</v>
      </c>
    </row>
    <row r="35" spans="1:10" s="1" customFormat="1" x14ac:dyDescent="0.2">
      <c r="A35" s="1">
        <v>1</v>
      </c>
      <c r="B35" s="1" t="str">
        <f>IF(LEVERS!$F$28=0,"No level description yet",LEVERS!$F$28)</f>
        <v>Baseline/constant</v>
      </c>
      <c r="C35" s="1" t="s">
        <v>403</v>
      </c>
      <c r="D35" s="59">
        <v>53830</v>
      </c>
      <c r="E35" s="59">
        <v>53830</v>
      </c>
      <c r="F35" s="59">
        <v>53830</v>
      </c>
      <c r="G35" s="59">
        <v>53830</v>
      </c>
      <c r="H35" s="59">
        <v>53830</v>
      </c>
      <c r="I35" s="59">
        <v>53830</v>
      </c>
      <c r="J35" s="59">
        <v>53830</v>
      </c>
    </row>
    <row r="36" spans="1:10" s="1" customFormat="1" x14ac:dyDescent="0.2">
      <c r="A36" s="1">
        <v>1</v>
      </c>
      <c r="B36" s="1" t="str">
        <f>IF(LEVERS!$F$28=0,"No level description yet",LEVERS!$F$28)</f>
        <v>Baseline/constant</v>
      </c>
      <c r="C36" s="1" t="s">
        <v>136</v>
      </c>
      <c r="D36" s="59">
        <v>150</v>
      </c>
      <c r="E36" s="59">
        <v>150</v>
      </c>
      <c r="F36" s="59">
        <v>150</v>
      </c>
      <c r="G36" s="59">
        <v>150</v>
      </c>
      <c r="H36" s="59">
        <v>150</v>
      </c>
      <c r="I36" s="59">
        <v>150</v>
      </c>
      <c r="J36" s="59">
        <v>150</v>
      </c>
    </row>
    <row r="37" spans="1:10" s="1" customFormat="1" x14ac:dyDescent="0.2">
      <c r="A37" s="1">
        <v>1</v>
      </c>
      <c r="B37" s="1" t="str">
        <f>IF(LEVERS!$F$28=0,"No level description yet",LEVERS!$F$28)</f>
        <v>Baseline/constant</v>
      </c>
      <c r="C37" s="1" t="s">
        <v>137</v>
      </c>
      <c r="D37" s="59">
        <v>81</v>
      </c>
      <c r="E37" s="59">
        <v>81</v>
      </c>
      <c r="F37" s="59">
        <v>81</v>
      </c>
      <c r="G37" s="59">
        <v>81</v>
      </c>
      <c r="H37" s="59">
        <v>81</v>
      </c>
      <c r="I37" s="59">
        <v>81</v>
      </c>
      <c r="J37" s="59">
        <v>81</v>
      </c>
    </row>
    <row r="38" spans="1:10" s="1" customFormat="1" x14ac:dyDescent="0.2">
      <c r="A38" s="1">
        <v>1</v>
      </c>
      <c r="B38" s="1" t="str">
        <f>IF(LEVERS!$F$28=0,"No level description yet",LEVERS!$F$28)</f>
        <v>Baseline/constant</v>
      </c>
      <c r="C38" s="1" t="s">
        <v>138</v>
      </c>
      <c r="D38" s="59">
        <v>140</v>
      </c>
      <c r="E38" s="59">
        <v>140</v>
      </c>
      <c r="F38" s="59">
        <v>140</v>
      </c>
      <c r="G38" s="59">
        <v>140</v>
      </c>
      <c r="H38" s="59">
        <v>140</v>
      </c>
      <c r="I38" s="59">
        <v>140</v>
      </c>
      <c r="J38" s="59">
        <v>140</v>
      </c>
    </row>
    <row r="39" spans="1:10" s="1" customFormat="1" x14ac:dyDescent="0.2">
      <c r="A39" s="1">
        <v>1</v>
      </c>
      <c r="B39" s="1" t="str">
        <f>IF(LEVERS!$F$28=0,"No level description yet",LEVERS!$F$28)</f>
        <v>Baseline/constant</v>
      </c>
      <c r="C39" s="1" t="s">
        <v>139</v>
      </c>
      <c r="D39" s="59">
        <v>100</v>
      </c>
      <c r="E39" s="59">
        <v>100</v>
      </c>
      <c r="F39" s="59">
        <v>100</v>
      </c>
      <c r="G39" s="59">
        <v>100</v>
      </c>
      <c r="H39" s="59">
        <v>100</v>
      </c>
      <c r="I39" s="59">
        <v>100</v>
      </c>
      <c r="J39" s="59">
        <v>100</v>
      </c>
    </row>
    <row r="40" spans="1:10" s="1" customFormat="1" x14ac:dyDescent="0.2">
      <c r="A40" s="1">
        <v>1</v>
      </c>
      <c r="B40" s="1" t="str">
        <f>IF(LEVERS!$F$28=0,"No level description yet",LEVERS!$F$28)</f>
        <v>Baseline/constant</v>
      </c>
      <c r="C40" s="1" t="s">
        <v>140</v>
      </c>
      <c r="D40" s="59">
        <v>360</v>
      </c>
      <c r="E40" s="59">
        <v>360</v>
      </c>
      <c r="F40" s="59">
        <v>360</v>
      </c>
      <c r="G40" s="59">
        <v>360</v>
      </c>
      <c r="H40" s="59">
        <v>360</v>
      </c>
      <c r="I40" s="59">
        <v>360</v>
      </c>
      <c r="J40" s="59">
        <v>360</v>
      </c>
    </row>
    <row r="41" spans="1:10" s="1" customFormat="1" x14ac:dyDescent="0.2">
      <c r="A41" s="1">
        <v>1</v>
      </c>
      <c r="B41" s="1" t="str">
        <f>IF(LEVERS!$F$28=0,"No level description yet",LEVERS!$F$28)</f>
        <v>Baseline/constant</v>
      </c>
      <c r="C41" s="1" t="s">
        <v>141</v>
      </c>
      <c r="D41" s="59">
        <v>70</v>
      </c>
      <c r="E41" s="59">
        <v>70</v>
      </c>
      <c r="F41" s="59">
        <v>70</v>
      </c>
      <c r="G41" s="59">
        <v>70</v>
      </c>
      <c r="H41" s="59">
        <v>70</v>
      </c>
      <c r="I41" s="59">
        <v>70</v>
      </c>
      <c r="J41" s="59">
        <v>70</v>
      </c>
    </row>
    <row r="42" spans="1:10" s="1" customFormat="1" x14ac:dyDescent="0.2">
      <c r="A42" s="1">
        <v>1</v>
      </c>
      <c r="B42" s="1" t="str">
        <f>IF(LEVERS!$F$28=0,"No level description yet",LEVERS!$F$28)</f>
        <v>Baseline/constant</v>
      </c>
      <c r="C42" s="1" t="s">
        <v>142</v>
      </c>
      <c r="D42" s="59">
        <v>80</v>
      </c>
      <c r="E42" s="59">
        <v>80</v>
      </c>
      <c r="F42" s="59">
        <v>80</v>
      </c>
      <c r="G42" s="59">
        <v>80</v>
      </c>
      <c r="H42" s="59">
        <v>80</v>
      </c>
      <c r="I42" s="59">
        <v>80</v>
      </c>
      <c r="J42" s="59">
        <v>80</v>
      </c>
    </row>
    <row r="43" spans="1:10" s="1" customFormat="1" x14ac:dyDescent="0.2">
      <c r="A43" s="1">
        <v>1</v>
      </c>
      <c r="B43" s="1" t="str">
        <f>IF(LEVERS!$F$28=0,"No level description yet",LEVERS!$F$28)</f>
        <v>Baseline/constant</v>
      </c>
      <c r="C43" s="1" t="s">
        <v>143</v>
      </c>
      <c r="D43" s="59">
        <v>600</v>
      </c>
      <c r="E43" s="59">
        <v>600</v>
      </c>
      <c r="F43" s="59">
        <v>600</v>
      </c>
      <c r="G43" s="59">
        <v>600</v>
      </c>
      <c r="H43" s="59">
        <v>600</v>
      </c>
      <c r="I43" s="59">
        <v>600</v>
      </c>
      <c r="J43" s="59">
        <v>600</v>
      </c>
    </row>
    <row r="44" spans="1:10" s="1" customFormat="1" x14ac:dyDescent="0.2">
      <c r="A44" s="1">
        <v>1</v>
      </c>
      <c r="B44" s="1" t="str">
        <f>IF(LEVERS!$F$28=0,"No level description yet",LEVERS!$F$28)</f>
        <v>Baseline/constant</v>
      </c>
      <c r="C44" s="1" t="s">
        <v>144</v>
      </c>
      <c r="D44" s="59">
        <v>500</v>
      </c>
      <c r="E44" s="59">
        <v>500</v>
      </c>
      <c r="F44" s="59">
        <v>500</v>
      </c>
      <c r="G44" s="59">
        <v>500</v>
      </c>
      <c r="H44" s="59">
        <v>500</v>
      </c>
      <c r="I44" s="59">
        <v>500</v>
      </c>
      <c r="J44" s="59">
        <v>500</v>
      </c>
    </row>
    <row r="45" spans="1:10" s="1" customFormat="1" x14ac:dyDescent="0.2">
      <c r="A45" s="1">
        <v>1</v>
      </c>
      <c r="B45" s="1" t="str">
        <f>IF(LEVERS!$F$28=0,"No level description yet",LEVERS!$F$28)</f>
        <v>Baseline/constant</v>
      </c>
      <c r="C45" s="1" t="s">
        <v>145</v>
      </c>
      <c r="D45" s="59">
        <v>240</v>
      </c>
      <c r="E45" s="59">
        <v>240</v>
      </c>
      <c r="F45" s="59">
        <v>240</v>
      </c>
      <c r="G45" s="59">
        <v>240</v>
      </c>
      <c r="H45" s="59">
        <v>240</v>
      </c>
      <c r="I45" s="59">
        <v>240</v>
      </c>
      <c r="J45" s="59">
        <v>240</v>
      </c>
    </row>
    <row r="46" spans="1:10" s="1" customFormat="1" x14ac:dyDescent="0.2">
      <c r="A46" s="1">
        <v>1</v>
      </c>
      <c r="B46" s="1" t="str">
        <f>IF(LEVERS!$F$28=0,"No level description yet",LEVERS!$F$28)</f>
        <v>Baseline/constant</v>
      </c>
      <c r="C46" s="1" t="s">
        <v>146</v>
      </c>
      <c r="D46" s="59">
        <v>55</v>
      </c>
      <c r="E46" s="59">
        <v>55</v>
      </c>
      <c r="F46" s="59">
        <v>55</v>
      </c>
      <c r="G46" s="59">
        <v>55</v>
      </c>
      <c r="H46" s="59">
        <v>55</v>
      </c>
      <c r="I46" s="59">
        <v>55</v>
      </c>
      <c r="J46" s="59">
        <v>55</v>
      </c>
    </row>
    <row r="47" spans="1:10" s="1" customFormat="1" x14ac:dyDescent="0.2">
      <c r="A47" s="1">
        <v>1</v>
      </c>
      <c r="B47" s="1" t="str">
        <f>IF(LEVERS!$F$28=0,"No level description yet",LEVERS!$F$28)</f>
        <v>Baseline/constant</v>
      </c>
      <c r="C47" s="1" t="s">
        <v>147</v>
      </c>
      <c r="D47" s="59">
        <v>200</v>
      </c>
      <c r="E47" s="59">
        <v>200</v>
      </c>
      <c r="F47" s="59">
        <v>200</v>
      </c>
      <c r="G47" s="59">
        <v>200</v>
      </c>
      <c r="H47" s="59">
        <v>200</v>
      </c>
      <c r="I47" s="59">
        <v>200</v>
      </c>
      <c r="J47" s="59">
        <v>200</v>
      </c>
    </row>
    <row r="48" spans="1:10" s="1" customFormat="1" x14ac:dyDescent="0.2">
      <c r="A48" s="1">
        <v>1</v>
      </c>
      <c r="B48" s="1" t="str">
        <f>IF(LEVERS!$F$28=0,"No level description yet",LEVERS!$F$28)</f>
        <v>Baseline/constant</v>
      </c>
      <c r="C48" s="1" t="s">
        <v>148</v>
      </c>
      <c r="D48" s="59">
        <v>600</v>
      </c>
      <c r="E48" s="59">
        <v>600</v>
      </c>
      <c r="F48" s="59">
        <v>600</v>
      </c>
      <c r="G48" s="59">
        <v>600</v>
      </c>
      <c r="H48" s="59">
        <v>600</v>
      </c>
      <c r="I48" s="59">
        <v>600</v>
      </c>
      <c r="J48" s="59">
        <v>600</v>
      </c>
    </row>
    <row r="49" spans="1:10" s="1" customFormat="1" x14ac:dyDescent="0.2">
      <c r="A49" s="1">
        <v>1</v>
      </c>
      <c r="B49" s="1" t="str">
        <f>IF(LEVERS!$F$28=0,"No level description yet",LEVERS!$F$28)</f>
        <v>Baseline/constant</v>
      </c>
      <c r="C49" s="1" t="s">
        <v>149</v>
      </c>
      <c r="D49" s="59">
        <v>90</v>
      </c>
      <c r="E49" s="59">
        <v>90</v>
      </c>
      <c r="F49" s="59">
        <v>90</v>
      </c>
      <c r="G49" s="59">
        <v>90</v>
      </c>
      <c r="H49" s="59">
        <v>90</v>
      </c>
      <c r="I49" s="59">
        <v>90</v>
      </c>
      <c r="J49" s="59">
        <v>90</v>
      </c>
    </row>
    <row r="50" spans="1:10" s="1" customFormat="1" x14ac:dyDescent="0.2">
      <c r="A50" s="1">
        <v>1</v>
      </c>
      <c r="B50" s="1" t="str">
        <f>IF(LEVERS!$F$28=0,"No level description yet",LEVERS!$F$28)</f>
        <v>Baseline/constant</v>
      </c>
      <c r="C50" s="1" t="s">
        <v>588</v>
      </c>
      <c r="D50" s="59">
        <v>300</v>
      </c>
      <c r="E50" s="59">
        <v>300</v>
      </c>
      <c r="F50" s="59">
        <v>300</v>
      </c>
      <c r="G50" s="59">
        <v>300</v>
      </c>
      <c r="H50" s="59">
        <v>300</v>
      </c>
      <c r="I50" s="59">
        <v>300</v>
      </c>
      <c r="J50" s="59">
        <v>300</v>
      </c>
    </row>
    <row r="51" spans="1:10" s="1" customFormat="1" x14ac:dyDescent="0.2">
      <c r="A51" s="1">
        <v>1</v>
      </c>
      <c r="B51" s="1" t="str">
        <f>IF(LEVERS!$F$28=0,"No level description yet",LEVERS!$F$28)</f>
        <v>Baseline/constant</v>
      </c>
      <c r="C51" s="1" t="s">
        <v>150</v>
      </c>
      <c r="D51" s="59">
        <v>240</v>
      </c>
      <c r="E51" s="59">
        <v>240</v>
      </c>
      <c r="F51" s="59">
        <v>240</v>
      </c>
      <c r="G51" s="59">
        <v>240</v>
      </c>
      <c r="H51" s="59">
        <v>240</v>
      </c>
      <c r="I51" s="59">
        <v>240</v>
      </c>
      <c r="J51" s="59">
        <v>240</v>
      </c>
    </row>
    <row r="52" spans="1:10" s="1" customFormat="1" x14ac:dyDescent="0.2">
      <c r="A52" s="1">
        <v>1</v>
      </c>
      <c r="B52" s="1" t="str">
        <f>IF(LEVERS!$F$28=0,"No level description yet",LEVERS!$F$28)</f>
        <v>Baseline/constant</v>
      </c>
      <c r="C52" s="1" t="s">
        <v>152</v>
      </c>
      <c r="D52" s="59">
        <v>1000</v>
      </c>
      <c r="E52" s="59">
        <v>1000</v>
      </c>
      <c r="F52" s="59">
        <v>1000</v>
      </c>
      <c r="G52" s="59">
        <v>1000</v>
      </c>
      <c r="H52" s="59">
        <v>1000</v>
      </c>
      <c r="I52" s="59">
        <v>1000</v>
      </c>
      <c r="J52" s="59">
        <v>1000</v>
      </c>
    </row>
    <row r="53" spans="1:10" s="1" customFormat="1" x14ac:dyDescent="0.2">
      <c r="A53" s="1">
        <v>1</v>
      </c>
      <c r="B53" s="1" t="str">
        <f>IF(LEVERS!$F$28=0,"No level description yet",LEVERS!$F$28)</f>
        <v>Baseline/constant</v>
      </c>
      <c r="C53" s="1" t="s">
        <v>153</v>
      </c>
      <c r="D53" s="59">
        <v>400</v>
      </c>
      <c r="E53" s="59">
        <v>400</v>
      </c>
      <c r="F53" s="59">
        <v>400</v>
      </c>
      <c r="G53" s="59">
        <v>400</v>
      </c>
      <c r="H53" s="59">
        <v>400</v>
      </c>
      <c r="I53" s="59">
        <v>400</v>
      </c>
      <c r="J53" s="59">
        <v>400</v>
      </c>
    </row>
    <row r="54" spans="1:10" s="1" customFormat="1" x14ac:dyDescent="0.2">
      <c r="A54" s="1">
        <v>1</v>
      </c>
      <c r="B54" s="1" t="str">
        <f>IF(LEVERS!$F$28=0,"No level description yet",LEVERS!$F$28)</f>
        <v>Baseline/constant</v>
      </c>
      <c r="C54" s="1" t="s">
        <v>154</v>
      </c>
      <c r="D54" s="59">
        <v>260</v>
      </c>
      <c r="E54" s="59">
        <v>260</v>
      </c>
      <c r="F54" s="59">
        <v>260</v>
      </c>
      <c r="G54" s="59">
        <v>260</v>
      </c>
      <c r="H54" s="59">
        <v>260</v>
      </c>
      <c r="I54" s="59">
        <v>260</v>
      </c>
      <c r="J54" s="59">
        <v>260</v>
      </c>
    </row>
    <row r="55" spans="1:10" s="1" customFormat="1" x14ac:dyDescent="0.2">
      <c r="A55" s="1">
        <v>1</v>
      </c>
      <c r="B55" s="1" t="str">
        <f>IF(LEVERS!$F$28=0,"No level description yet",LEVERS!$F$28)</f>
        <v>Baseline/constant</v>
      </c>
      <c r="C55" s="1" t="s">
        <v>155</v>
      </c>
      <c r="D55" s="59">
        <v>500</v>
      </c>
      <c r="E55" s="59">
        <v>500</v>
      </c>
      <c r="F55" s="59">
        <v>500</v>
      </c>
      <c r="G55" s="59">
        <v>500</v>
      </c>
      <c r="H55" s="59">
        <v>500</v>
      </c>
      <c r="I55" s="59">
        <v>500</v>
      </c>
      <c r="J55" s="59">
        <v>500</v>
      </c>
    </row>
    <row r="56" spans="1:10" s="1" customFormat="1" x14ac:dyDescent="0.2">
      <c r="A56" s="1">
        <v>1</v>
      </c>
      <c r="B56" s="1" t="str">
        <f>IF(LEVERS!$F$28=0,"No level description yet",LEVERS!$F$28)</f>
        <v>Baseline/constant</v>
      </c>
      <c r="C56" s="1" t="s">
        <v>156</v>
      </c>
      <c r="D56" s="59">
        <v>40</v>
      </c>
      <c r="E56" s="59">
        <v>40</v>
      </c>
      <c r="F56" s="59">
        <v>40</v>
      </c>
      <c r="G56" s="59">
        <v>40</v>
      </c>
      <c r="H56" s="59">
        <v>40</v>
      </c>
      <c r="I56" s="59">
        <v>40</v>
      </c>
      <c r="J56" s="59">
        <v>40</v>
      </c>
    </row>
    <row r="57" spans="1:10" s="1" customFormat="1" x14ac:dyDescent="0.2">
      <c r="A57" s="1">
        <v>1</v>
      </c>
      <c r="B57" s="1" t="str">
        <f>IF(LEVERS!$F$28=0,"No level description yet",LEVERS!$F$28)</f>
        <v>Baseline/constant</v>
      </c>
      <c r="C57" s="1" t="s">
        <v>157</v>
      </c>
      <c r="D57" s="59">
        <v>110</v>
      </c>
      <c r="E57" s="59">
        <v>110</v>
      </c>
      <c r="F57" s="59">
        <v>110</v>
      </c>
      <c r="G57" s="59">
        <v>110</v>
      </c>
      <c r="H57" s="59">
        <v>110</v>
      </c>
      <c r="I57" s="59">
        <v>110</v>
      </c>
      <c r="J57" s="59">
        <v>110</v>
      </c>
    </row>
    <row r="58" spans="1:10" s="1" customFormat="1" x14ac:dyDescent="0.2">
      <c r="A58" s="1">
        <v>1</v>
      </c>
      <c r="B58" s="1" t="str">
        <f>IF(LEVERS!$F$28=0,"No level description yet",LEVERS!$F$28)</f>
        <v>Baseline/constant</v>
      </c>
      <c r="C58" s="1" t="s">
        <v>158</v>
      </c>
      <c r="D58" s="59">
        <v>17</v>
      </c>
      <c r="E58" s="59">
        <v>17</v>
      </c>
      <c r="F58" s="59">
        <v>17</v>
      </c>
      <c r="G58" s="59">
        <v>17</v>
      </c>
      <c r="H58" s="59">
        <v>17</v>
      </c>
      <c r="I58" s="59">
        <v>17</v>
      </c>
      <c r="J58" s="59">
        <v>17</v>
      </c>
    </row>
    <row r="59" spans="1:10" s="1" customFormat="1" x14ac:dyDescent="0.2">
      <c r="A59" s="1">
        <v>1</v>
      </c>
      <c r="B59" s="1" t="str">
        <f>IF(LEVERS!$F$28=0,"No level description yet",LEVERS!$F$28)</f>
        <v>Baseline/constant</v>
      </c>
      <c r="C59" s="1" t="s">
        <v>159</v>
      </c>
      <c r="D59" s="59">
        <v>120</v>
      </c>
      <c r="E59" s="59">
        <v>120</v>
      </c>
      <c r="F59" s="59">
        <v>120</v>
      </c>
      <c r="G59" s="59">
        <v>120</v>
      </c>
      <c r="H59" s="59">
        <v>120</v>
      </c>
      <c r="I59" s="59">
        <v>120</v>
      </c>
      <c r="J59" s="59">
        <v>120</v>
      </c>
    </row>
    <row r="60" spans="1:10" s="1" customFormat="1" x14ac:dyDescent="0.2">
      <c r="A60" s="1">
        <v>1</v>
      </c>
      <c r="B60" s="1" t="str">
        <f>IF(LEVERS!$F$28=0,"No level description yet",LEVERS!$F$28)</f>
        <v>Baseline/constant</v>
      </c>
      <c r="C60" s="1" t="s">
        <v>160</v>
      </c>
      <c r="D60" s="59">
        <v>1100</v>
      </c>
      <c r="E60" s="59">
        <v>1100</v>
      </c>
      <c r="F60" s="59">
        <v>1100</v>
      </c>
      <c r="G60" s="59">
        <v>1100</v>
      </c>
      <c r="H60" s="59">
        <v>1100</v>
      </c>
      <c r="I60" s="59">
        <v>1100</v>
      </c>
      <c r="J60" s="59">
        <v>1100</v>
      </c>
    </row>
    <row r="61" spans="1:10" s="1" customFormat="1" x14ac:dyDescent="0.2">
      <c r="A61" s="1">
        <v>1</v>
      </c>
      <c r="B61" s="1" t="str">
        <f>IF(LEVERS!$F$28=0,"No level description yet",LEVERS!$F$28)</f>
        <v>Baseline/constant</v>
      </c>
      <c r="C61" s="1" t="s">
        <v>161</v>
      </c>
      <c r="D61" s="59">
        <v>550</v>
      </c>
      <c r="E61" s="59">
        <v>550</v>
      </c>
      <c r="F61" s="59">
        <v>550</v>
      </c>
      <c r="G61" s="59">
        <v>550</v>
      </c>
      <c r="H61" s="59">
        <v>550</v>
      </c>
      <c r="I61" s="59">
        <v>550</v>
      </c>
      <c r="J61" s="59">
        <v>550</v>
      </c>
    </row>
    <row r="62" spans="1:10" s="1" customFormat="1" x14ac:dyDescent="0.2">
      <c r="A62" s="1">
        <v>1</v>
      </c>
      <c r="B62" s="1" t="str">
        <f>IF(LEVERS!$F$28=0,"No level description yet",LEVERS!$F$28)</f>
        <v>Baseline/constant</v>
      </c>
      <c r="C62" s="1" t="s">
        <v>162</v>
      </c>
      <c r="D62" s="59">
        <v>300</v>
      </c>
      <c r="E62" s="59">
        <v>300</v>
      </c>
      <c r="F62" s="59">
        <v>300</v>
      </c>
      <c r="G62" s="59">
        <v>300</v>
      </c>
      <c r="H62" s="59">
        <v>300</v>
      </c>
      <c r="I62" s="59">
        <v>300</v>
      </c>
      <c r="J62" s="59">
        <v>300</v>
      </c>
    </row>
    <row r="63" spans="1:10" s="1" customFormat="1" x14ac:dyDescent="0.2">
      <c r="A63" s="1">
        <v>1</v>
      </c>
      <c r="B63" s="1" t="str">
        <f>IF(LEVERS!$F$28=0,"No level description yet",LEVERS!$F$28)</f>
        <v>Baseline/constant</v>
      </c>
      <c r="C63" s="1" t="s">
        <v>683</v>
      </c>
      <c r="D63" s="59">
        <v>200</v>
      </c>
      <c r="E63" s="59">
        <v>200</v>
      </c>
      <c r="F63" s="59">
        <v>200</v>
      </c>
      <c r="G63" s="59">
        <v>200</v>
      </c>
      <c r="H63" s="59">
        <v>200</v>
      </c>
      <c r="I63" s="59">
        <v>200</v>
      </c>
      <c r="J63" s="59">
        <v>200</v>
      </c>
    </row>
    <row r="64" spans="1:10" s="1" customFormat="1" x14ac:dyDescent="0.2">
      <c r="A64" s="1">
        <v>1</v>
      </c>
      <c r="B64" s="1" t="str">
        <f>IF(LEVERS!$F$28=0,"No level description yet",LEVERS!$F$28)</f>
        <v>Baseline/constant</v>
      </c>
      <c r="C64" s="1" t="s">
        <v>684</v>
      </c>
      <c r="D64" s="59">
        <v>200</v>
      </c>
      <c r="E64" s="59">
        <v>200</v>
      </c>
      <c r="F64" s="59">
        <v>200</v>
      </c>
      <c r="G64" s="59">
        <v>200</v>
      </c>
      <c r="H64" s="59">
        <v>200</v>
      </c>
      <c r="I64" s="59">
        <v>200</v>
      </c>
      <c r="J64" s="59">
        <v>200</v>
      </c>
    </row>
    <row r="65" spans="1:10" s="1" customFormat="1" x14ac:dyDescent="0.2">
      <c r="A65" s="1">
        <v>1</v>
      </c>
      <c r="B65" s="1" t="str">
        <f>IF(LEVERS!$F$28=0,"No level description yet",LEVERS!$F$28)</f>
        <v>Baseline/constant</v>
      </c>
      <c r="C65" s="1" t="s">
        <v>540</v>
      </c>
      <c r="D65" s="59">
        <v>200</v>
      </c>
      <c r="E65" s="59">
        <v>200</v>
      </c>
      <c r="F65" s="59">
        <v>200</v>
      </c>
      <c r="G65" s="59">
        <v>200</v>
      </c>
      <c r="H65" s="59">
        <v>200</v>
      </c>
      <c r="I65" s="59">
        <v>200</v>
      </c>
      <c r="J65" s="59">
        <v>200</v>
      </c>
    </row>
    <row r="66" spans="1:10" s="1" customFormat="1" x14ac:dyDescent="0.2">
      <c r="A66" s="1">
        <v>1</v>
      </c>
      <c r="B66" s="1" t="str">
        <f>IF(LEVERS!$F$28=0,"No level description yet",LEVERS!$F$28)</f>
        <v>Baseline/constant</v>
      </c>
      <c r="C66" s="1" t="s">
        <v>679</v>
      </c>
      <c r="D66" s="59">
        <v>200</v>
      </c>
      <c r="E66" s="59">
        <v>200</v>
      </c>
      <c r="F66" s="59">
        <v>200</v>
      </c>
      <c r="G66" s="59">
        <v>200</v>
      </c>
      <c r="H66" s="59">
        <v>200</v>
      </c>
      <c r="I66" s="59">
        <v>200</v>
      </c>
      <c r="J66" s="59">
        <v>200</v>
      </c>
    </row>
    <row r="67" spans="1:10" s="1" customFormat="1" x14ac:dyDescent="0.2">
      <c r="A67" s="1">
        <v>1</v>
      </c>
      <c r="B67" s="1" t="str">
        <f>IF(LEVERS!$F$28=0,"No level description yet",LEVERS!$F$28)</f>
        <v>Baseline/constant</v>
      </c>
      <c r="C67" s="1" t="s">
        <v>675</v>
      </c>
      <c r="D67" s="59">
        <v>200</v>
      </c>
      <c r="E67" s="59">
        <v>200</v>
      </c>
      <c r="F67" s="59">
        <v>200</v>
      </c>
      <c r="G67" s="59">
        <v>200</v>
      </c>
      <c r="H67" s="59">
        <v>200</v>
      </c>
      <c r="I67" s="59">
        <v>200</v>
      </c>
      <c r="J67" s="59">
        <v>200</v>
      </c>
    </row>
    <row r="68" spans="1:10" s="1" customFormat="1" x14ac:dyDescent="0.2">
      <c r="A68" s="1">
        <v>1</v>
      </c>
      <c r="B68" s="1" t="str">
        <f>IF(LEVERS!$F$28=0,"No level description yet",LEVERS!$F$28)</f>
        <v>Baseline/constant</v>
      </c>
      <c r="C68" s="1" t="s">
        <v>678</v>
      </c>
      <c r="D68" s="59">
        <v>200</v>
      </c>
      <c r="E68" s="59">
        <v>200</v>
      </c>
      <c r="F68" s="59">
        <v>200</v>
      </c>
      <c r="G68" s="59">
        <v>200</v>
      </c>
      <c r="H68" s="59">
        <v>200</v>
      </c>
      <c r="I68" s="59">
        <v>200</v>
      </c>
      <c r="J68" s="59">
        <v>200</v>
      </c>
    </row>
    <row r="69" spans="1:10" s="1" customFormat="1" x14ac:dyDescent="0.2">
      <c r="A69" s="1">
        <v>1</v>
      </c>
      <c r="B69" s="1" t="str">
        <f>IF(LEVERS!$F$28=0,"No level description yet",LEVERS!$F$28)</f>
        <v>Baseline/constant</v>
      </c>
      <c r="C69" s="1" t="s">
        <v>674</v>
      </c>
      <c r="D69" s="59">
        <v>200</v>
      </c>
      <c r="E69" s="59">
        <v>200</v>
      </c>
      <c r="F69" s="59">
        <v>200</v>
      </c>
      <c r="G69" s="59">
        <v>200</v>
      </c>
      <c r="H69" s="59">
        <v>200</v>
      </c>
      <c r="I69" s="59">
        <v>200</v>
      </c>
      <c r="J69" s="59">
        <v>200</v>
      </c>
    </row>
    <row r="70" spans="1:10" s="1" customFormat="1" x14ac:dyDescent="0.2">
      <c r="A70" s="1">
        <v>1</v>
      </c>
      <c r="B70" s="1" t="str">
        <f>IF(LEVERS!$F$28=0,"No level description yet",LEVERS!$F$28)</f>
        <v>Baseline/constant</v>
      </c>
      <c r="C70" s="1" t="s">
        <v>541</v>
      </c>
      <c r="D70" s="59">
        <v>200</v>
      </c>
      <c r="E70" s="59">
        <v>200</v>
      </c>
      <c r="F70" s="59">
        <v>200</v>
      </c>
      <c r="G70" s="59">
        <v>200</v>
      </c>
      <c r="H70" s="59">
        <v>200</v>
      </c>
      <c r="I70" s="59">
        <v>200</v>
      </c>
      <c r="J70" s="59">
        <v>200</v>
      </c>
    </row>
    <row r="71" spans="1:10" s="1" customFormat="1" x14ac:dyDescent="0.2">
      <c r="A71" s="1">
        <v>1</v>
      </c>
      <c r="B71" s="1" t="str">
        <f>IF(LEVERS!$F$28=0,"No level description yet",LEVERS!$F$28)</f>
        <v>Baseline/constant</v>
      </c>
      <c r="C71" s="1" t="s">
        <v>542</v>
      </c>
      <c r="D71" s="59">
        <v>1200</v>
      </c>
      <c r="E71" s="59">
        <v>1200</v>
      </c>
      <c r="F71" s="59">
        <v>1200</v>
      </c>
      <c r="G71" s="59">
        <v>1200</v>
      </c>
      <c r="H71" s="59">
        <v>1200</v>
      </c>
      <c r="I71" s="59">
        <v>1200</v>
      </c>
      <c r="J71" s="59">
        <v>1200</v>
      </c>
    </row>
    <row r="72" spans="1:10" s="1" customFormat="1" x14ac:dyDescent="0.2">
      <c r="A72" s="1">
        <v>1</v>
      </c>
      <c r="B72" s="1" t="str">
        <f>IF(LEVERS!$F$28=0,"No level description yet",LEVERS!$F$28)</f>
        <v>Baseline/constant</v>
      </c>
      <c r="C72" s="1" t="s">
        <v>586</v>
      </c>
      <c r="D72" s="59">
        <v>3000</v>
      </c>
      <c r="E72" s="59">
        <v>3000</v>
      </c>
      <c r="F72" s="59">
        <v>3000</v>
      </c>
      <c r="G72" s="59">
        <v>3000</v>
      </c>
      <c r="H72" s="59">
        <v>3000</v>
      </c>
      <c r="I72" s="59">
        <v>3000</v>
      </c>
      <c r="J72" s="59">
        <v>3000</v>
      </c>
    </row>
    <row r="73" spans="1:10" s="3" customFormat="1" x14ac:dyDescent="0.2">
      <c r="D73" s="60"/>
      <c r="E73" s="60"/>
      <c r="F73" s="60"/>
      <c r="G73" s="60"/>
      <c r="H73" s="60"/>
      <c r="I73" s="60"/>
      <c r="J73" s="60"/>
    </row>
    <row r="74" spans="1:10" s="3" customFormat="1" x14ac:dyDescent="0.2">
      <c r="D74" s="60"/>
      <c r="E74" s="60"/>
      <c r="F74" s="60"/>
      <c r="G74" s="60"/>
      <c r="H74" s="60"/>
      <c r="I74" s="60"/>
      <c r="J74" s="60"/>
    </row>
    <row r="75" spans="1:10" s="3" customFormat="1" x14ac:dyDescent="0.2">
      <c r="D75" s="60"/>
      <c r="E75" s="60"/>
      <c r="F75" s="60"/>
      <c r="G75" s="60"/>
      <c r="H75" s="60"/>
      <c r="I75" s="60"/>
      <c r="J75" s="60"/>
    </row>
    <row r="76" spans="1:10" s="3" customFormat="1" x14ac:dyDescent="0.2">
      <c r="D76" s="60"/>
      <c r="E76" s="60"/>
      <c r="F76" s="60"/>
      <c r="G76" s="60"/>
      <c r="H76" s="60"/>
      <c r="I76" s="60"/>
      <c r="J76" s="60"/>
    </row>
    <row r="77" spans="1:10" s="3" customFormat="1" x14ac:dyDescent="0.2">
      <c r="D77" s="60"/>
      <c r="E77" s="60"/>
      <c r="F77" s="60"/>
      <c r="G77" s="60"/>
      <c r="H77" s="60"/>
      <c r="I77" s="60"/>
      <c r="J77" s="60"/>
    </row>
    <row r="78" spans="1:10" s="3" customFormat="1" x14ac:dyDescent="0.2">
      <c r="D78" s="60"/>
      <c r="E78" s="60"/>
      <c r="F78" s="60"/>
      <c r="G78" s="60"/>
      <c r="H78" s="60"/>
      <c r="I78" s="60"/>
      <c r="J78" s="60"/>
    </row>
    <row r="79" spans="1:10" s="3" customFormat="1" x14ac:dyDescent="0.2">
      <c r="D79" s="60"/>
      <c r="E79" s="60"/>
      <c r="F79" s="60"/>
      <c r="G79" s="60"/>
      <c r="H79" s="60"/>
      <c r="I79" s="60"/>
      <c r="J79" s="60"/>
    </row>
    <row r="80" spans="1:10" s="3" customFormat="1" x14ac:dyDescent="0.2">
      <c r="D80" s="60"/>
      <c r="E80" s="60"/>
      <c r="F80" s="60"/>
      <c r="G80" s="60"/>
      <c r="H80" s="60"/>
      <c r="I80" s="60"/>
      <c r="J80" s="60"/>
    </row>
    <row r="81" spans="4:10" s="3" customFormat="1" x14ac:dyDescent="0.2">
      <c r="D81" s="60"/>
      <c r="E81" s="60"/>
      <c r="F81" s="60"/>
      <c r="G81" s="60"/>
      <c r="H81" s="60"/>
      <c r="I81" s="60"/>
      <c r="J81" s="60"/>
    </row>
    <row r="82" spans="4:10" s="3" customFormat="1" x14ac:dyDescent="0.2">
      <c r="D82" s="60"/>
      <c r="E82" s="60"/>
      <c r="F82" s="60"/>
      <c r="G82" s="60"/>
      <c r="H82" s="60"/>
      <c r="I82" s="60"/>
      <c r="J82" s="60"/>
    </row>
    <row r="83" spans="4:10" s="3" customFormat="1" x14ac:dyDescent="0.2">
      <c r="D83" s="60"/>
      <c r="E83" s="60"/>
      <c r="F83" s="60"/>
      <c r="G83" s="60"/>
      <c r="H83" s="60"/>
      <c r="I83" s="60"/>
      <c r="J83" s="60"/>
    </row>
    <row r="84" spans="4:10" s="3" customFormat="1" x14ac:dyDescent="0.2">
      <c r="D84" s="60"/>
      <c r="E84" s="60"/>
      <c r="F84" s="60"/>
      <c r="G84" s="60"/>
      <c r="H84" s="60"/>
      <c r="I84" s="60"/>
      <c r="J84" s="60"/>
    </row>
    <row r="85" spans="4:10" s="3" customFormat="1" x14ac:dyDescent="0.2">
      <c r="D85" s="60"/>
      <c r="E85" s="60"/>
      <c r="F85" s="60"/>
      <c r="G85" s="60"/>
      <c r="H85" s="60"/>
      <c r="I85" s="60"/>
      <c r="J85" s="60"/>
    </row>
    <row r="86" spans="4:10" s="3" customFormat="1" x14ac:dyDescent="0.2">
      <c r="D86" s="60"/>
      <c r="E86" s="60"/>
      <c r="F86" s="60"/>
      <c r="G86" s="60"/>
      <c r="H86" s="60"/>
      <c r="I86" s="60"/>
      <c r="J86" s="60"/>
    </row>
    <row r="87" spans="4:10" s="3" customFormat="1" x14ac:dyDescent="0.2">
      <c r="D87" s="60"/>
      <c r="E87" s="60"/>
      <c r="F87" s="60"/>
      <c r="G87" s="60"/>
      <c r="H87" s="60"/>
      <c r="I87" s="60"/>
      <c r="J87" s="60"/>
    </row>
    <row r="88" spans="4:10" s="3" customFormat="1" x14ac:dyDescent="0.2">
      <c r="D88" s="60"/>
      <c r="E88" s="60"/>
      <c r="F88" s="60"/>
      <c r="G88" s="60"/>
      <c r="H88" s="60"/>
      <c r="I88" s="60"/>
      <c r="J88" s="60"/>
    </row>
    <row r="89" spans="4:10" s="3" customFormat="1" x14ac:dyDescent="0.2">
      <c r="D89" s="60"/>
      <c r="E89" s="60"/>
      <c r="F89" s="60"/>
      <c r="G89" s="60"/>
      <c r="H89" s="60"/>
      <c r="I89" s="60"/>
      <c r="J89" s="60"/>
    </row>
    <row r="90" spans="4:10" s="3" customFormat="1" x14ac:dyDescent="0.2">
      <c r="D90" s="60"/>
      <c r="E90" s="60"/>
      <c r="F90" s="60"/>
      <c r="G90" s="60"/>
      <c r="H90" s="60"/>
      <c r="I90" s="60"/>
      <c r="J90" s="60"/>
    </row>
    <row r="91" spans="4:10" s="3" customFormat="1" x14ac:dyDescent="0.2">
      <c r="D91" s="60"/>
      <c r="E91" s="60"/>
      <c r="F91" s="60"/>
      <c r="G91" s="60"/>
      <c r="H91" s="60"/>
      <c r="I91" s="60"/>
      <c r="J91" s="60"/>
    </row>
    <row r="92" spans="4:10" s="3" customFormat="1" x14ac:dyDescent="0.2">
      <c r="D92" s="60"/>
      <c r="E92" s="60"/>
      <c r="F92" s="60"/>
      <c r="G92" s="60"/>
      <c r="H92" s="60"/>
      <c r="I92" s="60"/>
      <c r="J92" s="60"/>
    </row>
    <row r="93" spans="4:10" s="3" customFormat="1" x14ac:dyDescent="0.2">
      <c r="D93" s="60"/>
      <c r="E93" s="60"/>
      <c r="F93" s="60"/>
      <c r="G93" s="60"/>
      <c r="H93" s="60"/>
      <c r="I93" s="60"/>
      <c r="J93" s="60"/>
    </row>
    <row r="94" spans="4:10" s="3" customFormat="1" x14ac:dyDescent="0.2">
      <c r="D94" s="60"/>
      <c r="E94" s="60"/>
      <c r="F94" s="60"/>
      <c r="G94" s="60"/>
      <c r="H94" s="60"/>
      <c r="I94" s="60"/>
      <c r="J94" s="60"/>
    </row>
    <row r="95" spans="4:10" s="3" customFormat="1" x14ac:dyDescent="0.2">
      <c r="D95" s="60"/>
      <c r="E95" s="60"/>
      <c r="F95" s="60"/>
      <c r="G95" s="60"/>
      <c r="H95" s="60"/>
      <c r="I95" s="60"/>
      <c r="J95" s="60"/>
    </row>
    <row r="96" spans="4:10" s="3" customFormat="1" x14ac:dyDescent="0.2">
      <c r="D96" s="60"/>
      <c r="E96" s="60"/>
      <c r="F96" s="60"/>
      <c r="G96" s="60"/>
      <c r="H96" s="60"/>
      <c r="I96" s="60"/>
      <c r="J96" s="60"/>
    </row>
    <row r="97" spans="4:10" s="3" customFormat="1" x14ac:dyDescent="0.2">
      <c r="D97" s="60"/>
      <c r="E97" s="60"/>
      <c r="F97" s="60"/>
      <c r="G97" s="60"/>
      <c r="H97" s="60"/>
      <c r="I97" s="60"/>
      <c r="J97" s="60"/>
    </row>
    <row r="98" spans="4:10" s="3" customFormat="1" x14ac:dyDescent="0.2">
      <c r="D98" s="60"/>
      <c r="E98" s="60"/>
      <c r="F98" s="60"/>
      <c r="G98" s="60"/>
      <c r="H98" s="60"/>
      <c r="I98" s="60"/>
      <c r="J98" s="60"/>
    </row>
    <row r="99" spans="4:10" s="3" customFormat="1" x14ac:dyDescent="0.2">
      <c r="D99" s="60"/>
      <c r="E99" s="60"/>
      <c r="F99" s="60"/>
      <c r="G99" s="60"/>
      <c r="H99" s="60"/>
      <c r="I99" s="60"/>
      <c r="J99" s="60"/>
    </row>
    <row r="100" spans="4:10" s="3" customFormat="1" x14ac:dyDescent="0.2">
      <c r="D100" s="60"/>
      <c r="E100" s="60"/>
      <c r="F100" s="60"/>
      <c r="G100" s="60"/>
      <c r="H100" s="60"/>
      <c r="I100" s="60"/>
      <c r="J100" s="60"/>
    </row>
    <row r="101" spans="4:10" s="3" customFormat="1" x14ac:dyDescent="0.2">
      <c r="D101" s="60"/>
      <c r="E101" s="60"/>
      <c r="F101" s="60"/>
      <c r="G101" s="60"/>
      <c r="H101" s="60"/>
      <c r="I101" s="60"/>
      <c r="J101" s="60"/>
    </row>
    <row r="102" spans="4:10" s="3" customFormat="1" x14ac:dyDescent="0.2">
      <c r="D102" s="60"/>
      <c r="E102" s="60"/>
      <c r="F102" s="60"/>
      <c r="G102" s="60"/>
      <c r="H102" s="60"/>
      <c r="I102" s="60"/>
      <c r="J102" s="60"/>
    </row>
    <row r="103" spans="4:10" s="3" customFormat="1" x14ac:dyDescent="0.2">
      <c r="D103" s="60"/>
      <c r="E103" s="60"/>
      <c r="F103" s="60"/>
      <c r="G103" s="60"/>
      <c r="H103" s="60"/>
      <c r="I103" s="60"/>
      <c r="J103" s="60"/>
    </row>
    <row r="104" spans="4:10" s="3" customFormat="1" x14ac:dyDescent="0.2">
      <c r="D104" s="60"/>
      <c r="E104" s="60"/>
      <c r="F104" s="60"/>
      <c r="G104" s="60"/>
      <c r="H104" s="60"/>
      <c r="I104" s="60"/>
      <c r="J104" s="60"/>
    </row>
    <row r="105" spans="4:10" s="3" customFormat="1" x14ac:dyDescent="0.2">
      <c r="D105" s="60"/>
      <c r="E105" s="60"/>
      <c r="F105" s="60"/>
      <c r="G105" s="60"/>
      <c r="H105" s="60"/>
      <c r="I105" s="60"/>
      <c r="J105" s="60"/>
    </row>
    <row r="106" spans="4:10" s="3" customFormat="1" x14ac:dyDescent="0.2">
      <c r="D106" s="60"/>
      <c r="E106" s="60"/>
      <c r="F106" s="60"/>
      <c r="G106" s="60"/>
      <c r="H106" s="60"/>
      <c r="I106" s="60"/>
      <c r="J106" s="60"/>
    </row>
    <row r="107" spans="4:10" s="3" customFormat="1" x14ac:dyDescent="0.2">
      <c r="D107" s="60"/>
      <c r="E107" s="60"/>
      <c r="F107" s="60"/>
      <c r="G107" s="60"/>
      <c r="H107" s="60"/>
      <c r="I107" s="60"/>
      <c r="J107" s="60"/>
    </row>
    <row r="108" spans="4:10" s="3" customFormat="1" x14ac:dyDescent="0.2">
      <c r="D108" s="60"/>
      <c r="E108" s="60"/>
      <c r="F108" s="60"/>
      <c r="G108" s="60"/>
      <c r="H108" s="60"/>
      <c r="I108" s="60"/>
      <c r="J108" s="60"/>
    </row>
    <row r="109" spans="4:10" s="3" customFormat="1" x14ac:dyDescent="0.2">
      <c r="D109" s="60"/>
      <c r="E109" s="60"/>
      <c r="F109" s="60"/>
      <c r="G109" s="60"/>
      <c r="H109" s="60"/>
      <c r="I109" s="60"/>
      <c r="J109" s="60"/>
    </row>
    <row r="110" spans="4:10" s="3" customFormat="1" x14ac:dyDescent="0.2">
      <c r="D110" s="60"/>
      <c r="E110" s="60"/>
      <c r="F110" s="60"/>
      <c r="G110" s="60"/>
      <c r="H110" s="60"/>
      <c r="I110" s="60"/>
      <c r="J110" s="60"/>
    </row>
    <row r="111" spans="4:10" s="3" customFormat="1" x14ac:dyDescent="0.2">
      <c r="D111" s="60"/>
      <c r="E111" s="60"/>
      <c r="F111" s="60"/>
      <c r="G111" s="60"/>
      <c r="H111" s="60"/>
      <c r="I111" s="60"/>
      <c r="J111" s="60"/>
    </row>
    <row r="112" spans="4:10" s="3" customFormat="1" x14ac:dyDescent="0.2">
      <c r="D112" s="60"/>
      <c r="E112" s="60"/>
      <c r="F112" s="60"/>
      <c r="G112" s="60"/>
      <c r="H112" s="60"/>
      <c r="I112" s="60"/>
      <c r="J112" s="60"/>
    </row>
    <row r="113" spans="4:10" s="3" customFormat="1" x14ac:dyDescent="0.2">
      <c r="D113" s="60"/>
      <c r="E113" s="60"/>
      <c r="F113" s="60"/>
      <c r="G113" s="60"/>
      <c r="H113" s="60"/>
      <c r="I113" s="60"/>
      <c r="J113" s="60"/>
    </row>
    <row r="114" spans="4:10" s="3" customFormat="1" x14ac:dyDescent="0.2">
      <c r="D114" s="60"/>
      <c r="E114" s="60"/>
      <c r="F114" s="60"/>
      <c r="G114" s="60"/>
      <c r="H114" s="60"/>
      <c r="I114" s="60"/>
      <c r="J114" s="60"/>
    </row>
    <row r="115" spans="4:10" s="3" customFormat="1" x14ac:dyDescent="0.2">
      <c r="D115" s="60"/>
      <c r="E115" s="60"/>
      <c r="F115" s="60"/>
      <c r="G115" s="60"/>
      <c r="H115" s="60"/>
      <c r="I115" s="60"/>
      <c r="J115" s="60"/>
    </row>
    <row r="116" spans="4:10" s="3" customFormat="1" x14ac:dyDescent="0.2">
      <c r="D116" s="60"/>
      <c r="E116" s="60"/>
      <c r="F116" s="60"/>
      <c r="G116" s="60"/>
      <c r="H116" s="60"/>
      <c r="I116" s="60"/>
      <c r="J116" s="60"/>
    </row>
    <row r="117" spans="4:10" s="3" customFormat="1" x14ac:dyDescent="0.2">
      <c r="D117" s="60"/>
      <c r="E117" s="60"/>
      <c r="F117" s="60"/>
      <c r="G117" s="60"/>
      <c r="H117" s="60"/>
      <c r="I117" s="60"/>
      <c r="J117" s="60"/>
    </row>
    <row r="118" spans="4:10" s="3" customFormat="1" x14ac:dyDescent="0.2">
      <c r="D118" s="60"/>
      <c r="E118" s="60"/>
      <c r="F118" s="60"/>
      <c r="G118" s="60"/>
      <c r="H118" s="60"/>
      <c r="I118" s="60"/>
      <c r="J118" s="60"/>
    </row>
    <row r="119" spans="4:10" s="3" customFormat="1" x14ac:dyDescent="0.2">
      <c r="D119" s="60"/>
      <c r="E119" s="60"/>
      <c r="F119" s="60"/>
      <c r="G119" s="60"/>
      <c r="H119" s="60"/>
      <c r="I119" s="60"/>
      <c r="J119" s="60"/>
    </row>
    <row r="120" spans="4:10" s="3" customFormat="1" x14ac:dyDescent="0.2">
      <c r="D120" s="60"/>
      <c r="E120" s="60"/>
      <c r="F120" s="60"/>
      <c r="G120" s="60"/>
      <c r="H120" s="60"/>
      <c r="I120" s="60"/>
      <c r="J120" s="60"/>
    </row>
    <row r="121" spans="4:10" s="3" customFormat="1" x14ac:dyDescent="0.2">
      <c r="D121" s="60"/>
      <c r="E121" s="60"/>
      <c r="F121" s="60"/>
      <c r="G121" s="60"/>
      <c r="H121" s="60"/>
      <c r="I121" s="60"/>
      <c r="J121" s="60"/>
    </row>
    <row r="122" spans="4:10" s="3" customFormat="1" x14ac:dyDescent="0.2">
      <c r="D122" s="60"/>
      <c r="E122" s="60"/>
      <c r="F122" s="60"/>
      <c r="G122" s="60"/>
      <c r="H122" s="60"/>
      <c r="I122" s="60"/>
      <c r="J122" s="60"/>
    </row>
    <row r="123" spans="4:10" s="3" customFormat="1" x14ac:dyDescent="0.2">
      <c r="D123" s="60"/>
      <c r="E123" s="60"/>
      <c r="F123" s="60"/>
      <c r="G123" s="60"/>
      <c r="H123" s="60"/>
      <c r="I123" s="60"/>
      <c r="J123" s="60"/>
    </row>
    <row r="124" spans="4:10" s="3" customFormat="1" x14ac:dyDescent="0.2">
      <c r="D124" s="60"/>
      <c r="E124" s="60"/>
      <c r="F124" s="60"/>
      <c r="G124" s="60"/>
      <c r="H124" s="60"/>
      <c r="I124" s="60"/>
      <c r="J124" s="60"/>
    </row>
    <row r="125" spans="4:10" s="3" customFormat="1" x14ac:dyDescent="0.2">
      <c r="D125" s="60"/>
      <c r="E125" s="60"/>
      <c r="F125" s="60"/>
      <c r="G125" s="60"/>
      <c r="H125" s="60"/>
      <c r="I125" s="60"/>
      <c r="J125" s="60"/>
    </row>
    <row r="126" spans="4:10" s="3" customFormat="1" x14ac:dyDescent="0.2">
      <c r="D126" s="60"/>
      <c r="E126" s="60"/>
      <c r="F126" s="60"/>
      <c r="G126" s="60"/>
      <c r="H126" s="60"/>
      <c r="I126" s="60"/>
      <c r="J126" s="60"/>
    </row>
    <row r="127" spans="4:10" s="3" customFormat="1" x14ac:dyDescent="0.2">
      <c r="D127" s="60"/>
      <c r="E127" s="60"/>
      <c r="F127" s="60"/>
      <c r="G127" s="60"/>
      <c r="H127" s="60"/>
      <c r="I127" s="60"/>
      <c r="J127" s="60"/>
    </row>
    <row r="128" spans="4:10" s="3" customFormat="1" x14ac:dyDescent="0.2">
      <c r="D128" s="60"/>
      <c r="E128" s="60"/>
      <c r="F128" s="60"/>
      <c r="G128" s="60"/>
      <c r="H128" s="60"/>
      <c r="I128" s="60"/>
      <c r="J128" s="60"/>
    </row>
    <row r="129" spans="4:10" s="3" customFormat="1" x14ac:dyDescent="0.2">
      <c r="D129" s="60"/>
      <c r="E129" s="60"/>
      <c r="F129" s="60"/>
      <c r="G129" s="60"/>
      <c r="H129" s="60"/>
      <c r="I129" s="60"/>
      <c r="J129" s="60"/>
    </row>
    <row r="130" spans="4:10" s="3" customFormat="1" x14ac:dyDescent="0.2">
      <c r="D130" s="60"/>
      <c r="E130" s="60"/>
      <c r="F130" s="60"/>
      <c r="G130" s="60"/>
      <c r="H130" s="60"/>
      <c r="I130" s="60"/>
      <c r="J130" s="60"/>
    </row>
    <row r="131" spans="4:10" s="3" customFormat="1" x14ac:dyDescent="0.2">
      <c r="D131" s="60"/>
      <c r="E131" s="60"/>
      <c r="F131" s="60"/>
      <c r="G131" s="60"/>
      <c r="H131" s="60"/>
      <c r="I131" s="60"/>
      <c r="J131" s="60"/>
    </row>
    <row r="132" spans="4:10" s="3" customFormat="1" x14ac:dyDescent="0.2">
      <c r="D132" s="60"/>
      <c r="E132" s="60"/>
      <c r="F132" s="60"/>
      <c r="G132" s="60"/>
      <c r="H132" s="60"/>
      <c r="I132" s="60"/>
      <c r="J132" s="60"/>
    </row>
    <row r="133" spans="4:10" s="3" customFormat="1" x14ac:dyDescent="0.2">
      <c r="D133" s="60"/>
      <c r="E133" s="60"/>
      <c r="F133" s="60"/>
      <c r="G133" s="60"/>
      <c r="H133" s="60"/>
      <c r="I133" s="60"/>
      <c r="J133" s="60"/>
    </row>
    <row r="134" spans="4:10" s="3" customFormat="1" x14ac:dyDescent="0.2">
      <c r="D134" s="60"/>
      <c r="E134" s="60"/>
      <c r="F134" s="60"/>
      <c r="G134" s="60"/>
      <c r="H134" s="60"/>
      <c r="I134" s="60"/>
      <c r="J134" s="60"/>
    </row>
    <row r="135" spans="4:10" s="3" customFormat="1" x14ac:dyDescent="0.2">
      <c r="D135" s="60"/>
      <c r="E135" s="60"/>
      <c r="F135" s="60"/>
      <c r="G135" s="60"/>
      <c r="H135" s="60"/>
      <c r="I135" s="60"/>
      <c r="J135" s="60"/>
    </row>
    <row r="136" spans="4:10" s="3" customFormat="1" x14ac:dyDescent="0.2">
      <c r="D136" s="60"/>
      <c r="E136" s="60"/>
      <c r="F136" s="60"/>
      <c r="G136" s="60"/>
      <c r="H136" s="60"/>
      <c r="I136" s="60"/>
      <c r="J136" s="60"/>
    </row>
    <row r="137" spans="4:10" s="3" customFormat="1" x14ac:dyDescent="0.2">
      <c r="D137" s="60"/>
      <c r="E137" s="60"/>
      <c r="F137" s="60"/>
      <c r="G137" s="60"/>
      <c r="H137" s="60"/>
      <c r="I137" s="60"/>
      <c r="J137" s="60"/>
    </row>
    <row r="138" spans="4:10" s="3" customFormat="1" x14ac:dyDescent="0.2">
      <c r="D138" s="60"/>
      <c r="E138" s="60"/>
      <c r="F138" s="60"/>
      <c r="G138" s="60"/>
      <c r="H138" s="60"/>
      <c r="I138" s="60"/>
      <c r="J138" s="60"/>
    </row>
    <row r="139" spans="4:10" s="3" customFormat="1" x14ac:dyDescent="0.2">
      <c r="D139" s="60"/>
      <c r="E139" s="60"/>
      <c r="F139" s="60"/>
      <c r="G139" s="60"/>
      <c r="H139" s="60"/>
      <c r="I139" s="60"/>
      <c r="J139" s="60"/>
    </row>
    <row r="140" spans="4:10" s="3" customFormat="1" x14ac:dyDescent="0.2">
      <c r="D140" s="60"/>
      <c r="E140" s="60"/>
      <c r="F140" s="60"/>
      <c r="G140" s="60"/>
      <c r="H140" s="60"/>
      <c r="I140" s="60"/>
      <c r="J140" s="60"/>
    </row>
    <row r="141" spans="4:10" s="3" customFormat="1" x14ac:dyDescent="0.2">
      <c r="D141" s="60"/>
      <c r="E141" s="60"/>
      <c r="F141" s="60"/>
      <c r="G141" s="60"/>
      <c r="H141" s="60"/>
      <c r="I141" s="60"/>
      <c r="J141" s="60"/>
    </row>
    <row r="142" spans="4:10" s="3" customFormat="1" x14ac:dyDescent="0.2">
      <c r="D142" s="60"/>
      <c r="E142" s="60"/>
      <c r="F142" s="60"/>
      <c r="G142" s="60"/>
      <c r="H142" s="60"/>
      <c r="I142" s="60"/>
      <c r="J142" s="60"/>
    </row>
    <row r="143" spans="4:10" s="3" customFormat="1" x14ac:dyDescent="0.2">
      <c r="D143" s="60"/>
      <c r="E143" s="60"/>
      <c r="F143" s="60"/>
      <c r="G143" s="60"/>
      <c r="H143" s="60"/>
      <c r="I143" s="60"/>
      <c r="J143" s="60"/>
    </row>
    <row r="144" spans="4:10" s="5" customFormat="1" x14ac:dyDescent="0.2">
      <c r="D144" s="61"/>
      <c r="E144" s="61"/>
      <c r="F144" s="61"/>
      <c r="G144" s="61"/>
      <c r="H144" s="61"/>
      <c r="I144" s="61"/>
      <c r="J144" s="61"/>
    </row>
    <row r="145" spans="4:10" s="5" customFormat="1" x14ac:dyDescent="0.2">
      <c r="D145" s="61"/>
      <c r="E145" s="61"/>
      <c r="F145" s="61"/>
      <c r="G145" s="61"/>
      <c r="H145" s="61"/>
      <c r="I145" s="61"/>
      <c r="J145" s="61"/>
    </row>
    <row r="146" spans="4:10" s="5" customFormat="1" x14ac:dyDescent="0.2">
      <c r="D146" s="61"/>
      <c r="E146" s="61"/>
      <c r="F146" s="61"/>
      <c r="G146" s="61"/>
      <c r="H146" s="61"/>
      <c r="I146" s="61"/>
      <c r="J146" s="61"/>
    </row>
    <row r="147" spans="4:10" s="5" customFormat="1" x14ac:dyDescent="0.2">
      <c r="D147" s="61"/>
      <c r="E147" s="61"/>
      <c r="F147" s="61"/>
      <c r="G147" s="61"/>
      <c r="H147" s="61"/>
      <c r="I147" s="61"/>
      <c r="J147" s="61"/>
    </row>
    <row r="148" spans="4:10" s="5" customFormat="1" x14ac:dyDescent="0.2">
      <c r="D148" s="61"/>
      <c r="E148" s="61"/>
      <c r="F148" s="61"/>
      <c r="G148" s="61"/>
      <c r="H148" s="61"/>
      <c r="I148" s="61"/>
      <c r="J148" s="61"/>
    </row>
    <row r="149" spans="4:10" s="5" customFormat="1" x14ac:dyDescent="0.2">
      <c r="D149" s="61"/>
      <c r="E149" s="61"/>
      <c r="F149" s="61"/>
      <c r="G149" s="61"/>
      <c r="H149" s="61"/>
      <c r="I149" s="61"/>
      <c r="J149" s="61"/>
    </row>
    <row r="150" spans="4:10" s="5" customFormat="1" x14ac:dyDescent="0.2">
      <c r="D150" s="61"/>
      <c r="E150" s="61"/>
      <c r="F150" s="61"/>
      <c r="G150" s="61"/>
      <c r="H150" s="61"/>
      <c r="I150" s="61"/>
      <c r="J150" s="61"/>
    </row>
    <row r="151" spans="4:10" s="5" customFormat="1" x14ac:dyDescent="0.2">
      <c r="D151" s="61"/>
      <c r="E151" s="61"/>
      <c r="F151" s="61"/>
      <c r="G151" s="61"/>
      <c r="H151" s="61"/>
      <c r="I151" s="61"/>
      <c r="J151" s="61"/>
    </row>
    <row r="152" spans="4:10" s="5" customFormat="1" x14ac:dyDescent="0.2">
      <c r="D152" s="61"/>
      <c r="E152" s="61"/>
      <c r="F152" s="61"/>
      <c r="G152" s="61"/>
      <c r="H152" s="61"/>
      <c r="I152" s="61"/>
      <c r="J152" s="61"/>
    </row>
    <row r="153" spans="4:10" s="5" customFormat="1" x14ac:dyDescent="0.2">
      <c r="D153" s="61"/>
      <c r="E153" s="61"/>
      <c r="F153" s="61"/>
      <c r="G153" s="61"/>
      <c r="H153" s="61"/>
      <c r="I153" s="61"/>
      <c r="J153" s="61"/>
    </row>
    <row r="154" spans="4:10" s="5" customFormat="1" x14ac:dyDescent="0.2">
      <c r="D154" s="61"/>
      <c r="E154" s="61"/>
      <c r="F154" s="61"/>
      <c r="G154" s="61"/>
      <c r="H154" s="61"/>
      <c r="I154" s="61"/>
      <c r="J154" s="61"/>
    </row>
    <row r="155" spans="4:10" s="5" customFormat="1" x14ac:dyDescent="0.2">
      <c r="D155" s="61"/>
      <c r="E155" s="61"/>
      <c r="F155" s="61"/>
      <c r="G155" s="61"/>
      <c r="H155" s="61"/>
      <c r="I155" s="61"/>
      <c r="J155" s="61"/>
    </row>
    <row r="156" spans="4:10" s="5" customFormat="1" x14ac:dyDescent="0.2">
      <c r="D156" s="61"/>
      <c r="E156" s="61"/>
      <c r="F156" s="61"/>
      <c r="G156" s="61"/>
      <c r="H156" s="61"/>
      <c r="I156" s="61"/>
      <c r="J156" s="61"/>
    </row>
    <row r="157" spans="4:10" s="5" customFormat="1" x14ac:dyDescent="0.2">
      <c r="D157" s="61"/>
      <c r="E157" s="61"/>
      <c r="F157" s="61"/>
      <c r="G157" s="61"/>
      <c r="H157" s="61"/>
      <c r="I157" s="61"/>
      <c r="J157" s="61"/>
    </row>
    <row r="158" spans="4:10" s="5" customFormat="1" x14ac:dyDescent="0.2">
      <c r="D158" s="61"/>
      <c r="E158" s="61"/>
      <c r="F158" s="61"/>
      <c r="G158" s="61"/>
      <c r="H158" s="61"/>
      <c r="I158" s="61"/>
      <c r="J158" s="61"/>
    </row>
    <row r="159" spans="4:10" s="5" customFormat="1" x14ac:dyDescent="0.2">
      <c r="D159" s="61"/>
      <c r="E159" s="61"/>
      <c r="F159" s="61"/>
      <c r="G159" s="61"/>
      <c r="H159" s="61"/>
      <c r="I159" s="61"/>
      <c r="J159" s="61"/>
    </row>
    <row r="160" spans="4:10" s="5" customFormat="1" x14ac:dyDescent="0.2">
      <c r="D160" s="61"/>
      <c r="E160" s="61"/>
      <c r="F160" s="61"/>
      <c r="G160" s="61"/>
      <c r="H160" s="61"/>
      <c r="I160" s="61"/>
      <c r="J160" s="61"/>
    </row>
    <row r="161" spans="4:10" s="5" customFormat="1" x14ac:dyDescent="0.2">
      <c r="D161" s="61"/>
      <c r="E161" s="61"/>
      <c r="F161" s="61"/>
      <c r="G161" s="61"/>
      <c r="H161" s="61"/>
      <c r="I161" s="61"/>
      <c r="J161" s="61"/>
    </row>
    <row r="162" spans="4:10" s="5" customFormat="1" x14ac:dyDescent="0.2">
      <c r="D162" s="61"/>
      <c r="E162" s="61"/>
      <c r="F162" s="61"/>
      <c r="G162" s="61"/>
      <c r="H162" s="61"/>
      <c r="I162" s="61"/>
      <c r="J162" s="61"/>
    </row>
    <row r="163" spans="4:10" s="5" customFormat="1" x14ac:dyDescent="0.2">
      <c r="D163" s="61"/>
      <c r="E163" s="61"/>
      <c r="F163" s="61"/>
      <c r="G163" s="61"/>
      <c r="H163" s="61"/>
      <c r="I163" s="61"/>
      <c r="J163" s="61"/>
    </row>
    <row r="164" spans="4:10" s="5" customFormat="1" x14ac:dyDescent="0.2">
      <c r="D164" s="61"/>
      <c r="E164" s="61"/>
      <c r="F164" s="61"/>
      <c r="G164" s="61"/>
      <c r="H164" s="61"/>
      <c r="I164" s="61"/>
      <c r="J164" s="61"/>
    </row>
    <row r="165" spans="4:10" s="5" customFormat="1" x14ac:dyDescent="0.2">
      <c r="D165" s="61"/>
      <c r="E165" s="61"/>
      <c r="F165" s="61"/>
      <c r="G165" s="61"/>
      <c r="H165" s="61"/>
      <c r="I165" s="61"/>
      <c r="J165" s="61"/>
    </row>
    <row r="166" spans="4:10" s="5" customFormat="1" x14ac:dyDescent="0.2">
      <c r="D166" s="61"/>
      <c r="E166" s="61"/>
      <c r="F166" s="61"/>
      <c r="G166" s="61"/>
      <c r="H166" s="61"/>
      <c r="I166" s="61"/>
      <c r="J166" s="61"/>
    </row>
    <row r="167" spans="4:10" s="5" customFormat="1" x14ac:dyDescent="0.2">
      <c r="D167" s="61"/>
      <c r="E167" s="61"/>
      <c r="F167" s="61"/>
      <c r="G167" s="61"/>
      <c r="H167" s="61"/>
      <c r="I167" s="61"/>
      <c r="J167" s="61"/>
    </row>
    <row r="168" spans="4:10" s="5" customFormat="1" x14ac:dyDescent="0.2">
      <c r="D168" s="61"/>
      <c r="E168" s="61"/>
      <c r="F168" s="61"/>
      <c r="G168" s="61"/>
      <c r="H168" s="61"/>
      <c r="I168" s="61"/>
      <c r="J168" s="61"/>
    </row>
    <row r="169" spans="4:10" s="5" customFormat="1" x14ac:dyDescent="0.2">
      <c r="D169" s="61"/>
      <c r="E169" s="61"/>
      <c r="F169" s="61"/>
      <c r="G169" s="61"/>
      <c r="H169" s="61"/>
      <c r="I169" s="61"/>
      <c r="J169" s="61"/>
    </row>
    <row r="170" spans="4:10" s="5" customFormat="1" x14ac:dyDescent="0.2">
      <c r="D170" s="61"/>
      <c r="E170" s="61"/>
      <c r="F170" s="61"/>
      <c r="G170" s="61"/>
      <c r="H170" s="61"/>
      <c r="I170" s="61"/>
      <c r="J170" s="61"/>
    </row>
    <row r="171" spans="4:10" s="5" customFormat="1" x14ac:dyDescent="0.2">
      <c r="D171" s="61"/>
      <c r="E171" s="61"/>
      <c r="F171" s="61"/>
      <c r="G171" s="61"/>
      <c r="H171" s="61"/>
      <c r="I171" s="61"/>
      <c r="J171" s="61"/>
    </row>
    <row r="172" spans="4:10" s="5" customFormat="1" x14ac:dyDescent="0.2">
      <c r="D172" s="61"/>
      <c r="E172" s="61"/>
      <c r="F172" s="61"/>
      <c r="G172" s="61"/>
      <c r="H172" s="61"/>
      <c r="I172" s="61"/>
      <c r="J172" s="61"/>
    </row>
    <row r="173" spans="4:10" s="5" customFormat="1" x14ac:dyDescent="0.2">
      <c r="D173" s="61"/>
      <c r="E173" s="61"/>
      <c r="F173" s="61"/>
      <c r="G173" s="61"/>
      <c r="H173" s="61"/>
      <c r="I173" s="61"/>
      <c r="J173" s="61"/>
    </row>
    <row r="174" spans="4:10" s="5" customFormat="1" x14ac:dyDescent="0.2">
      <c r="D174" s="61"/>
      <c r="E174" s="61"/>
      <c r="F174" s="61"/>
      <c r="G174" s="61"/>
      <c r="H174" s="61"/>
      <c r="I174" s="61"/>
      <c r="J174" s="61"/>
    </row>
    <row r="175" spans="4:10" s="5" customFormat="1" x14ac:dyDescent="0.2">
      <c r="D175" s="61"/>
      <c r="E175" s="61"/>
      <c r="F175" s="61"/>
      <c r="G175" s="61"/>
      <c r="H175" s="61"/>
      <c r="I175" s="61"/>
      <c r="J175" s="61"/>
    </row>
    <row r="176" spans="4:10" s="5" customFormat="1" x14ac:dyDescent="0.2">
      <c r="D176" s="61"/>
      <c r="E176" s="61"/>
      <c r="F176" s="61"/>
      <c r="G176" s="61"/>
      <c r="H176" s="61"/>
      <c r="I176" s="61"/>
      <c r="J176" s="61"/>
    </row>
    <row r="177" spans="4:10" s="5" customFormat="1" x14ac:dyDescent="0.2">
      <c r="D177" s="61"/>
      <c r="E177" s="61"/>
      <c r="F177" s="61"/>
      <c r="G177" s="61"/>
      <c r="H177" s="61"/>
      <c r="I177" s="61"/>
      <c r="J177" s="61"/>
    </row>
    <row r="178" spans="4:10" s="5" customFormat="1" x14ac:dyDescent="0.2">
      <c r="D178" s="61"/>
      <c r="E178" s="61"/>
      <c r="F178" s="61"/>
      <c r="G178" s="61"/>
      <c r="H178" s="61"/>
      <c r="I178" s="61"/>
      <c r="J178" s="61"/>
    </row>
    <row r="179" spans="4:10" s="5" customFormat="1" x14ac:dyDescent="0.2">
      <c r="D179" s="61"/>
      <c r="E179" s="61"/>
      <c r="F179" s="61"/>
      <c r="G179" s="61"/>
      <c r="H179" s="61"/>
      <c r="I179" s="61"/>
      <c r="J179" s="61"/>
    </row>
    <row r="180" spans="4:10" s="5" customFormat="1" x14ac:dyDescent="0.2">
      <c r="D180" s="61"/>
      <c r="E180" s="61"/>
      <c r="F180" s="61"/>
      <c r="G180" s="61"/>
      <c r="H180" s="61"/>
      <c r="I180" s="61"/>
      <c r="J180" s="61"/>
    </row>
    <row r="181" spans="4:10" s="5" customFormat="1" x14ac:dyDescent="0.2">
      <c r="D181" s="61"/>
      <c r="E181" s="61"/>
      <c r="F181" s="61"/>
      <c r="G181" s="61"/>
      <c r="H181" s="61"/>
      <c r="I181" s="61"/>
      <c r="J181" s="61"/>
    </row>
    <row r="182" spans="4:10" s="5" customFormat="1" x14ac:dyDescent="0.2">
      <c r="D182" s="61"/>
      <c r="E182" s="61"/>
      <c r="F182" s="61"/>
      <c r="G182" s="61"/>
      <c r="H182" s="61"/>
      <c r="I182" s="61"/>
      <c r="J182" s="61"/>
    </row>
    <row r="183" spans="4:10" s="5" customFormat="1" x14ac:dyDescent="0.2">
      <c r="D183" s="61"/>
      <c r="E183" s="61"/>
      <c r="F183" s="61"/>
      <c r="G183" s="61"/>
      <c r="H183" s="61"/>
      <c r="I183" s="61"/>
      <c r="J183" s="61"/>
    </row>
    <row r="184" spans="4:10" s="5" customFormat="1" x14ac:dyDescent="0.2">
      <c r="D184" s="61"/>
      <c r="E184" s="61"/>
      <c r="F184" s="61"/>
      <c r="G184" s="61"/>
      <c r="H184" s="61"/>
      <c r="I184" s="61"/>
      <c r="J184" s="61"/>
    </row>
    <row r="185" spans="4:10" s="5" customFormat="1" x14ac:dyDescent="0.2">
      <c r="D185" s="61"/>
      <c r="E185" s="61"/>
      <c r="F185" s="61"/>
      <c r="G185" s="61"/>
      <c r="H185" s="61"/>
      <c r="I185" s="61"/>
      <c r="J185" s="61"/>
    </row>
    <row r="186" spans="4:10" s="5" customFormat="1" x14ac:dyDescent="0.2">
      <c r="D186" s="61"/>
      <c r="E186" s="61"/>
      <c r="F186" s="61"/>
      <c r="G186" s="61"/>
      <c r="H186" s="61"/>
      <c r="I186" s="61"/>
      <c r="J186" s="61"/>
    </row>
    <row r="187" spans="4:10" s="5" customFormat="1" x14ac:dyDescent="0.2">
      <c r="D187" s="61"/>
      <c r="E187" s="61"/>
      <c r="F187" s="61"/>
      <c r="G187" s="61"/>
      <c r="H187" s="61"/>
      <c r="I187" s="61"/>
      <c r="J187" s="61"/>
    </row>
    <row r="188" spans="4:10" s="5" customFormat="1" x14ac:dyDescent="0.2">
      <c r="D188" s="61"/>
      <c r="E188" s="61"/>
      <c r="F188" s="61"/>
      <c r="G188" s="61"/>
      <c r="H188" s="61"/>
      <c r="I188" s="61"/>
      <c r="J188" s="61"/>
    </row>
    <row r="189" spans="4:10" s="5" customFormat="1" x14ac:dyDescent="0.2">
      <c r="D189" s="61"/>
      <c r="E189" s="61"/>
      <c r="F189" s="61"/>
      <c r="G189" s="61"/>
      <c r="H189" s="61"/>
      <c r="I189" s="61"/>
      <c r="J189" s="61"/>
    </row>
    <row r="190" spans="4:10" s="5" customFormat="1" x14ac:dyDescent="0.2">
      <c r="D190" s="61"/>
      <c r="E190" s="61"/>
      <c r="F190" s="61"/>
      <c r="G190" s="61"/>
      <c r="H190" s="61"/>
      <c r="I190" s="61"/>
      <c r="J190" s="61"/>
    </row>
    <row r="191" spans="4:10" s="5" customFormat="1" x14ac:dyDescent="0.2">
      <c r="D191" s="61"/>
      <c r="E191" s="61"/>
      <c r="F191" s="61"/>
      <c r="G191" s="61"/>
      <c r="H191" s="61"/>
      <c r="I191" s="61"/>
      <c r="J191" s="61"/>
    </row>
    <row r="192" spans="4:10" s="5" customFormat="1" x14ac:dyDescent="0.2">
      <c r="D192" s="61"/>
      <c r="E192" s="61"/>
      <c r="F192" s="61"/>
      <c r="G192" s="61"/>
      <c r="H192" s="61"/>
      <c r="I192" s="61"/>
      <c r="J192" s="61"/>
    </row>
    <row r="193" spans="4:10" s="5" customFormat="1" x14ac:dyDescent="0.2">
      <c r="D193" s="61"/>
      <c r="E193" s="61"/>
      <c r="F193" s="61"/>
      <c r="G193" s="61"/>
      <c r="H193" s="61"/>
      <c r="I193" s="61"/>
      <c r="J193" s="61"/>
    </row>
    <row r="194" spans="4:10" s="5" customFormat="1" x14ac:dyDescent="0.2">
      <c r="D194" s="61"/>
      <c r="E194" s="61"/>
      <c r="F194" s="61"/>
      <c r="G194" s="61"/>
      <c r="H194" s="61"/>
      <c r="I194" s="61"/>
      <c r="J194" s="61"/>
    </row>
    <row r="195" spans="4:10" s="5" customFormat="1" x14ac:dyDescent="0.2">
      <c r="D195" s="61"/>
      <c r="E195" s="61"/>
      <c r="F195" s="61"/>
      <c r="G195" s="61"/>
      <c r="H195" s="61"/>
      <c r="I195" s="61"/>
      <c r="J195" s="61"/>
    </row>
    <row r="196" spans="4:10" s="5" customFormat="1" x14ac:dyDescent="0.2">
      <c r="D196" s="61"/>
      <c r="E196" s="61"/>
      <c r="F196" s="61"/>
      <c r="G196" s="61"/>
      <c r="H196" s="61"/>
      <c r="I196" s="61"/>
      <c r="J196" s="61"/>
    </row>
    <row r="197" spans="4:10" s="5" customFormat="1" x14ac:dyDescent="0.2">
      <c r="D197" s="61"/>
      <c r="E197" s="61"/>
      <c r="F197" s="61"/>
      <c r="G197" s="61"/>
      <c r="H197" s="61"/>
      <c r="I197" s="61"/>
      <c r="J197" s="61"/>
    </row>
    <row r="198" spans="4:10" s="5" customFormat="1" x14ac:dyDescent="0.2">
      <c r="D198" s="61"/>
      <c r="E198" s="61"/>
      <c r="F198" s="61"/>
      <c r="G198" s="61"/>
      <c r="H198" s="61"/>
      <c r="I198" s="61"/>
      <c r="J198" s="61"/>
    </row>
    <row r="199" spans="4:10" s="5" customFormat="1" x14ac:dyDescent="0.2">
      <c r="D199" s="61"/>
      <c r="E199" s="61"/>
      <c r="F199" s="61"/>
      <c r="G199" s="61"/>
      <c r="H199" s="61"/>
      <c r="I199" s="61"/>
      <c r="J199" s="61"/>
    </row>
    <row r="200" spans="4:10" s="5" customFormat="1" x14ac:dyDescent="0.2">
      <c r="D200" s="61"/>
      <c r="E200" s="61"/>
      <c r="F200" s="61"/>
      <c r="G200" s="61"/>
      <c r="H200" s="61"/>
      <c r="I200" s="61"/>
      <c r="J200" s="61"/>
    </row>
    <row r="201" spans="4:10" s="5" customFormat="1" x14ac:dyDescent="0.2">
      <c r="D201" s="61"/>
      <c r="E201" s="61"/>
      <c r="F201" s="61"/>
      <c r="G201" s="61"/>
      <c r="H201" s="61"/>
      <c r="I201" s="61"/>
      <c r="J201" s="61"/>
    </row>
    <row r="202" spans="4:10" s="5" customFormat="1" x14ac:dyDescent="0.2">
      <c r="D202" s="61"/>
      <c r="E202" s="61"/>
      <c r="F202" s="61"/>
      <c r="G202" s="61"/>
      <c r="H202" s="61"/>
      <c r="I202" s="61"/>
      <c r="J202" s="61"/>
    </row>
    <row r="203" spans="4:10" s="5" customFormat="1" x14ac:dyDescent="0.2">
      <c r="D203" s="61"/>
      <c r="E203" s="61"/>
      <c r="F203" s="61"/>
      <c r="G203" s="61"/>
      <c r="H203" s="61"/>
      <c r="I203" s="61"/>
      <c r="J203" s="61"/>
    </row>
    <row r="204" spans="4:10" s="5" customFormat="1" x14ac:dyDescent="0.2">
      <c r="D204" s="61"/>
      <c r="E204" s="61"/>
      <c r="F204" s="61"/>
      <c r="G204" s="61"/>
      <c r="H204" s="61"/>
      <c r="I204" s="61"/>
      <c r="J204" s="61"/>
    </row>
    <row r="205" spans="4:10" s="5" customFormat="1" x14ac:dyDescent="0.2">
      <c r="D205" s="61"/>
      <c r="E205" s="61"/>
      <c r="F205" s="61"/>
      <c r="G205" s="61"/>
      <c r="H205" s="61"/>
      <c r="I205" s="61"/>
      <c r="J205" s="61"/>
    </row>
    <row r="206" spans="4:10" s="5" customFormat="1" x14ac:dyDescent="0.2">
      <c r="D206" s="61"/>
      <c r="E206" s="61"/>
      <c r="F206" s="61"/>
      <c r="G206" s="61"/>
      <c r="H206" s="61"/>
      <c r="I206" s="61"/>
      <c r="J206" s="61"/>
    </row>
    <row r="207" spans="4:10" s="5" customFormat="1" x14ac:dyDescent="0.2">
      <c r="D207" s="61"/>
      <c r="E207" s="61"/>
      <c r="F207" s="61"/>
      <c r="G207" s="61"/>
      <c r="H207" s="61"/>
      <c r="I207" s="61"/>
      <c r="J207" s="61"/>
    </row>
    <row r="208" spans="4:10" s="5" customFormat="1" x14ac:dyDescent="0.2">
      <c r="D208" s="61"/>
      <c r="E208" s="61"/>
      <c r="F208" s="61"/>
      <c r="G208" s="61"/>
      <c r="H208" s="61"/>
      <c r="I208" s="61"/>
      <c r="J208" s="61"/>
    </row>
    <row r="209" spans="4:10" s="5" customFormat="1" x14ac:dyDescent="0.2">
      <c r="D209" s="61"/>
      <c r="E209" s="61"/>
      <c r="F209" s="61"/>
      <c r="G209" s="61"/>
      <c r="H209" s="61"/>
      <c r="I209" s="61"/>
      <c r="J209" s="61"/>
    </row>
    <row r="210" spans="4:10" s="5" customFormat="1" x14ac:dyDescent="0.2">
      <c r="D210" s="61"/>
      <c r="E210" s="61"/>
      <c r="F210" s="61"/>
      <c r="G210" s="61"/>
      <c r="H210" s="61"/>
      <c r="I210" s="61"/>
      <c r="J210" s="61"/>
    </row>
    <row r="211" spans="4:10" s="5" customFormat="1" x14ac:dyDescent="0.2">
      <c r="D211" s="61"/>
      <c r="E211" s="61"/>
      <c r="F211" s="61"/>
      <c r="G211" s="61"/>
      <c r="H211" s="61"/>
      <c r="I211" s="61"/>
      <c r="J211" s="61"/>
    </row>
    <row r="212" spans="4:10" s="5" customFormat="1" x14ac:dyDescent="0.2">
      <c r="D212" s="61"/>
      <c r="E212" s="61"/>
      <c r="F212" s="61"/>
      <c r="G212" s="61"/>
      <c r="H212" s="61"/>
      <c r="I212" s="61"/>
      <c r="J212" s="61"/>
    </row>
    <row r="213" spans="4:10" s="5" customFormat="1" x14ac:dyDescent="0.2">
      <c r="D213" s="61"/>
      <c r="E213" s="61"/>
      <c r="F213" s="61"/>
      <c r="G213" s="61"/>
      <c r="H213" s="61"/>
      <c r="I213" s="61"/>
      <c r="J213" s="61"/>
    </row>
    <row r="214" spans="4:10" s="5" customFormat="1" x14ac:dyDescent="0.2">
      <c r="D214" s="61"/>
      <c r="E214" s="61"/>
      <c r="F214" s="61"/>
      <c r="G214" s="61"/>
      <c r="H214" s="61"/>
      <c r="I214" s="61"/>
      <c r="J214" s="61"/>
    </row>
    <row r="215" spans="4:10" s="5" customFormat="1" x14ac:dyDescent="0.2">
      <c r="D215" s="61"/>
      <c r="E215" s="61"/>
      <c r="F215" s="61"/>
      <c r="G215" s="61"/>
      <c r="H215" s="61"/>
      <c r="I215" s="61"/>
      <c r="J215" s="61"/>
    </row>
    <row r="216" spans="4:10" s="7" customFormat="1" x14ac:dyDescent="0.2">
      <c r="D216" s="62"/>
      <c r="E216" s="62"/>
      <c r="F216" s="62"/>
      <c r="G216" s="62"/>
      <c r="H216" s="62"/>
      <c r="I216" s="62"/>
      <c r="J216" s="62"/>
    </row>
    <row r="217" spans="4:10" s="7" customFormat="1" x14ac:dyDescent="0.2">
      <c r="D217" s="62"/>
      <c r="E217" s="62"/>
      <c r="F217" s="62"/>
      <c r="G217" s="62"/>
      <c r="H217" s="62"/>
      <c r="I217" s="62"/>
      <c r="J217" s="62"/>
    </row>
    <row r="218" spans="4:10" s="7" customFormat="1" x14ac:dyDescent="0.2">
      <c r="D218" s="62"/>
      <c r="E218" s="62"/>
      <c r="F218" s="62"/>
      <c r="G218" s="62"/>
      <c r="H218" s="62"/>
      <c r="I218" s="62"/>
      <c r="J218" s="62"/>
    </row>
    <row r="219" spans="4:10" s="7" customFormat="1" x14ac:dyDescent="0.2">
      <c r="D219" s="62"/>
      <c r="E219" s="62"/>
      <c r="F219" s="62"/>
      <c r="G219" s="62"/>
      <c r="H219" s="62"/>
      <c r="I219" s="62"/>
      <c r="J219" s="62"/>
    </row>
    <row r="220" spans="4:10" s="7" customFormat="1" x14ac:dyDescent="0.2">
      <c r="D220" s="62"/>
      <c r="E220" s="62"/>
      <c r="F220" s="62"/>
      <c r="G220" s="62"/>
      <c r="H220" s="62"/>
      <c r="I220" s="62"/>
      <c r="J220" s="62"/>
    </row>
    <row r="221" spans="4:10" s="7" customFormat="1" x14ac:dyDescent="0.2">
      <c r="D221" s="62"/>
      <c r="E221" s="62"/>
      <c r="F221" s="62"/>
      <c r="G221" s="62"/>
      <c r="H221" s="62"/>
      <c r="I221" s="62"/>
      <c r="J221" s="62"/>
    </row>
    <row r="222" spans="4:10" s="7" customFormat="1" x14ac:dyDescent="0.2">
      <c r="D222" s="62"/>
      <c r="E222" s="62"/>
      <c r="F222" s="62"/>
      <c r="G222" s="62"/>
      <c r="H222" s="62"/>
      <c r="I222" s="62"/>
      <c r="J222" s="62"/>
    </row>
    <row r="223" spans="4:10" s="7" customFormat="1" x14ac:dyDescent="0.2">
      <c r="D223" s="62"/>
      <c r="E223" s="62"/>
      <c r="F223" s="62"/>
      <c r="G223" s="62"/>
      <c r="H223" s="62"/>
      <c r="I223" s="62"/>
      <c r="J223" s="62"/>
    </row>
    <row r="224" spans="4:10" s="7" customFormat="1" x14ac:dyDescent="0.2">
      <c r="D224" s="62"/>
      <c r="E224" s="62"/>
      <c r="F224" s="62"/>
      <c r="G224" s="62"/>
      <c r="H224" s="62"/>
      <c r="I224" s="62"/>
      <c r="J224" s="62"/>
    </row>
    <row r="225" spans="4:10" s="7" customFormat="1" x14ac:dyDescent="0.2">
      <c r="D225" s="62"/>
      <c r="E225" s="62"/>
      <c r="F225" s="62"/>
      <c r="G225" s="62"/>
      <c r="H225" s="62"/>
      <c r="I225" s="62"/>
      <c r="J225" s="62"/>
    </row>
    <row r="226" spans="4:10" s="7" customFormat="1" x14ac:dyDescent="0.2">
      <c r="D226" s="62"/>
      <c r="E226" s="62"/>
      <c r="F226" s="62"/>
      <c r="G226" s="62"/>
      <c r="H226" s="62"/>
      <c r="I226" s="62"/>
      <c r="J226" s="62"/>
    </row>
    <row r="227" spans="4:10" s="7" customFormat="1" x14ac:dyDescent="0.2">
      <c r="D227" s="62"/>
      <c r="E227" s="62"/>
      <c r="F227" s="62"/>
      <c r="G227" s="62"/>
      <c r="H227" s="62"/>
      <c r="I227" s="62"/>
      <c r="J227" s="62"/>
    </row>
    <row r="228" spans="4:10" s="7" customFormat="1" x14ac:dyDescent="0.2">
      <c r="D228" s="62"/>
      <c r="E228" s="62"/>
      <c r="F228" s="62"/>
      <c r="G228" s="62"/>
      <c r="H228" s="62"/>
      <c r="I228" s="62"/>
      <c r="J228" s="62"/>
    </row>
    <row r="229" spans="4:10" s="7" customFormat="1" x14ac:dyDescent="0.2">
      <c r="D229" s="62"/>
      <c r="E229" s="62"/>
      <c r="F229" s="62"/>
      <c r="G229" s="62"/>
      <c r="H229" s="62"/>
      <c r="I229" s="62"/>
      <c r="J229" s="62"/>
    </row>
    <row r="230" spans="4:10" s="7" customFormat="1" x14ac:dyDescent="0.2">
      <c r="D230" s="62"/>
      <c r="E230" s="62"/>
      <c r="F230" s="62"/>
      <c r="G230" s="62"/>
      <c r="H230" s="62"/>
      <c r="I230" s="62"/>
      <c r="J230" s="62"/>
    </row>
    <row r="231" spans="4:10" s="7" customFormat="1" x14ac:dyDescent="0.2">
      <c r="D231" s="62"/>
      <c r="E231" s="62"/>
      <c r="F231" s="62"/>
      <c r="G231" s="62"/>
      <c r="H231" s="62"/>
      <c r="I231" s="62"/>
      <c r="J231" s="62"/>
    </row>
    <row r="232" spans="4:10" s="7" customFormat="1" x14ac:dyDescent="0.2">
      <c r="D232" s="62"/>
      <c r="E232" s="62"/>
      <c r="F232" s="62"/>
      <c r="G232" s="62"/>
      <c r="H232" s="62"/>
      <c r="I232" s="62"/>
      <c r="J232" s="62"/>
    </row>
    <row r="233" spans="4:10" s="7" customFormat="1" x14ac:dyDescent="0.2">
      <c r="D233" s="62"/>
      <c r="E233" s="62"/>
      <c r="F233" s="62"/>
      <c r="G233" s="62"/>
      <c r="H233" s="62"/>
      <c r="I233" s="62"/>
      <c r="J233" s="62"/>
    </row>
    <row r="234" spans="4:10" s="7" customFormat="1" x14ac:dyDescent="0.2">
      <c r="D234" s="62"/>
      <c r="E234" s="62"/>
      <c r="F234" s="62"/>
      <c r="G234" s="62"/>
      <c r="H234" s="62"/>
      <c r="I234" s="62"/>
      <c r="J234" s="62"/>
    </row>
    <row r="235" spans="4:10" s="7" customFormat="1" x14ac:dyDescent="0.2">
      <c r="D235" s="62"/>
      <c r="E235" s="62"/>
      <c r="F235" s="62"/>
      <c r="G235" s="62"/>
      <c r="H235" s="62"/>
      <c r="I235" s="62"/>
      <c r="J235" s="62"/>
    </row>
    <row r="236" spans="4:10" s="7" customFormat="1" x14ac:dyDescent="0.2">
      <c r="D236" s="62"/>
      <c r="E236" s="62"/>
      <c r="F236" s="62"/>
      <c r="G236" s="62"/>
      <c r="H236" s="62"/>
      <c r="I236" s="62"/>
      <c r="J236" s="62"/>
    </row>
    <row r="237" spans="4:10" s="7" customFormat="1" x14ac:dyDescent="0.2">
      <c r="D237" s="62"/>
      <c r="E237" s="62"/>
      <c r="F237" s="62"/>
      <c r="G237" s="62"/>
      <c r="H237" s="62"/>
      <c r="I237" s="62"/>
      <c r="J237" s="62"/>
    </row>
    <row r="238" spans="4:10" s="7" customFormat="1" x14ac:dyDescent="0.2">
      <c r="D238" s="62"/>
      <c r="E238" s="62"/>
      <c r="F238" s="62"/>
      <c r="G238" s="62"/>
      <c r="H238" s="62"/>
      <c r="I238" s="62"/>
      <c r="J238" s="62"/>
    </row>
    <row r="239" spans="4:10" s="7" customFormat="1" x14ac:dyDescent="0.2">
      <c r="D239" s="62"/>
      <c r="E239" s="62"/>
      <c r="F239" s="62"/>
      <c r="G239" s="62"/>
      <c r="H239" s="62"/>
      <c r="I239" s="62"/>
      <c r="J239" s="62"/>
    </row>
    <row r="240" spans="4:10" s="7" customFormat="1" x14ac:dyDescent="0.2">
      <c r="D240" s="62"/>
      <c r="E240" s="62"/>
      <c r="F240" s="62"/>
      <c r="G240" s="62"/>
      <c r="H240" s="62"/>
      <c r="I240" s="62"/>
      <c r="J240" s="62"/>
    </row>
    <row r="241" spans="4:10" s="7" customFormat="1" x14ac:dyDescent="0.2">
      <c r="D241" s="62"/>
      <c r="E241" s="62"/>
      <c r="F241" s="62"/>
      <c r="G241" s="62"/>
      <c r="H241" s="62"/>
      <c r="I241" s="62"/>
      <c r="J241" s="62"/>
    </row>
    <row r="242" spans="4:10" s="7" customFormat="1" x14ac:dyDescent="0.2">
      <c r="D242" s="62"/>
      <c r="E242" s="62"/>
      <c r="F242" s="62"/>
      <c r="G242" s="62"/>
      <c r="H242" s="62"/>
      <c r="I242" s="62"/>
      <c r="J242" s="62"/>
    </row>
    <row r="243" spans="4:10" s="7" customFormat="1" x14ac:dyDescent="0.2">
      <c r="D243" s="62"/>
      <c r="E243" s="62"/>
      <c r="F243" s="62"/>
      <c r="G243" s="62"/>
      <c r="H243" s="62"/>
      <c r="I243" s="62"/>
      <c r="J243" s="62"/>
    </row>
    <row r="244" spans="4:10" s="7" customFormat="1" x14ac:dyDescent="0.2">
      <c r="D244" s="62"/>
      <c r="E244" s="62"/>
      <c r="F244" s="62"/>
      <c r="G244" s="62"/>
      <c r="H244" s="62"/>
      <c r="I244" s="62"/>
      <c r="J244" s="62"/>
    </row>
    <row r="245" spans="4:10" s="7" customFormat="1" x14ac:dyDescent="0.2">
      <c r="D245" s="62"/>
      <c r="E245" s="62"/>
      <c r="F245" s="62"/>
      <c r="G245" s="62"/>
      <c r="H245" s="62"/>
      <c r="I245" s="62"/>
      <c r="J245" s="62"/>
    </row>
    <row r="246" spans="4:10" s="7" customFormat="1" x14ac:dyDescent="0.2">
      <c r="D246" s="62"/>
      <c r="E246" s="62"/>
      <c r="F246" s="62"/>
      <c r="G246" s="62"/>
      <c r="H246" s="62"/>
      <c r="I246" s="62"/>
      <c r="J246" s="62"/>
    </row>
    <row r="247" spans="4:10" s="7" customFormat="1" x14ac:dyDescent="0.2">
      <c r="D247" s="62"/>
      <c r="E247" s="62"/>
      <c r="F247" s="62"/>
      <c r="G247" s="62"/>
      <c r="H247" s="62"/>
      <c r="I247" s="62"/>
      <c r="J247" s="62"/>
    </row>
    <row r="248" spans="4:10" s="7" customFormat="1" x14ac:dyDescent="0.2">
      <c r="D248" s="62"/>
      <c r="E248" s="62"/>
      <c r="F248" s="62"/>
      <c r="G248" s="62"/>
      <c r="H248" s="62"/>
      <c r="I248" s="62"/>
      <c r="J248" s="62"/>
    </row>
    <row r="249" spans="4:10" s="7" customFormat="1" x14ac:dyDescent="0.2">
      <c r="D249" s="62"/>
      <c r="E249" s="62"/>
      <c r="F249" s="62"/>
      <c r="G249" s="62"/>
      <c r="H249" s="62"/>
      <c r="I249" s="62"/>
      <c r="J249" s="62"/>
    </row>
    <row r="250" spans="4:10" s="7" customFormat="1" x14ac:dyDescent="0.2">
      <c r="D250" s="62"/>
      <c r="E250" s="62"/>
      <c r="F250" s="62"/>
      <c r="G250" s="62"/>
      <c r="H250" s="62"/>
      <c r="I250" s="62"/>
      <c r="J250" s="62"/>
    </row>
    <row r="251" spans="4:10" s="7" customFormat="1" x14ac:dyDescent="0.2">
      <c r="D251" s="62"/>
      <c r="E251" s="62"/>
      <c r="F251" s="62"/>
      <c r="G251" s="62"/>
      <c r="H251" s="62"/>
      <c r="I251" s="62"/>
      <c r="J251" s="62"/>
    </row>
    <row r="252" spans="4:10" s="7" customFormat="1" x14ac:dyDescent="0.2">
      <c r="D252" s="62"/>
      <c r="E252" s="62"/>
      <c r="F252" s="62"/>
      <c r="G252" s="62"/>
      <c r="H252" s="62"/>
      <c r="I252" s="62"/>
      <c r="J252" s="62"/>
    </row>
    <row r="253" spans="4:10" s="7" customFormat="1" x14ac:dyDescent="0.2">
      <c r="D253" s="62"/>
      <c r="E253" s="62"/>
      <c r="F253" s="62"/>
      <c r="G253" s="62"/>
      <c r="H253" s="62"/>
      <c r="I253" s="62"/>
      <c r="J253" s="62"/>
    </row>
    <row r="254" spans="4:10" s="7" customFormat="1" x14ac:dyDescent="0.2">
      <c r="D254" s="62"/>
      <c r="E254" s="62"/>
      <c r="F254" s="62"/>
      <c r="G254" s="62"/>
      <c r="H254" s="62"/>
      <c r="I254" s="62"/>
      <c r="J254" s="62"/>
    </row>
    <row r="255" spans="4:10" s="7" customFormat="1" x14ac:dyDescent="0.2">
      <c r="D255" s="62"/>
      <c r="E255" s="62"/>
      <c r="F255" s="62"/>
      <c r="G255" s="62"/>
      <c r="H255" s="62"/>
      <c r="I255" s="62"/>
      <c r="J255" s="62"/>
    </row>
    <row r="256" spans="4:10" s="7" customFormat="1" x14ac:dyDescent="0.2">
      <c r="D256" s="62"/>
      <c r="E256" s="62"/>
      <c r="F256" s="62"/>
      <c r="G256" s="62"/>
      <c r="H256" s="62"/>
      <c r="I256" s="62"/>
      <c r="J256" s="62"/>
    </row>
    <row r="257" spans="4:10" s="7" customFormat="1" x14ac:dyDescent="0.2">
      <c r="D257" s="62"/>
      <c r="E257" s="62"/>
      <c r="F257" s="62"/>
      <c r="G257" s="62"/>
      <c r="H257" s="62"/>
      <c r="I257" s="62"/>
      <c r="J257" s="62"/>
    </row>
    <row r="258" spans="4:10" s="7" customFormat="1" x14ac:dyDescent="0.2">
      <c r="D258" s="62"/>
      <c r="E258" s="62"/>
      <c r="F258" s="62"/>
      <c r="G258" s="62"/>
      <c r="H258" s="62"/>
      <c r="I258" s="62"/>
      <c r="J258" s="62"/>
    </row>
    <row r="259" spans="4:10" s="7" customFormat="1" x14ac:dyDescent="0.2">
      <c r="D259" s="62"/>
      <c r="E259" s="62"/>
      <c r="F259" s="62"/>
      <c r="G259" s="62"/>
      <c r="H259" s="62"/>
      <c r="I259" s="62"/>
      <c r="J259" s="62"/>
    </row>
    <row r="260" spans="4:10" s="7" customFormat="1" x14ac:dyDescent="0.2">
      <c r="D260" s="62"/>
      <c r="E260" s="62"/>
      <c r="F260" s="62"/>
      <c r="G260" s="62"/>
      <c r="H260" s="62"/>
      <c r="I260" s="62"/>
      <c r="J260" s="62"/>
    </row>
    <row r="261" spans="4:10" s="7" customFormat="1" x14ac:dyDescent="0.2">
      <c r="D261" s="62"/>
      <c r="E261" s="62"/>
      <c r="F261" s="62"/>
      <c r="G261" s="62"/>
      <c r="H261" s="62"/>
      <c r="I261" s="62"/>
      <c r="J261" s="62"/>
    </row>
    <row r="262" spans="4:10" s="7" customFormat="1" x14ac:dyDescent="0.2">
      <c r="D262" s="62"/>
      <c r="E262" s="62"/>
      <c r="F262" s="62"/>
      <c r="G262" s="62"/>
      <c r="H262" s="62"/>
      <c r="I262" s="62"/>
      <c r="J262" s="62"/>
    </row>
    <row r="263" spans="4:10" s="7" customFormat="1" x14ac:dyDescent="0.2">
      <c r="D263" s="62"/>
      <c r="E263" s="62"/>
      <c r="F263" s="62"/>
      <c r="G263" s="62"/>
      <c r="H263" s="62"/>
      <c r="I263" s="62"/>
      <c r="J263" s="62"/>
    </row>
    <row r="264" spans="4:10" s="7" customFormat="1" x14ac:dyDescent="0.2">
      <c r="D264" s="62"/>
      <c r="E264" s="62"/>
      <c r="F264" s="62"/>
      <c r="G264" s="62"/>
      <c r="H264" s="62"/>
      <c r="I264" s="62"/>
      <c r="J264" s="62"/>
    </row>
    <row r="265" spans="4:10" s="7" customFormat="1" x14ac:dyDescent="0.2">
      <c r="D265" s="62"/>
      <c r="E265" s="62"/>
      <c r="F265" s="62"/>
      <c r="G265" s="62"/>
      <c r="H265" s="62"/>
      <c r="I265" s="62"/>
      <c r="J265" s="62"/>
    </row>
    <row r="266" spans="4:10" s="7" customFormat="1" x14ac:dyDescent="0.2">
      <c r="D266" s="62"/>
      <c r="E266" s="62"/>
      <c r="F266" s="62"/>
      <c r="G266" s="62"/>
      <c r="H266" s="62"/>
      <c r="I266" s="62"/>
      <c r="J266" s="62"/>
    </row>
    <row r="267" spans="4:10" s="7" customFormat="1" x14ac:dyDescent="0.2">
      <c r="D267" s="62"/>
      <c r="E267" s="62"/>
      <c r="F267" s="62"/>
      <c r="G267" s="62"/>
      <c r="H267" s="62"/>
      <c r="I267" s="62"/>
      <c r="J267" s="62"/>
    </row>
    <row r="268" spans="4:10" s="7" customFormat="1" x14ac:dyDescent="0.2">
      <c r="D268" s="62"/>
      <c r="E268" s="62"/>
      <c r="F268" s="62"/>
      <c r="G268" s="62"/>
      <c r="H268" s="62"/>
      <c r="I268" s="62"/>
      <c r="J268" s="62"/>
    </row>
    <row r="269" spans="4:10" s="7" customFormat="1" x14ac:dyDescent="0.2">
      <c r="D269" s="62"/>
      <c r="E269" s="62"/>
      <c r="F269" s="62"/>
      <c r="G269" s="62"/>
      <c r="H269" s="62"/>
      <c r="I269" s="62"/>
      <c r="J269" s="62"/>
    </row>
    <row r="270" spans="4:10" s="7" customFormat="1" x14ac:dyDescent="0.2">
      <c r="D270" s="62"/>
      <c r="E270" s="62"/>
      <c r="F270" s="62"/>
      <c r="G270" s="62"/>
      <c r="H270" s="62"/>
      <c r="I270" s="62"/>
      <c r="J270" s="62"/>
    </row>
    <row r="271" spans="4:10" s="7" customFormat="1" x14ac:dyDescent="0.2">
      <c r="D271" s="62"/>
      <c r="E271" s="62"/>
      <c r="F271" s="62"/>
      <c r="G271" s="62"/>
      <c r="H271" s="62"/>
      <c r="I271" s="62"/>
      <c r="J271" s="62"/>
    </row>
    <row r="272" spans="4:10" s="7" customFormat="1" x14ac:dyDescent="0.2">
      <c r="D272" s="62"/>
      <c r="E272" s="62"/>
      <c r="F272" s="62"/>
      <c r="G272" s="62"/>
      <c r="H272" s="62"/>
      <c r="I272" s="62"/>
      <c r="J272" s="62"/>
    </row>
    <row r="273" spans="4:10" s="7" customFormat="1" x14ac:dyDescent="0.2">
      <c r="D273" s="62"/>
      <c r="E273" s="62"/>
      <c r="F273" s="62"/>
      <c r="G273" s="62"/>
      <c r="H273" s="62"/>
      <c r="I273" s="62"/>
      <c r="J273" s="62"/>
    </row>
    <row r="274" spans="4:10" s="7" customFormat="1" x14ac:dyDescent="0.2">
      <c r="D274" s="62"/>
      <c r="E274" s="62"/>
      <c r="F274" s="62"/>
      <c r="G274" s="62"/>
      <c r="H274" s="62"/>
      <c r="I274" s="62"/>
      <c r="J274" s="62"/>
    </row>
    <row r="275" spans="4:10" s="7" customFormat="1" x14ac:dyDescent="0.2">
      <c r="D275" s="62"/>
      <c r="E275" s="62"/>
      <c r="F275" s="62"/>
      <c r="G275" s="62"/>
      <c r="H275" s="62"/>
      <c r="I275" s="62"/>
      <c r="J275" s="62"/>
    </row>
    <row r="276" spans="4:10" s="7" customFormat="1" x14ac:dyDescent="0.2">
      <c r="D276" s="62"/>
      <c r="E276" s="62"/>
      <c r="F276" s="62"/>
      <c r="G276" s="62"/>
      <c r="H276" s="62"/>
      <c r="I276" s="62"/>
      <c r="J276" s="62"/>
    </row>
    <row r="277" spans="4:10" s="7" customFormat="1" x14ac:dyDescent="0.2">
      <c r="D277" s="62"/>
      <c r="E277" s="62"/>
      <c r="F277" s="62"/>
      <c r="G277" s="62"/>
      <c r="H277" s="62"/>
      <c r="I277" s="62"/>
      <c r="J277" s="62"/>
    </row>
    <row r="278" spans="4:10" s="7" customFormat="1" x14ac:dyDescent="0.2">
      <c r="D278" s="62"/>
      <c r="E278" s="62"/>
      <c r="F278" s="62"/>
      <c r="G278" s="62"/>
      <c r="H278" s="62"/>
      <c r="I278" s="62"/>
      <c r="J278" s="62"/>
    </row>
    <row r="279" spans="4:10" s="7" customFormat="1" x14ac:dyDescent="0.2">
      <c r="D279" s="62"/>
      <c r="E279" s="62"/>
      <c r="F279" s="62"/>
      <c r="G279" s="62"/>
      <c r="H279" s="62"/>
      <c r="I279" s="62"/>
      <c r="J279" s="62"/>
    </row>
    <row r="280" spans="4:10" s="7" customFormat="1" x14ac:dyDescent="0.2">
      <c r="D280" s="62"/>
      <c r="E280" s="62"/>
      <c r="F280" s="62"/>
      <c r="G280" s="62"/>
      <c r="H280" s="62"/>
      <c r="I280" s="62"/>
      <c r="J280" s="62"/>
    </row>
    <row r="281" spans="4:10" s="7" customFormat="1" x14ac:dyDescent="0.2">
      <c r="D281" s="62"/>
      <c r="E281" s="62"/>
      <c r="F281" s="62"/>
      <c r="G281" s="62"/>
      <c r="H281" s="62"/>
      <c r="I281" s="62"/>
      <c r="J281" s="62"/>
    </row>
    <row r="282" spans="4:10" s="7" customFormat="1" x14ac:dyDescent="0.2">
      <c r="D282" s="62"/>
      <c r="E282" s="62"/>
      <c r="F282" s="62"/>
      <c r="G282" s="62"/>
      <c r="H282" s="62"/>
      <c r="I282" s="62"/>
      <c r="J282" s="62"/>
    </row>
    <row r="283" spans="4:10" s="7" customFormat="1" x14ac:dyDescent="0.2">
      <c r="D283" s="62"/>
      <c r="E283" s="62"/>
      <c r="F283" s="62"/>
      <c r="G283" s="62"/>
      <c r="H283" s="62"/>
      <c r="I283" s="62"/>
      <c r="J283" s="62"/>
    </row>
    <row r="284" spans="4:10" s="7" customFormat="1" x14ac:dyDescent="0.2">
      <c r="D284" s="62"/>
      <c r="E284" s="62"/>
      <c r="F284" s="62"/>
      <c r="G284" s="62"/>
      <c r="H284" s="62"/>
      <c r="I284" s="62"/>
      <c r="J284" s="62"/>
    </row>
    <row r="285" spans="4:10" s="7" customFormat="1" x14ac:dyDescent="0.2">
      <c r="D285" s="62"/>
      <c r="E285" s="62"/>
      <c r="F285" s="62"/>
      <c r="G285" s="62"/>
      <c r="H285" s="62"/>
      <c r="I285" s="62"/>
      <c r="J285" s="62"/>
    </row>
    <row r="286" spans="4:10" s="7" customFormat="1" x14ac:dyDescent="0.2">
      <c r="D286" s="62"/>
      <c r="E286" s="62"/>
      <c r="F286" s="62"/>
      <c r="G286" s="62"/>
      <c r="H286" s="62"/>
      <c r="I286" s="62"/>
      <c r="J286" s="62"/>
    </row>
    <row r="287" spans="4:10" s="7" customFormat="1" x14ac:dyDescent="0.2">
      <c r="D287" s="62"/>
      <c r="E287" s="62"/>
      <c r="F287" s="62"/>
      <c r="G287" s="62"/>
      <c r="H287" s="62"/>
      <c r="I287" s="62"/>
      <c r="J287" s="62"/>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89E0-F81C-4B77-9D8E-98FBC1FB69B8}">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7FAB-1BD8-804C-9ED2-684442AB1790}">
  <dimension ref="A1:L285"/>
  <sheetViews>
    <sheetView workbookViewId="0">
      <selection activeCell="K12" sqref="K12"/>
    </sheetView>
  </sheetViews>
  <sheetFormatPr baseColWidth="10" defaultColWidth="11" defaultRowHeight="16" x14ac:dyDescent="0.2"/>
  <cols>
    <col min="2" max="2" width="25.1640625" bestFit="1" customWidth="1"/>
    <col min="3" max="3" width="56.6640625" bestFit="1" customWidth="1"/>
    <col min="4" max="4" width="13.6640625" style="58" bestFit="1" customWidth="1"/>
    <col min="5" max="10" width="12.33203125" style="58" bestFit="1" customWidth="1"/>
  </cols>
  <sheetData>
    <row r="1" spans="1:12" x14ac:dyDescent="0.2">
      <c r="A1" t="s">
        <v>343</v>
      </c>
      <c r="B1" t="s">
        <v>344</v>
      </c>
      <c r="C1" t="s">
        <v>0</v>
      </c>
      <c r="D1" s="58">
        <v>2020</v>
      </c>
      <c r="E1" s="58">
        <v>2025</v>
      </c>
      <c r="F1" s="58">
        <v>2030</v>
      </c>
      <c r="G1" s="58">
        <v>2035</v>
      </c>
      <c r="H1" s="58">
        <v>2040</v>
      </c>
      <c r="I1" s="58">
        <v>2045</v>
      </c>
      <c r="J1" s="58">
        <v>2050</v>
      </c>
      <c r="L1" t="s">
        <v>345</v>
      </c>
    </row>
    <row r="2" spans="1:12" s="1" customFormat="1" x14ac:dyDescent="0.2">
      <c r="A2" s="1">
        <v>1</v>
      </c>
      <c r="B2" s="1" t="str">
        <f>IF(LEVERS!$F$30=0,"No level description yet",LEVERS!$F$30)</f>
        <v>Baseline/constant</v>
      </c>
      <c r="C2" s="1" t="s">
        <v>721</v>
      </c>
      <c r="D2" s="59">
        <v>21000</v>
      </c>
      <c r="E2" s="59">
        <v>21000</v>
      </c>
      <c r="F2" s="59">
        <v>21000</v>
      </c>
      <c r="G2" s="59">
        <v>21000</v>
      </c>
      <c r="H2" s="59">
        <v>21000</v>
      </c>
      <c r="I2" s="59">
        <v>21000</v>
      </c>
      <c r="J2" s="59">
        <v>21000</v>
      </c>
      <c r="K2" s="2"/>
    </row>
    <row r="3" spans="1:12" s="1" customFormat="1" x14ac:dyDescent="0.2">
      <c r="A3" s="1">
        <v>1</v>
      </c>
      <c r="B3" s="1" t="str">
        <f>IF(LEVERS!$F$30=0,"No level description yet",LEVERS!$F$30)</f>
        <v>Baseline/constant</v>
      </c>
      <c r="C3" s="1" t="s">
        <v>112</v>
      </c>
      <c r="D3" s="59">
        <v>14000</v>
      </c>
      <c r="E3" s="59">
        <v>14000</v>
      </c>
      <c r="F3" s="59">
        <v>14000</v>
      </c>
      <c r="G3" s="59">
        <v>14000</v>
      </c>
      <c r="H3" s="59">
        <v>14000</v>
      </c>
      <c r="I3" s="59">
        <v>14000</v>
      </c>
      <c r="J3" s="59">
        <v>14000</v>
      </c>
      <c r="K3" s="2"/>
    </row>
    <row r="4" spans="1:12" s="1" customFormat="1" x14ac:dyDescent="0.2">
      <c r="A4" s="1">
        <v>1</v>
      </c>
      <c r="B4" s="1" t="str">
        <f>IF(LEVERS!$F$30=0,"No level description yet",LEVERS!$F$30)</f>
        <v>Baseline/constant</v>
      </c>
      <c r="C4" s="1" t="s">
        <v>113</v>
      </c>
      <c r="D4" s="59">
        <v>8900</v>
      </c>
      <c r="E4" s="59">
        <v>8900</v>
      </c>
      <c r="F4" s="59">
        <v>8900</v>
      </c>
      <c r="G4" s="59">
        <v>8900</v>
      </c>
      <c r="H4" s="59">
        <v>8900</v>
      </c>
      <c r="I4" s="59">
        <v>8900</v>
      </c>
      <c r="J4" s="59">
        <v>8900</v>
      </c>
      <c r="K4" s="2"/>
    </row>
    <row r="5" spans="1:12" s="1" customFormat="1" x14ac:dyDescent="0.2">
      <c r="A5" s="1">
        <v>1</v>
      </c>
      <c r="B5" s="1" t="str">
        <f>IF(LEVERS!$F$30=0,"No level description yet",LEVERS!$F$30)</f>
        <v>Baseline/constant</v>
      </c>
      <c r="C5" s="1" t="s">
        <v>114</v>
      </c>
      <c r="D5" s="59">
        <v>8500</v>
      </c>
      <c r="E5" s="59">
        <v>8500</v>
      </c>
      <c r="F5" s="59">
        <v>8500</v>
      </c>
      <c r="G5" s="59">
        <v>8500</v>
      </c>
      <c r="H5" s="59">
        <v>8500</v>
      </c>
      <c r="I5" s="59">
        <v>8500</v>
      </c>
      <c r="J5" s="59">
        <v>8500</v>
      </c>
      <c r="K5" s="2"/>
    </row>
    <row r="6" spans="1:12" s="1" customFormat="1" x14ac:dyDescent="0.2">
      <c r="A6" s="1">
        <v>1</v>
      </c>
      <c r="B6" s="1" t="str">
        <f>IF(LEVERS!$F$30=0,"No level description yet",LEVERS!$F$30)</f>
        <v>Baseline/constant</v>
      </c>
      <c r="C6" s="1" t="s">
        <v>722</v>
      </c>
      <c r="D6" s="59">
        <v>4300</v>
      </c>
      <c r="E6" s="59">
        <v>4300</v>
      </c>
      <c r="F6" s="59">
        <v>4300</v>
      </c>
      <c r="G6" s="59">
        <v>4300</v>
      </c>
      <c r="H6" s="59">
        <v>4300</v>
      </c>
      <c r="I6" s="59">
        <v>4300</v>
      </c>
      <c r="J6" s="59">
        <v>4300</v>
      </c>
      <c r="K6" s="2"/>
    </row>
    <row r="7" spans="1:12" s="1" customFormat="1" x14ac:dyDescent="0.2">
      <c r="A7" s="1">
        <v>1</v>
      </c>
      <c r="B7" s="1" t="str">
        <f>IF(LEVERS!$F$30=0,"No level description yet",LEVERS!$F$30)</f>
        <v>Baseline/constant</v>
      </c>
      <c r="C7" s="1" t="s">
        <v>116</v>
      </c>
      <c r="D7" s="59">
        <v>8500</v>
      </c>
      <c r="E7" s="59">
        <v>8500</v>
      </c>
      <c r="F7" s="59">
        <v>8500</v>
      </c>
      <c r="G7" s="59">
        <v>8500</v>
      </c>
      <c r="H7" s="59">
        <v>8500</v>
      </c>
      <c r="I7" s="59">
        <v>8500</v>
      </c>
      <c r="J7" s="59">
        <v>8500</v>
      </c>
      <c r="K7" s="2"/>
    </row>
    <row r="8" spans="1:12" s="1" customFormat="1" x14ac:dyDescent="0.2">
      <c r="A8" s="1">
        <v>1</v>
      </c>
      <c r="B8" s="1" t="str">
        <f>IF(LEVERS!$F$30=0,"No level description yet",LEVERS!$F$30)</f>
        <v>Baseline/constant</v>
      </c>
      <c r="C8" s="1" t="s">
        <v>117</v>
      </c>
      <c r="D8" s="59">
        <v>14000</v>
      </c>
      <c r="E8" s="59">
        <v>14000</v>
      </c>
      <c r="F8" s="59">
        <v>14000</v>
      </c>
      <c r="G8" s="59">
        <v>14000</v>
      </c>
      <c r="H8" s="59">
        <v>14000</v>
      </c>
      <c r="I8" s="59">
        <v>14000</v>
      </c>
      <c r="J8" s="59">
        <v>14000</v>
      </c>
      <c r="K8" s="2"/>
    </row>
    <row r="9" spans="1:12" s="1" customFormat="1" x14ac:dyDescent="0.2">
      <c r="A9" s="1">
        <v>1</v>
      </c>
      <c r="B9" s="1" t="str">
        <f>IF(LEVERS!$F$30=0,"No level description yet",LEVERS!$F$30)</f>
        <v>Baseline/constant</v>
      </c>
      <c r="C9" s="1" t="s">
        <v>118</v>
      </c>
      <c r="D9" s="59">
        <v>38000</v>
      </c>
      <c r="E9" s="59">
        <v>38000</v>
      </c>
      <c r="F9" s="59">
        <v>38000</v>
      </c>
      <c r="G9" s="59">
        <v>38000</v>
      </c>
      <c r="H9" s="59">
        <v>38000</v>
      </c>
      <c r="I9" s="59">
        <v>38000</v>
      </c>
      <c r="J9" s="59">
        <v>38000</v>
      </c>
      <c r="K9" s="2"/>
    </row>
    <row r="10" spans="1:12" s="1" customFormat="1" x14ac:dyDescent="0.2">
      <c r="A10" s="1">
        <v>1</v>
      </c>
      <c r="B10" s="1" t="str">
        <f>IF(LEVERS!$F$30=0,"No level description yet",LEVERS!$F$30)</f>
        <v>Baseline/constant</v>
      </c>
      <c r="C10" s="1" t="s">
        <v>119</v>
      </c>
      <c r="D10" s="59">
        <v>4300</v>
      </c>
      <c r="E10" s="59">
        <v>4300</v>
      </c>
      <c r="F10" s="59">
        <v>4300</v>
      </c>
      <c r="G10" s="59">
        <v>4300</v>
      </c>
      <c r="H10" s="59">
        <v>4300</v>
      </c>
      <c r="I10" s="59">
        <v>4300</v>
      </c>
      <c r="J10" s="59">
        <v>4300</v>
      </c>
      <c r="K10" s="2"/>
    </row>
    <row r="11" spans="1:12" s="1" customFormat="1" x14ac:dyDescent="0.2">
      <c r="A11" s="1">
        <v>1</v>
      </c>
      <c r="B11" s="1" t="str">
        <f>IF(LEVERS!$F$30=0,"No level description yet",LEVERS!$F$30)</f>
        <v>Baseline/constant</v>
      </c>
      <c r="C11" s="1" t="s">
        <v>120</v>
      </c>
      <c r="D11" s="59">
        <v>23000</v>
      </c>
      <c r="E11" s="59">
        <v>23000</v>
      </c>
      <c r="F11" s="59">
        <v>23000</v>
      </c>
      <c r="G11" s="59">
        <v>23000</v>
      </c>
      <c r="H11" s="59">
        <v>23000</v>
      </c>
      <c r="I11" s="59">
        <v>23000</v>
      </c>
      <c r="J11" s="59">
        <v>23000</v>
      </c>
      <c r="K11" s="2"/>
    </row>
    <row r="12" spans="1:12" s="1" customFormat="1" x14ac:dyDescent="0.2">
      <c r="A12" s="1">
        <v>1</v>
      </c>
      <c r="B12" s="1" t="str">
        <f>IF(LEVERS!$F$30=0,"No level description yet",LEVERS!$F$30)</f>
        <v>Baseline/constant</v>
      </c>
      <c r="C12" s="1" t="s">
        <v>121</v>
      </c>
      <c r="D12" s="59">
        <v>9400</v>
      </c>
      <c r="E12" s="59">
        <v>9400</v>
      </c>
      <c r="F12" s="59">
        <v>9400</v>
      </c>
      <c r="G12" s="59">
        <v>9400</v>
      </c>
      <c r="H12" s="59">
        <v>9400</v>
      </c>
      <c r="I12" s="59">
        <v>9400</v>
      </c>
      <c r="J12" s="59">
        <v>9400</v>
      </c>
      <c r="K12" s="2"/>
    </row>
    <row r="13" spans="1:12" s="1" customFormat="1" x14ac:dyDescent="0.2">
      <c r="A13" s="1">
        <v>1</v>
      </c>
      <c r="B13" s="1" t="str">
        <f>IF(LEVERS!$F$30=0,"No level description yet",LEVERS!$F$30)</f>
        <v>Baseline/constant</v>
      </c>
      <c r="C13" s="1" t="s">
        <v>394</v>
      </c>
      <c r="D13" s="59">
        <v>21000</v>
      </c>
      <c r="E13" s="59">
        <v>21000</v>
      </c>
      <c r="F13" s="59">
        <v>21000</v>
      </c>
      <c r="G13" s="59">
        <v>21000</v>
      </c>
      <c r="H13" s="59">
        <v>21000</v>
      </c>
      <c r="I13" s="59">
        <v>21000</v>
      </c>
      <c r="J13" s="59">
        <v>21000</v>
      </c>
      <c r="K13" s="2"/>
    </row>
    <row r="14" spans="1:12" s="1" customFormat="1" x14ac:dyDescent="0.2">
      <c r="A14" s="1">
        <v>1</v>
      </c>
      <c r="B14" s="1" t="str">
        <f>IF(LEVERS!$F$30=0,"No level description yet",LEVERS!$F$30)</f>
        <v>Baseline/constant</v>
      </c>
      <c r="C14" s="1" t="s">
        <v>395</v>
      </c>
      <c r="D14" s="59">
        <v>18000</v>
      </c>
      <c r="E14" s="59">
        <v>18000</v>
      </c>
      <c r="F14" s="59">
        <v>18000</v>
      </c>
      <c r="G14" s="59">
        <v>18000</v>
      </c>
      <c r="H14" s="59">
        <v>18000</v>
      </c>
      <c r="I14" s="59">
        <v>18000</v>
      </c>
      <c r="J14" s="59">
        <v>18000</v>
      </c>
      <c r="K14" s="2"/>
    </row>
    <row r="15" spans="1:12" s="1" customFormat="1" x14ac:dyDescent="0.2">
      <c r="A15" s="1">
        <v>1</v>
      </c>
      <c r="B15" s="1" t="str">
        <f>IF(LEVERS!$F$30=0,"No level description yet",LEVERS!$F$30)</f>
        <v>Baseline/constant</v>
      </c>
      <c r="C15" s="1" t="s">
        <v>396</v>
      </c>
      <c r="D15" s="59">
        <v>14000</v>
      </c>
      <c r="E15" s="59">
        <v>14000</v>
      </c>
      <c r="F15" s="59">
        <v>14000</v>
      </c>
      <c r="G15" s="59">
        <v>14000</v>
      </c>
      <c r="H15" s="59">
        <v>14000</v>
      </c>
      <c r="I15" s="59">
        <v>14000</v>
      </c>
      <c r="J15" s="59">
        <v>14000</v>
      </c>
      <c r="K15" s="2"/>
    </row>
    <row r="16" spans="1:12" s="1" customFormat="1" x14ac:dyDescent="0.2">
      <c r="A16" s="1">
        <v>1</v>
      </c>
      <c r="B16" s="1" t="str">
        <f>IF(LEVERS!$F$30=0,"No level description yet",LEVERS!$F$30)</f>
        <v>Baseline/constant</v>
      </c>
      <c r="C16" s="1" t="s">
        <v>397</v>
      </c>
      <c r="D16" s="59">
        <v>2600</v>
      </c>
      <c r="E16" s="59">
        <v>2600</v>
      </c>
      <c r="F16" s="59">
        <v>2600</v>
      </c>
      <c r="G16" s="59">
        <v>2600</v>
      </c>
      <c r="H16" s="59">
        <v>2600</v>
      </c>
      <c r="I16" s="59">
        <v>2600</v>
      </c>
      <c r="J16" s="59">
        <v>2600</v>
      </c>
      <c r="K16" s="2"/>
    </row>
    <row r="17" spans="1:11" s="1" customFormat="1" x14ac:dyDescent="0.2">
      <c r="A17" s="1">
        <v>1</v>
      </c>
      <c r="B17" s="1" t="str">
        <f>IF(LEVERS!$F$30=0,"No level description yet",LEVERS!$F$30)</f>
        <v>Baseline/constant</v>
      </c>
      <c r="C17" s="1" t="s">
        <v>672</v>
      </c>
      <c r="D17" s="59">
        <v>2275</v>
      </c>
      <c r="E17" s="59">
        <v>2275</v>
      </c>
      <c r="F17" s="59">
        <v>2275</v>
      </c>
      <c r="G17" s="59">
        <v>2275</v>
      </c>
      <c r="H17" s="59">
        <v>2275</v>
      </c>
      <c r="I17" s="59">
        <v>2275</v>
      </c>
      <c r="J17" s="59">
        <v>2275</v>
      </c>
      <c r="K17" s="2"/>
    </row>
    <row r="18" spans="1:11" s="1" customFormat="1" x14ac:dyDescent="0.2">
      <c r="A18" s="1">
        <v>1</v>
      </c>
      <c r="B18" s="1" t="str">
        <f>IF(LEVERS!$F$30=0,"No level description yet",LEVERS!$F$30)</f>
        <v>Baseline/constant</v>
      </c>
      <c r="C18" s="1" t="s">
        <v>122</v>
      </c>
      <c r="D18" s="59">
        <v>450</v>
      </c>
      <c r="E18" s="59">
        <v>450</v>
      </c>
      <c r="F18" s="59">
        <v>450</v>
      </c>
      <c r="G18" s="59">
        <v>450</v>
      </c>
      <c r="H18" s="59">
        <v>450</v>
      </c>
      <c r="I18" s="59">
        <v>450</v>
      </c>
      <c r="J18" s="59">
        <v>450</v>
      </c>
      <c r="K18" s="2"/>
    </row>
    <row r="19" spans="1:11" s="1" customFormat="1" x14ac:dyDescent="0.2">
      <c r="A19" s="1">
        <v>1</v>
      </c>
      <c r="B19" s="1" t="str">
        <f>IF(LEVERS!$F$30=0,"No level description yet",LEVERS!$F$30)</f>
        <v>Baseline/constant</v>
      </c>
      <c r="C19" s="1" t="s">
        <v>400</v>
      </c>
      <c r="D19" s="59">
        <v>0</v>
      </c>
      <c r="E19" s="59">
        <v>0</v>
      </c>
      <c r="F19" s="59">
        <v>0</v>
      </c>
      <c r="G19" s="59">
        <v>0</v>
      </c>
      <c r="H19" s="59">
        <v>0</v>
      </c>
      <c r="I19" s="59">
        <v>0</v>
      </c>
      <c r="J19" s="59">
        <v>0</v>
      </c>
      <c r="K19" s="2"/>
    </row>
    <row r="20" spans="1:11" s="1" customFormat="1" x14ac:dyDescent="0.2">
      <c r="A20" s="1">
        <v>1</v>
      </c>
      <c r="B20" s="1" t="str">
        <f>IF(LEVERS!$F$30=0,"No level description yet",LEVERS!$F$30)</f>
        <v>Baseline/constant</v>
      </c>
      <c r="C20" s="1" t="s">
        <v>123</v>
      </c>
      <c r="D20" s="59">
        <v>0</v>
      </c>
      <c r="E20" s="59">
        <v>0</v>
      </c>
      <c r="F20" s="59">
        <v>0</v>
      </c>
      <c r="G20" s="59">
        <v>0</v>
      </c>
      <c r="H20" s="59">
        <v>0</v>
      </c>
      <c r="I20" s="59">
        <v>0</v>
      </c>
      <c r="J20" s="59">
        <v>0</v>
      </c>
      <c r="K20" s="2"/>
    </row>
    <row r="21" spans="1:11" s="1" customFormat="1" x14ac:dyDescent="0.2">
      <c r="A21" s="1">
        <v>1</v>
      </c>
      <c r="B21" s="1" t="str">
        <f>IF(LEVERS!$F$30=0,"No level description yet",LEVERS!$F$30)</f>
        <v>Baseline/constant</v>
      </c>
      <c r="C21" s="1" t="s">
        <v>124</v>
      </c>
      <c r="D21" s="59">
        <v>25000</v>
      </c>
      <c r="E21" s="59">
        <v>25000</v>
      </c>
      <c r="F21" s="59">
        <v>25000</v>
      </c>
      <c r="G21" s="59">
        <v>25000</v>
      </c>
      <c r="H21" s="59">
        <v>25000</v>
      </c>
      <c r="I21" s="59">
        <v>25000</v>
      </c>
      <c r="J21" s="59">
        <v>25000</v>
      </c>
      <c r="K21" s="2"/>
    </row>
    <row r="22" spans="1:11" s="1" customFormat="1" x14ac:dyDescent="0.2">
      <c r="A22" s="1">
        <v>1</v>
      </c>
      <c r="B22" s="1" t="str">
        <f>IF(LEVERS!$F$30=0,"No level description yet",LEVERS!$F$30)</f>
        <v>Baseline/constant</v>
      </c>
      <c r="C22" s="1" t="s">
        <v>125</v>
      </c>
      <c r="D22" s="59">
        <v>16000</v>
      </c>
      <c r="E22" s="59">
        <v>16000</v>
      </c>
      <c r="F22" s="59">
        <v>16000</v>
      </c>
      <c r="G22" s="59">
        <v>16000</v>
      </c>
      <c r="H22" s="59">
        <v>16000</v>
      </c>
      <c r="I22" s="59">
        <v>16000</v>
      </c>
      <c r="J22" s="59">
        <v>16000</v>
      </c>
      <c r="K22" s="2"/>
    </row>
    <row r="23" spans="1:11" s="1" customFormat="1" x14ac:dyDescent="0.2">
      <c r="A23" s="1">
        <v>1</v>
      </c>
      <c r="B23" s="1" t="str">
        <f>IF(LEVERS!$F$30=0,"No level description yet",LEVERS!$F$30)</f>
        <v>Baseline/constant</v>
      </c>
      <c r="C23" s="1" t="s">
        <v>126</v>
      </c>
      <c r="D23" s="59">
        <v>46000</v>
      </c>
      <c r="E23" s="59">
        <v>46000</v>
      </c>
      <c r="F23" s="59">
        <v>46000</v>
      </c>
      <c r="G23" s="59">
        <v>46000</v>
      </c>
      <c r="H23" s="59">
        <v>46000</v>
      </c>
      <c r="I23" s="59">
        <v>46000</v>
      </c>
      <c r="J23" s="59">
        <v>46000</v>
      </c>
      <c r="K23" s="2"/>
    </row>
    <row r="24" spans="1:11" s="1" customFormat="1" x14ac:dyDescent="0.2">
      <c r="A24" s="1">
        <v>1</v>
      </c>
      <c r="B24" s="1" t="str">
        <f>IF(LEVERS!$F$30=0,"No level description yet",LEVERS!$F$30)</f>
        <v>Baseline/constant</v>
      </c>
      <c r="C24" s="1" t="s">
        <v>127</v>
      </c>
      <c r="D24" s="59">
        <v>0</v>
      </c>
      <c r="E24" s="59">
        <v>0</v>
      </c>
      <c r="F24" s="59">
        <v>0</v>
      </c>
      <c r="G24" s="59">
        <v>0</v>
      </c>
      <c r="H24" s="59">
        <v>0</v>
      </c>
      <c r="I24" s="59">
        <v>0</v>
      </c>
      <c r="J24" s="59">
        <v>0</v>
      </c>
      <c r="K24" s="2"/>
    </row>
    <row r="25" spans="1:11" s="1" customFormat="1" x14ac:dyDescent="0.2">
      <c r="A25" s="1">
        <v>1</v>
      </c>
      <c r="B25" s="1" t="str">
        <f>IF(LEVERS!$F$30=0,"No level description yet",LEVERS!$F$30)</f>
        <v>Baseline/constant</v>
      </c>
      <c r="C25" s="1" t="s">
        <v>128</v>
      </c>
      <c r="D25" s="59">
        <v>0</v>
      </c>
      <c r="E25" s="59">
        <v>0</v>
      </c>
      <c r="F25" s="59">
        <v>0</v>
      </c>
      <c r="G25" s="59">
        <v>0</v>
      </c>
      <c r="H25" s="59">
        <v>0</v>
      </c>
      <c r="I25" s="59">
        <v>0</v>
      </c>
      <c r="J25" s="59">
        <v>0</v>
      </c>
      <c r="K25" s="2"/>
    </row>
    <row r="26" spans="1:11" s="1" customFormat="1" x14ac:dyDescent="0.2">
      <c r="A26" s="1">
        <v>1</v>
      </c>
      <c r="B26" s="1" t="str">
        <f>IF(LEVERS!$F$30=0,"No level description yet",LEVERS!$F$30)</f>
        <v>Baseline/constant</v>
      </c>
      <c r="C26" s="1" t="s">
        <v>129</v>
      </c>
      <c r="D26" s="59">
        <v>0</v>
      </c>
      <c r="E26" s="59">
        <v>0</v>
      </c>
      <c r="F26" s="59">
        <v>0</v>
      </c>
      <c r="G26" s="59">
        <v>0</v>
      </c>
      <c r="H26" s="59">
        <v>0</v>
      </c>
      <c r="I26" s="59">
        <v>0</v>
      </c>
      <c r="J26" s="59">
        <v>0</v>
      </c>
      <c r="K26" s="2"/>
    </row>
    <row r="27" spans="1:11" s="1" customFormat="1" x14ac:dyDescent="0.2">
      <c r="A27" s="1">
        <v>1</v>
      </c>
      <c r="B27" s="1" t="str">
        <f>IF(LEVERS!$F$30=0,"No level description yet",LEVERS!$F$30)</f>
        <v>Baseline/constant</v>
      </c>
      <c r="C27" s="1" t="s">
        <v>130</v>
      </c>
      <c r="D27" s="59">
        <v>0</v>
      </c>
      <c r="E27" s="59">
        <v>0</v>
      </c>
      <c r="F27" s="59">
        <v>0</v>
      </c>
      <c r="G27" s="59">
        <v>0</v>
      </c>
      <c r="H27" s="59">
        <v>0</v>
      </c>
      <c r="I27" s="59">
        <v>0</v>
      </c>
      <c r="J27" s="59">
        <v>0</v>
      </c>
      <c r="K27" s="2"/>
    </row>
    <row r="28" spans="1:11" s="1" customFormat="1" x14ac:dyDescent="0.2">
      <c r="A28" s="1">
        <v>1</v>
      </c>
      <c r="B28" s="1" t="str">
        <f>IF(LEVERS!$F$30=0,"No level description yet",LEVERS!$F$30)</f>
        <v>Baseline/constant</v>
      </c>
      <c r="C28" s="1" t="s">
        <v>131</v>
      </c>
      <c r="D28" s="59">
        <v>0</v>
      </c>
      <c r="E28" s="59">
        <v>0</v>
      </c>
      <c r="F28" s="59">
        <v>0</v>
      </c>
      <c r="G28" s="59">
        <v>0</v>
      </c>
      <c r="H28" s="59">
        <v>0</v>
      </c>
      <c r="I28" s="59">
        <v>0</v>
      </c>
      <c r="J28" s="59">
        <v>0</v>
      </c>
      <c r="K28" s="2"/>
    </row>
    <row r="29" spans="1:11" s="1" customFormat="1" x14ac:dyDescent="0.2">
      <c r="A29" s="1">
        <v>1</v>
      </c>
      <c r="B29" s="1" t="str">
        <f>IF(LEVERS!$F$30=0,"No level description yet",LEVERS!$F$30)</f>
        <v>Baseline/constant</v>
      </c>
      <c r="C29" s="1" t="s">
        <v>671</v>
      </c>
      <c r="D29" s="59">
        <v>0</v>
      </c>
      <c r="E29" s="59">
        <v>0</v>
      </c>
      <c r="F29" s="59">
        <v>0</v>
      </c>
      <c r="G29" s="59">
        <v>0</v>
      </c>
      <c r="H29" s="59">
        <v>0</v>
      </c>
      <c r="I29" s="59">
        <v>0</v>
      </c>
      <c r="J29" s="59">
        <v>0</v>
      </c>
      <c r="K29" s="2"/>
    </row>
    <row r="30" spans="1:11" s="1" customFormat="1" x14ac:dyDescent="0.2">
      <c r="A30" s="1">
        <v>1</v>
      </c>
      <c r="B30" s="1" t="str">
        <f>IF(LEVERS!$F$30=0,"No level description yet",LEVERS!$F$30)</f>
        <v>Baseline/constant</v>
      </c>
      <c r="C30" s="1" t="s">
        <v>133</v>
      </c>
      <c r="D30" s="59">
        <v>0</v>
      </c>
      <c r="E30" s="59">
        <v>0</v>
      </c>
      <c r="F30" s="59">
        <v>0</v>
      </c>
      <c r="G30" s="59">
        <v>0</v>
      </c>
      <c r="H30" s="59">
        <v>0</v>
      </c>
      <c r="I30" s="59">
        <v>0</v>
      </c>
      <c r="J30" s="59">
        <v>0</v>
      </c>
      <c r="K30" s="2"/>
    </row>
    <row r="31" spans="1:11" s="1" customFormat="1" x14ac:dyDescent="0.2">
      <c r="A31" s="1">
        <v>1</v>
      </c>
      <c r="B31" s="1" t="str">
        <f>IF(LEVERS!$F$30=0,"No level description yet",LEVERS!$F$30)</f>
        <v>Baseline/constant</v>
      </c>
      <c r="C31" s="1" t="s">
        <v>134</v>
      </c>
      <c r="D31" s="59">
        <v>0</v>
      </c>
      <c r="E31" s="59">
        <v>0</v>
      </c>
      <c r="F31" s="59">
        <v>0</v>
      </c>
      <c r="G31" s="59">
        <v>0</v>
      </c>
      <c r="H31" s="59">
        <v>0</v>
      </c>
      <c r="I31" s="59">
        <v>0</v>
      </c>
      <c r="J31" s="59">
        <v>0</v>
      </c>
      <c r="K31" s="2"/>
    </row>
    <row r="32" spans="1:11" s="1" customFormat="1" x14ac:dyDescent="0.2">
      <c r="A32" s="1">
        <v>1</v>
      </c>
      <c r="B32" s="1" t="str">
        <f>IF(LEVERS!$F$30=0,"No level description yet",LEVERS!$F$30)</f>
        <v>Baseline/constant</v>
      </c>
      <c r="C32" s="1" t="s">
        <v>135</v>
      </c>
      <c r="D32" s="59">
        <v>0</v>
      </c>
      <c r="E32" s="59">
        <v>0</v>
      </c>
      <c r="F32" s="59">
        <v>0</v>
      </c>
      <c r="G32" s="59">
        <v>0</v>
      </c>
      <c r="H32" s="59">
        <v>0</v>
      </c>
      <c r="I32" s="59">
        <v>0</v>
      </c>
      <c r="J32" s="59">
        <v>0</v>
      </c>
      <c r="K32" s="2"/>
    </row>
    <row r="33" spans="1:11" s="1" customFormat="1" x14ac:dyDescent="0.2">
      <c r="A33" s="1">
        <v>1</v>
      </c>
      <c r="B33" s="1" t="str">
        <f>IF(LEVERS!$F$30=0,"No level description yet",LEVERS!$F$30)</f>
        <v>Baseline/constant</v>
      </c>
      <c r="C33" s="1" t="s">
        <v>404</v>
      </c>
      <c r="D33" s="59">
        <v>60</v>
      </c>
      <c r="E33" s="59">
        <v>60</v>
      </c>
      <c r="F33" s="59">
        <v>60</v>
      </c>
      <c r="G33" s="59">
        <v>60</v>
      </c>
      <c r="H33" s="59">
        <v>60</v>
      </c>
      <c r="I33" s="59">
        <v>60</v>
      </c>
      <c r="J33" s="59">
        <v>60</v>
      </c>
      <c r="K33" s="2"/>
    </row>
    <row r="34" spans="1:11" s="1" customFormat="1" x14ac:dyDescent="0.2">
      <c r="A34" s="1">
        <v>1</v>
      </c>
      <c r="B34" s="1" t="str">
        <f>IF(LEVERS!$F$30=0,"No level description yet",LEVERS!$F$30)</f>
        <v>Baseline/constant</v>
      </c>
      <c r="C34" s="1" t="s">
        <v>405</v>
      </c>
      <c r="D34" s="59">
        <v>130</v>
      </c>
      <c r="E34" s="59">
        <v>130</v>
      </c>
      <c r="F34" s="59">
        <v>130</v>
      </c>
      <c r="G34" s="59">
        <v>130</v>
      </c>
      <c r="H34" s="59">
        <v>130</v>
      </c>
      <c r="I34" s="59">
        <v>130</v>
      </c>
      <c r="J34" s="59">
        <v>130</v>
      </c>
      <c r="K34" s="2"/>
    </row>
    <row r="35" spans="1:11" s="1" customFormat="1" x14ac:dyDescent="0.2">
      <c r="A35" s="1">
        <v>1</v>
      </c>
      <c r="B35" s="1" t="str">
        <f>IF(LEVERS!$F$30=0,"No level description yet",LEVERS!$F$30)</f>
        <v>Baseline/constant</v>
      </c>
      <c r="C35" s="1" t="s">
        <v>406</v>
      </c>
      <c r="D35" s="59">
        <v>0</v>
      </c>
      <c r="E35" s="59">
        <v>0</v>
      </c>
      <c r="F35" s="59">
        <v>0</v>
      </c>
      <c r="G35" s="59">
        <v>0</v>
      </c>
      <c r="H35" s="59">
        <v>0</v>
      </c>
      <c r="I35" s="59">
        <v>0</v>
      </c>
      <c r="J35" s="59">
        <v>0</v>
      </c>
      <c r="K35" s="2"/>
    </row>
    <row r="36" spans="1:11" s="1" customFormat="1" x14ac:dyDescent="0.2">
      <c r="A36" s="1">
        <v>1</v>
      </c>
      <c r="B36" s="1" t="str">
        <f>IF(LEVERS!$F$30=0,"No level description yet",LEVERS!$F$30)</f>
        <v>Baseline/constant</v>
      </c>
      <c r="C36" s="1" t="s">
        <v>163</v>
      </c>
      <c r="D36" s="59">
        <v>9600</v>
      </c>
      <c r="E36" s="59">
        <v>9600</v>
      </c>
      <c r="F36" s="59">
        <v>9600</v>
      </c>
      <c r="G36" s="59">
        <v>9600</v>
      </c>
      <c r="H36" s="59">
        <v>9600</v>
      </c>
      <c r="I36" s="59">
        <v>9600</v>
      </c>
      <c r="J36" s="59">
        <v>9600</v>
      </c>
      <c r="K36" s="2"/>
    </row>
    <row r="37" spans="1:11" s="1" customFormat="1" x14ac:dyDescent="0.2">
      <c r="A37" s="1">
        <v>1</v>
      </c>
      <c r="B37" s="1" t="str">
        <f>IF(LEVERS!$F$30=0,"No level description yet",LEVERS!$F$30)</f>
        <v>Baseline/constant</v>
      </c>
      <c r="C37" s="1" t="s">
        <v>164</v>
      </c>
      <c r="D37" s="59">
        <v>9000</v>
      </c>
      <c r="E37" s="59">
        <v>9000</v>
      </c>
      <c r="F37" s="59">
        <v>9000</v>
      </c>
      <c r="G37" s="59">
        <v>9000</v>
      </c>
      <c r="H37" s="59">
        <v>9000</v>
      </c>
      <c r="I37" s="59">
        <v>9000</v>
      </c>
      <c r="J37" s="59">
        <v>9000</v>
      </c>
      <c r="K37" s="2"/>
    </row>
    <row r="38" spans="1:11" s="1" customFormat="1" x14ac:dyDescent="0.2">
      <c r="A38" s="1">
        <v>1</v>
      </c>
      <c r="B38" s="1" t="str">
        <f>IF(LEVERS!$F$30=0,"No level description yet",LEVERS!$F$30)</f>
        <v>Baseline/constant</v>
      </c>
      <c r="C38" s="1" t="s">
        <v>165</v>
      </c>
      <c r="D38" s="59">
        <v>4700</v>
      </c>
      <c r="E38" s="59">
        <v>4700</v>
      </c>
      <c r="F38" s="59">
        <v>4700</v>
      </c>
      <c r="G38" s="59">
        <v>4700</v>
      </c>
      <c r="H38" s="59">
        <v>4700</v>
      </c>
      <c r="I38" s="59">
        <v>4700</v>
      </c>
      <c r="J38" s="59">
        <v>4700</v>
      </c>
      <c r="K38" s="2"/>
    </row>
    <row r="39" spans="1:11" s="1" customFormat="1" x14ac:dyDescent="0.2">
      <c r="A39" s="1">
        <v>1</v>
      </c>
      <c r="B39" s="1" t="str">
        <f>IF(LEVERS!$F$30=0,"No level description yet",LEVERS!$F$30)</f>
        <v>Baseline/constant</v>
      </c>
      <c r="C39" s="1" t="s">
        <v>166</v>
      </c>
      <c r="D39" s="59">
        <v>37000</v>
      </c>
      <c r="E39" s="59">
        <v>37000</v>
      </c>
      <c r="F39" s="59">
        <v>37000</v>
      </c>
      <c r="G39" s="59">
        <v>37000</v>
      </c>
      <c r="H39" s="59">
        <v>37000</v>
      </c>
      <c r="I39" s="59">
        <v>37000</v>
      </c>
      <c r="J39" s="59">
        <v>37000</v>
      </c>
      <c r="K39" s="2"/>
    </row>
    <row r="40" spans="1:11" s="1" customFormat="1" x14ac:dyDescent="0.2">
      <c r="A40" s="1">
        <v>1</v>
      </c>
      <c r="B40" s="1" t="str">
        <f>IF(LEVERS!$F$30=0,"No level description yet",LEVERS!$F$30)</f>
        <v>Baseline/constant</v>
      </c>
      <c r="C40" s="1" t="s">
        <v>167</v>
      </c>
      <c r="D40" s="59">
        <v>25000</v>
      </c>
      <c r="E40" s="59">
        <v>25000</v>
      </c>
      <c r="F40" s="59">
        <v>25000</v>
      </c>
      <c r="G40" s="59">
        <v>25000</v>
      </c>
      <c r="H40" s="59">
        <v>25000</v>
      </c>
      <c r="I40" s="59">
        <v>25000</v>
      </c>
      <c r="J40" s="59">
        <v>25000</v>
      </c>
      <c r="K40" s="2"/>
    </row>
    <row r="41" spans="1:11" s="1" customFormat="1" x14ac:dyDescent="0.2">
      <c r="A41" s="1">
        <v>1</v>
      </c>
      <c r="B41" s="1" t="str">
        <f>IF(LEVERS!$F$30=0,"No level description yet",LEVERS!$F$30)</f>
        <v>Baseline/constant</v>
      </c>
      <c r="C41" s="1" t="s">
        <v>168</v>
      </c>
      <c r="D41" s="59">
        <v>0</v>
      </c>
      <c r="E41" s="59">
        <v>0</v>
      </c>
      <c r="F41" s="59">
        <v>0</v>
      </c>
      <c r="G41" s="59">
        <v>0</v>
      </c>
      <c r="H41" s="59">
        <v>0</v>
      </c>
      <c r="I41" s="59">
        <v>0</v>
      </c>
      <c r="J41" s="59">
        <v>0</v>
      </c>
      <c r="K41" s="2"/>
    </row>
    <row r="42" spans="1:11" s="1" customFormat="1" x14ac:dyDescent="0.2">
      <c r="A42" s="1">
        <v>1</v>
      </c>
      <c r="B42" s="1" t="str">
        <f>IF(LEVERS!$F$30=0,"No level description yet",LEVERS!$F$30)</f>
        <v>Baseline/constant</v>
      </c>
      <c r="C42" s="1" t="s">
        <v>169</v>
      </c>
      <c r="D42" s="59">
        <v>9000</v>
      </c>
      <c r="E42" s="59">
        <v>9000</v>
      </c>
      <c r="F42" s="59">
        <v>9000</v>
      </c>
      <c r="G42" s="59">
        <v>9000</v>
      </c>
      <c r="H42" s="59">
        <v>9000</v>
      </c>
      <c r="I42" s="59">
        <v>9000</v>
      </c>
      <c r="J42" s="59">
        <v>9000</v>
      </c>
      <c r="K42" s="2"/>
    </row>
    <row r="43" spans="1:11" s="1" customFormat="1" x14ac:dyDescent="0.2">
      <c r="A43" s="1">
        <v>1</v>
      </c>
      <c r="B43" s="1" t="str">
        <f>IF(LEVERS!$F$30=0,"No level description yet",LEVERS!$F$30)</f>
        <v>Baseline/constant</v>
      </c>
      <c r="C43" s="1" t="s">
        <v>170</v>
      </c>
      <c r="D43" s="59">
        <v>0</v>
      </c>
      <c r="E43" s="59">
        <v>0</v>
      </c>
      <c r="F43" s="59">
        <v>0</v>
      </c>
      <c r="G43" s="59">
        <v>0</v>
      </c>
      <c r="H43" s="59">
        <v>0</v>
      </c>
      <c r="I43" s="59">
        <v>0</v>
      </c>
      <c r="J43" s="59">
        <v>0</v>
      </c>
      <c r="K43" s="2"/>
    </row>
    <row r="44" spans="1:11" s="1" customFormat="1" x14ac:dyDescent="0.2">
      <c r="A44" s="1">
        <v>1</v>
      </c>
      <c r="B44" s="1" t="str">
        <f>IF(LEVERS!$F$30=0,"No level description yet",LEVERS!$F$30)</f>
        <v>Baseline/constant</v>
      </c>
      <c r="C44" s="1" t="s">
        <v>171</v>
      </c>
      <c r="D44" s="59">
        <v>9500</v>
      </c>
      <c r="E44" s="59">
        <v>9500</v>
      </c>
      <c r="F44" s="59">
        <v>9500</v>
      </c>
      <c r="G44" s="59">
        <v>9500</v>
      </c>
      <c r="H44" s="59">
        <v>9500</v>
      </c>
      <c r="I44" s="59">
        <v>9500</v>
      </c>
      <c r="J44" s="59">
        <v>9500</v>
      </c>
      <c r="K44" s="2"/>
    </row>
    <row r="45" spans="1:11" s="1" customFormat="1" x14ac:dyDescent="0.2">
      <c r="A45" s="1">
        <v>1</v>
      </c>
      <c r="B45" s="1" t="str">
        <f>IF(LEVERS!$F$30=0,"No level description yet",LEVERS!$F$30)</f>
        <v>Baseline/constant</v>
      </c>
      <c r="C45" s="1" t="s">
        <v>172</v>
      </c>
      <c r="D45" s="59">
        <v>40000</v>
      </c>
      <c r="E45" s="59">
        <v>40000</v>
      </c>
      <c r="F45" s="59">
        <v>40000</v>
      </c>
      <c r="G45" s="59">
        <v>40000</v>
      </c>
      <c r="H45" s="59">
        <v>40000</v>
      </c>
      <c r="I45" s="59">
        <v>40000</v>
      </c>
      <c r="J45" s="59">
        <v>40000</v>
      </c>
      <c r="K45" s="2"/>
    </row>
    <row r="46" spans="1:11" s="1" customFormat="1" x14ac:dyDescent="0.2">
      <c r="A46" s="1">
        <v>1</v>
      </c>
      <c r="B46" s="1" t="str">
        <f>IF(LEVERS!$F$30=0,"No level description yet",LEVERS!$F$30)</f>
        <v>Baseline/constant</v>
      </c>
      <c r="C46" s="1" t="s">
        <v>173</v>
      </c>
      <c r="D46" s="59">
        <v>1100</v>
      </c>
      <c r="E46" s="59">
        <v>1100</v>
      </c>
      <c r="F46" s="59">
        <v>1100</v>
      </c>
      <c r="G46" s="59">
        <v>1100</v>
      </c>
      <c r="H46" s="59">
        <v>1100</v>
      </c>
      <c r="I46" s="59">
        <v>1100</v>
      </c>
      <c r="J46" s="59">
        <v>1100</v>
      </c>
      <c r="K46" s="2"/>
    </row>
    <row r="47" spans="1:11" s="1" customFormat="1" x14ac:dyDescent="0.2">
      <c r="A47" s="1">
        <v>1</v>
      </c>
      <c r="B47" s="1" t="str">
        <f>IF(LEVERS!$F$30=0,"No level description yet",LEVERS!$F$30)</f>
        <v>Baseline/constant</v>
      </c>
      <c r="C47" s="1" t="s">
        <v>174</v>
      </c>
      <c r="D47" s="59">
        <v>36000</v>
      </c>
      <c r="E47" s="59">
        <v>36000</v>
      </c>
      <c r="F47" s="59">
        <v>36000</v>
      </c>
      <c r="G47" s="59">
        <v>36000</v>
      </c>
      <c r="H47" s="59">
        <v>36000</v>
      </c>
      <c r="I47" s="59">
        <v>36000</v>
      </c>
      <c r="J47" s="59">
        <v>36000</v>
      </c>
      <c r="K47" s="2"/>
    </row>
    <row r="48" spans="1:11" s="1" customFormat="1" x14ac:dyDescent="0.2">
      <c r="A48" s="1">
        <v>1</v>
      </c>
      <c r="B48" s="1" t="str">
        <f>IF(LEVERS!$F$30=0,"No level description yet",LEVERS!$F$30)</f>
        <v>Baseline/constant</v>
      </c>
      <c r="C48" s="1" t="s">
        <v>175</v>
      </c>
      <c r="D48" s="59">
        <v>0</v>
      </c>
      <c r="E48" s="59">
        <v>0</v>
      </c>
      <c r="F48" s="59">
        <v>0</v>
      </c>
      <c r="G48" s="59">
        <v>0</v>
      </c>
      <c r="H48" s="59">
        <v>0</v>
      </c>
      <c r="I48" s="59">
        <v>0</v>
      </c>
      <c r="J48" s="59">
        <v>0</v>
      </c>
      <c r="K48" s="2"/>
    </row>
    <row r="49" spans="1:11" s="1" customFormat="1" x14ac:dyDescent="0.2">
      <c r="A49" s="1">
        <v>1</v>
      </c>
      <c r="B49" s="1" t="str">
        <f>IF(LEVERS!$F$30=0,"No level description yet",LEVERS!$F$30)</f>
        <v>Baseline/constant</v>
      </c>
      <c r="C49" s="1" t="s">
        <v>176</v>
      </c>
      <c r="D49" s="59">
        <v>2200</v>
      </c>
      <c r="E49" s="59">
        <v>2200</v>
      </c>
      <c r="F49" s="59">
        <v>2200</v>
      </c>
      <c r="G49" s="59">
        <v>2200</v>
      </c>
      <c r="H49" s="59">
        <v>2200</v>
      </c>
      <c r="I49" s="59">
        <v>2200</v>
      </c>
      <c r="J49" s="59">
        <v>2200</v>
      </c>
      <c r="K49" s="2"/>
    </row>
    <row r="50" spans="1:11" s="1" customFormat="1" x14ac:dyDescent="0.2">
      <c r="A50" s="1">
        <v>1</v>
      </c>
      <c r="B50" s="1" t="str">
        <f>IF(LEVERS!$F$30=0,"No level description yet",LEVERS!$F$30)</f>
        <v>Baseline/constant</v>
      </c>
      <c r="C50" s="1" t="s">
        <v>589</v>
      </c>
      <c r="D50" s="59">
        <v>11000</v>
      </c>
      <c r="E50" s="59">
        <v>11000</v>
      </c>
      <c r="F50" s="59">
        <v>11000</v>
      </c>
      <c r="G50" s="59">
        <v>11000</v>
      </c>
      <c r="H50" s="59">
        <v>11000</v>
      </c>
      <c r="I50" s="59">
        <v>11000</v>
      </c>
      <c r="J50" s="59">
        <v>11000</v>
      </c>
      <c r="K50" s="2"/>
    </row>
    <row r="51" spans="1:11" s="1" customFormat="1" x14ac:dyDescent="0.2">
      <c r="A51" s="1">
        <v>1</v>
      </c>
      <c r="B51" s="1" t="str">
        <f>IF(LEVERS!$F$30=0,"No level description yet",LEVERS!$F$30)</f>
        <v>Baseline/constant</v>
      </c>
      <c r="C51" s="1" t="s">
        <v>177</v>
      </c>
      <c r="D51" s="59">
        <v>13000</v>
      </c>
      <c r="E51" s="59">
        <v>13000</v>
      </c>
      <c r="F51" s="59">
        <v>13000</v>
      </c>
      <c r="G51" s="59">
        <v>13000</v>
      </c>
      <c r="H51" s="59">
        <v>13000</v>
      </c>
      <c r="I51" s="59">
        <v>13000</v>
      </c>
      <c r="J51" s="59">
        <v>13000</v>
      </c>
      <c r="K51" s="2"/>
    </row>
    <row r="52" spans="1:11" s="1" customFormat="1" x14ac:dyDescent="0.2">
      <c r="A52" s="1">
        <v>1</v>
      </c>
      <c r="B52" s="1" t="str">
        <f>IF(LEVERS!$F$30=0,"No level description yet",LEVERS!$F$30)</f>
        <v>Baseline/constant</v>
      </c>
      <c r="C52" s="1" t="s">
        <v>178</v>
      </c>
      <c r="D52" s="59">
        <v>430</v>
      </c>
      <c r="E52" s="59">
        <v>430</v>
      </c>
      <c r="F52" s="59">
        <v>430</v>
      </c>
      <c r="G52" s="59">
        <v>430</v>
      </c>
      <c r="H52" s="59">
        <v>430</v>
      </c>
      <c r="I52" s="59">
        <v>430</v>
      </c>
      <c r="J52" s="59">
        <v>430</v>
      </c>
      <c r="K52" s="2"/>
    </row>
    <row r="53" spans="1:11" s="1" customFormat="1" x14ac:dyDescent="0.2">
      <c r="A53" s="1">
        <v>1</v>
      </c>
      <c r="B53" s="1" t="str">
        <f>IF(LEVERS!$F$30=0,"No level description yet",LEVERS!$F$30)</f>
        <v>Baseline/constant</v>
      </c>
      <c r="C53" s="1" t="s">
        <v>179</v>
      </c>
      <c r="D53" s="59">
        <v>0</v>
      </c>
      <c r="E53" s="59">
        <v>0</v>
      </c>
      <c r="F53" s="59">
        <v>0</v>
      </c>
      <c r="G53" s="59">
        <v>0</v>
      </c>
      <c r="H53" s="59">
        <v>0</v>
      </c>
      <c r="I53" s="59">
        <v>0</v>
      </c>
      <c r="J53" s="59">
        <v>0</v>
      </c>
      <c r="K53" s="2"/>
    </row>
    <row r="54" spans="1:11" s="1" customFormat="1" x14ac:dyDescent="0.2">
      <c r="A54" s="1">
        <v>1</v>
      </c>
      <c r="B54" s="1" t="str">
        <f>IF(LEVERS!$F$30=0,"No level description yet",LEVERS!$F$30)</f>
        <v>Baseline/constant</v>
      </c>
      <c r="C54" s="1" t="s">
        <v>180</v>
      </c>
      <c r="D54" s="59">
        <v>0</v>
      </c>
      <c r="E54" s="59">
        <v>0</v>
      </c>
      <c r="F54" s="59">
        <v>0</v>
      </c>
      <c r="G54" s="59">
        <v>0</v>
      </c>
      <c r="H54" s="59">
        <v>0</v>
      </c>
      <c r="I54" s="59">
        <v>0</v>
      </c>
      <c r="J54" s="59">
        <v>0</v>
      </c>
      <c r="K54" s="2"/>
    </row>
    <row r="55" spans="1:11" s="1" customFormat="1" x14ac:dyDescent="0.2">
      <c r="A55" s="1">
        <v>1</v>
      </c>
      <c r="B55" s="1" t="str">
        <f>IF(LEVERS!$F$30=0,"No level description yet",LEVERS!$F$30)</f>
        <v>Baseline/constant</v>
      </c>
      <c r="C55" s="1" t="s">
        <v>181</v>
      </c>
      <c r="D55" s="59">
        <v>1200</v>
      </c>
      <c r="E55" s="59">
        <v>1200</v>
      </c>
      <c r="F55" s="59">
        <v>1200</v>
      </c>
      <c r="G55" s="59">
        <v>1200</v>
      </c>
      <c r="H55" s="59">
        <v>1200</v>
      </c>
      <c r="I55" s="59">
        <v>1200</v>
      </c>
      <c r="J55" s="59">
        <v>1200</v>
      </c>
      <c r="K55" s="2"/>
    </row>
    <row r="56" spans="1:11" s="1" customFormat="1" x14ac:dyDescent="0.2">
      <c r="A56" s="1">
        <v>1</v>
      </c>
      <c r="B56" s="1" t="str">
        <f>IF(LEVERS!$F$30=0,"No level description yet",LEVERS!$F$30)</f>
        <v>Baseline/constant</v>
      </c>
      <c r="C56" s="1" t="s">
        <v>182</v>
      </c>
      <c r="D56" s="59">
        <v>51</v>
      </c>
      <c r="E56" s="59">
        <v>51</v>
      </c>
      <c r="F56" s="59">
        <v>51</v>
      </c>
      <c r="G56" s="59">
        <v>51</v>
      </c>
      <c r="H56" s="59">
        <v>51</v>
      </c>
      <c r="I56" s="59">
        <v>51</v>
      </c>
      <c r="J56" s="59">
        <v>51</v>
      </c>
      <c r="K56" s="2"/>
    </row>
    <row r="57" spans="1:11" s="1" customFormat="1" x14ac:dyDescent="0.2">
      <c r="A57" s="1">
        <v>1</v>
      </c>
      <c r="B57" s="1" t="str">
        <f>IF(LEVERS!$F$30=0,"No level description yet",LEVERS!$F$30)</f>
        <v>Baseline/constant</v>
      </c>
      <c r="C57" s="1" t="s">
        <v>183</v>
      </c>
      <c r="D57" s="59">
        <v>1400</v>
      </c>
      <c r="E57" s="59">
        <v>1400</v>
      </c>
      <c r="F57" s="59">
        <v>1400</v>
      </c>
      <c r="G57" s="59">
        <v>1400</v>
      </c>
      <c r="H57" s="59">
        <v>1400</v>
      </c>
      <c r="I57" s="59">
        <v>1400</v>
      </c>
      <c r="J57" s="59">
        <v>1400</v>
      </c>
      <c r="K57" s="2"/>
    </row>
    <row r="58" spans="1:11" s="1" customFormat="1" x14ac:dyDescent="0.2">
      <c r="A58" s="1">
        <v>1</v>
      </c>
      <c r="B58" s="1" t="str">
        <f>IF(LEVERS!$F$30=0,"No level description yet",LEVERS!$F$30)</f>
        <v>Baseline/constant</v>
      </c>
      <c r="C58" s="1" t="s">
        <v>184</v>
      </c>
      <c r="D58" s="59">
        <v>2900</v>
      </c>
      <c r="E58" s="59">
        <v>2900</v>
      </c>
      <c r="F58" s="59">
        <v>2900</v>
      </c>
      <c r="G58" s="59">
        <v>2900</v>
      </c>
      <c r="H58" s="59">
        <v>2900</v>
      </c>
      <c r="I58" s="59">
        <v>2900</v>
      </c>
      <c r="J58" s="59">
        <v>2900</v>
      </c>
      <c r="K58" s="2"/>
    </row>
    <row r="59" spans="1:11" s="1" customFormat="1" x14ac:dyDescent="0.2">
      <c r="A59" s="1">
        <v>1</v>
      </c>
      <c r="B59" s="1" t="str">
        <f>IF(LEVERS!$F$30=0,"No level description yet",LEVERS!$F$30)</f>
        <v>Baseline/constant</v>
      </c>
      <c r="C59" s="1" t="s">
        <v>185</v>
      </c>
      <c r="D59" s="59">
        <v>0</v>
      </c>
      <c r="E59" s="59">
        <v>0</v>
      </c>
      <c r="F59" s="59">
        <v>0</v>
      </c>
      <c r="G59" s="59">
        <v>0</v>
      </c>
      <c r="H59" s="59">
        <v>0</v>
      </c>
      <c r="I59" s="59">
        <v>0</v>
      </c>
      <c r="J59" s="59">
        <v>0</v>
      </c>
      <c r="K59" s="2"/>
    </row>
    <row r="60" spans="1:11" s="1" customFormat="1" x14ac:dyDescent="0.2">
      <c r="A60" s="1">
        <v>1</v>
      </c>
      <c r="B60" s="1" t="str">
        <f>IF(LEVERS!$F$30=0,"No level description yet",LEVERS!$F$30)</f>
        <v>Baseline/constant</v>
      </c>
      <c r="C60" s="1" t="s">
        <v>186</v>
      </c>
      <c r="D60" s="59">
        <v>12000</v>
      </c>
      <c r="E60" s="59">
        <v>12000</v>
      </c>
      <c r="F60" s="59">
        <v>12000</v>
      </c>
      <c r="G60" s="59">
        <v>12000</v>
      </c>
      <c r="H60" s="59">
        <v>12000</v>
      </c>
      <c r="I60" s="59">
        <v>12000</v>
      </c>
      <c r="J60" s="59">
        <v>12000</v>
      </c>
      <c r="K60" s="2"/>
    </row>
    <row r="61" spans="1:11" s="1" customFormat="1" x14ac:dyDescent="0.2">
      <c r="A61" s="1">
        <v>1</v>
      </c>
      <c r="B61" s="1" t="str">
        <f>IF(LEVERS!$F$30=0,"No level description yet",LEVERS!$F$30)</f>
        <v>Baseline/constant</v>
      </c>
      <c r="C61" s="1" t="s">
        <v>187</v>
      </c>
      <c r="D61" s="59">
        <v>1800</v>
      </c>
      <c r="E61" s="59">
        <v>1800</v>
      </c>
      <c r="F61" s="59">
        <v>1800</v>
      </c>
      <c r="G61" s="59">
        <v>1800</v>
      </c>
      <c r="H61" s="59">
        <v>1800</v>
      </c>
      <c r="I61" s="59">
        <v>1800</v>
      </c>
      <c r="J61" s="59">
        <v>1800</v>
      </c>
      <c r="K61" s="2"/>
    </row>
    <row r="62" spans="1:11" s="1" customFormat="1" x14ac:dyDescent="0.2">
      <c r="A62" s="1">
        <v>1</v>
      </c>
      <c r="B62" s="1" t="str">
        <f>IF(LEVERS!$F$30=0,"No level description yet",LEVERS!$F$30)</f>
        <v>Baseline/constant</v>
      </c>
      <c r="C62" s="1" t="s">
        <v>188</v>
      </c>
      <c r="D62" s="59">
        <v>620</v>
      </c>
      <c r="E62" s="59">
        <v>620</v>
      </c>
      <c r="F62" s="59">
        <v>620</v>
      </c>
      <c r="G62" s="59">
        <v>620</v>
      </c>
      <c r="H62" s="59">
        <v>620</v>
      </c>
      <c r="I62" s="59">
        <v>620</v>
      </c>
      <c r="J62" s="59">
        <v>620</v>
      </c>
      <c r="K62" s="2"/>
    </row>
    <row r="63" spans="1:11" s="1" customFormat="1" x14ac:dyDescent="0.2">
      <c r="A63" s="1">
        <v>1</v>
      </c>
      <c r="B63" s="1" t="str">
        <f>IF(LEVERS!$F$30=0,"No level description yet",LEVERS!$F$30)</f>
        <v>Baseline/constant</v>
      </c>
      <c r="C63" s="1" t="s">
        <v>681</v>
      </c>
      <c r="D63" s="59">
        <v>0</v>
      </c>
      <c r="E63" s="59">
        <v>0</v>
      </c>
      <c r="F63" s="59">
        <v>0</v>
      </c>
      <c r="G63" s="59">
        <v>0</v>
      </c>
      <c r="H63" s="59">
        <v>0</v>
      </c>
      <c r="I63" s="59">
        <v>0</v>
      </c>
      <c r="J63" s="59">
        <v>0</v>
      </c>
      <c r="K63" s="2"/>
    </row>
    <row r="64" spans="1:11" s="1" customFormat="1" x14ac:dyDescent="0.2">
      <c r="A64" s="1">
        <v>1</v>
      </c>
      <c r="B64" s="1" t="str">
        <f>IF(LEVERS!$F$30=0,"No level description yet",LEVERS!$F$30)</f>
        <v>Baseline/constant</v>
      </c>
      <c r="C64" s="1" t="s">
        <v>682</v>
      </c>
      <c r="D64" s="59">
        <v>0</v>
      </c>
      <c r="E64" s="59">
        <v>0</v>
      </c>
      <c r="F64" s="59">
        <v>0</v>
      </c>
      <c r="G64" s="59">
        <v>0</v>
      </c>
      <c r="H64" s="59">
        <v>0</v>
      </c>
      <c r="I64" s="59">
        <v>0</v>
      </c>
      <c r="J64" s="59">
        <v>0</v>
      </c>
      <c r="K64" s="2"/>
    </row>
    <row r="65" spans="1:11" s="1" customFormat="1" x14ac:dyDescent="0.2">
      <c r="A65" s="1">
        <v>1</v>
      </c>
      <c r="B65" s="1" t="str">
        <f>IF(LEVERS!$F$30=0,"No level description yet",LEVERS!$F$30)</f>
        <v>Baseline/constant</v>
      </c>
      <c r="C65" s="1" t="s">
        <v>543</v>
      </c>
      <c r="D65" s="59">
        <v>0</v>
      </c>
      <c r="E65" s="59">
        <v>0</v>
      </c>
      <c r="F65" s="59">
        <v>0</v>
      </c>
      <c r="G65" s="59">
        <v>0</v>
      </c>
      <c r="H65" s="59">
        <v>0</v>
      </c>
      <c r="I65" s="59">
        <v>0</v>
      </c>
      <c r="J65" s="59">
        <v>0</v>
      </c>
      <c r="K65" s="2"/>
    </row>
    <row r="66" spans="1:11" s="1" customFormat="1" x14ac:dyDescent="0.2">
      <c r="A66" s="1">
        <v>1</v>
      </c>
      <c r="B66" s="1" t="str">
        <f>IF(LEVERS!$F$30=0,"No level description yet",LEVERS!$F$30)</f>
        <v>Baseline/constant</v>
      </c>
      <c r="C66" s="1" t="s">
        <v>680</v>
      </c>
      <c r="D66" s="59">
        <v>0</v>
      </c>
      <c r="E66" s="59">
        <v>0</v>
      </c>
      <c r="F66" s="59">
        <v>0</v>
      </c>
      <c r="G66" s="59">
        <v>0</v>
      </c>
      <c r="H66" s="59">
        <v>0</v>
      </c>
      <c r="I66" s="59">
        <v>0</v>
      </c>
      <c r="J66" s="59">
        <v>0</v>
      </c>
      <c r="K66" s="2"/>
    </row>
    <row r="67" spans="1:11" s="1" customFormat="1" x14ac:dyDescent="0.2">
      <c r="A67" s="1">
        <v>1</v>
      </c>
      <c r="B67" s="1" t="str">
        <f>IF(LEVERS!$F$30=0,"No level description yet",LEVERS!$F$30)</f>
        <v>Baseline/constant</v>
      </c>
      <c r="C67" s="1" t="s">
        <v>676</v>
      </c>
      <c r="D67" s="59">
        <v>0</v>
      </c>
      <c r="E67" s="59">
        <v>0</v>
      </c>
      <c r="F67" s="59">
        <v>0</v>
      </c>
      <c r="G67" s="59">
        <v>0</v>
      </c>
      <c r="H67" s="59">
        <v>0</v>
      </c>
      <c r="I67" s="59">
        <v>0</v>
      </c>
      <c r="J67" s="59">
        <v>0</v>
      </c>
      <c r="K67" s="2"/>
    </row>
    <row r="68" spans="1:11" s="1" customFormat="1" x14ac:dyDescent="0.2">
      <c r="A68" s="1">
        <v>1</v>
      </c>
      <c r="B68" s="1" t="str">
        <f>IF(LEVERS!$F$30=0,"No level description yet",LEVERS!$F$30)</f>
        <v>Baseline/constant</v>
      </c>
      <c r="C68" s="1" t="s">
        <v>677</v>
      </c>
      <c r="D68" s="59">
        <v>0</v>
      </c>
      <c r="E68" s="59">
        <v>0</v>
      </c>
      <c r="F68" s="59">
        <v>0</v>
      </c>
      <c r="G68" s="59">
        <v>0</v>
      </c>
      <c r="H68" s="59">
        <v>0</v>
      </c>
      <c r="I68" s="59">
        <v>0</v>
      </c>
      <c r="J68" s="59">
        <v>0</v>
      </c>
      <c r="K68" s="2"/>
    </row>
    <row r="69" spans="1:11" s="1" customFormat="1" x14ac:dyDescent="0.2">
      <c r="A69" s="1">
        <v>1</v>
      </c>
      <c r="B69" s="1" t="str">
        <f>IF(LEVERS!$F$30=0,"No level description yet",LEVERS!$F$30)</f>
        <v>Baseline/constant</v>
      </c>
      <c r="C69" s="1" t="s">
        <v>673</v>
      </c>
      <c r="D69" s="59">
        <v>0</v>
      </c>
      <c r="E69" s="59">
        <v>0</v>
      </c>
      <c r="F69" s="59">
        <v>0</v>
      </c>
      <c r="G69" s="59">
        <v>0</v>
      </c>
      <c r="H69" s="59">
        <v>0</v>
      </c>
      <c r="I69" s="59">
        <v>0</v>
      </c>
      <c r="J69" s="59">
        <v>0</v>
      </c>
      <c r="K69" s="2"/>
    </row>
    <row r="70" spans="1:11" s="1" customFormat="1" x14ac:dyDescent="0.2">
      <c r="A70" s="1">
        <v>1</v>
      </c>
      <c r="B70" s="1" t="str">
        <f>IF(LEVERS!$F$30=0,"No level description yet",LEVERS!$F$30)</f>
        <v>Baseline/constant</v>
      </c>
      <c r="C70" s="1" t="s">
        <v>544</v>
      </c>
      <c r="D70" s="59">
        <v>0</v>
      </c>
      <c r="E70" s="59">
        <v>0</v>
      </c>
      <c r="F70" s="59">
        <v>0</v>
      </c>
      <c r="G70" s="59">
        <v>0</v>
      </c>
      <c r="H70" s="59">
        <v>0</v>
      </c>
      <c r="I70" s="59">
        <v>0</v>
      </c>
      <c r="J70" s="59">
        <v>0</v>
      </c>
      <c r="K70" s="2"/>
    </row>
    <row r="71" spans="1:11" s="1" customFormat="1" x14ac:dyDescent="0.2">
      <c r="A71" s="1">
        <v>1</v>
      </c>
      <c r="B71" s="1" t="str">
        <f>IF(LEVERS!$F$30=0,"No level description yet",LEVERS!$F$30)</f>
        <v>Baseline/constant</v>
      </c>
      <c r="C71" s="1" t="s">
        <v>545</v>
      </c>
      <c r="D71" s="59">
        <v>9800</v>
      </c>
      <c r="E71" s="59">
        <v>9800</v>
      </c>
      <c r="F71" s="59">
        <v>9800</v>
      </c>
      <c r="G71" s="59">
        <v>9800</v>
      </c>
      <c r="H71" s="59">
        <v>9800</v>
      </c>
      <c r="I71" s="59">
        <v>9800</v>
      </c>
      <c r="J71" s="59">
        <v>9800</v>
      </c>
      <c r="K71" s="2"/>
    </row>
    <row r="72" spans="1:11" s="1" customFormat="1" x14ac:dyDescent="0.2">
      <c r="A72" s="1">
        <v>1</v>
      </c>
      <c r="B72" s="1" t="str">
        <f>IF(LEVERS!$F$30=0,"No level description yet",LEVERS!$F$30)</f>
        <v>Baseline/constant</v>
      </c>
      <c r="C72" s="1" t="s">
        <v>587</v>
      </c>
      <c r="D72" s="59">
        <v>9000</v>
      </c>
      <c r="E72" s="59">
        <v>9000</v>
      </c>
      <c r="F72" s="59">
        <v>9000</v>
      </c>
      <c r="G72" s="59">
        <v>9000</v>
      </c>
      <c r="H72" s="59">
        <v>9000</v>
      </c>
      <c r="I72" s="59">
        <v>9000</v>
      </c>
      <c r="J72" s="59">
        <v>9000</v>
      </c>
      <c r="K72" s="2"/>
    </row>
    <row r="73" spans="1:11" s="3" customFormat="1" x14ac:dyDescent="0.2">
      <c r="D73" s="60"/>
      <c r="E73" s="60"/>
      <c r="F73" s="60"/>
      <c r="G73" s="60"/>
      <c r="H73" s="60"/>
      <c r="I73" s="60"/>
      <c r="J73" s="60"/>
      <c r="K73" s="4"/>
    </row>
    <row r="74" spans="1:11" s="3" customFormat="1" x14ac:dyDescent="0.2">
      <c r="D74" s="60"/>
      <c r="E74" s="60"/>
      <c r="F74" s="60"/>
      <c r="G74" s="60"/>
      <c r="H74" s="60"/>
      <c r="I74" s="60"/>
      <c r="J74" s="60"/>
      <c r="K74" s="4"/>
    </row>
    <row r="75" spans="1:11" s="3" customFormat="1" x14ac:dyDescent="0.2">
      <c r="D75" s="60"/>
      <c r="E75" s="60"/>
      <c r="F75" s="60"/>
      <c r="G75" s="60"/>
      <c r="H75" s="60"/>
      <c r="I75" s="60"/>
      <c r="J75" s="60"/>
      <c r="K75" s="4"/>
    </row>
    <row r="76" spans="1:11" s="3" customFormat="1" x14ac:dyDescent="0.2">
      <c r="D76" s="60"/>
      <c r="E76" s="60"/>
      <c r="F76" s="60"/>
      <c r="G76" s="60"/>
      <c r="H76" s="60"/>
      <c r="I76" s="60"/>
      <c r="J76" s="60"/>
      <c r="K76" s="4"/>
    </row>
    <row r="77" spans="1:11" s="3" customFormat="1" x14ac:dyDescent="0.2">
      <c r="D77" s="60"/>
      <c r="E77" s="60"/>
      <c r="F77" s="60"/>
      <c r="G77" s="60"/>
      <c r="H77" s="60"/>
      <c r="I77" s="60"/>
      <c r="J77" s="60"/>
      <c r="K77" s="4"/>
    </row>
    <row r="78" spans="1:11" s="3" customFormat="1" x14ac:dyDescent="0.2">
      <c r="D78" s="60"/>
      <c r="E78" s="60"/>
      <c r="F78" s="60"/>
      <c r="G78" s="60"/>
      <c r="H78" s="60"/>
      <c r="I78" s="60"/>
      <c r="J78" s="60"/>
      <c r="K78" s="4"/>
    </row>
    <row r="79" spans="1:11" s="3" customFormat="1" x14ac:dyDescent="0.2">
      <c r="D79" s="60"/>
      <c r="E79" s="60"/>
      <c r="F79" s="60"/>
      <c r="G79" s="60"/>
      <c r="H79" s="60"/>
      <c r="I79" s="60"/>
      <c r="J79" s="60"/>
      <c r="K79" s="4"/>
    </row>
    <row r="80" spans="1:11" s="3" customFormat="1" x14ac:dyDescent="0.2">
      <c r="D80" s="60"/>
      <c r="E80" s="60"/>
      <c r="F80" s="60"/>
      <c r="G80" s="60"/>
      <c r="H80" s="60"/>
      <c r="I80" s="60"/>
      <c r="J80" s="60"/>
      <c r="K80" s="4"/>
    </row>
    <row r="81" spans="4:11" s="3" customFormat="1" x14ac:dyDescent="0.2">
      <c r="D81" s="60"/>
      <c r="E81" s="60"/>
      <c r="F81" s="60"/>
      <c r="G81" s="60"/>
      <c r="H81" s="60"/>
      <c r="I81" s="60"/>
      <c r="J81" s="60"/>
      <c r="K81" s="4"/>
    </row>
    <row r="82" spans="4:11" s="3" customFormat="1" x14ac:dyDescent="0.2">
      <c r="D82" s="60"/>
      <c r="E82" s="60"/>
      <c r="F82" s="60"/>
      <c r="G82" s="60"/>
      <c r="H82" s="60"/>
      <c r="I82" s="60"/>
      <c r="J82" s="60"/>
      <c r="K82" s="4"/>
    </row>
    <row r="83" spans="4:11" s="3" customFormat="1" x14ac:dyDescent="0.2">
      <c r="D83" s="60"/>
      <c r="E83" s="60"/>
      <c r="F83" s="60"/>
      <c r="G83" s="60"/>
      <c r="H83" s="60"/>
      <c r="I83" s="60"/>
      <c r="J83" s="60"/>
      <c r="K83" s="4"/>
    </row>
    <row r="84" spans="4:11" s="3" customFormat="1" x14ac:dyDescent="0.2">
      <c r="D84" s="60"/>
      <c r="E84" s="60"/>
      <c r="F84" s="60"/>
      <c r="G84" s="60"/>
      <c r="H84" s="60"/>
      <c r="I84" s="60"/>
      <c r="J84" s="60"/>
      <c r="K84" s="4"/>
    </row>
    <row r="85" spans="4:11" s="3" customFormat="1" x14ac:dyDescent="0.2">
      <c r="D85" s="60"/>
      <c r="E85" s="60"/>
      <c r="F85" s="60"/>
      <c r="G85" s="60"/>
      <c r="H85" s="60"/>
      <c r="I85" s="60"/>
      <c r="J85" s="60"/>
      <c r="K85" s="4"/>
    </row>
    <row r="86" spans="4:11" s="3" customFormat="1" x14ac:dyDescent="0.2">
      <c r="D86" s="60"/>
      <c r="E86" s="60"/>
      <c r="F86" s="60"/>
      <c r="G86" s="60"/>
      <c r="H86" s="60"/>
      <c r="I86" s="60"/>
      <c r="J86" s="60"/>
      <c r="K86" s="4"/>
    </row>
    <row r="87" spans="4:11" s="3" customFormat="1" x14ac:dyDescent="0.2">
      <c r="D87" s="60"/>
      <c r="E87" s="60"/>
      <c r="F87" s="60"/>
      <c r="G87" s="60"/>
      <c r="H87" s="60"/>
      <c r="I87" s="60"/>
      <c r="J87" s="60"/>
      <c r="K87" s="4"/>
    </row>
    <row r="88" spans="4:11" s="3" customFormat="1" x14ac:dyDescent="0.2">
      <c r="D88" s="60"/>
      <c r="E88" s="60"/>
      <c r="F88" s="60"/>
      <c r="G88" s="60"/>
      <c r="H88" s="60"/>
      <c r="I88" s="60"/>
      <c r="J88" s="60"/>
      <c r="K88" s="4"/>
    </row>
    <row r="89" spans="4:11" s="3" customFormat="1" x14ac:dyDescent="0.2">
      <c r="D89" s="60"/>
      <c r="E89" s="60"/>
      <c r="F89" s="60"/>
      <c r="G89" s="60"/>
      <c r="H89" s="60"/>
      <c r="I89" s="60"/>
      <c r="J89" s="60"/>
      <c r="K89" s="4"/>
    </row>
    <row r="90" spans="4:11" s="3" customFormat="1" x14ac:dyDescent="0.2">
      <c r="D90" s="60"/>
      <c r="E90" s="60"/>
      <c r="F90" s="60"/>
      <c r="G90" s="60"/>
      <c r="H90" s="60"/>
      <c r="I90" s="60"/>
      <c r="J90" s="60"/>
      <c r="K90" s="4"/>
    </row>
    <row r="91" spans="4:11" s="3" customFormat="1" x14ac:dyDescent="0.2">
      <c r="D91" s="60"/>
      <c r="E91" s="60"/>
      <c r="F91" s="60"/>
      <c r="G91" s="60"/>
      <c r="H91" s="60"/>
      <c r="I91" s="60"/>
      <c r="J91" s="60"/>
      <c r="K91" s="4"/>
    </row>
    <row r="92" spans="4:11" s="3" customFormat="1" x14ac:dyDescent="0.2">
      <c r="D92" s="60"/>
      <c r="E92" s="60"/>
      <c r="F92" s="60"/>
      <c r="G92" s="60"/>
      <c r="H92" s="60"/>
      <c r="I92" s="60"/>
      <c r="J92" s="60"/>
      <c r="K92" s="4"/>
    </row>
    <row r="93" spans="4:11" s="3" customFormat="1" x14ac:dyDescent="0.2">
      <c r="D93" s="60"/>
      <c r="E93" s="60"/>
      <c r="F93" s="60"/>
      <c r="G93" s="60"/>
      <c r="H93" s="60"/>
      <c r="I93" s="60"/>
      <c r="J93" s="60"/>
      <c r="K93" s="4"/>
    </row>
    <row r="94" spans="4:11" s="3" customFormat="1" x14ac:dyDescent="0.2">
      <c r="D94" s="60"/>
      <c r="E94" s="60"/>
      <c r="F94" s="60"/>
      <c r="G94" s="60"/>
      <c r="H94" s="60"/>
      <c r="I94" s="60"/>
      <c r="J94" s="60"/>
      <c r="K94" s="4"/>
    </row>
    <row r="95" spans="4:11" s="3" customFormat="1" x14ac:dyDescent="0.2">
      <c r="D95" s="60"/>
      <c r="E95" s="60"/>
      <c r="F95" s="60"/>
      <c r="G95" s="60"/>
      <c r="H95" s="60"/>
      <c r="I95" s="60"/>
      <c r="J95" s="60"/>
      <c r="K95" s="4"/>
    </row>
    <row r="96" spans="4:11" s="3" customFormat="1" x14ac:dyDescent="0.2">
      <c r="D96" s="60"/>
      <c r="E96" s="60"/>
      <c r="F96" s="60"/>
      <c r="G96" s="60"/>
      <c r="H96" s="60"/>
      <c r="I96" s="60"/>
      <c r="J96" s="60"/>
      <c r="K96" s="4"/>
    </row>
    <row r="97" spans="4:11" s="3" customFormat="1" x14ac:dyDescent="0.2">
      <c r="D97" s="60"/>
      <c r="E97" s="60"/>
      <c r="F97" s="60"/>
      <c r="G97" s="60"/>
      <c r="H97" s="60"/>
      <c r="I97" s="60"/>
      <c r="J97" s="60"/>
      <c r="K97" s="4"/>
    </row>
    <row r="98" spans="4:11" s="3" customFormat="1" x14ac:dyDescent="0.2">
      <c r="D98" s="60"/>
      <c r="E98" s="60"/>
      <c r="F98" s="60"/>
      <c r="G98" s="60"/>
      <c r="H98" s="60"/>
      <c r="I98" s="60"/>
      <c r="J98" s="60"/>
      <c r="K98" s="4"/>
    </row>
    <row r="99" spans="4:11" s="3" customFormat="1" x14ac:dyDescent="0.2">
      <c r="D99" s="60"/>
      <c r="E99" s="60"/>
      <c r="F99" s="60"/>
      <c r="G99" s="60"/>
      <c r="H99" s="60"/>
      <c r="I99" s="60"/>
      <c r="J99" s="60"/>
      <c r="K99" s="4"/>
    </row>
    <row r="100" spans="4:11" s="3" customFormat="1" x14ac:dyDescent="0.2">
      <c r="D100" s="60"/>
      <c r="E100" s="60"/>
      <c r="F100" s="60"/>
      <c r="G100" s="60"/>
      <c r="H100" s="60"/>
      <c r="I100" s="60"/>
      <c r="J100" s="60"/>
      <c r="K100" s="4"/>
    </row>
    <row r="101" spans="4:11" s="3" customFormat="1" x14ac:dyDescent="0.2">
      <c r="D101" s="60"/>
      <c r="E101" s="60"/>
      <c r="F101" s="60"/>
      <c r="G101" s="60"/>
      <c r="H101" s="60"/>
      <c r="I101" s="60"/>
      <c r="J101" s="60"/>
      <c r="K101" s="4"/>
    </row>
    <row r="102" spans="4:11" s="3" customFormat="1" x14ac:dyDescent="0.2">
      <c r="D102" s="60"/>
      <c r="E102" s="60"/>
      <c r="F102" s="60"/>
      <c r="G102" s="60"/>
      <c r="H102" s="60"/>
      <c r="I102" s="60"/>
      <c r="J102" s="60"/>
      <c r="K102" s="4"/>
    </row>
    <row r="103" spans="4:11" s="3" customFormat="1" x14ac:dyDescent="0.2">
      <c r="D103" s="60"/>
      <c r="E103" s="60"/>
      <c r="F103" s="60"/>
      <c r="G103" s="60"/>
      <c r="H103" s="60"/>
      <c r="I103" s="60"/>
      <c r="J103" s="60"/>
      <c r="K103" s="4"/>
    </row>
    <row r="104" spans="4:11" s="3" customFormat="1" x14ac:dyDescent="0.2">
      <c r="D104" s="60"/>
      <c r="E104" s="60"/>
      <c r="F104" s="60"/>
      <c r="G104" s="60"/>
      <c r="H104" s="60"/>
      <c r="I104" s="60"/>
      <c r="J104" s="60"/>
      <c r="K104" s="4"/>
    </row>
    <row r="105" spans="4:11" s="3" customFormat="1" x14ac:dyDescent="0.2">
      <c r="D105" s="60"/>
      <c r="E105" s="60"/>
      <c r="F105" s="60"/>
      <c r="G105" s="60"/>
      <c r="H105" s="60"/>
      <c r="I105" s="60"/>
      <c r="J105" s="60"/>
      <c r="K105" s="4"/>
    </row>
    <row r="106" spans="4:11" s="3" customFormat="1" x14ac:dyDescent="0.2">
      <c r="D106" s="60"/>
      <c r="E106" s="60"/>
      <c r="F106" s="60"/>
      <c r="G106" s="60"/>
      <c r="H106" s="60"/>
      <c r="I106" s="60"/>
      <c r="J106" s="60"/>
      <c r="K106" s="4"/>
    </row>
    <row r="107" spans="4:11" s="3" customFormat="1" x14ac:dyDescent="0.2">
      <c r="D107" s="60"/>
      <c r="E107" s="60"/>
      <c r="F107" s="60"/>
      <c r="G107" s="60"/>
      <c r="H107" s="60"/>
      <c r="I107" s="60"/>
      <c r="J107" s="60"/>
      <c r="K107" s="4"/>
    </row>
    <row r="108" spans="4:11" s="3" customFormat="1" x14ac:dyDescent="0.2">
      <c r="D108" s="60"/>
      <c r="E108" s="60"/>
      <c r="F108" s="60"/>
      <c r="G108" s="60"/>
      <c r="H108" s="60"/>
      <c r="I108" s="60"/>
      <c r="J108" s="60"/>
      <c r="K108" s="4"/>
    </row>
    <row r="109" spans="4:11" s="3" customFormat="1" x14ac:dyDescent="0.2">
      <c r="D109" s="60"/>
      <c r="E109" s="60"/>
      <c r="F109" s="60"/>
      <c r="G109" s="60"/>
      <c r="H109" s="60"/>
      <c r="I109" s="60"/>
      <c r="J109" s="60"/>
      <c r="K109" s="4"/>
    </row>
    <row r="110" spans="4:11" s="3" customFormat="1" x14ac:dyDescent="0.2">
      <c r="D110" s="60"/>
      <c r="E110" s="60"/>
      <c r="F110" s="60"/>
      <c r="G110" s="60"/>
      <c r="H110" s="60"/>
      <c r="I110" s="60"/>
      <c r="J110" s="60"/>
      <c r="K110" s="4"/>
    </row>
    <row r="111" spans="4:11" s="3" customFormat="1" x14ac:dyDescent="0.2">
      <c r="D111" s="60"/>
      <c r="E111" s="60"/>
      <c r="F111" s="60"/>
      <c r="G111" s="60"/>
      <c r="H111" s="60"/>
      <c r="I111" s="60"/>
      <c r="J111" s="60"/>
      <c r="K111" s="4"/>
    </row>
    <row r="112" spans="4:11" s="3" customFormat="1" x14ac:dyDescent="0.2">
      <c r="D112" s="60"/>
      <c r="E112" s="60"/>
      <c r="F112" s="60"/>
      <c r="G112" s="60"/>
      <c r="H112" s="60"/>
      <c r="I112" s="60"/>
      <c r="J112" s="60"/>
      <c r="K112" s="4"/>
    </row>
    <row r="113" spans="4:11" s="3" customFormat="1" x14ac:dyDescent="0.2">
      <c r="D113" s="60"/>
      <c r="E113" s="60"/>
      <c r="F113" s="60"/>
      <c r="G113" s="60"/>
      <c r="H113" s="60"/>
      <c r="I113" s="60"/>
      <c r="J113" s="60"/>
      <c r="K113" s="4"/>
    </row>
    <row r="114" spans="4:11" s="3" customFormat="1" x14ac:dyDescent="0.2">
      <c r="D114" s="60"/>
      <c r="E114" s="60"/>
      <c r="F114" s="60"/>
      <c r="G114" s="60"/>
      <c r="H114" s="60"/>
      <c r="I114" s="60"/>
      <c r="J114" s="60"/>
      <c r="K114" s="4"/>
    </row>
    <row r="115" spans="4:11" s="3" customFormat="1" x14ac:dyDescent="0.2">
      <c r="D115" s="60"/>
      <c r="E115" s="60"/>
      <c r="F115" s="60"/>
      <c r="G115" s="60"/>
      <c r="H115" s="60"/>
      <c r="I115" s="60"/>
      <c r="J115" s="60"/>
      <c r="K115" s="4"/>
    </row>
    <row r="116" spans="4:11" s="3" customFormat="1" x14ac:dyDescent="0.2">
      <c r="D116" s="60"/>
      <c r="E116" s="60"/>
      <c r="F116" s="60"/>
      <c r="G116" s="60"/>
      <c r="H116" s="60"/>
      <c r="I116" s="60"/>
      <c r="J116" s="60"/>
      <c r="K116" s="4"/>
    </row>
    <row r="117" spans="4:11" s="3" customFormat="1" x14ac:dyDescent="0.2">
      <c r="D117" s="60"/>
      <c r="E117" s="60"/>
      <c r="F117" s="60"/>
      <c r="G117" s="60"/>
      <c r="H117" s="60"/>
      <c r="I117" s="60"/>
      <c r="J117" s="60"/>
      <c r="K117" s="4"/>
    </row>
    <row r="118" spans="4:11" s="3" customFormat="1" x14ac:dyDescent="0.2">
      <c r="D118" s="60"/>
      <c r="E118" s="60"/>
      <c r="F118" s="60"/>
      <c r="G118" s="60"/>
      <c r="H118" s="60"/>
      <c r="I118" s="60"/>
      <c r="J118" s="60"/>
      <c r="K118" s="4"/>
    </row>
    <row r="119" spans="4:11" s="3" customFormat="1" x14ac:dyDescent="0.2">
      <c r="D119" s="60"/>
      <c r="E119" s="60"/>
      <c r="F119" s="60"/>
      <c r="G119" s="60"/>
      <c r="H119" s="60"/>
      <c r="I119" s="60"/>
      <c r="J119" s="60"/>
      <c r="K119" s="4"/>
    </row>
    <row r="120" spans="4:11" s="3" customFormat="1" x14ac:dyDescent="0.2">
      <c r="D120" s="60"/>
      <c r="E120" s="60"/>
      <c r="F120" s="60"/>
      <c r="G120" s="60"/>
      <c r="H120" s="60"/>
      <c r="I120" s="60"/>
      <c r="J120" s="60"/>
      <c r="K120" s="4"/>
    </row>
    <row r="121" spans="4:11" s="3" customFormat="1" x14ac:dyDescent="0.2">
      <c r="D121" s="60"/>
      <c r="E121" s="60"/>
      <c r="F121" s="60"/>
      <c r="G121" s="60"/>
      <c r="H121" s="60"/>
      <c r="I121" s="60"/>
      <c r="J121" s="60"/>
      <c r="K121" s="4"/>
    </row>
    <row r="122" spans="4:11" s="3" customFormat="1" x14ac:dyDescent="0.2">
      <c r="D122" s="60"/>
      <c r="E122" s="60"/>
      <c r="F122" s="60"/>
      <c r="G122" s="60"/>
      <c r="H122" s="60"/>
      <c r="I122" s="60"/>
      <c r="J122" s="60"/>
      <c r="K122" s="4"/>
    </row>
    <row r="123" spans="4:11" s="3" customFormat="1" x14ac:dyDescent="0.2">
      <c r="D123" s="60"/>
      <c r="E123" s="60"/>
      <c r="F123" s="60"/>
      <c r="G123" s="60"/>
      <c r="H123" s="60"/>
      <c r="I123" s="60"/>
      <c r="J123" s="60"/>
      <c r="K123" s="4"/>
    </row>
    <row r="124" spans="4:11" s="3" customFormat="1" x14ac:dyDescent="0.2">
      <c r="D124" s="60"/>
      <c r="E124" s="60"/>
      <c r="F124" s="60"/>
      <c r="G124" s="60"/>
      <c r="H124" s="60"/>
      <c r="I124" s="60"/>
      <c r="J124" s="60"/>
      <c r="K124" s="4"/>
    </row>
    <row r="125" spans="4:11" s="3" customFormat="1" x14ac:dyDescent="0.2">
      <c r="D125" s="60"/>
      <c r="E125" s="60"/>
      <c r="F125" s="60"/>
      <c r="G125" s="60"/>
      <c r="H125" s="60"/>
      <c r="I125" s="60"/>
      <c r="J125" s="60"/>
      <c r="K125" s="4"/>
    </row>
    <row r="126" spans="4:11" s="3" customFormat="1" x14ac:dyDescent="0.2">
      <c r="D126" s="60"/>
      <c r="E126" s="60"/>
      <c r="F126" s="60"/>
      <c r="G126" s="60"/>
      <c r="H126" s="60"/>
      <c r="I126" s="60"/>
      <c r="J126" s="60"/>
      <c r="K126" s="4"/>
    </row>
    <row r="127" spans="4:11" s="3" customFormat="1" x14ac:dyDescent="0.2">
      <c r="D127" s="60"/>
      <c r="E127" s="60"/>
      <c r="F127" s="60"/>
      <c r="G127" s="60"/>
      <c r="H127" s="60"/>
      <c r="I127" s="60"/>
      <c r="J127" s="60"/>
      <c r="K127" s="4"/>
    </row>
    <row r="128" spans="4:11" s="3" customFormat="1" x14ac:dyDescent="0.2">
      <c r="D128" s="60"/>
      <c r="E128" s="60"/>
      <c r="F128" s="60"/>
      <c r="G128" s="60"/>
      <c r="H128" s="60"/>
      <c r="I128" s="60"/>
      <c r="J128" s="60"/>
      <c r="K128" s="4"/>
    </row>
    <row r="129" spans="4:11" s="3" customFormat="1" x14ac:dyDescent="0.2">
      <c r="D129" s="60"/>
      <c r="E129" s="60"/>
      <c r="F129" s="60"/>
      <c r="G129" s="60"/>
      <c r="H129" s="60"/>
      <c r="I129" s="60"/>
      <c r="J129" s="60"/>
      <c r="K129" s="4"/>
    </row>
    <row r="130" spans="4:11" s="3" customFormat="1" x14ac:dyDescent="0.2">
      <c r="D130" s="60"/>
      <c r="E130" s="60"/>
      <c r="F130" s="60"/>
      <c r="G130" s="60"/>
      <c r="H130" s="60"/>
      <c r="I130" s="60"/>
      <c r="J130" s="60"/>
      <c r="K130" s="4"/>
    </row>
    <row r="131" spans="4:11" s="3" customFormat="1" x14ac:dyDescent="0.2">
      <c r="D131" s="60"/>
      <c r="E131" s="60"/>
      <c r="F131" s="60"/>
      <c r="G131" s="60"/>
      <c r="H131" s="60"/>
      <c r="I131" s="60"/>
      <c r="J131" s="60"/>
      <c r="K131" s="4"/>
    </row>
    <row r="132" spans="4:11" s="3" customFormat="1" x14ac:dyDescent="0.2">
      <c r="D132" s="60"/>
      <c r="E132" s="60"/>
      <c r="F132" s="60"/>
      <c r="G132" s="60"/>
      <c r="H132" s="60"/>
      <c r="I132" s="60"/>
      <c r="J132" s="60"/>
      <c r="K132" s="4"/>
    </row>
    <row r="133" spans="4:11" s="3" customFormat="1" x14ac:dyDescent="0.2">
      <c r="D133" s="60"/>
      <c r="E133" s="60"/>
      <c r="F133" s="60"/>
      <c r="G133" s="60"/>
      <c r="H133" s="60"/>
      <c r="I133" s="60"/>
      <c r="J133" s="60"/>
      <c r="K133" s="4"/>
    </row>
    <row r="134" spans="4:11" s="3" customFormat="1" x14ac:dyDescent="0.2">
      <c r="D134" s="60"/>
      <c r="E134" s="60"/>
      <c r="F134" s="60"/>
      <c r="G134" s="60"/>
      <c r="H134" s="60"/>
      <c r="I134" s="60"/>
      <c r="J134" s="60"/>
      <c r="K134" s="4"/>
    </row>
    <row r="135" spans="4:11" s="3" customFormat="1" x14ac:dyDescent="0.2">
      <c r="D135" s="60"/>
      <c r="E135" s="60"/>
      <c r="F135" s="60"/>
      <c r="G135" s="60"/>
      <c r="H135" s="60"/>
      <c r="I135" s="60"/>
      <c r="J135" s="60"/>
      <c r="K135" s="4"/>
    </row>
    <row r="136" spans="4:11" s="3" customFormat="1" x14ac:dyDescent="0.2">
      <c r="D136" s="60"/>
      <c r="E136" s="60"/>
      <c r="F136" s="60"/>
      <c r="G136" s="60"/>
      <c r="H136" s="60"/>
      <c r="I136" s="60"/>
      <c r="J136" s="60"/>
      <c r="K136" s="4"/>
    </row>
    <row r="137" spans="4:11" s="3" customFormat="1" x14ac:dyDescent="0.2">
      <c r="D137" s="60"/>
      <c r="E137" s="60"/>
      <c r="F137" s="60"/>
      <c r="G137" s="60"/>
      <c r="H137" s="60"/>
      <c r="I137" s="60"/>
      <c r="J137" s="60"/>
      <c r="K137" s="4"/>
    </row>
    <row r="138" spans="4:11" s="3" customFormat="1" x14ac:dyDescent="0.2">
      <c r="D138" s="60"/>
      <c r="E138" s="60"/>
      <c r="F138" s="60"/>
      <c r="G138" s="60"/>
      <c r="H138" s="60"/>
      <c r="I138" s="60"/>
      <c r="J138" s="60"/>
      <c r="K138" s="4"/>
    </row>
    <row r="139" spans="4:11" s="3" customFormat="1" x14ac:dyDescent="0.2">
      <c r="D139" s="60"/>
      <c r="E139" s="60"/>
      <c r="F139" s="60"/>
      <c r="G139" s="60"/>
      <c r="H139" s="60"/>
      <c r="I139" s="60"/>
      <c r="J139" s="60"/>
      <c r="K139" s="4"/>
    </row>
    <row r="140" spans="4:11" s="3" customFormat="1" x14ac:dyDescent="0.2">
      <c r="D140" s="60"/>
      <c r="E140" s="60"/>
      <c r="F140" s="60"/>
      <c r="G140" s="60"/>
      <c r="H140" s="60"/>
      <c r="I140" s="60"/>
      <c r="J140" s="60"/>
      <c r="K140" s="4"/>
    </row>
    <row r="141" spans="4:11" s="3" customFormat="1" x14ac:dyDescent="0.2">
      <c r="D141" s="60"/>
      <c r="E141" s="60"/>
      <c r="F141" s="60"/>
      <c r="G141" s="60"/>
      <c r="H141" s="60"/>
      <c r="I141" s="60"/>
      <c r="J141" s="60"/>
      <c r="K141" s="4"/>
    </row>
    <row r="142" spans="4:11" s="3" customFormat="1" x14ac:dyDescent="0.2">
      <c r="D142" s="60"/>
      <c r="E142" s="60"/>
      <c r="F142" s="60"/>
      <c r="G142" s="60"/>
      <c r="H142" s="60"/>
      <c r="I142" s="60"/>
      <c r="J142" s="60"/>
      <c r="K142" s="4"/>
    </row>
    <row r="143" spans="4:11" s="3" customFormat="1" x14ac:dyDescent="0.2">
      <c r="D143" s="60"/>
      <c r="E143" s="60"/>
      <c r="F143" s="60"/>
      <c r="G143" s="60"/>
      <c r="H143" s="60"/>
      <c r="I143" s="60"/>
      <c r="J143" s="60"/>
      <c r="K143" s="4"/>
    </row>
    <row r="144" spans="4:11" s="5" customFormat="1" x14ac:dyDescent="0.2">
      <c r="D144" s="61"/>
      <c r="E144" s="61"/>
      <c r="F144" s="61"/>
      <c r="G144" s="61"/>
      <c r="H144" s="61"/>
      <c r="I144" s="61"/>
      <c r="J144" s="61"/>
      <c r="K144" s="6"/>
    </row>
    <row r="145" spans="4:11" s="5" customFormat="1" x14ac:dyDescent="0.2">
      <c r="D145" s="61"/>
      <c r="E145" s="61"/>
      <c r="F145" s="61"/>
      <c r="G145" s="61"/>
      <c r="H145" s="61"/>
      <c r="I145" s="61"/>
      <c r="J145" s="61"/>
      <c r="K145" s="6"/>
    </row>
    <row r="146" spans="4:11" s="5" customFormat="1" x14ac:dyDescent="0.2">
      <c r="D146" s="61"/>
      <c r="E146" s="61"/>
      <c r="F146" s="61"/>
      <c r="G146" s="61"/>
      <c r="H146" s="61"/>
      <c r="I146" s="61"/>
      <c r="J146" s="61"/>
      <c r="K146" s="6"/>
    </row>
    <row r="147" spans="4:11" s="5" customFormat="1" x14ac:dyDescent="0.2">
      <c r="D147" s="61"/>
      <c r="E147" s="61"/>
      <c r="F147" s="61"/>
      <c r="G147" s="61"/>
      <c r="H147" s="61"/>
      <c r="I147" s="61"/>
      <c r="J147" s="61"/>
      <c r="K147" s="6"/>
    </row>
    <row r="148" spans="4:11" s="5" customFormat="1" x14ac:dyDescent="0.2">
      <c r="D148" s="61"/>
      <c r="E148" s="61"/>
      <c r="F148" s="61"/>
      <c r="G148" s="61"/>
      <c r="H148" s="61"/>
      <c r="I148" s="61"/>
      <c r="J148" s="61"/>
      <c r="K148" s="6"/>
    </row>
    <row r="149" spans="4:11" s="5" customFormat="1" x14ac:dyDescent="0.2">
      <c r="D149" s="61"/>
      <c r="E149" s="61"/>
      <c r="F149" s="61"/>
      <c r="G149" s="61"/>
      <c r="H149" s="61"/>
      <c r="I149" s="61"/>
      <c r="J149" s="61"/>
      <c r="K149" s="6"/>
    </row>
    <row r="150" spans="4:11" s="5" customFormat="1" x14ac:dyDescent="0.2">
      <c r="D150" s="61"/>
      <c r="E150" s="61"/>
      <c r="F150" s="61"/>
      <c r="G150" s="61"/>
      <c r="H150" s="61"/>
      <c r="I150" s="61"/>
      <c r="J150" s="61"/>
      <c r="K150" s="6"/>
    </row>
    <row r="151" spans="4:11" s="5" customFormat="1" x14ac:dyDescent="0.2">
      <c r="D151" s="61"/>
      <c r="E151" s="61"/>
      <c r="F151" s="61"/>
      <c r="G151" s="61"/>
      <c r="H151" s="61"/>
      <c r="I151" s="61"/>
      <c r="J151" s="61"/>
      <c r="K151" s="6"/>
    </row>
    <row r="152" spans="4:11" s="5" customFormat="1" x14ac:dyDescent="0.2">
      <c r="D152" s="61"/>
      <c r="E152" s="61"/>
      <c r="F152" s="61"/>
      <c r="G152" s="61"/>
      <c r="H152" s="61"/>
      <c r="I152" s="61"/>
      <c r="J152" s="61"/>
      <c r="K152" s="6"/>
    </row>
    <row r="153" spans="4:11" s="5" customFormat="1" x14ac:dyDescent="0.2">
      <c r="D153" s="61"/>
      <c r="E153" s="61"/>
      <c r="F153" s="61"/>
      <c r="G153" s="61"/>
      <c r="H153" s="61"/>
      <c r="I153" s="61"/>
      <c r="J153" s="61"/>
      <c r="K153" s="6"/>
    </row>
    <row r="154" spans="4:11" s="5" customFormat="1" x14ac:dyDescent="0.2">
      <c r="D154" s="61"/>
      <c r="E154" s="61"/>
      <c r="F154" s="61"/>
      <c r="G154" s="61"/>
      <c r="H154" s="61"/>
      <c r="I154" s="61"/>
      <c r="J154" s="61"/>
      <c r="K154" s="6"/>
    </row>
    <row r="155" spans="4:11" s="5" customFormat="1" x14ac:dyDescent="0.2">
      <c r="D155" s="61"/>
      <c r="E155" s="61"/>
      <c r="F155" s="61"/>
      <c r="G155" s="61"/>
      <c r="H155" s="61"/>
      <c r="I155" s="61"/>
      <c r="J155" s="61"/>
      <c r="K155" s="6"/>
    </row>
    <row r="156" spans="4:11" s="5" customFormat="1" x14ac:dyDescent="0.2">
      <c r="D156" s="61"/>
      <c r="E156" s="61"/>
      <c r="F156" s="61"/>
      <c r="G156" s="61"/>
      <c r="H156" s="61"/>
      <c r="I156" s="61"/>
      <c r="J156" s="61"/>
      <c r="K156" s="6"/>
    </row>
    <row r="157" spans="4:11" s="5" customFormat="1" x14ac:dyDescent="0.2">
      <c r="D157" s="61"/>
      <c r="E157" s="61"/>
      <c r="F157" s="61"/>
      <c r="G157" s="61"/>
      <c r="H157" s="61"/>
      <c r="I157" s="61"/>
      <c r="J157" s="61"/>
      <c r="K157" s="6"/>
    </row>
    <row r="158" spans="4:11" s="5" customFormat="1" x14ac:dyDescent="0.2">
      <c r="D158" s="61"/>
      <c r="E158" s="61"/>
      <c r="F158" s="61"/>
      <c r="G158" s="61"/>
      <c r="H158" s="61"/>
      <c r="I158" s="61"/>
      <c r="J158" s="61"/>
      <c r="K158" s="6"/>
    </row>
    <row r="159" spans="4:11" s="5" customFormat="1" x14ac:dyDescent="0.2">
      <c r="D159" s="61"/>
      <c r="E159" s="61"/>
      <c r="F159" s="61"/>
      <c r="G159" s="61"/>
      <c r="H159" s="61"/>
      <c r="I159" s="61"/>
      <c r="J159" s="61"/>
      <c r="K159" s="6"/>
    </row>
    <row r="160" spans="4:11" s="5" customFormat="1" x14ac:dyDescent="0.2">
      <c r="D160" s="61"/>
      <c r="E160" s="61"/>
      <c r="F160" s="61"/>
      <c r="G160" s="61"/>
      <c r="H160" s="61"/>
      <c r="I160" s="61"/>
      <c r="J160" s="61"/>
      <c r="K160" s="6"/>
    </row>
    <row r="161" spans="4:11" s="5" customFormat="1" x14ac:dyDescent="0.2">
      <c r="D161" s="61"/>
      <c r="E161" s="61"/>
      <c r="F161" s="61"/>
      <c r="G161" s="61"/>
      <c r="H161" s="61"/>
      <c r="I161" s="61"/>
      <c r="J161" s="61"/>
      <c r="K161" s="6"/>
    </row>
    <row r="162" spans="4:11" s="5" customFormat="1" x14ac:dyDescent="0.2">
      <c r="D162" s="61"/>
      <c r="E162" s="61"/>
      <c r="F162" s="61"/>
      <c r="G162" s="61"/>
      <c r="H162" s="61"/>
      <c r="I162" s="61"/>
      <c r="J162" s="61"/>
      <c r="K162" s="6"/>
    </row>
    <row r="163" spans="4:11" s="5" customFormat="1" x14ac:dyDescent="0.2">
      <c r="D163" s="61"/>
      <c r="E163" s="61"/>
      <c r="F163" s="61"/>
      <c r="G163" s="61"/>
      <c r="H163" s="61"/>
      <c r="I163" s="61"/>
      <c r="J163" s="61"/>
      <c r="K163" s="6"/>
    </row>
    <row r="164" spans="4:11" s="5" customFormat="1" x14ac:dyDescent="0.2">
      <c r="D164" s="61"/>
      <c r="E164" s="61"/>
      <c r="F164" s="61"/>
      <c r="G164" s="61"/>
      <c r="H164" s="61"/>
      <c r="I164" s="61"/>
      <c r="J164" s="61"/>
      <c r="K164" s="6"/>
    </row>
    <row r="165" spans="4:11" s="5" customFormat="1" x14ac:dyDescent="0.2">
      <c r="D165" s="61"/>
      <c r="E165" s="61"/>
      <c r="F165" s="61"/>
      <c r="G165" s="61"/>
      <c r="H165" s="61"/>
      <c r="I165" s="61"/>
      <c r="J165" s="61"/>
      <c r="K165" s="6"/>
    </row>
    <row r="166" spans="4:11" s="5" customFormat="1" x14ac:dyDescent="0.2">
      <c r="D166" s="61"/>
      <c r="E166" s="61"/>
      <c r="F166" s="61"/>
      <c r="G166" s="61"/>
      <c r="H166" s="61"/>
      <c r="I166" s="61"/>
      <c r="J166" s="61"/>
      <c r="K166" s="6"/>
    </row>
    <row r="167" spans="4:11" s="5" customFormat="1" x14ac:dyDescent="0.2">
      <c r="D167" s="61"/>
      <c r="E167" s="61"/>
      <c r="F167" s="61"/>
      <c r="G167" s="61"/>
      <c r="H167" s="61"/>
      <c r="I167" s="61"/>
      <c r="J167" s="61"/>
      <c r="K167" s="6"/>
    </row>
    <row r="168" spans="4:11" s="5" customFormat="1" x14ac:dyDescent="0.2">
      <c r="D168" s="61"/>
      <c r="E168" s="61"/>
      <c r="F168" s="61"/>
      <c r="G168" s="61"/>
      <c r="H168" s="61"/>
      <c r="I168" s="61"/>
      <c r="J168" s="61"/>
      <c r="K168" s="6"/>
    </row>
    <row r="169" spans="4:11" s="5" customFormat="1" x14ac:dyDescent="0.2">
      <c r="D169" s="61"/>
      <c r="E169" s="61"/>
      <c r="F169" s="61"/>
      <c r="G169" s="61"/>
      <c r="H169" s="61"/>
      <c r="I169" s="61"/>
      <c r="J169" s="61"/>
      <c r="K169" s="6"/>
    </row>
    <row r="170" spans="4:11" s="5" customFormat="1" x14ac:dyDescent="0.2">
      <c r="D170" s="61"/>
      <c r="E170" s="61"/>
      <c r="F170" s="61"/>
      <c r="G170" s="61"/>
      <c r="H170" s="61"/>
      <c r="I170" s="61"/>
      <c r="J170" s="61"/>
      <c r="K170" s="6"/>
    </row>
    <row r="171" spans="4:11" s="5" customFormat="1" x14ac:dyDescent="0.2">
      <c r="D171" s="61"/>
      <c r="E171" s="61"/>
      <c r="F171" s="61"/>
      <c r="G171" s="61"/>
      <c r="H171" s="61"/>
      <c r="I171" s="61"/>
      <c r="J171" s="61"/>
      <c r="K171" s="6"/>
    </row>
    <row r="172" spans="4:11" s="5" customFormat="1" x14ac:dyDescent="0.2">
      <c r="D172" s="61"/>
      <c r="E172" s="61"/>
      <c r="F172" s="61"/>
      <c r="G172" s="61"/>
      <c r="H172" s="61"/>
      <c r="I172" s="61"/>
      <c r="J172" s="61"/>
      <c r="K172" s="6"/>
    </row>
    <row r="173" spans="4:11" s="5" customFormat="1" x14ac:dyDescent="0.2">
      <c r="D173" s="61"/>
      <c r="E173" s="61"/>
      <c r="F173" s="61"/>
      <c r="G173" s="61"/>
      <c r="H173" s="61"/>
      <c r="I173" s="61"/>
      <c r="J173" s="61"/>
      <c r="K173" s="6"/>
    </row>
    <row r="174" spans="4:11" s="5" customFormat="1" x14ac:dyDescent="0.2">
      <c r="D174" s="61"/>
      <c r="E174" s="61"/>
      <c r="F174" s="61"/>
      <c r="G174" s="61"/>
      <c r="H174" s="61"/>
      <c r="I174" s="61"/>
      <c r="J174" s="61"/>
      <c r="K174" s="6"/>
    </row>
    <row r="175" spans="4:11" s="5" customFormat="1" x14ac:dyDescent="0.2">
      <c r="D175" s="61"/>
      <c r="E175" s="61"/>
      <c r="F175" s="61"/>
      <c r="G175" s="61"/>
      <c r="H175" s="61"/>
      <c r="I175" s="61"/>
      <c r="J175" s="61"/>
      <c r="K175" s="6"/>
    </row>
    <row r="176" spans="4:11" s="5" customFormat="1" x14ac:dyDescent="0.2">
      <c r="D176" s="61"/>
      <c r="E176" s="61"/>
      <c r="F176" s="61"/>
      <c r="G176" s="61"/>
      <c r="H176" s="61"/>
      <c r="I176" s="61"/>
      <c r="J176" s="61"/>
      <c r="K176" s="6"/>
    </row>
    <row r="177" spans="4:11" s="5" customFormat="1" x14ac:dyDescent="0.2">
      <c r="D177" s="61"/>
      <c r="E177" s="61"/>
      <c r="F177" s="61"/>
      <c r="G177" s="61"/>
      <c r="H177" s="61"/>
      <c r="I177" s="61"/>
      <c r="J177" s="61"/>
      <c r="K177" s="6"/>
    </row>
    <row r="178" spans="4:11" s="5" customFormat="1" x14ac:dyDescent="0.2">
      <c r="D178" s="61"/>
      <c r="E178" s="61"/>
      <c r="F178" s="61"/>
      <c r="G178" s="61"/>
      <c r="H178" s="61"/>
      <c r="I178" s="61"/>
      <c r="J178" s="61"/>
      <c r="K178" s="6"/>
    </row>
    <row r="179" spans="4:11" s="5" customFormat="1" x14ac:dyDescent="0.2">
      <c r="D179" s="61"/>
      <c r="E179" s="61"/>
      <c r="F179" s="61"/>
      <c r="G179" s="61"/>
      <c r="H179" s="61"/>
      <c r="I179" s="61"/>
      <c r="J179" s="61"/>
      <c r="K179" s="6"/>
    </row>
    <row r="180" spans="4:11" s="5" customFormat="1" x14ac:dyDescent="0.2">
      <c r="D180" s="61"/>
      <c r="E180" s="61"/>
      <c r="F180" s="61"/>
      <c r="G180" s="61"/>
      <c r="H180" s="61"/>
      <c r="I180" s="61"/>
      <c r="J180" s="61"/>
      <c r="K180" s="6"/>
    </row>
    <row r="181" spans="4:11" s="5" customFormat="1" x14ac:dyDescent="0.2">
      <c r="D181" s="61"/>
      <c r="E181" s="61"/>
      <c r="F181" s="61"/>
      <c r="G181" s="61"/>
      <c r="H181" s="61"/>
      <c r="I181" s="61"/>
      <c r="J181" s="61"/>
      <c r="K181" s="6"/>
    </row>
    <row r="182" spans="4:11" s="5" customFormat="1" x14ac:dyDescent="0.2">
      <c r="D182" s="61"/>
      <c r="E182" s="61"/>
      <c r="F182" s="61"/>
      <c r="G182" s="61"/>
      <c r="H182" s="61"/>
      <c r="I182" s="61"/>
      <c r="J182" s="61"/>
      <c r="K182" s="6"/>
    </row>
    <row r="183" spans="4:11" s="5" customFormat="1" x14ac:dyDescent="0.2">
      <c r="D183" s="61"/>
      <c r="E183" s="61"/>
      <c r="F183" s="61"/>
      <c r="G183" s="61"/>
      <c r="H183" s="61"/>
      <c r="I183" s="61"/>
      <c r="J183" s="61"/>
      <c r="K183" s="6"/>
    </row>
    <row r="184" spans="4:11" s="5" customFormat="1" x14ac:dyDescent="0.2">
      <c r="D184" s="61"/>
      <c r="E184" s="61"/>
      <c r="F184" s="61"/>
      <c r="G184" s="61"/>
      <c r="H184" s="61"/>
      <c r="I184" s="61"/>
      <c r="J184" s="61"/>
      <c r="K184" s="6"/>
    </row>
    <row r="185" spans="4:11" s="5" customFormat="1" x14ac:dyDescent="0.2">
      <c r="D185" s="61"/>
      <c r="E185" s="61"/>
      <c r="F185" s="61"/>
      <c r="G185" s="61"/>
      <c r="H185" s="61"/>
      <c r="I185" s="61"/>
      <c r="J185" s="61"/>
      <c r="K185" s="6"/>
    </row>
    <row r="186" spans="4:11" s="5" customFormat="1" x14ac:dyDescent="0.2">
      <c r="D186" s="61"/>
      <c r="E186" s="61"/>
      <c r="F186" s="61"/>
      <c r="G186" s="61"/>
      <c r="H186" s="61"/>
      <c r="I186" s="61"/>
      <c r="J186" s="61"/>
      <c r="K186" s="6"/>
    </row>
    <row r="187" spans="4:11" s="5" customFormat="1" x14ac:dyDescent="0.2">
      <c r="D187" s="61"/>
      <c r="E187" s="61"/>
      <c r="F187" s="61"/>
      <c r="G187" s="61"/>
      <c r="H187" s="61"/>
      <c r="I187" s="61"/>
      <c r="J187" s="61"/>
      <c r="K187" s="6"/>
    </row>
    <row r="188" spans="4:11" s="5" customFormat="1" x14ac:dyDescent="0.2">
      <c r="D188" s="61"/>
      <c r="E188" s="61"/>
      <c r="F188" s="61"/>
      <c r="G188" s="61"/>
      <c r="H188" s="61"/>
      <c r="I188" s="61"/>
      <c r="J188" s="61"/>
      <c r="K188" s="6"/>
    </row>
    <row r="189" spans="4:11" s="5" customFormat="1" x14ac:dyDescent="0.2">
      <c r="D189" s="61"/>
      <c r="E189" s="61"/>
      <c r="F189" s="61"/>
      <c r="G189" s="61"/>
      <c r="H189" s="61"/>
      <c r="I189" s="61"/>
      <c r="J189" s="61"/>
      <c r="K189" s="6"/>
    </row>
    <row r="190" spans="4:11" s="5" customFormat="1" x14ac:dyDescent="0.2">
      <c r="D190" s="61"/>
      <c r="E190" s="61"/>
      <c r="F190" s="61"/>
      <c r="G190" s="61"/>
      <c r="H190" s="61"/>
      <c r="I190" s="61"/>
      <c r="J190" s="61"/>
      <c r="K190" s="6"/>
    </row>
    <row r="191" spans="4:11" s="5" customFormat="1" x14ac:dyDescent="0.2">
      <c r="D191" s="61"/>
      <c r="E191" s="61"/>
      <c r="F191" s="61"/>
      <c r="G191" s="61"/>
      <c r="H191" s="61"/>
      <c r="I191" s="61"/>
      <c r="J191" s="61"/>
      <c r="K191" s="6"/>
    </row>
    <row r="192" spans="4:11" s="5" customFormat="1" x14ac:dyDescent="0.2">
      <c r="D192" s="61"/>
      <c r="E192" s="61"/>
      <c r="F192" s="61"/>
      <c r="G192" s="61"/>
      <c r="H192" s="61"/>
      <c r="I192" s="61"/>
      <c r="J192" s="61"/>
      <c r="K192" s="6"/>
    </row>
    <row r="193" spans="4:11" s="5" customFormat="1" x14ac:dyDescent="0.2">
      <c r="D193" s="61"/>
      <c r="E193" s="61"/>
      <c r="F193" s="61"/>
      <c r="G193" s="61"/>
      <c r="H193" s="61"/>
      <c r="I193" s="61"/>
      <c r="J193" s="61"/>
      <c r="K193" s="6"/>
    </row>
    <row r="194" spans="4:11" s="5" customFormat="1" x14ac:dyDescent="0.2">
      <c r="D194" s="61"/>
      <c r="E194" s="61"/>
      <c r="F194" s="61"/>
      <c r="G194" s="61"/>
      <c r="H194" s="61"/>
      <c r="I194" s="61"/>
      <c r="J194" s="61"/>
      <c r="K194" s="6"/>
    </row>
    <row r="195" spans="4:11" s="5" customFormat="1" x14ac:dyDescent="0.2">
      <c r="D195" s="61"/>
      <c r="E195" s="61"/>
      <c r="F195" s="61"/>
      <c r="G195" s="61"/>
      <c r="H195" s="61"/>
      <c r="I195" s="61"/>
      <c r="J195" s="61"/>
      <c r="K195" s="6"/>
    </row>
    <row r="196" spans="4:11" s="5" customFormat="1" x14ac:dyDescent="0.2">
      <c r="D196" s="61"/>
      <c r="E196" s="61"/>
      <c r="F196" s="61"/>
      <c r="G196" s="61"/>
      <c r="H196" s="61"/>
      <c r="I196" s="61"/>
      <c r="J196" s="61"/>
      <c r="K196" s="6"/>
    </row>
    <row r="197" spans="4:11" s="5" customFormat="1" x14ac:dyDescent="0.2">
      <c r="D197" s="61"/>
      <c r="E197" s="61"/>
      <c r="F197" s="61"/>
      <c r="G197" s="61"/>
      <c r="H197" s="61"/>
      <c r="I197" s="61"/>
      <c r="J197" s="61"/>
      <c r="K197" s="6"/>
    </row>
    <row r="198" spans="4:11" s="5" customFormat="1" x14ac:dyDescent="0.2">
      <c r="D198" s="61"/>
      <c r="E198" s="61"/>
      <c r="F198" s="61"/>
      <c r="G198" s="61"/>
      <c r="H198" s="61"/>
      <c r="I198" s="61"/>
      <c r="J198" s="61"/>
      <c r="K198" s="6"/>
    </row>
    <row r="199" spans="4:11" s="5" customFormat="1" x14ac:dyDescent="0.2">
      <c r="D199" s="61"/>
      <c r="E199" s="61"/>
      <c r="F199" s="61"/>
      <c r="G199" s="61"/>
      <c r="H199" s="61"/>
      <c r="I199" s="61"/>
      <c r="J199" s="61"/>
      <c r="K199" s="6"/>
    </row>
    <row r="200" spans="4:11" s="5" customFormat="1" x14ac:dyDescent="0.2">
      <c r="D200" s="61"/>
      <c r="E200" s="61"/>
      <c r="F200" s="61"/>
      <c r="G200" s="61"/>
      <c r="H200" s="61"/>
      <c r="I200" s="61"/>
      <c r="J200" s="61"/>
      <c r="K200" s="6"/>
    </row>
    <row r="201" spans="4:11" s="5" customFormat="1" x14ac:dyDescent="0.2">
      <c r="D201" s="61"/>
      <c r="E201" s="61"/>
      <c r="F201" s="61"/>
      <c r="G201" s="61"/>
      <c r="H201" s="61"/>
      <c r="I201" s="61"/>
      <c r="J201" s="61"/>
      <c r="K201" s="6"/>
    </row>
    <row r="202" spans="4:11" s="5" customFormat="1" x14ac:dyDescent="0.2">
      <c r="D202" s="61"/>
      <c r="E202" s="61"/>
      <c r="F202" s="61"/>
      <c r="G202" s="61"/>
      <c r="H202" s="61"/>
      <c r="I202" s="61"/>
      <c r="J202" s="61"/>
      <c r="K202" s="6"/>
    </row>
    <row r="203" spans="4:11" s="5" customFormat="1" x14ac:dyDescent="0.2">
      <c r="D203" s="61"/>
      <c r="E203" s="61"/>
      <c r="F203" s="61"/>
      <c r="G203" s="61"/>
      <c r="H203" s="61"/>
      <c r="I203" s="61"/>
      <c r="J203" s="61"/>
      <c r="K203" s="6"/>
    </row>
    <row r="204" spans="4:11" s="5" customFormat="1" x14ac:dyDescent="0.2">
      <c r="D204" s="61"/>
      <c r="E204" s="61"/>
      <c r="F204" s="61"/>
      <c r="G204" s="61"/>
      <c r="H204" s="61"/>
      <c r="I204" s="61"/>
      <c r="J204" s="61"/>
      <c r="K204" s="6"/>
    </row>
    <row r="205" spans="4:11" s="5" customFormat="1" x14ac:dyDescent="0.2">
      <c r="D205" s="61"/>
      <c r="E205" s="61"/>
      <c r="F205" s="61"/>
      <c r="G205" s="61"/>
      <c r="H205" s="61"/>
      <c r="I205" s="61"/>
      <c r="J205" s="61"/>
      <c r="K205" s="6"/>
    </row>
    <row r="206" spans="4:11" s="5" customFormat="1" x14ac:dyDescent="0.2">
      <c r="D206" s="61"/>
      <c r="E206" s="61"/>
      <c r="F206" s="61"/>
      <c r="G206" s="61"/>
      <c r="H206" s="61"/>
      <c r="I206" s="61"/>
      <c r="J206" s="61"/>
      <c r="K206" s="6"/>
    </row>
    <row r="207" spans="4:11" s="5" customFormat="1" x14ac:dyDescent="0.2">
      <c r="D207" s="61"/>
      <c r="E207" s="61"/>
      <c r="F207" s="61"/>
      <c r="G207" s="61"/>
      <c r="H207" s="61"/>
      <c r="I207" s="61"/>
      <c r="J207" s="61"/>
      <c r="K207" s="6"/>
    </row>
    <row r="208" spans="4:11" s="5" customFormat="1" x14ac:dyDescent="0.2">
      <c r="D208" s="61"/>
      <c r="E208" s="61"/>
      <c r="F208" s="61"/>
      <c r="G208" s="61"/>
      <c r="H208" s="61"/>
      <c r="I208" s="61"/>
      <c r="J208" s="61"/>
      <c r="K208" s="6"/>
    </row>
    <row r="209" spans="4:11" s="5" customFormat="1" x14ac:dyDescent="0.2">
      <c r="D209" s="61"/>
      <c r="E209" s="61"/>
      <c r="F209" s="61"/>
      <c r="G209" s="61"/>
      <c r="H209" s="61"/>
      <c r="I209" s="61"/>
      <c r="J209" s="61"/>
      <c r="K209" s="6"/>
    </row>
    <row r="210" spans="4:11" s="5" customFormat="1" x14ac:dyDescent="0.2">
      <c r="D210" s="61"/>
      <c r="E210" s="61"/>
      <c r="F210" s="61"/>
      <c r="G210" s="61"/>
      <c r="H210" s="61"/>
      <c r="I210" s="61"/>
      <c r="J210" s="61"/>
      <c r="K210" s="6"/>
    </row>
    <row r="211" spans="4:11" s="5" customFormat="1" x14ac:dyDescent="0.2">
      <c r="D211" s="61"/>
      <c r="E211" s="61"/>
      <c r="F211" s="61"/>
      <c r="G211" s="61"/>
      <c r="H211" s="61"/>
      <c r="I211" s="61"/>
      <c r="J211" s="61"/>
      <c r="K211" s="6"/>
    </row>
    <row r="212" spans="4:11" s="5" customFormat="1" x14ac:dyDescent="0.2">
      <c r="D212" s="61"/>
      <c r="E212" s="61"/>
      <c r="F212" s="61"/>
      <c r="G212" s="61"/>
      <c r="H212" s="61"/>
      <c r="I212" s="61"/>
      <c r="J212" s="61"/>
      <c r="K212" s="6"/>
    </row>
    <row r="213" spans="4:11" s="5" customFormat="1" x14ac:dyDescent="0.2">
      <c r="D213" s="61"/>
      <c r="E213" s="61"/>
      <c r="F213" s="61"/>
      <c r="G213" s="61"/>
      <c r="H213" s="61"/>
      <c r="I213" s="61"/>
      <c r="J213" s="61"/>
      <c r="K213" s="6"/>
    </row>
    <row r="214" spans="4:11" s="5" customFormat="1" x14ac:dyDescent="0.2">
      <c r="D214" s="61"/>
      <c r="E214" s="61"/>
      <c r="F214" s="61"/>
      <c r="G214" s="61"/>
      <c r="H214" s="61"/>
      <c r="I214" s="61"/>
      <c r="J214" s="61"/>
      <c r="K214" s="6"/>
    </row>
    <row r="215" spans="4:11" s="7" customFormat="1" x14ac:dyDescent="0.2">
      <c r="D215" s="62"/>
      <c r="E215" s="62"/>
      <c r="F215" s="62"/>
      <c r="G215" s="62"/>
      <c r="H215" s="62"/>
      <c r="I215" s="62"/>
      <c r="J215" s="62"/>
      <c r="K215" s="8"/>
    </row>
    <row r="216" spans="4:11" s="7" customFormat="1" x14ac:dyDescent="0.2">
      <c r="D216" s="62"/>
      <c r="E216" s="62"/>
      <c r="F216" s="62"/>
      <c r="G216" s="62"/>
      <c r="H216" s="62"/>
      <c r="I216" s="62"/>
      <c r="J216" s="62"/>
      <c r="K216" s="8"/>
    </row>
    <row r="217" spans="4:11" s="7" customFormat="1" x14ac:dyDescent="0.2">
      <c r="D217" s="62"/>
      <c r="E217" s="62"/>
      <c r="F217" s="62"/>
      <c r="G217" s="62"/>
      <c r="H217" s="62"/>
      <c r="I217" s="62"/>
      <c r="J217" s="62"/>
      <c r="K217" s="8"/>
    </row>
    <row r="218" spans="4:11" s="7" customFormat="1" x14ac:dyDescent="0.2">
      <c r="D218" s="62"/>
      <c r="E218" s="62"/>
      <c r="F218" s="62"/>
      <c r="G218" s="62"/>
      <c r="H218" s="62"/>
      <c r="I218" s="62"/>
      <c r="J218" s="62"/>
      <c r="K218" s="8"/>
    </row>
    <row r="219" spans="4:11" s="7" customFormat="1" x14ac:dyDescent="0.2">
      <c r="D219" s="62"/>
      <c r="E219" s="62"/>
      <c r="F219" s="62"/>
      <c r="G219" s="62"/>
      <c r="H219" s="62"/>
      <c r="I219" s="62"/>
      <c r="J219" s="62"/>
      <c r="K219" s="8"/>
    </row>
    <row r="220" spans="4:11" s="7" customFormat="1" x14ac:dyDescent="0.2">
      <c r="D220" s="62"/>
      <c r="E220" s="62"/>
      <c r="F220" s="62"/>
      <c r="G220" s="62"/>
      <c r="H220" s="62"/>
      <c r="I220" s="62"/>
      <c r="J220" s="62"/>
      <c r="K220" s="8"/>
    </row>
    <row r="221" spans="4:11" s="7" customFormat="1" x14ac:dyDescent="0.2">
      <c r="D221" s="62"/>
      <c r="E221" s="62"/>
      <c r="F221" s="62"/>
      <c r="G221" s="62"/>
      <c r="H221" s="62"/>
      <c r="I221" s="62"/>
      <c r="J221" s="62"/>
      <c r="K221" s="8"/>
    </row>
    <row r="222" spans="4:11" s="7" customFormat="1" x14ac:dyDescent="0.2">
      <c r="D222" s="62"/>
      <c r="E222" s="62"/>
      <c r="F222" s="62"/>
      <c r="G222" s="62"/>
      <c r="H222" s="62"/>
      <c r="I222" s="62"/>
      <c r="J222" s="62"/>
      <c r="K222" s="8"/>
    </row>
    <row r="223" spans="4:11" s="7" customFormat="1" x14ac:dyDescent="0.2">
      <c r="D223" s="62"/>
      <c r="E223" s="62"/>
      <c r="F223" s="62"/>
      <c r="G223" s="62"/>
      <c r="H223" s="62"/>
      <c r="I223" s="62"/>
      <c r="J223" s="62"/>
      <c r="K223" s="8"/>
    </row>
    <row r="224" spans="4:11" s="7" customFormat="1" x14ac:dyDescent="0.2">
      <c r="D224" s="62"/>
      <c r="E224" s="62"/>
      <c r="F224" s="62"/>
      <c r="G224" s="62"/>
      <c r="H224" s="62"/>
      <c r="I224" s="62"/>
      <c r="J224" s="62"/>
      <c r="K224" s="8"/>
    </row>
    <row r="225" spans="4:11" s="7" customFormat="1" x14ac:dyDescent="0.2">
      <c r="D225" s="62"/>
      <c r="E225" s="62"/>
      <c r="F225" s="62"/>
      <c r="G225" s="62"/>
      <c r="H225" s="62"/>
      <c r="I225" s="62"/>
      <c r="J225" s="62"/>
      <c r="K225" s="8"/>
    </row>
    <row r="226" spans="4:11" s="7" customFormat="1" x14ac:dyDescent="0.2">
      <c r="D226" s="62"/>
      <c r="E226" s="62"/>
      <c r="F226" s="62"/>
      <c r="G226" s="62"/>
      <c r="H226" s="62"/>
      <c r="I226" s="62"/>
      <c r="J226" s="62"/>
      <c r="K226" s="8"/>
    </row>
    <row r="227" spans="4:11" s="7" customFormat="1" x14ac:dyDescent="0.2">
      <c r="D227" s="62"/>
      <c r="E227" s="62"/>
      <c r="F227" s="62"/>
      <c r="G227" s="62"/>
      <c r="H227" s="62"/>
      <c r="I227" s="62"/>
      <c r="J227" s="62"/>
      <c r="K227" s="8"/>
    </row>
    <row r="228" spans="4:11" s="7" customFormat="1" x14ac:dyDescent="0.2">
      <c r="D228" s="62"/>
      <c r="E228" s="62"/>
      <c r="F228" s="62"/>
      <c r="G228" s="62"/>
      <c r="H228" s="62"/>
      <c r="I228" s="62"/>
      <c r="J228" s="62"/>
      <c r="K228" s="8"/>
    </row>
    <row r="229" spans="4:11" s="7" customFormat="1" x14ac:dyDescent="0.2">
      <c r="D229" s="62"/>
      <c r="E229" s="62"/>
      <c r="F229" s="62"/>
      <c r="G229" s="62"/>
      <c r="H229" s="62"/>
      <c r="I229" s="62"/>
      <c r="J229" s="62"/>
      <c r="K229" s="8"/>
    </row>
    <row r="230" spans="4:11" s="7" customFormat="1" x14ac:dyDescent="0.2">
      <c r="D230" s="62"/>
      <c r="E230" s="62"/>
      <c r="F230" s="62"/>
      <c r="G230" s="62"/>
      <c r="H230" s="62"/>
      <c r="I230" s="62"/>
      <c r="J230" s="62"/>
      <c r="K230" s="8"/>
    </row>
    <row r="231" spans="4:11" s="7" customFormat="1" x14ac:dyDescent="0.2">
      <c r="D231" s="62"/>
      <c r="E231" s="62"/>
      <c r="F231" s="62"/>
      <c r="G231" s="62"/>
      <c r="H231" s="62"/>
      <c r="I231" s="62"/>
      <c r="J231" s="62"/>
      <c r="K231" s="8"/>
    </row>
    <row r="232" spans="4:11" s="7" customFormat="1" x14ac:dyDescent="0.2">
      <c r="D232" s="62"/>
      <c r="E232" s="62"/>
      <c r="F232" s="62"/>
      <c r="G232" s="62"/>
      <c r="H232" s="62"/>
      <c r="I232" s="62"/>
      <c r="J232" s="62"/>
      <c r="K232" s="8"/>
    </row>
    <row r="233" spans="4:11" s="7" customFormat="1" x14ac:dyDescent="0.2">
      <c r="D233" s="62"/>
      <c r="E233" s="62"/>
      <c r="F233" s="62"/>
      <c r="G233" s="62"/>
      <c r="H233" s="62"/>
      <c r="I233" s="62"/>
      <c r="J233" s="62"/>
      <c r="K233" s="8"/>
    </row>
    <row r="234" spans="4:11" s="7" customFormat="1" x14ac:dyDescent="0.2">
      <c r="D234" s="62"/>
      <c r="E234" s="62"/>
      <c r="F234" s="62"/>
      <c r="G234" s="62"/>
      <c r="H234" s="62"/>
      <c r="I234" s="62"/>
      <c r="J234" s="62"/>
      <c r="K234" s="8"/>
    </row>
    <row r="235" spans="4:11" s="7" customFormat="1" x14ac:dyDescent="0.2">
      <c r="D235" s="62"/>
      <c r="E235" s="62"/>
      <c r="F235" s="62"/>
      <c r="G235" s="62"/>
      <c r="H235" s="62"/>
      <c r="I235" s="62"/>
      <c r="J235" s="62"/>
      <c r="K235" s="8"/>
    </row>
    <row r="236" spans="4:11" s="7" customFormat="1" x14ac:dyDescent="0.2">
      <c r="D236" s="62"/>
      <c r="E236" s="62"/>
      <c r="F236" s="62"/>
      <c r="G236" s="62"/>
      <c r="H236" s="62"/>
      <c r="I236" s="62"/>
      <c r="J236" s="62"/>
      <c r="K236" s="8"/>
    </row>
    <row r="237" spans="4:11" s="7" customFormat="1" x14ac:dyDescent="0.2">
      <c r="D237" s="62"/>
      <c r="E237" s="62"/>
      <c r="F237" s="62"/>
      <c r="G237" s="62"/>
      <c r="H237" s="62"/>
      <c r="I237" s="62"/>
      <c r="J237" s="62"/>
      <c r="K237" s="8"/>
    </row>
    <row r="238" spans="4:11" s="7" customFormat="1" x14ac:dyDescent="0.2">
      <c r="D238" s="62"/>
      <c r="E238" s="62"/>
      <c r="F238" s="62"/>
      <c r="G238" s="62"/>
      <c r="H238" s="62"/>
      <c r="I238" s="62"/>
      <c r="J238" s="62"/>
      <c r="K238" s="8"/>
    </row>
    <row r="239" spans="4:11" s="7" customFormat="1" x14ac:dyDescent="0.2">
      <c r="D239" s="62"/>
      <c r="E239" s="62"/>
      <c r="F239" s="62"/>
      <c r="G239" s="62"/>
      <c r="H239" s="62"/>
      <c r="I239" s="62"/>
      <c r="J239" s="62"/>
      <c r="K239" s="8"/>
    </row>
    <row r="240" spans="4:11" s="7" customFormat="1" x14ac:dyDescent="0.2">
      <c r="D240" s="62"/>
      <c r="E240" s="62"/>
      <c r="F240" s="62"/>
      <c r="G240" s="62"/>
      <c r="H240" s="62"/>
      <c r="I240" s="62"/>
      <c r="J240" s="62"/>
      <c r="K240" s="8"/>
    </row>
    <row r="241" spans="4:11" s="7" customFormat="1" x14ac:dyDescent="0.2">
      <c r="D241" s="62"/>
      <c r="E241" s="62"/>
      <c r="F241" s="62"/>
      <c r="G241" s="62"/>
      <c r="H241" s="62"/>
      <c r="I241" s="62"/>
      <c r="J241" s="62"/>
      <c r="K241" s="8"/>
    </row>
    <row r="242" spans="4:11" s="7" customFormat="1" x14ac:dyDescent="0.2">
      <c r="D242" s="62"/>
      <c r="E242" s="62"/>
      <c r="F242" s="62"/>
      <c r="G242" s="62"/>
      <c r="H242" s="62"/>
      <c r="I242" s="62"/>
      <c r="J242" s="62"/>
      <c r="K242" s="8"/>
    </row>
    <row r="243" spans="4:11" s="7" customFormat="1" x14ac:dyDescent="0.2">
      <c r="D243" s="62"/>
      <c r="E243" s="62"/>
      <c r="F243" s="62"/>
      <c r="G243" s="62"/>
      <c r="H243" s="62"/>
      <c r="I243" s="62"/>
      <c r="J243" s="62"/>
      <c r="K243" s="8"/>
    </row>
    <row r="244" spans="4:11" s="7" customFormat="1" x14ac:dyDescent="0.2">
      <c r="D244" s="62"/>
      <c r="E244" s="62"/>
      <c r="F244" s="62"/>
      <c r="G244" s="62"/>
      <c r="H244" s="62"/>
      <c r="I244" s="62"/>
      <c r="J244" s="62"/>
      <c r="K244" s="8"/>
    </row>
    <row r="245" spans="4:11" s="7" customFormat="1" x14ac:dyDescent="0.2">
      <c r="D245" s="62"/>
      <c r="E245" s="62"/>
      <c r="F245" s="62"/>
      <c r="G245" s="62"/>
      <c r="H245" s="62"/>
      <c r="I245" s="62"/>
      <c r="J245" s="62"/>
      <c r="K245" s="8"/>
    </row>
    <row r="246" spans="4:11" s="7" customFormat="1" x14ac:dyDescent="0.2">
      <c r="D246" s="62"/>
      <c r="E246" s="62"/>
      <c r="F246" s="62"/>
      <c r="G246" s="62"/>
      <c r="H246" s="62"/>
      <c r="I246" s="62"/>
      <c r="J246" s="62"/>
      <c r="K246" s="8"/>
    </row>
    <row r="247" spans="4:11" s="7" customFormat="1" x14ac:dyDescent="0.2">
      <c r="D247" s="62"/>
      <c r="E247" s="62"/>
      <c r="F247" s="62"/>
      <c r="G247" s="62"/>
      <c r="H247" s="62"/>
      <c r="I247" s="62"/>
      <c r="J247" s="62"/>
      <c r="K247" s="8"/>
    </row>
    <row r="248" spans="4:11" s="7" customFormat="1" x14ac:dyDescent="0.2">
      <c r="D248" s="62"/>
      <c r="E248" s="62"/>
      <c r="F248" s="62"/>
      <c r="G248" s="62"/>
      <c r="H248" s="62"/>
      <c r="I248" s="62"/>
      <c r="J248" s="62"/>
      <c r="K248" s="8"/>
    </row>
    <row r="249" spans="4:11" s="7" customFormat="1" x14ac:dyDescent="0.2">
      <c r="D249" s="62"/>
      <c r="E249" s="62"/>
      <c r="F249" s="62"/>
      <c r="G249" s="62"/>
      <c r="H249" s="62"/>
      <c r="I249" s="62"/>
      <c r="J249" s="62"/>
      <c r="K249" s="8"/>
    </row>
    <row r="250" spans="4:11" s="7" customFormat="1" x14ac:dyDescent="0.2">
      <c r="D250" s="62"/>
      <c r="E250" s="62"/>
      <c r="F250" s="62"/>
      <c r="G250" s="62"/>
      <c r="H250" s="62"/>
      <c r="I250" s="62"/>
      <c r="J250" s="62"/>
      <c r="K250" s="8"/>
    </row>
    <row r="251" spans="4:11" s="7" customFormat="1" x14ac:dyDescent="0.2">
      <c r="D251" s="62"/>
      <c r="E251" s="62"/>
      <c r="F251" s="62"/>
      <c r="G251" s="62"/>
      <c r="H251" s="62"/>
      <c r="I251" s="62"/>
      <c r="J251" s="62"/>
      <c r="K251" s="8"/>
    </row>
    <row r="252" spans="4:11" s="7" customFormat="1" x14ac:dyDescent="0.2">
      <c r="D252" s="62"/>
      <c r="E252" s="62"/>
      <c r="F252" s="62"/>
      <c r="G252" s="62"/>
      <c r="H252" s="62"/>
      <c r="I252" s="62"/>
      <c r="J252" s="62"/>
      <c r="K252" s="8"/>
    </row>
    <row r="253" spans="4:11" s="7" customFormat="1" x14ac:dyDescent="0.2">
      <c r="D253" s="62"/>
      <c r="E253" s="62"/>
      <c r="F253" s="62"/>
      <c r="G253" s="62"/>
      <c r="H253" s="62"/>
      <c r="I253" s="62"/>
      <c r="J253" s="62"/>
      <c r="K253" s="8"/>
    </row>
    <row r="254" spans="4:11" s="7" customFormat="1" x14ac:dyDescent="0.2">
      <c r="D254" s="62"/>
      <c r="E254" s="62"/>
      <c r="F254" s="62"/>
      <c r="G254" s="62"/>
      <c r="H254" s="62"/>
      <c r="I254" s="62"/>
      <c r="J254" s="62"/>
      <c r="K254" s="8"/>
    </row>
    <row r="255" spans="4:11" s="7" customFormat="1" x14ac:dyDescent="0.2">
      <c r="D255" s="62"/>
      <c r="E255" s="62"/>
      <c r="F255" s="62"/>
      <c r="G255" s="62"/>
      <c r="H255" s="62"/>
      <c r="I255" s="62"/>
      <c r="J255" s="62"/>
      <c r="K255" s="8"/>
    </row>
    <row r="256" spans="4:11" s="7" customFormat="1" x14ac:dyDescent="0.2">
      <c r="D256" s="62"/>
      <c r="E256" s="62"/>
      <c r="F256" s="62"/>
      <c r="G256" s="62"/>
      <c r="H256" s="62"/>
      <c r="I256" s="62"/>
      <c r="J256" s="62"/>
      <c r="K256" s="8"/>
    </row>
    <row r="257" spans="4:11" s="7" customFormat="1" x14ac:dyDescent="0.2">
      <c r="D257" s="62"/>
      <c r="E257" s="62"/>
      <c r="F257" s="62"/>
      <c r="G257" s="62"/>
      <c r="H257" s="62"/>
      <c r="I257" s="62"/>
      <c r="J257" s="62"/>
      <c r="K257" s="8"/>
    </row>
    <row r="258" spans="4:11" s="7" customFormat="1" x14ac:dyDescent="0.2">
      <c r="D258" s="62"/>
      <c r="E258" s="62"/>
      <c r="F258" s="62"/>
      <c r="G258" s="62"/>
      <c r="H258" s="62"/>
      <c r="I258" s="62"/>
      <c r="J258" s="62"/>
      <c r="K258" s="8"/>
    </row>
    <row r="259" spans="4:11" s="7" customFormat="1" x14ac:dyDescent="0.2">
      <c r="D259" s="62"/>
      <c r="E259" s="62"/>
      <c r="F259" s="62"/>
      <c r="G259" s="62"/>
      <c r="H259" s="62"/>
      <c r="I259" s="62"/>
      <c r="J259" s="62"/>
      <c r="K259" s="8"/>
    </row>
    <row r="260" spans="4:11" s="7" customFormat="1" x14ac:dyDescent="0.2">
      <c r="D260" s="62"/>
      <c r="E260" s="62"/>
      <c r="F260" s="62"/>
      <c r="G260" s="62"/>
      <c r="H260" s="62"/>
      <c r="I260" s="62"/>
      <c r="J260" s="62"/>
      <c r="K260" s="8"/>
    </row>
    <row r="261" spans="4:11" s="7" customFormat="1" x14ac:dyDescent="0.2">
      <c r="D261" s="62"/>
      <c r="E261" s="62"/>
      <c r="F261" s="62"/>
      <c r="G261" s="62"/>
      <c r="H261" s="62"/>
      <c r="I261" s="62"/>
      <c r="J261" s="62"/>
      <c r="K261" s="8"/>
    </row>
    <row r="262" spans="4:11" s="7" customFormat="1" x14ac:dyDescent="0.2">
      <c r="D262" s="62"/>
      <c r="E262" s="62"/>
      <c r="F262" s="62"/>
      <c r="G262" s="62"/>
      <c r="H262" s="62"/>
      <c r="I262" s="62"/>
      <c r="J262" s="62"/>
      <c r="K262" s="8"/>
    </row>
    <row r="263" spans="4:11" s="7" customFormat="1" x14ac:dyDescent="0.2">
      <c r="D263" s="62"/>
      <c r="E263" s="62"/>
      <c r="F263" s="62"/>
      <c r="G263" s="62"/>
      <c r="H263" s="62"/>
      <c r="I263" s="62"/>
      <c r="J263" s="62"/>
      <c r="K263" s="8"/>
    </row>
    <row r="264" spans="4:11" s="7" customFormat="1" x14ac:dyDescent="0.2">
      <c r="D264" s="62"/>
      <c r="E264" s="62"/>
      <c r="F264" s="62"/>
      <c r="G264" s="62"/>
      <c r="H264" s="62"/>
      <c r="I264" s="62"/>
      <c r="J264" s="62"/>
      <c r="K264" s="8"/>
    </row>
    <row r="265" spans="4:11" s="7" customFormat="1" x14ac:dyDescent="0.2">
      <c r="D265" s="62"/>
      <c r="E265" s="62"/>
      <c r="F265" s="62"/>
      <c r="G265" s="62"/>
      <c r="H265" s="62"/>
      <c r="I265" s="62"/>
      <c r="J265" s="62"/>
      <c r="K265" s="8"/>
    </row>
    <row r="266" spans="4:11" s="7" customFormat="1" x14ac:dyDescent="0.2">
      <c r="D266" s="62"/>
      <c r="E266" s="62"/>
      <c r="F266" s="62"/>
      <c r="G266" s="62"/>
      <c r="H266" s="62"/>
      <c r="I266" s="62"/>
      <c r="J266" s="62"/>
      <c r="K266" s="8"/>
    </row>
    <row r="267" spans="4:11" s="7" customFormat="1" x14ac:dyDescent="0.2">
      <c r="D267" s="62"/>
      <c r="E267" s="62"/>
      <c r="F267" s="62"/>
      <c r="G267" s="62"/>
      <c r="H267" s="62"/>
      <c r="I267" s="62"/>
      <c r="J267" s="62"/>
      <c r="K267" s="8"/>
    </row>
    <row r="268" spans="4:11" s="7" customFormat="1" x14ac:dyDescent="0.2">
      <c r="D268" s="62"/>
      <c r="E268" s="62"/>
      <c r="F268" s="62"/>
      <c r="G268" s="62"/>
      <c r="H268" s="62"/>
      <c r="I268" s="62"/>
      <c r="J268" s="62"/>
      <c r="K268" s="8"/>
    </row>
    <row r="269" spans="4:11" s="7" customFormat="1" x14ac:dyDescent="0.2">
      <c r="D269" s="62"/>
      <c r="E269" s="62"/>
      <c r="F269" s="62"/>
      <c r="G269" s="62"/>
      <c r="H269" s="62"/>
      <c r="I269" s="62"/>
      <c r="J269" s="62"/>
      <c r="K269" s="8"/>
    </row>
    <row r="270" spans="4:11" s="7" customFormat="1" x14ac:dyDescent="0.2">
      <c r="D270" s="62"/>
      <c r="E270" s="62"/>
      <c r="F270" s="62"/>
      <c r="G270" s="62"/>
      <c r="H270" s="62"/>
      <c r="I270" s="62"/>
      <c r="J270" s="62"/>
      <c r="K270" s="8"/>
    </row>
    <row r="271" spans="4:11" s="7" customFormat="1" x14ac:dyDescent="0.2">
      <c r="D271" s="62"/>
      <c r="E271" s="62"/>
      <c r="F271" s="62"/>
      <c r="G271" s="62"/>
      <c r="H271" s="62"/>
      <c r="I271" s="62"/>
      <c r="J271" s="62"/>
      <c r="K271" s="8"/>
    </row>
    <row r="272" spans="4:11" s="7" customFormat="1" x14ac:dyDescent="0.2">
      <c r="D272" s="62"/>
      <c r="E272" s="62"/>
      <c r="F272" s="62"/>
      <c r="G272" s="62"/>
      <c r="H272" s="62"/>
      <c r="I272" s="62"/>
      <c r="J272" s="62"/>
      <c r="K272" s="8"/>
    </row>
    <row r="273" spans="4:11" s="7" customFormat="1" x14ac:dyDescent="0.2">
      <c r="D273" s="62"/>
      <c r="E273" s="62"/>
      <c r="F273" s="62"/>
      <c r="G273" s="62"/>
      <c r="H273" s="62"/>
      <c r="I273" s="62"/>
      <c r="J273" s="62"/>
      <c r="K273" s="8"/>
    </row>
    <row r="274" spans="4:11" s="7" customFormat="1" x14ac:dyDescent="0.2">
      <c r="D274" s="62"/>
      <c r="E274" s="62"/>
      <c r="F274" s="62"/>
      <c r="G274" s="62"/>
      <c r="H274" s="62"/>
      <c r="I274" s="62"/>
      <c r="J274" s="62"/>
      <c r="K274" s="8"/>
    </row>
    <row r="275" spans="4:11" s="7" customFormat="1" x14ac:dyDescent="0.2">
      <c r="D275" s="62"/>
      <c r="E275" s="62"/>
      <c r="F275" s="62"/>
      <c r="G275" s="62"/>
      <c r="H275" s="62"/>
      <c r="I275" s="62"/>
      <c r="J275" s="62"/>
      <c r="K275" s="8"/>
    </row>
    <row r="276" spans="4:11" s="7" customFormat="1" x14ac:dyDescent="0.2">
      <c r="D276" s="62"/>
      <c r="E276" s="62"/>
      <c r="F276" s="62"/>
      <c r="G276" s="62"/>
      <c r="H276" s="62"/>
      <c r="I276" s="62"/>
      <c r="J276" s="62"/>
      <c r="K276" s="8"/>
    </row>
    <row r="277" spans="4:11" s="7" customFormat="1" x14ac:dyDescent="0.2">
      <c r="D277" s="62"/>
      <c r="E277" s="62"/>
      <c r="F277" s="62"/>
      <c r="G277" s="62"/>
      <c r="H277" s="62"/>
      <c r="I277" s="62"/>
      <c r="J277" s="62"/>
      <c r="K277" s="8"/>
    </row>
    <row r="278" spans="4:11" s="7" customFormat="1" x14ac:dyDescent="0.2">
      <c r="D278" s="62"/>
      <c r="E278" s="62"/>
      <c r="F278" s="62"/>
      <c r="G278" s="62"/>
      <c r="H278" s="62"/>
      <c r="I278" s="62"/>
      <c r="J278" s="62"/>
      <c r="K278" s="8"/>
    </row>
    <row r="279" spans="4:11" s="7" customFormat="1" x14ac:dyDescent="0.2">
      <c r="D279" s="62"/>
      <c r="E279" s="62"/>
      <c r="F279" s="62"/>
      <c r="G279" s="62"/>
      <c r="H279" s="62"/>
      <c r="I279" s="62"/>
      <c r="J279" s="62"/>
      <c r="K279" s="8"/>
    </row>
    <row r="280" spans="4:11" s="7" customFormat="1" x14ac:dyDescent="0.2">
      <c r="D280" s="62"/>
      <c r="E280" s="62"/>
      <c r="F280" s="62"/>
      <c r="G280" s="62"/>
      <c r="H280" s="62"/>
      <c r="I280" s="62"/>
      <c r="J280" s="62"/>
      <c r="K280" s="8"/>
    </row>
    <row r="281" spans="4:11" s="7" customFormat="1" x14ac:dyDescent="0.2">
      <c r="D281" s="62"/>
      <c r="E281" s="62"/>
      <c r="F281" s="62"/>
      <c r="G281" s="62"/>
      <c r="H281" s="62"/>
      <c r="I281" s="62"/>
      <c r="J281" s="62"/>
      <c r="K281" s="8"/>
    </row>
    <row r="282" spans="4:11" s="7" customFormat="1" x14ac:dyDescent="0.2">
      <c r="D282" s="62"/>
      <c r="E282" s="62"/>
      <c r="F282" s="62"/>
      <c r="G282" s="62"/>
      <c r="H282" s="62"/>
      <c r="I282" s="62"/>
      <c r="J282" s="62"/>
      <c r="K282" s="8"/>
    </row>
    <row r="283" spans="4:11" s="7" customFormat="1" x14ac:dyDescent="0.2">
      <c r="D283" s="62"/>
      <c r="E283" s="62"/>
      <c r="F283" s="62"/>
      <c r="G283" s="62"/>
      <c r="H283" s="62"/>
      <c r="I283" s="62"/>
      <c r="J283" s="62"/>
      <c r="K283" s="8"/>
    </row>
    <row r="284" spans="4:11" s="7" customFormat="1" x14ac:dyDescent="0.2">
      <c r="D284" s="62"/>
      <c r="E284" s="62"/>
      <c r="F284" s="62"/>
      <c r="G284" s="62"/>
      <c r="H284" s="62"/>
      <c r="I284" s="62"/>
      <c r="J284" s="62"/>
      <c r="K284" s="8"/>
    </row>
    <row r="285" spans="4:11" s="7" customFormat="1" x14ac:dyDescent="0.2">
      <c r="D285" s="62"/>
      <c r="E285" s="62"/>
      <c r="F285" s="62"/>
      <c r="G285" s="62"/>
      <c r="H285" s="62"/>
      <c r="I285" s="62"/>
      <c r="J285" s="62"/>
      <c r="K285" s="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1A1D0-C3B9-8745-9D28-8D3DB864885B}">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00D0A-E3F2-0744-8971-7C172A40EBAF}">
  <dimension ref="A1:L5"/>
  <sheetViews>
    <sheetView workbookViewId="0">
      <selection activeCell="G9" sqref="G9"/>
    </sheetView>
  </sheetViews>
  <sheetFormatPr baseColWidth="10" defaultColWidth="11" defaultRowHeight="16" x14ac:dyDescent="0.2"/>
  <cols>
    <col min="2" max="2" width="49.6640625" customWidth="1"/>
    <col min="3" max="3" width="28.1640625"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IF(LEVERS!$F$32=0,"No level description yet",LEVERS!$F$32)</f>
        <v>No improvement from today</v>
      </c>
      <c r="C2" s="1" t="s">
        <v>189</v>
      </c>
      <c r="D2" s="47">
        <v>0.55220000000000002</v>
      </c>
      <c r="E2" s="47">
        <v>0.55220000000000002</v>
      </c>
      <c r="F2" s="47">
        <v>0.55220000000000002</v>
      </c>
      <c r="G2" s="47">
        <v>0.55220000000000002</v>
      </c>
      <c r="H2" s="47">
        <v>0.55220000000000002</v>
      </c>
      <c r="I2" s="47">
        <v>0.55220000000000002</v>
      </c>
      <c r="J2" s="47">
        <v>0.55220000000000002</v>
      </c>
      <c r="L2" s="1" t="s">
        <v>646</v>
      </c>
    </row>
    <row r="3" spans="1:12" s="3" customFormat="1" x14ac:dyDescent="0.2">
      <c r="A3" s="3">
        <v>2</v>
      </c>
      <c r="B3" s="3" t="str">
        <f>IF(LEVERS!$F$32=0,"No level description yet",LEVERS!$H$32)</f>
        <v>Global grid intensity reaches current North American levels</v>
      </c>
      <c r="C3" s="3" t="s">
        <v>189</v>
      </c>
      <c r="D3" s="48">
        <f>D2</f>
        <v>0.55220000000000002</v>
      </c>
      <c r="E3" s="48">
        <f>$D3+(E$1-$D$1)/($J$1-$D$1)*($J3-$D3)</f>
        <v>0.51016666666666666</v>
      </c>
      <c r="F3" s="48">
        <f t="shared" ref="F3:I5" si="0">$D3+(F$1-$D$1)/($J$1-$D$1)*($J3-$D3)</f>
        <v>0.46813333333333335</v>
      </c>
      <c r="G3" s="48">
        <f t="shared" si="0"/>
        <v>0.42610000000000003</v>
      </c>
      <c r="H3" s="48">
        <f t="shared" si="0"/>
        <v>0.38406666666666667</v>
      </c>
      <c r="I3" s="48">
        <f t="shared" si="0"/>
        <v>0.3420333333333333</v>
      </c>
      <c r="J3" s="48">
        <v>0.3</v>
      </c>
      <c r="L3" s="3" t="s">
        <v>647</v>
      </c>
    </row>
    <row r="4" spans="1:12" s="5" customFormat="1" x14ac:dyDescent="0.2">
      <c r="A4" s="5">
        <v>3</v>
      </c>
      <c r="B4" s="5" t="str">
        <f>IF(LEVERS!$F$32=0,"No level description yet",LEVERS!$J$32)</f>
        <v>Level based on Paris Agreement NDCs</v>
      </c>
      <c r="C4" s="5" t="s">
        <v>189</v>
      </c>
      <c r="D4" s="49">
        <f>D2</f>
        <v>0.55220000000000002</v>
      </c>
      <c r="E4" s="49">
        <f t="shared" ref="E4:E5" si="1">$D4+(E$1-$D$1)/($J$1-$D$1)*($J4-$D4)</f>
        <v>0.47683333333333333</v>
      </c>
      <c r="F4" s="49">
        <f t="shared" si="0"/>
        <v>0.40146666666666669</v>
      </c>
      <c r="G4" s="49">
        <f t="shared" si="0"/>
        <v>0.3261</v>
      </c>
      <c r="H4" s="49">
        <f t="shared" si="0"/>
        <v>0.25073333333333336</v>
      </c>
      <c r="I4" s="49">
        <f t="shared" si="0"/>
        <v>0.17536666666666662</v>
      </c>
      <c r="J4" s="49">
        <v>0.1</v>
      </c>
      <c r="L4" s="5" t="s">
        <v>648</v>
      </c>
    </row>
    <row r="5" spans="1:12" s="7" customFormat="1" x14ac:dyDescent="0.2">
      <c r="A5" s="7">
        <v>4</v>
      </c>
      <c r="B5" s="7" t="str">
        <f>IF(LEVERS!$F$32=0,"No level description yet",LEVERS!$L$32)</f>
        <v>Near decarbonisation of electricity</v>
      </c>
      <c r="C5" s="7" t="s">
        <v>189</v>
      </c>
      <c r="D5" s="50">
        <f>D2</f>
        <v>0.55220000000000002</v>
      </c>
      <c r="E5" s="50">
        <f t="shared" si="1"/>
        <v>0.46133333333333337</v>
      </c>
      <c r="F5" s="50">
        <f t="shared" si="0"/>
        <v>0.37046666666666672</v>
      </c>
      <c r="G5" s="50">
        <f t="shared" si="0"/>
        <v>0.27960000000000002</v>
      </c>
      <c r="H5" s="50">
        <f t="shared" si="0"/>
        <v>0.18873333333333336</v>
      </c>
      <c r="I5" s="50">
        <f t="shared" si="0"/>
        <v>9.7866666666666657E-2</v>
      </c>
      <c r="J5" s="50">
        <v>7.0000000000000001E-3</v>
      </c>
      <c r="L5" s="7" t="s">
        <v>735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E80D-FD9A-ED41-A5AD-0404ECA616F3}">
  <dimension ref="A1"/>
  <sheetViews>
    <sheetView zoomScale="80" zoomScaleNormal="80" zoomScaleSheetLayoutView="80" workbookViewId="0"/>
  </sheetViews>
  <sheetFormatPr baseColWidth="10" defaultColWidth="11" defaultRowHeight="16" x14ac:dyDescent="0.2"/>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F1F7-0B01-324F-A751-CC9FD94B2968}">
  <dimension ref="A1:L5"/>
  <sheetViews>
    <sheetView workbookViewId="0">
      <selection activeCell="D2" sqref="D2"/>
    </sheetView>
  </sheetViews>
  <sheetFormatPr baseColWidth="10" defaultColWidth="11" defaultRowHeight="16" x14ac:dyDescent="0.2"/>
  <cols>
    <col min="2" max="2" width="37.33203125" bestFit="1" customWidth="1"/>
    <col min="3" max="3" width="28.1640625"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IF(LEVERS!$F$34=0,"No level description yet",LEVERS!$F$34)</f>
        <v>Baseline/constant</v>
      </c>
      <c r="C2" s="1" t="s">
        <v>192</v>
      </c>
      <c r="D2" s="23">
        <v>4.9099999999999998E-2</v>
      </c>
      <c r="E2" s="23">
        <v>4.9099999999999998E-2</v>
      </c>
      <c r="F2" s="23">
        <v>4.9099999999999998E-2</v>
      </c>
      <c r="G2" s="23">
        <v>4.9099999999999998E-2</v>
      </c>
      <c r="H2" s="23">
        <v>4.9099999999999998E-2</v>
      </c>
      <c r="I2" s="23">
        <v>4.9099999999999998E-2</v>
      </c>
      <c r="J2" s="23">
        <v>4.9099999999999998E-2</v>
      </c>
      <c r="L2" s="1" t="s">
        <v>191</v>
      </c>
    </row>
    <row r="3" spans="1:12" s="3" customFormat="1" x14ac:dyDescent="0.2">
      <c r="D3" s="4"/>
      <c r="E3" s="4"/>
      <c r="F3" s="4"/>
      <c r="G3" s="4"/>
      <c r="H3" s="4"/>
      <c r="I3" s="4"/>
      <c r="J3" s="4"/>
    </row>
    <row r="4" spans="1:12" s="5" customFormat="1" x14ac:dyDescent="0.2">
      <c r="D4" s="6"/>
      <c r="E4" s="6"/>
      <c r="F4" s="6"/>
      <c r="G4" s="6"/>
      <c r="H4" s="6"/>
      <c r="I4" s="6"/>
      <c r="J4" s="6"/>
    </row>
    <row r="5" spans="1:12" s="7" customFormat="1" x14ac:dyDescent="0.2">
      <c r="D5" s="8"/>
      <c r="E5" s="8"/>
      <c r="F5" s="8"/>
      <c r="G5" s="8"/>
      <c r="H5" s="8"/>
      <c r="I5" s="8"/>
      <c r="J5" s="8"/>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B11DD-FD0F-BE45-972C-46CCD749BD66}">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A9CE-D01C-2543-9185-E2415D119D6E}">
  <dimension ref="A1:L49"/>
  <sheetViews>
    <sheetView workbookViewId="0">
      <selection activeCell="C15" sqref="C15"/>
    </sheetView>
  </sheetViews>
  <sheetFormatPr baseColWidth="10" defaultColWidth="11" defaultRowHeight="16" x14ac:dyDescent="0.2"/>
  <cols>
    <col min="2" max="2" width="39" bestFit="1" customWidth="1"/>
    <col min="3" max="3" width="29.332031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IF(LEVERS!$F$36=0,"No level description yet",LEVERS!$F$36)</f>
        <v>Baseline/constant</v>
      </c>
      <c r="C2" s="1" t="s">
        <v>194</v>
      </c>
      <c r="D2" s="38">
        <f>423.16368</f>
        <v>423.16368</v>
      </c>
      <c r="E2" s="38">
        <f t="shared" ref="E2:J14" si="0">D2</f>
        <v>423.16368</v>
      </c>
      <c r="F2" s="38">
        <f t="shared" si="0"/>
        <v>423.16368</v>
      </c>
      <c r="G2" s="38">
        <f t="shared" si="0"/>
        <v>423.16368</v>
      </c>
      <c r="H2" s="38">
        <f t="shared" si="0"/>
        <v>423.16368</v>
      </c>
      <c r="I2" s="38">
        <f t="shared" si="0"/>
        <v>423.16368</v>
      </c>
      <c r="J2" s="38">
        <f t="shared" si="0"/>
        <v>423.16368</v>
      </c>
      <c r="L2" s="1" t="s">
        <v>191</v>
      </c>
    </row>
    <row r="3" spans="1:12" s="1" customFormat="1" x14ac:dyDescent="0.2">
      <c r="A3" s="1">
        <v>1</v>
      </c>
      <c r="B3" s="1" t="str">
        <f>IF(LEVERS!$F$36=0,"No level description yet",LEVERS!$F$36)</f>
        <v>Baseline/constant</v>
      </c>
      <c r="C3" s="1" t="s">
        <v>196</v>
      </c>
      <c r="D3" s="38">
        <f>418.14964</f>
        <v>418.14963999999998</v>
      </c>
      <c r="E3" s="38">
        <f t="shared" si="0"/>
        <v>418.14963999999998</v>
      </c>
      <c r="F3" s="38">
        <f t="shared" si="0"/>
        <v>418.14963999999998</v>
      </c>
      <c r="G3" s="38">
        <f t="shared" si="0"/>
        <v>418.14963999999998</v>
      </c>
      <c r="H3" s="38">
        <f t="shared" si="0"/>
        <v>418.14963999999998</v>
      </c>
      <c r="I3" s="38">
        <f t="shared" si="0"/>
        <v>418.14963999999998</v>
      </c>
      <c r="J3" s="38">
        <f t="shared" si="0"/>
        <v>418.14963999999998</v>
      </c>
      <c r="L3" s="1" t="s">
        <v>191</v>
      </c>
    </row>
    <row r="4" spans="1:12" s="1" customFormat="1" x14ac:dyDescent="0.2">
      <c r="A4" s="1">
        <v>1</v>
      </c>
      <c r="B4" s="1" t="str">
        <f>IF(LEVERS!$F$36=0,"No level description yet",LEVERS!$F$36)</f>
        <v>Baseline/constant</v>
      </c>
      <c r="C4" s="1" t="s">
        <v>197</v>
      </c>
      <c r="D4" s="38">
        <f>1.57*(1/3.130787436)*(1000/1)</f>
        <v>501.47128544947952</v>
      </c>
      <c r="E4" s="38">
        <f t="shared" si="0"/>
        <v>501.47128544947952</v>
      </c>
      <c r="F4" s="38">
        <f t="shared" si="0"/>
        <v>501.47128544947952</v>
      </c>
      <c r="G4" s="38">
        <f t="shared" si="0"/>
        <v>501.47128544947952</v>
      </c>
      <c r="H4" s="38">
        <f t="shared" si="0"/>
        <v>501.47128544947952</v>
      </c>
      <c r="I4" s="38">
        <f t="shared" si="0"/>
        <v>501.47128544947952</v>
      </c>
      <c r="J4" s="38">
        <f t="shared" si="0"/>
        <v>501.47128544947952</v>
      </c>
      <c r="L4" s="1" t="s">
        <v>191</v>
      </c>
    </row>
    <row r="5" spans="1:12" s="1" customFormat="1" x14ac:dyDescent="0.2">
      <c r="A5" s="1">
        <v>1</v>
      </c>
      <c r="B5" s="1" t="str">
        <f>IF(LEVERS!$F$36=0,"No level description yet",LEVERS!$F$36)</f>
        <v>Baseline/constant</v>
      </c>
      <c r="C5" s="1" t="s">
        <v>198</v>
      </c>
      <c r="D5" s="38">
        <f>1.26*(1/1.270264763)*(1000/1)</f>
        <v>991.91919409323975</v>
      </c>
      <c r="E5" s="38">
        <f t="shared" si="0"/>
        <v>991.91919409323975</v>
      </c>
      <c r="F5" s="38">
        <f t="shared" si="0"/>
        <v>991.91919409323975</v>
      </c>
      <c r="G5" s="38">
        <f t="shared" si="0"/>
        <v>991.91919409323975</v>
      </c>
      <c r="H5" s="38">
        <f t="shared" si="0"/>
        <v>991.91919409323975</v>
      </c>
      <c r="I5" s="38">
        <f t="shared" si="0"/>
        <v>991.91919409323975</v>
      </c>
      <c r="J5" s="38">
        <f t="shared" si="0"/>
        <v>991.91919409323975</v>
      </c>
      <c r="L5" s="1" t="s">
        <v>191</v>
      </c>
    </row>
    <row r="6" spans="1:12" s="1" customFormat="1" x14ac:dyDescent="0.2">
      <c r="A6" s="1">
        <v>1</v>
      </c>
      <c r="B6" s="1" t="str">
        <f>IF(LEVERS!$F$36=0,"No level description yet",LEVERS!$F$36)</f>
        <v>Baseline/constant</v>
      </c>
      <c r="C6" s="1" t="s">
        <v>199</v>
      </c>
      <c r="D6" s="38">
        <f>352.67018</f>
        <v>352.67018000000002</v>
      </c>
      <c r="E6" s="38">
        <f t="shared" si="0"/>
        <v>352.67018000000002</v>
      </c>
      <c r="F6" s="38">
        <f t="shared" si="0"/>
        <v>352.67018000000002</v>
      </c>
      <c r="G6" s="38">
        <f t="shared" si="0"/>
        <v>352.67018000000002</v>
      </c>
      <c r="H6" s="38">
        <f t="shared" si="0"/>
        <v>352.67018000000002</v>
      </c>
      <c r="I6" s="38">
        <f t="shared" si="0"/>
        <v>352.67018000000002</v>
      </c>
      <c r="J6" s="38">
        <f t="shared" si="0"/>
        <v>352.67018000000002</v>
      </c>
      <c r="L6" s="1" t="s">
        <v>191</v>
      </c>
    </row>
    <row r="7" spans="1:12" s="1" customFormat="1" x14ac:dyDescent="0.2">
      <c r="A7" s="1">
        <v>1</v>
      </c>
      <c r="B7" s="1" t="str">
        <f>IF(LEVERS!$F$36=0,"No level description yet",LEVERS!$F$36)</f>
        <v>Baseline/constant</v>
      </c>
      <c r="C7" s="1" t="s">
        <v>200</v>
      </c>
      <c r="D7" s="38">
        <f>344.30947</f>
        <v>344.30946999999998</v>
      </c>
      <c r="E7" s="38">
        <f t="shared" si="0"/>
        <v>344.30946999999998</v>
      </c>
      <c r="F7" s="38">
        <f t="shared" si="0"/>
        <v>344.30946999999998</v>
      </c>
      <c r="G7" s="38">
        <f t="shared" si="0"/>
        <v>344.30946999999998</v>
      </c>
      <c r="H7" s="38">
        <f t="shared" si="0"/>
        <v>344.30946999999998</v>
      </c>
      <c r="I7" s="38">
        <f t="shared" si="0"/>
        <v>344.30946999999998</v>
      </c>
      <c r="J7" s="38">
        <f t="shared" si="0"/>
        <v>344.30946999999998</v>
      </c>
      <c r="L7" s="1" t="s">
        <v>191</v>
      </c>
    </row>
    <row r="8" spans="1:12" s="1" customFormat="1" x14ac:dyDescent="0.2">
      <c r="A8" s="1">
        <v>1</v>
      </c>
      <c r="B8" s="1" t="str">
        <f>IF(LEVERS!$F$36=0,"No level description yet",LEVERS!$F$36)</f>
        <v>Baseline/constant</v>
      </c>
      <c r="C8" s="1" t="s">
        <v>201</v>
      </c>
      <c r="D8" s="38">
        <v>45.47</v>
      </c>
      <c r="E8" s="38">
        <f t="shared" si="0"/>
        <v>45.47</v>
      </c>
      <c r="F8" s="38">
        <f t="shared" si="0"/>
        <v>45.47</v>
      </c>
      <c r="G8" s="38">
        <f t="shared" si="0"/>
        <v>45.47</v>
      </c>
      <c r="H8" s="38">
        <f t="shared" si="0"/>
        <v>45.47</v>
      </c>
      <c r="I8" s="38">
        <f t="shared" si="0"/>
        <v>45.47</v>
      </c>
      <c r="J8" s="38">
        <f t="shared" si="0"/>
        <v>45.47</v>
      </c>
      <c r="L8" s="1" t="s">
        <v>191</v>
      </c>
    </row>
    <row r="9" spans="1:12" s="1" customFormat="1" x14ac:dyDescent="0.2">
      <c r="A9" s="1">
        <v>1</v>
      </c>
      <c r="B9" s="1" t="str">
        <f>IF(LEVERS!$F$36=0,"No level description yet",LEVERS!$F$36)</f>
        <v>Baseline/constant</v>
      </c>
      <c r="C9" s="1" t="s">
        <v>202</v>
      </c>
      <c r="D9" s="38">
        <f>0.307*(1000/1)</f>
        <v>307</v>
      </c>
      <c r="E9" s="38">
        <f t="shared" si="0"/>
        <v>307</v>
      </c>
      <c r="F9" s="38">
        <f t="shared" si="0"/>
        <v>307</v>
      </c>
      <c r="G9" s="38">
        <f t="shared" si="0"/>
        <v>307</v>
      </c>
      <c r="H9" s="38">
        <f t="shared" si="0"/>
        <v>307</v>
      </c>
      <c r="I9" s="38">
        <f t="shared" si="0"/>
        <v>307</v>
      </c>
      <c r="J9" s="38">
        <f t="shared" si="0"/>
        <v>307</v>
      </c>
      <c r="L9" s="1" t="s">
        <v>191</v>
      </c>
    </row>
    <row r="10" spans="1:12" s="1" customFormat="1" x14ac:dyDescent="0.2">
      <c r="A10" s="1">
        <v>1</v>
      </c>
      <c r="B10" s="1" t="str">
        <f>IF(LEVERS!$F$36=0,"No level description yet",LEVERS!$F$36)</f>
        <v>Baseline/constant</v>
      </c>
      <c r="C10" s="1" t="s">
        <v>203</v>
      </c>
      <c r="D10" s="38">
        <f>68.65</f>
        <v>68.650000000000006</v>
      </c>
      <c r="E10" s="38">
        <f t="shared" si="0"/>
        <v>68.650000000000006</v>
      </c>
      <c r="F10" s="38">
        <f t="shared" si="0"/>
        <v>68.650000000000006</v>
      </c>
      <c r="G10" s="38">
        <f t="shared" si="0"/>
        <v>68.650000000000006</v>
      </c>
      <c r="H10" s="38">
        <f t="shared" si="0"/>
        <v>68.650000000000006</v>
      </c>
      <c r="I10" s="38">
        <f t="shared" si="0"/>
        <v>68.650000000000006</v>
      </c>
      <c r="J10" s="38">
        <f t="shared" si="0"/>
        <v>68.650000000000006</v>
      </c>
      <c r="L10" s="1" t="s">
        <v>191</v>
      </c>
    </row>
    <row r="11" spans="1:12" s="1" customFormat="1" x14ac:dyDescent="0.2">
      <c r="A11" s="1">
        <v>1</v>
      </c>
      <c r="B11" s="1" t="str">
        <f>IF(LEVERS!$F$36=0,"No level description yet",LEVERS!$F$36)</f>
        <v>Baseline/constant</v>
      </c>
      <c r="C11" s="1" t="s">
        <v>204</v>
      </c>
      <c r="D11" s="38">
        <f t="shared" ref="D11:D13" si="1">68.65</f>
        <v>68.650000000000006</v>
      </c>
      <c r="E11" s="38">
        <f t="shared" si="0"/>
        <v>68.650000000000006</v>
      </c>
      <c r="F11" s="38">
        <f t="shared" si="0"/>
        <v>68.650000000000006</v>
      </c>
      <c r="G11" s="38">
        <f t="shared" si="0"/>
        <v>68.650000000000006</v>
      </c>
      <c r="H11" s="38">
        <f t="shared" si="0"/>
        <v>68.650000000000006</v>
      </c>
      <c r="I11" s="38">
        <f t="shared" si="0"/>
        <v>68.650000000000006</v>
      </c>
      <c r="J11" s="38">
        <f t="shared" si="0"/>
        <v>68.650000000000006</v>
      </c>
      <c r="L11" s="1" t="s">
        <v>191</v>
      </c>
    </row>
    <row r="12" spans="1:12" s="1" customFormat="1" x14ac:dyDescent="0.2">
      <c r="A12" s="1">
        <v>1</v>
      </c>
      <c r="B12" s="1" t="str">
        <f>IF(LEVERS!$F$36=0,"No level description yet",LEVERS!$F$36)</f>
        <v>Baseline/constant</v>
      </c>
      <c r="C12" s="1" t="s">
        <v>205</v>
      </c>
      <c r="D12" s="38">
        <f t="shared" si="1"/>
        <v>68.650000000000006</v>
      </c>
      <c r="E12" s="38">
        <f t="shared" si="0"/>
        <v>68.650000000000006</v>
      </c>
      <c r="F12" s="38">
        <f t="shared" si="0"/>
        <v>68.650000000000006</v>
      </c>
      <c r="G12" s="38">
        <f t="shared" si="0"/>
        <v>68.650000000000006</v>
      </c>
      <c r="H12" s="38">
        <f t="shared" si="0"/>
        <v>68.650000000000006</v>
      </c>
      <c r="I12" s="38">
        <f t="shared" si="0"/>
        <v>68.650000000000006</v>
      </c>
      <c r="J12" s="38">
        <f t="shared" si="0"/>
        <v>68.650000000000006</v>
      </c>
      <c r="L12" s="1" t="s">
        <v>191</v>
      </c>
    </row>
    <row r="13" spans="1:12" s="1" customFormat="1" x14ac:dyDescent="0.2">
      <c r="A13" s="1">
        <v>1</v>
      </c>
      <c r="B13" s="1" t="str">
        <f>IF(LEVERS!$F$36=0,"No level description yet",LEVERS!$F$36)</f>
        <v>Baseline/constant</v>
      </c>
      <c r="C13" s="1" t="s">
        <v>206</v>
      </c>
      <c r="D13" s="38">
        <f t="shared" si="1"/>
        <v>68.650000000000006</v>
      </c>
      <c r="E13" s="38">
        <f t="shared" si="0"/>
        <v>68.650000000000006</v>
      </c>
      <c r="F13" s="38">
        <f t="shared" si="0"/>
        <v>68.650000000000006</v>
      </c>
      <c r="G13" s="38">
        <f t="shared" si="0"/>
        <v>68.650000000000006</v>
      </c>
      <c r="H13" s="38">
        <f t="shared" si="0"/>
        <v>68.650000000000006</v>
      </c>
      <c r="I13" s="38">
        <f t="shared" si="0"/>
        <v>68.650000000000006</v>
      </c>
      <c r="J13" s="38">
        <f t="shared" si="0"/>
        <v>68.650000000000006</v>
      </c>
      <c r="L13" s="1" t="s">
        <v>191</v>
      </c>
    </row>
    <row r="14" spans="1:12" s="1" customFormat="1" x14ac:dyDescent="0.2">
      <c r="A14" s="1">
        <v>1</v>
      </c>
      <c r="B14" s="1" t="str">
        <f>IF([1]LEVERS!$F$32=0,"No level description yet",[1]LEVERS!$F$32)</f>
        <v>Baseline/constant</v>
      </c>
      <c r="C14" s="1" t="s">
        <v>723</v>
      </c>
      <c r="D14" s="38">
        <v>743.83524</v>
      </c>
      <c r="E14" s="38">
        <f t="shared" si="0"/>
        <v>743.83524</v>
      </c>
      <c r="F14" s="38">
        <f t="shared" si="0"/>
        <v>743.83524</v>
      </c>
      <c r="G14" s="38">
        <f t="shared" si="0"/>
        <v>743.83524</v>
      </c>
      <c r="H14" s="38">
        <f t="shared" si="0"/>
        <v>743.83524</v>
      </c>
      <c r="I14" s="38">
        <f t="shared" si="0"/>
        <v>743.83524</v>
      </c>
      <c r="J14" s="38">
        <f t="shared" si="0"/>
        <v>743.83524</v>
      </c>
      <c r="L14" s="1" t="s">
        <v>191</v>
      </c>
    </row>
    <row r="15" spans="1:12" s="3" customFormat="1" x14ac:dyDescent="0.2">
      <c r="D15" s="4"/>
      <c r="E15" s="4"/>
      <c r="F15" s="4"/>
      <c r="G15" s="4"/>
      <c r="H15" s="4"/>
      <c r="I15" s="4"/>
      <c r="J15" s="4"/>
    </row>
    <row r="16" spans="1:12" s="3" customFormat="1" x14ac:dyDescent="0.2">
      <c r="D16" s="4"/>
      <c r="E16" s="4"/>
      <c r="F16" s="4"/>
      <c r="G16" s="4"/>
      <c r="H16" s="4"/>
      <c r="I16" s="4"/>
      <c r="J16" s="4"/>
    </row>
    <row r="17" spans="4:10" s="3" customFormat="1" x14ac:dyDescent="0.2">
      <c r="D17" s="4"/>
      <c r="E17" s="4"/>
      <c r="F17" s="4"/>
      <c r="G17" s="4"/>
      <c r="H17" s="4"/>
      <c r="I17" s="4"/>
      <c r="J17" s="4"/>
    </row>
    <row r="18" spans="4:10" s="3" customFormat="1" x14ac:dyDescent="0.2">
      <c r="D18" s="4"/>
      <c r="E18" s="4"/>
      <c r="F18" s="4"/>
      <c r="G18" s="4"/>
      <c r="H18" s="4"/>
      <c r="I18" s="4"/>
      <c r="J18" s="4"/>
    </row>
    <row r="19" spans="4:10" s="3" customFormat="1" x14ac:dyDescent="0.2">
      <c r="D19" s="4"/>
      <c r="E19" s="4"/>
      <c r="F19" s="4"/>
      <c r="G19" s="4"/>
      <c r="H19" s="4"/>
      <c r="I19" s="4"/>
      <c r="J19" s="4"/>
    </row>
    <row r="20" spans="4:10" s="3" customFormat="1" x14ac:dyDescent="0.2">
      <c r="D20" s="4"/>
      <c r="E20" s="4"/>
      <c r="F20" s="4"/>
      <c r="G20" s="4"/>
      <c r="H20" s="4"/>
      <c r="I20" s="4"/>
      <c r="J20" s="4"/>
    </row>
    <row r="21" spans="4:10" s="3" customFormat="1" x14ac:dyDescent="0.2">
      <c r="D21" s="4"/>
      <c r="E21" s="4"/>
      <c r="F21" s="4"/>
      <c r="G21" s="4"/>
      <c r="H21" s="4"/>
      <c r="I21" s="4"/>
      <c r="J21" s="4"/>
    </row>
    <row r="22" spans="4:10" s="3" customFormat="1" x14ac:dyDescent="0.2">
      <c r="D22" s="4"/>
      <c r="E22" s="4"/>
      <c r="F22" s="4"/>
      <c r="G22" s="4"/>
      <c r="H22" s="4"/>
      <c r="I22" s="4"/>
      <c r="J22" s="4"/>
    </row>
    <row r="23" spans="4:10" s="3" customFormat="1" x14ac:dyDescent="0.2">
      <c r="D23" s="4"/>
      <c r="E23" s="4"/>
      <c r="F23" s="4"/>
      <c r="G23" s="4"/>
      <c r="H23" s="4"/>
      <c r="I23" s="4"/>
      <c r="J23" s="4"/>
    </row>
    <row r="24" spans="4:10" s="3" customFormat="1" x14ac:dyDescent="0.2">
      <c r="D24" s="4"/>
      <c r="E24" s="4"/>
      <c r="F24" s="4"/>
      <c r="G24" s="4"/>
      <c r="H24" s="4"/>
      <c r="I24" s="4"/>
      <c r="J24" s="4"/>
    </row>
    <row r="25" spans="4:10" s="3" customFormat="1" x14ac:dyDescent="0.2">
      <c r="D25" s="4"/>
      <c r="E25" s="4"/>
      <c r="F25" s="4"/>
      <c r="G25" s="4"/>
      <c r="H25" s="4"/>
      <c r="I25" s="4"/>
      <c r="J25" s="4"/>
    </row>
    <row r="26" spans="4:10" s="5" customFormat="1" x14ac:dyDescent="0.2">
      <c r="D26" s="6"/>
      <c r="E26" s="6"/>
      <c r="F26" s="6"/>
      <c r="G26" s="6"/>
      <c r="H26" s="6"/>
      <c r="I26" s="6"/>
      <c r="J26" s="6"/>
    </row>
    <row r="27" spans="4:10" s="5" customFormat="1" x14ac:dyDescent="0.2">
      <c r="D27" s="6"/>
      <c r="E27" s="6"/>
      <c r="F27" s="6"/>
      <c r="G27" s="6"/>
      <c r="H27" s="6"/>
      <c r="I27" s="6"/>
      <c r="J27" s="6"/>
    </row>
    <row r="28" spans="4:10" s="5" customFormat="1" x14ac:dyDescent="0.2">
      <c r="D28" s="6"/>
      <c r="E28" s="6"/>
      <c r="F28" s="6"/>
      <c r="G28" s="6"/>
      <c r="H28" s="6"/>
      <c r="I28" s="6"/>
      <c r="J28" s="6"/>
    </row>
    <row r="29" spans="4:10" s="5" customFormat="1" x14ac:dyDescent="0.2">
      <c r="D29" s="6"/>
      <c r="E29" s="6"/>
      <c r="F29" s="6"/>
      <c r="G29" s="6"/>
      <c r="H29" s="6"/>
      <c r="I29" s="6"/>
      <c r="J29" s="6"/>
    </row>
    <row r="30" spans="4:10" s="5" customFormat="1" x14ac:dyDescent="0.2">
      <c r="D30" s="6"/>
      <c r="E30" s="6"/>
      <c r="F30" s="6"/>
      <c r="G30" s="6"/>
      <c r="H30" s="6"/>
      <c r="I30" s="6"/>
      <c r="J30" s="6"/>
    </row>
    <row r="31" spans="4:10" s="5" customFormat="1" x14ac:dyDescent="0.2">
      <c r="D31" s="6"/>
      <c r="E31" s="6"/>
      <c r="F31" s="6"/>
      <c r="G31" s="6"/>
      <c r="H31" s="6"/>
      <c r="I31" s="6"/>
      <c r="J31" s="6"/>
    </row>
    <row r="32" spans="4:10" s="5" customFormat="1" x14ac:dyDescent="0.2">
      <c r="D32" s="6"/>
      <c r="E32" s="6"/>
      <c r="F32" s="6"/>
      <c r="G32" s="6"/>
      <c r="H32" s="6"/>
      <c r="I32" s="6"/>
      <c r="J32" s="6"/>
    </row>
    <row r="33" spans="4:10" s="5" customFormat="1" x14ac:dyDescent="0.2">
      <c r="D33" s="6"/>
      <c r="E33" s="6"/>
      <c r="F33" s="6"/>
      <c r="G33" s="6"/>
      <c r="H33" s="6"/>
      <c r="I33" s="6"/>
      <c r="J33" s="6"/>
    </row>
    <row r="34" spans="4:10" s="5" customFormat="1" x14ac:dyDescent="0.2">
      <c r="D34" s="6"/>
      <c r="E34" s="6"/>
      <c r="F34" s="6"/>
      <c r="G34" s="6"/>
      <c r="H34" s="6"/>
      <c r="I34" s="6"/>
      <c r="J34" s="6"/>
    </row>
    <row r="35" spans="4:10" s="5" customFormat="1" x14ac:dyDescent="0.2">
      <c r="D35" s="6"/>
      <c r="E35" s="6"/>
      <c r="F35" s="6"/>
      <c r="G35" s="6"/>
      <c r="H35" s="6"/>
      <c r="I35" s="6"/>
      <c r="J35" s="6"/>
    </row>
    <row r="36" spans="4:10" s="5" customFormat="1" x14ac:dyDescent="0.2">
      <c r="D36" s="6"/>
      <c r="E36" s="6"/>
      <c r="F36" s="6"/>
      <c r="G36" s="6"/>
      <c r="H36" s="6"/>
      <c r="I36" s="6"/>
      <c r="J36" s="6"/>
    </row>
    <row r="37" spans="4:10" s="5" customFormat="1" x14ac:dyDescent="0.2">
      <c r="D37" s="6"/>
      <c r="E37" s="6"/>
      <c r="F37" s="6"/>
      <c r="G37" s="6"/>
      <c r="H37" s="6"/>
      <c r="I37" s="6"/>
      <c r="J37" s="6"/>
    </row>
    <row r="38" spans="4:10" s="7" customFormat="1" x14ac:dyDescent="0.2">
      <c r="D38" s="8"/>
      <c r="E38" s="8"/>
      <c r="F38" s="8"/>
      <c r="G38" s="8"/>
      <c r="H38" s="8"/>
      <c r="I38" s="8"/>
      <c r="J38" s="8"/>
    </row>
    <row r="39" spans="4:10" s="7" customFormat="1" x14ac:dyDescent="0.2">
      <c r="D39" s="8"/>
      <c r="E39" s="8"/>
      <c r="F39" s="8"/>
      <c r="G39" s="8"/>
      <c r="H39" s="8"/>
      <c r="I39" s="8"/>
      <c r="J39" s="8"/>
    </row>
    <row r="40" spans="4:10" s="7" customFormat="1" x14ac:dyDescent="0.2">
      <c r="D40" s="8"/>
      <c r="E40" s="8"/>
      <c r="F40" s="8"/>
      <c r="G40" s="8"/>
      <c r="H40" s="8"/>
      <c r="I40" s="8"/>
      <c r="J40" s="8"/>
    </row>
    <row r="41" spans="4:10" s="7" customFormat="1" x14ac:dyDescent="0.2">
      <c r="D41" s="8"/>
      <c r="E41" s="8"/>
      <c r="F41" s="8"/>
      <c r="G41" s="8"/>
      <c r="H41" s="8"/>
      <c r="I41" s="8"/>
      <c r="J41" s="8"/>
    </row>
    <row r="42" spans="4:10" s="7" customFormat="1" x14ac:dyDescent="0.2">
      <c r="D42" s="8"/>
      <c r="E42" s="8"/>
      <c r="F42" s="8"/>
      <c r="G42" s="8"/>
      <c r="H42" s="8"/>
      <c r="I42" s="8"/>
      <c r="J42" s="8"/>
    </row>
    <row r="43" spans="4:10" s="7" customFormat="1" x14ac:dyDescent="0.2">
      <c r="D43" s="8"/>
      <c r="E43" s="8"/>
      <c r="F43" s="8"/>
      <c r="G43" s="8"/>
      <c r="H43" s="8"/>
      <c r="I43" s="8"/>
      <c r="J43" s="8"/>
    </row>
    <row r="44" spans="4:10" s="7" customFormat="1" x14ac:dyDescent="0.2">
      <c r="D44" s="8"/>
      <c r="E44" s="8"/>
      <c r="F44" s="8"/>
      <c r="G44" s="8"/>
      <c r="H44" s="8"/>
      <c r="I44" s="8"/>
      <c r="J44" s="8"/>
    </row>
    <row r="45" spans="4:10" s="7" customFormat="1" x14ac:dyDescent="0.2">
      <c r="D45" s="8"/>
      <c r="E45" s="8"/>
      <c r="F45" s="8"/>
      <c r="G45" s="8"/>
      <c r="H45" s="8"/>
      <c r="I45" s="8"/>
      <c r="J45" s="8"/>
    </row>
    <row r="46" spans="4:10" s="7" customFormat="1" x14ac:dyDescent="0.2">
      <c r="D46" s="8"/>
      <c r="E46" s="8"/>
      <c r="F46" s="8"/>
      <c r="G46" s="8"/>
      <c r="H46" s="8"/>
      <c r="I46" s="8"/>
      <c r="J46" s="8"/>
    </row>
    <row r="47" spans="4:10" s="7" customFormat="1" x14ac:dyDescent="0.2">
      <c r="D47" s="8"/>
      <c r="E47" s="8"/>
      <c r="F47" s="8"/>
      <c r="G47" s="8"/>
      <c r="H47" s="8"/>
      <c r="I47" s="8"/>
      <c r="J47" s="8"/>
    </row>
    <row r="48" spans="4:10" s="7" customFormat="1" x14ac:dyDescent="0.2">
      <c r="D48" s="8"/>
      <c r="E48" s="8"/>
      <c r="F48" s="8"/>
      <c r="G48" s="8"/>
      <c r="H48" s="8"/>
      <c r="I48" s="8"/>
      <c r="J48" s="8"/>
    </row>
    <row r="49" spans="4:10" s="7" customFormat="1" x14ac:dyDescent="0.2">
      <c r="D49" s="8"/>
      <c r="E49" s="8"/>
      <c r="F49" s="8"/>
      <c r="G49" s="8"/>
      <c r="H49" s="8"/>
      <c r="I49" s="8"/>
      <c r="J49"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B10D-BF3D-7C49-927B-6610895EFF9C}">
  <dimension ref="A1:C344"/>
  <sheetViews>
    <sheetView zoomScaleNormal="100" workbookViewId="0">
      <pane xSplit="1" ySplit="1" topLeftCell="B133" activePane="bottomRight" state="frozen"/>
      <selection pane="topRight" activeCell="B1" sqref="B1"/>
      <selection pane="bottomLeft" activeCell="A2" sqref="A2"/>
      <selection pane="bottomRight" activeCell="D147" sqref="D147"/>
    </sheetView>
  </sheetViews>
  <sheetFormatPr baseColWidth="10" defaultColWidth="11" defaultRowHeight="16" x14ac:dyDescent="0.2"/>
  <cols>
    <col min="1" max="1" width="57.33203125" bestFit="1" customWidth="1"/>
    <col min="2" max="2" width="21.1640625" customWidth="1"/>
  </cols>
  <sheetData>
    <row r="1" spans="1:2" s="11" customFormat="1" x14ac:dyDescent="0.2">
      <c r="A1" s="11" t="s">
        <v>0</v>
      </c>
      <c r="B1" s="11" t="s">
        <v>1</v>
      </c>
    </row>
    <row r="3" spans="1:2" x14ac:dyDescent="0.2">
      <c r="A3" t="s">
        <v>27</v>
      </c>
      <c r="B3" s="1" t="s">
        <v>208</v>
      </c>
    </row>
    <row r="4" spans="1:2" x14ac:dyDescent="0.2">
      <c r="A4" t="s">
        <v>30</v>
      </c>
      <c r="B4" s="1" t="s">
        <v>208</v>
      </c>
    </row>
    <row r="5" spans="1:2" x14ac:dyDescent="0.2">
      <c r="A5" t="s">
        <v>32</v>
      </c>
      <c r="B5" s="1" t="s">
        <v>208</v>
      </c>
    </row>
    <row r="6" spans="1:2" x14ac:dyDescent="0.2">
      <c r="A6" t="s">
        <v>34</v>
      </c>
      <c r="B6" s="1" t="s">
        <v>208</v>
      </c>
    </row>
    <row r="7" spans="1:2" x14ac:dyDescent="0.2">
      <c r="A7" t="s">
        <v>36</v>
      </c>
      <c r="B7" s="1" t="s">
        <v>208</v>
      </c>
    </row>
    <row r="8" spans="1:2" x14ac:dyDescent="0.2">
      <c r="A8" t="s">
        <v>38</v>
      </c>
      <c r="B8" s="1" t="s">
        <v>208</v>
      </c>
    </row>
    <row r="9" spans="1:2" x14ac:dyDescent="0.2">
      <c r="A9" t="s">
        <v>40</v>
      </c>
      <c r="B9" s="1" t="s">
        <v>208</v>
      </c>
    </row>
    <row r="10" spans="1:2" x14ac:dyDescent="0.2">
      <c r="A10" t="s">
        <v>42</v>
      </c>
      <c r="B10" s="1" t="s">
        <v>208</v>
      </c>
    </row>
    <row r="11" spans="1:2" x14ac:dyDescent="0.2">
      <c r="A11" t="s">
        <v>44</v>
      </c>
      <c r="B11" s="1" t="s">
        <v>208</v>
      </c>
    </row>
    <row r="12" spans="1:2" x14ac:dyDescent="0.2">
      <c r="A12" t="s">
        <v>46</v>
      </c>
      <c r="B12" s="1" t="s">
        <v>208</v>
      </c>
    </row>
    <row r="13" spans="1:2" x14ac:dyDescent="0.2">
      <c r="A13" t="s">
        <v>48</v>
      </c>
      <c r="B13" s="1" t="s">
        <v>208</v>
      </c>
    </row>
    <row r="15" spans="1:2" x14ac:dyDescent="0.2">
      <c r="A15" t="s">
        <v>209</v>
      </c>
      <c r="B15" s="1" t="s">
        <v>210</v>
      </c>
    </row>
    <row r="16" spans="1:2" x14ac:dyDescent="0.2">
      <c r="A16" t="s">
        <v>211</v>
      </c>
      <c r="B16" s="1" t="s">
        <v>210</v>
      </c>
    </row>
    <row r="17" spans="1:2" x14ac:dyDescent="0.2">
      <c r="A17" t="s">
        <v>212</v>
      </c>
      <c r="B17" s="1" t="s">
        <v>210</v>
      </c>
    </row>
    <row r="18" spans="1:2" x14ac:dyDescent="0.2">
      <c r="A18" t="s">
        <v>213</v>
      </c>
      <c r="B18" s="1" t="s">
        <v>210</v>
      </c>
    </row>
    <row r="19" spans="1:2" x14ac:dyDescent="0.2">
      <c r="A19" t="s">
        <v>214</v>
      </c>
      <c r="B19" s="1" t="s">
        <v>210</v>
      </c>
    </row>
    <row r="20" spans="1:2" x14ac:dyDescent="0.2">
      <c r="A20" t="s">
        <v>215</v>
      </c>
      <c r="B20" s="1" t="s">
        <v>210</v>
      </c>
    </row>
    <row r="21" spans="1:2" x14ac:dyDescent="0.2">
      <c r="A21" t="s">
        <v>216</v>
      </c>
      <c r="B21" s="1" t="s">
        <v>210</v>
      </c>
    </row>
    <row r="22" spans="1:2" x14ac:dyDescent="0.2">
      <c r="A22" t="s">
        <v>217</v>
      </c>
      <c r="B22" s="1" t="s">
        <v>210</v>
      </c>
    </row>
    <row r="23" spans="1:2" x14ac:dyDescent="0.2">
      <c r="A23" t="s">
        <v>218</v>
      </c>
      <c r="B23" s="1" t="s">
        <v>210</v>
      </c>
    </row>
    <row r="24" spans="1:2" x14ac:dyDescent="0.2">
      <c r="A24" t="s">
        <v>219</v>
      </c>
      <c r="B24" s="1" t="s">
        <v>210</v>
      </c>
    </row>
    <row r="25" spans="1:2" x14ac:dyDescent="0.2">
      <c r="A25" t="s">
        <v>220</v>
      </c>
      <c r="B25" s="1" t="s">
        <v>210</v>
      </c>
    </row>
    <row r="27" spans="1:2" x14ac:dyDescent="0.2">
      <c r="A27" t="s">
        <v>221</v>
      </c>
      <c r="B27" s="1" t="s">
        <v>210</v>
      </c>
    </row>
    <row r="28" spans="1:2" x14ac:dyDescent="0.2">
      <c r="A28" t="s">
        <v>222</v>
      </c>
      <c r="B28" s="1" t="s">
        <v>210</v>
      </c>
    </row>
    <row r="29" spans="1:2" x14ac:dyDescent="0.2">
      <c r="A29" t="s">
        <v>223</v>
      </c>
      <c r="B29" s="1" t="s">
        <v>210</v>
      </c>
    </row>
    <row r="30" spans="1:2" x14ac:dyDescent="0.2">
      <c r="A30" t="s">
        <v>224</v>
      </c>
      <c r="B30" s="1" t="s">
        <v>210</v>
      </c>
    </row>
    <row r="31" spans="1:2" x14ac:dyDescent="0.2">
      <c r="A31" t="s">
        <v>225</v>
      </c>
      <c r="B31" s="1" t="s">
        <v>210</v>
      </c>
    </row>
    <row r="32" spans="1:2" x14ac:dyDescent="0.2">
      <c r="A32" t="s">
        <v>226</v>
      </c>
      <c r="B32" s="1" t="s">
        <v>210</v>
      </c>
    </row>
    <row r="33" spans="1:2" x14ac:dyDescent="0.2">
      <c r="A33" t="s">
        <v>227</v>
      </c>
      <c r="B33" s="1" t="s">
        <v>210</v>
      </c>
    </row>
    <row r="34" spans="1:2" x14ac:dyDescent="0.2">
      <c r="A34" t="s">
        <v>228</v>
      </c>
      <c r="B34" s="1" t="s">
        <v>210</v>
      </c>
    </row>
    <row r="35" spans="1:2" x14ac:dyDescent="0.2">
      <c r="A35" t="s">
        <v>229</v>
      </c>
      <c r="B35" s="1" t="s">
        <v>210</v>
      </c>
    </row>
    <row r="36" spans="1:2" x14ac:dyDescent="0.2">
      <c r="A36" t="s">
        <v>230</v>
      </c>
      <c r="B36" s="1" t="s">
        <v>210</v>
      </c>
    </row>
    <row r="37" spans="1:2" x14ac:dyDescent="0.2">
      <c r="A37" t="s">
        <v>231</v>
      </c>
      <c r="B37" s="1" t="s">
        <v>210</v>
      </c>
    </row>
    <row r="39" spans="1:2" x14ac:dyDescent="0.2">
      <c r="A39" t="s">
        <v>14</v>
      </c>
      <c r="B39" s="1" t="s">
        <v>15</v>
      </c>
    </row>
    <row r="40" spans="1:2" x14ac:dyDescent="0.2">
      <c r="A40" t="s">
        <v>16</v>
      </c>
      <c r="B40" s="1" t="s">
        <v>15</v>
      </c>
    </row>
    <row r="41" spans="1:2" x14ac:dyDescent="0.2">
      <c r="A41" t="s">
        <v>17</v>
      </c>
      <c r="B41" s="1" t="s">
        <v>15</v>
      </c>
    </row>
    <row r="42" spans="1:2" x14ac:dyDescent="0.2">
      <c r="A42" t="s">
        <v>18</v>
      </c>
      <c r="B42" s="1" t="s">
        <v>15</v>
      </c>
    </row>
    <row r="43" spans="1:2" x14ac:dyDescent="0.2">
      <c r="A43" t="s">
        <v>19</v>
      </c>
      <c r="B43" s="1" t="s">
        <v>15</v>
      </c>
    </row>
    <row r="44" spans="1:2" x14ac:dyDescent="0.2">
      <c r="A44" t="s">
        <v>20</v>
      </c>
      <c r="B44" s="1" t="s">
        <v>15</v>
      </c>
    </row>
    <row r="45" spans="1:2" x14ac:dyDescent="0.2">
      <c r="A45" t="s">
        <v>21</v>
      </c>
      <c r="B45" s="1" t="s">
        <v>15</v>
      </c>
    </row>
    <row r="46" spans="1:2" x14ac:dyDescent="0.2">
      <c r="A46" t="s">
        <v>22</v>
      </c>
      <c r="B46" s="1" t="s">
        <v>15</v>
      </c>
    </row>
    <row r="48" spans="1:2" x14ac:dyDescent="0.2">
      <c r="A48" t="s">
        <v>232</v>
      </c>
      <c r="B48" s="1" t="s">
        <v>15</v>
      </c>
    </row>
    <row r="49" spans="1:2" x14ac:dyDescent="0.2">
      <c r="A49" t="s">
        <v>233</v>
      </c>
      <c r="B49" s="1" t="s">
        <v>15</v>
      </c>
    </row>
    <row r="50" spans="1:2" x14ac:dyDescent="0.2">
      <c r="A50" t="s">
        <v>234</v>
      </c>
      <c r="B50" s="1" t="s">
        <v>15</v>
      </c>
    </row>
    <row r="51" spans="1:2" x14ac:dyDescent="0.2">
      <c r="A51" t="s">
        <v>235</v>
      </c>
      <c r="B51" s="1" t="s">
        <v>15</v>
      </c>
    </row>
    <row r="52" spans="1:2" x14ac:dyDescent="0.2">
      <c r="A52" t="s">
        <v>236</v>
      </c>
      <c r="B52" s="1" t="s">
        <v>15</v>
      </c>
    </row>
    <row r="53" spans="1:2" x14ac:dyDescent="0.2">
      <c r="A53" t="s">
        <v>237</v>
      </c>
      <c r="B53" s="1" t="s">
        <v>15</v>
      </c>
    </row>
    <row r="54" spans="1:2" x14ac:dyDescent="0.2">
      <c r="A54" t="s">
        <v>238</v>
      </c>
      <c r="B54" s="1" t="s">
        <v>15</v>
      </c>
    </row>
    <row r="55" spans="1:2" x14ac:dyDescent="0.2">
      <c r="A55" t="s">
        <v>239</v>
      </c>
      <c r="B55" s="1" t="s">
        <v>15</v>
      </c>
    </row>
    <row r="57" spans="1:2" x14ac:dyDescent="0.2">
      <c r="A57" t="s">
        <v>508</v>
      </c>
      <c r="B57" s="1" t="s">
        <v>3</v>
      </c>
    </row>
    <row r="58" spans="1:2" x14ac:dyDescent="0.2">
      <c r="A58" t="s">
        <v>509</v>
      </c>
      <c r="B58" s="1" t="s">
        <v>3</v>
      </c>
    </row>
    <row r="59" spans="1:2" ht="15" customHeight="1" x14ac:dyDescent="0.2">
      <c r="A59" t="s">
        <v>510</v>
      </c>
      <c r="B59" s="1" t="s">
        <v>3</v>
      </c>
    </row>
    <row r="60" spans="1:2" x14ac:dyDescent="0.2">
      <c r="A60" t="s">
        <v>511</v>
      </c>
      <c r="B60" s="1" t="s">
        <v>3</v>
      </c>
    </row>
    <row r="61" spans="1:2" x14ac:dyDescent="0.2">
      <c r="A61" t="s">
        <v>512</v>
      </c>
      <c r="B61" s="1" t="s">
        <v>3</v>
      </c>
    </row>
    <row r="62" spans="1:2" x14ac:dyDescent="0.2">
      <c r="A62" t="s">
        <v>513</v>
      </c>
      <c r="B62" s="1" t="s">
        <v>3</v>
      </c>
    </row>
    <row r="63" spans="1:2" x14ac:dyDescent="0.2">
      <c r="A63" t="s">
        <v>514</v>
      </c>
      <c r="B63" s="1" t="s">
        <v>3</v>
      </c>
    </row>
    <row r="64" spans="1:2" x14ac:dyDescent="0.2">
      <c r="A64" t="s">
        <v>515</v>
      </c>
      <c r="B64" s="1" t="s">
        <v>3</v>
      </c>
    </row>
    <row r="65" spans="1:2" x14ac:dyDescent="0.2">
      <c r="A65" t="s">
        <v>516</v>
      </c>
      <c r="B65" s="1" t="s">
        <v>3</v>
      </c>
    </row>
    <row r="66" spans="1:2" x14ac:dyDescent="0.2">
      <c r="A66" t="s">
        <v>517</v>
      </c>
      <c r="B66" s="1" t="s">
        <v>3</v>
      </c>
    </row>
    <row r="67" spans="1:2" x14ac:dyDescent="0.2">
      <c r="A67" t="s">
        <v>518</v>
      </c>
      <c r="B67" s="1" t="s">
        <v>3</v>
      </c>
    </row>
    <row r="69" spans="1:2" x14ac:dyDescent="0.2">
      <c r="A69" t="s">
        <v>519</v>
      </c>
      <c r="B69" s="1" t="s">
        <v>3</v>
      </c>
    </row>
    <row r="70" spans="1:2" x14ac:dyDescent="0.2">
      <c r="A70" t="s">
        <v>520</v>
      </c>
      <c r="B70" s="1" t="s">
        <v>3</v>
      </c>
    </row>
    <row r="71" spans="1:2" ht="15" customHeight="1" x14ac:dyDescent="0.2">
      <c r="A71" t="s">
        <v>521</v>
      </c>
      <c r="B71" s="1" t="s">
        <v>3</v>
      </c>
    </row>
    <row r="72" spans="1:2" x14ac:dyDescent="0.2">
      <c r="A72" t="s">
        <v>522</v>
      </c>
      <c r="B72" s="1" t="s">
        <v>3</v>
      </c>
    </row>
    <row r="73" spans="1:2" x14ac:dyDescent="0.2">
      <c r="A73" t="s">
        <v>523</v>
      </c>
      <c r="B73" s="1" t="s">
        <v>3</v>
      </c>
    </row>
    <row r="74" spans="1:2" x14ac:dyDescent="0.2">
      <c r="A74" t="s">
        <v>524</v>
      </c>
      <c r="B74" s="1" t="s">
        <v>3</v>
      </c>
    </row>
    <row r="75" spans="1:2" x14ac:dyDescent="0.2">
      <c r="A75" t="s">
        <v>525</v>
      </c>
      <c r="B75" s="1" t="s">
        <v>3</v>
      </c>
    </row>
    <row r="76" spans="1:2" x14ac:dyDescent="0.2">
      <c r="A76" t="s">
        <v>526</v>
      </c>
      <c r="B76" s="1" t="s">
        <v>3</v>
      </c>
    </row>
    <row r="77" spans="1:2" x14ac:dyDescent="0.2">
      <c r="A77" t="s">
        <v>527</v>
      </c>
      <c r="B77" s="1" t="s">
        <v>3</v>
      </c>
    </row>
    <row r="78" spans="1:2" x14ac:dyDescent="0.2">
      <c r="A78" t="s">
        <v>528</v>
      </c>
      <c r="B78" s="1" t="s">
        <v>3</v>
      </c>
    </row>
    <row r="79" spans="1:2" x14ac:dyDescent="0.2">
      <c r="A79" t="s">
        <v>529</v>
      </c>
      <c r="B79" s="1" t="s">
        <v>3</v>
      </c>
    </row>
    <row r="81" spans="1:3" x14ac:dyDescent="0.2">
      <c r="A81" t="s">
        <v>502</v>
      </c>
      <c r="B81" s="1" t="s">
        <v>3</v>
      </c>
    </row>
    <row r="82" spans="1:3" x14ac:dyDescent="0.2">
      <c r="A82" t="s">
        <v>503</v>
      </c>
      <c r="B82" s="1" t="s">
        <v>3</v>
      </c>
    </row>
    <row r="83" spans="1:3" x14ac:dyDescent="0.2">
      <c r="A83" t="s">
        <v>504</v>
      </c>
      <c r="B83" s="1" t="s">
        <v>3</v>
      </c>
    </row>
    <row r="85" spans="1:3" x14ac:dyDescent="0.2">
      <c r="A85" t="s">
        <v>51</v>
      </c>
      <c r="B85" s="1" t="s">
        <v>15</v>
      </c>
    </row>
    <row r="87" spans="1:3" x14ac:dyDescent="0.2">
      <c r="A87" t="s">
        <v>50</v>
      </c>
      <c r="B87" s="1" t="s">
        <v>15</v>
      </c>
    </row>
    <row r="89" spans="1:3" x14ac:dyDescent="0.2">
      <c r="A89" t="s">
        <v>618</v>
      </c>
      <c r="B89" s="1" t="s">
        <v>15</v>
      </c>
    </row>
    <row r="91" spans="1:3" x14ac:dyDescent="0.2">
      <c r="A91" t="s">
        <v>602</v>
      </c>
      <c r="B91" s="1" t="s">
        <v>3</v>
      </c>
      <c r="C91" s="1" t="s">
        <v>440</v>
      </c>
    </row>
    <row r="92" spans="1:3" x14ac:dyDescent="0.2">
      <c r="A92" t="s">
        <v>603</v>
      </c>
      <c r="B92" s="1" t="s">
        <v>3</v>
      </c>
      <c r="C92" s="1" t="s">
        <v>441</v>
      </c>
    </row>
    <row r="93" spans="1:3" x14ac:dyDescent="0.2">
      <c r="A93" t="s">
        <v>604</v>
      </c>
      <c r="B93" s="1" t="s">
        <v>3</v>
      </c>
      <c r="C93" s="1" t="s">
        <v>438</v>
      </c>
    </row>
    <row r="94" spans="1:3" x14ac:dyDescent="0.2">
      <c r="A94" t="s">
        <v>605</v>
      </c>
      <c r="B94" s="1" t="s">
        <v>3</v>
      </c>
      <c r="C94" s="1" t="s">
        <v>439</v>
      </c>
    </row>
    <row r="95" spans="1:3" x14ac:dyDescent="0.2">
      <c r="A95" t="s">
        <v>606</v>
      </c>
      <c r="B95" s="1" t="s">
        <v>3</v>
      </c>
      <c r="C95" s="1" t="s">
        <v>442</v>
      </c>
    </row>
    <row r="96" spans="1:3" x14ac:dyDescent="0.2">
      <c r="A96" t="s">
        <v>607</v>
      </c>
      <c r="B96" s="1" t="s">
        <v>3</v>
      </c>
      <c r="C96" s="1" t="s">
        <v>443</v>
      </c>
    </row>
    <row r="98" spans="1:3" x14ac:dyDescent="0.2">
      <c r="A98" t="s">
        <v>608</v>
      </c>
      <c r="B98" s="1" t="s">
        <v>3</v>
      </c>
      <c r="C98" s="1" t="s">
        <v>612</v>
      </c>
    </row>
    <row r="99" spans="1:3" x14ac:dyDescent="0.2">
      <c r="A99" t="s">
        <v>609</v>
      </c>
      <c r="B99" s="1" t="s">
        <v>3</v>
      </c>
      <c r="C99" s="1" t="s">
        <v>613</v>
      </c>
    </row>
    <row r="100" spans="1:3" x14ac:dyDescent="0.2">
      <c r="A100" t="s">
        <v>610</v>
      </c>
      <c r="B100" s="1" t="s">
        <v>3</v>
      </c>
      <c r="C100" s="1" t="s">
        <v>614</v>
      </c>
    </row>
    <row r="101" spans="1:3" x14ac:dyDescent="0.2">
      <c r="A101" t="s">
        <v>611</v>
      </c>
      <c r="B101" s="1" t="s">
        <v>3</v>
      </c>
      <c r="C101" s="1" t="s">
        <v>615</v>
      </c>
    </row>
    <row r="103" spans="1:3" ht="18" x14ac:dyDescent="0.25">
      <c r="A103" t="s">
        <v>716</v>
      </c>
      <c r="B103" s="1" t="s">
        <v>565</v>
      </c>
    </row>
    <row r="104" spans="1:3" ht="18" x14ac:dyDescent="0.25">
      <c r="A104" t="s">
        <v>717</v>
      </c>
      <c r="B104" s="1" t="s">
        <v>566</v>
      </c>
    </row>
    <row r="105" spans="1:3" ht="18" x14ac:dyDescent="0.25">
      <c r="A105" t="s">
        <v>718</v>
      </c>
      <c r="B105" s="1" t="s">
        <v>567</v>
      </c>
    </row>
    <row r="106" spans="1:3" ht="18" x14ac:dyDescent="0.25">
      <c r="A106" t="s">
        <v>552</v>
      </c>
      <c r="B106" s="1" t="s">
        <v>565</v>
      </c>
    </row>
    <row r="107" spans="1:3" ht="18" x14ac:dyDescent="0.25">
      <c r="A107" t="s">
        <v>556</v>
      </c>
      <c r="B107" s="1" t="s">
        <v>566</v>
      </c>
    </row>
    <row r="108" spans="1:3" ht="18" x14ac:dyDescent="0.25">
      <c r="A108" t="s">
        <v>560</v>
      </c>
      <c r="B108" s="1" t="s">
        <v>567</v>
      </c>
    </row>
    <row r="109" spans="1:3" x14ac:dyDescent="0.2">
      <c r="A109" t="s">
        <v>649</v>
      </c>
      <c r="B109" s="1" t="s">
        <v>658</v>
      </c>
    </row>
    <row r="110" spans="1:3" x14ac:dyDescent="0.2">
      <c r="A110" t="s">
        <v>650</v>
      </c>
      <c r="B110" s="1" t="s">
        <v>659</v>
      </c>
    </row>
    <row r="111" spans="1:3" x14ac:dyDescent="0.2">
      <c r="A111" t="s">
        <v>651</v>
      </c>
      <c r="B111" s="1" t="s">
        <v>660</v>
      </c>
    </row>
    <row r="112" spans="1:3" x14ac:dyDescent="0.2">
      <c r="A112" t="s">
        <v>652</v>
      </c>
      <c r="B112" s="1" t="s">
        <v>658</v>
      </c>
    </row>
    <row r="113" spans="1:2" x14ac:dyDescent="0.2">
      <c r="A113" t="s">
        <v>653</v>
      </c>
      <c r="B113" s="1" t="s">
        <v>659</v>
      </c>
    </row>
    <row r="114" spans="1:2" x14ac:dyDescent="0.2">
      <c r="A114" t="s">
        <v>654</v>
      </c>
      <c r="B114" s="1" t="s">
        <v>660</v>
      </c>
    </row>
    <row r="115" spans="1:2" ht="18" x14ac:dyDescent="0.25">
      <c r="A115" t="s">
        <v>553</v>
      </c>
      <c r="B115" s="1" t="s">
        <v>568</v>
      </c>
    </row>
    <row r="116" spans="1:2" ht="18" x14ac:dyDescent="0.25">
      <c r="A116" t="s">
        <v>557</v>
      </c>
      <c r="B116" s="1" t="s">
        <v>569</v>
      </c>
    </row>
    <row r="117" spans="1:2" ht="18" x14ac:dyDescent="0.25">
      <c r="A117" t="s">
        <v>561</v>
      </c>
      <c r="B117" s="1" t="s">
        <v>570</v>
      </c>
    </row>
    <row r="118" spans="1:2" ht="18" x14ac:dyDescent="0.25">
      <c r="A118" t="s">
        <v>554</v>
      </c>
      <c r="B118" s="1" t="s">
        <v>571</v>
      </c>
    </row>
    <row r="119" spans="1:2" ht="18" x14ac:dyDescent="0.25">
      <c r="A119" t="s">
        <v>558</v>
      </c>
      <c r="B119" s="1" t="s">
        <v>572</v>
      </c>
    </row>
    <row r="120" spans="1:2" ht="18" x14ac:dyDescent="0.25">
      <c r="A120" t="s">
        <v>562</v>
      </c>
      <c r="B120" s="1" t="s">
        <v>573</v>
      </c>
    </row>
    <row r="121" spans="1:2" ht="18" x14ac:dyDescent="0.25">
      <c r="A121" t="s">
        <v>555</v>
      </c>
      <c r="B121" s="1" t="s">
        <v>574</v>
      </c>
    </row>
    <row r="122" spans="1:2" ht="18" x14ac:dyDescent="0.25">
      <c r="A122" t="s">
        <v>559</v>
      </c>
      <c r="B122" s="1" t="s">
        <v>575</v>
      </c>
    </row>
    <row r="123" spans="1:2" ht="18" x14ac:dyDescent="0.25">
      <c r="A123" t="s">
        <v>563</v>
      </c>
      <c r="B123" s="1" t="s">
        <v>576</v>
      </c>
    </row>
    <row r="124" spans="1:2" x14ac:dyDescent="0.2">
      <c r="A124" t="s">
        <v>655</v>
      </c>
      <c r="B124" s="1" t="s">
        <v>661</v>
      </c>
    </row>
    <row r="125" spans="1:2" x14ac:dyDescent="0.2">
      <c r="A125" t="s">
        <v>656</v>
      </c>
      <c r="B125" s="1" t="s">
        <v>662</v>
      </c>
    </row>
    <row r="126" spans="1:2" x14ac:dyDescent="0.2">
      <c r="A126" t="s">
        <v>657</v>
      </c>
      <c r="B126" s="1" t="s">
        <v>663</v>
      </c>
    </row>
    <row r="127" spans="1:2" x14ac:dyDescent="0.2">
      <c r="A127" t="s">
        <v>685</v>
      </c>
      <c r="B127" s="1" t="s">
        <v>696</v>
      </c>
    </row>
    <row r="128" spans="1:2" x14ac:dyDescent="0.2">
      <c r="A128" t="s">
        <v>688</v>
      </c>
      <c r="B128" s="1" t="s">
        <v>695</v>
      </c>
    </row>
    <row r="129" spans="1:2" x14ac:dyDescent="0.2">
      <c r="A129" t="s">
        <v>689</v>
      </c>
      <c r="B129" s="1" t="s">
        <v>697</v>
      </c>
    </row>
    <row r="130" spans="1:2" x14ac:dyDescent="0.2">
      <c r="A130" t="s">
        <v>686</v>
      </c>
      <c r="B130" s="1" t="s">
        <v>696</v>
      </c>
    </row>
    <row r="131" spans="1:2" x14ac:dyDescent="0.2">
      <c r="A131" t="s">
        <v>690</v>
      </c>
      <c r="B131" s="1" t="s">
        <v>695</v>
      </c>
    </row>
    <row r="132" spans="1:2" x14ac:dyDescent="0.2">
      <c r="A132" t="s">
        <v>691</v>
      </c>
      <c r="B132" s="1" t="s">
        <v>697</v>
      </c>
    </row>
    <row r="133" spans="1:2" x14ac:dyDescent="0.2">
      <c r="A133" s="44" t="s">
        <v>687</v>
      </c>
      <c r="B133" s="1" t="s">
        <v>696</v>
      </c>
    </row>
    <row r="134" spans="1:2" x14ac:dyDescent="0.2">
      <c r="A134" s="44" t="s">
        <v>692</v>
      </c>
      <c r="B134" s="1" t="s">
        <v>695</v>
      </c>
    </row>
    <row r="135" spans="1:2" x14ac:dyDescent="0.2">
      <c r="A135" s="44" t="s">
        <v>693</v>
      </c>
      <c r="B135" s="1" t="s">
        <v>697</v>
      </c>
    </row>
    <row r="136" spans="1:2" x14ac:dyDescent="0.2">
      <c r="A136" s="44" t="s">
        <v>738</v>
      </c>
      <c r="B136" s="1" t="s">
        <v>659</v>
      </c>
    </row>
    <row r="137" spans="1:2" x14ac:dyDescent="0.2">
      <c r="A137" s="44" t="s">
        <v>739</v>
      </c>
      <c r="B137" s="1" t="s">
        <v>658</v>
      </c>
    </row>
    <row r="138" spans="1:2" x14ac:dyDescent="0.2">
      <c r="A138" s="44" t="s">
        <v>740</v>
      </c>
      <c r="B138" s="1" t="s">
        <v>660</v>
      </c>
    </row>
    <row r="139" spans="1:2" x14ac:dyDescent="0.2">
      <c r="A139" s="44" t="s">
        <v>741</v>
      </c>
      <c r="B139" s="1" t="s">
        <v>659</v>
      </c>
    </row>
    <row r="140" spans="1:2" x14ac:dyDescent="0.2">
      <c r="A140" s="44" t="s">
        <v>742</v>
      </c>
      <c r="B140" s="1" t="s">
        <v>658</v>
      </c>
    </row>
    <row r="141" spans="1:2" x14ac:dyDescent="0.2">
      <c r="A141" s="44" t="s">
        <v>743</v>
      </c>
      <c r="B141" s="1" t="s">
        <v>660</v>
      </c>
    </row>
    <row r="142" spans="1:2" x14ac:dyDescent="0.2">
      <c r="A142" s="44" t="s">
        <v>744</v>
      </c>
      <c r="B142" s="1" t="s">
        <v>659</v>
      </c>
    </row>
    <row r="143" spans="1:2" x14ac:dyDescent="0.2">
      <c r="A143" s="44" t="s">
        <v>745</v>
      </c>
      <c r="B143" s="1" t="s">
        <v>658</v>
      </c>
    </row>
    <row r="144" spans="1:2" x14ac:dyDescent="0.2">
      <c r="A144" s="44" t="s">
        <v>746</v>
      </c>
      <c r="B144" s="1" t="s">
        <v>660</v>
      </c>
    </row>
    <row r="145" spans="1:2" x14ac:dyDescent="0.2">
      <c r="A145" s="44" t="s">
        <v>747</v>
      </c>
      <c r="B145" s="1" t="s">
        <v>659</v>
      </c>
    </row>
    <row r="146" spans="1:2" x14ac:dyDescent="0.2">
      <c r="A146" s="44" t="s">
        <v>748</v>
      </c>
      <c r="B146" s="1" t="s">
        <v>658</v>
      </c>
    </row>
    <row r="147" spans="1:2" x14ac:dyDescent="0.2">
      <c r="A147" s="44" t="s">
        <v>749</v>
      </c>
      <c r="B147" s="1" t="s">
        <v>660</v>
      </c>
    </row>
    <row r="148" spans="1:2" x14ac:dyDescent="0.2">
      <c r="A148" s="44" t="s">
        <v>750</v>
      </c>
      <c r="B148" s="1" t="s">
        <v>768</v>
      </c>
    </row>
    <row r="149" spans="1:2" x14ac:dyDescent="0.2">
      <c r="A149" s="44" t="s">
        <v>751</v>
      </c>
      <c r="B149" s="1" t="s">
        <v>769</v>
      </c>
    </row>
    <row r="150" spans="1:2" x14ac:dyDescent="0.2">
      <c r="A150" s="44" t="s">
        <v>752</v>
      </c>
      <c r="B150" s="1" t="s">
        <v>770</v>
      </c>
    </row>
    <row r="151" spans="1:2" x14ac:dyDescent="0.2">
      <c r="A151" s="44" t="s">
        <v>753</v>
      </c>
      <c r="B151" s="1" t="s">
        <v>768</v>
      </c>
    </row>
    <row r="152" spans="1:2" x14ac:dyDescent="0.2">
      <c r="A152" s="44" t="s">
        <v>754</v>
      </c>
      <c r="B152" s="1" t="s">
        <v>769</v>
      </c>
    </row>
    <row r="153" spans="1:2" x14ac:dyDescent="0.2">
      <c r="A153" s="44" t="s">
        <v>755</v>
      </c>
      <c r="B153" s="1" t="s">
        <v>770</v>
      </c>
    </row>
    <row r="154" spans="1:2" x14ac:dyDescent="0.2">
      <c r="A154" s="44" t="s">
        <v>756</v>
      </c>
      <c r="B154" s="1" t="s">
        <v>768</v>
      </c>
    </row>
    <row r="155" spans="1:2" x14ac:dyDescent="0.2">
      <c r="A155" s="44" t="s">
        <v>757</v>
      </c>
      <c r="B155" s="1" t="s">
        <v>769</v>
      </c>
    </row>
    <row r="156" spans="1:2" x14ac:dyDescent="0.2">
      <c r="A156" s="44" t="s">
        <v>758</v>
      </c>
      <c r="B156" s="1" t="s">
        <v>770</v>
      </c>
    </row>
    <row r="157" spans="1:2" x14ac:dyDescent="0.2">
      <c r="A157" s="44" t="s">
        <v>759</v>
      </c>
      <c r="B157" s="1" t="s">
        <v>768</v>
      </c>
    </row>
    <row r="158" spans="1:2" x14ac:dyDescent="0.2">
      <c r="A158" s="44" t="s">
        <v>760</v>
      </c>
      <c r="B158" s="1" t="s">
        <v>769</v>
      </c>
    </row>
    <row r="159" spans="1:2" x14ac:dyDescent="0.2">
      <c r="A159" s="44" t="s">
        <v>761</v>
      </c>
      <c r="B159" s="1" t="s">
        <v>770</v>
      </c>
    </row>
    <row r="160" spans="1:2" x14ac:dyDescent="0.2">
      <c r="A160" s="44" t="s">
        <v>762</v>
      </c>
      <c r="B160" s="1" t="s">
        <v>768</v>
      </c>
    </row>
    <row r="161" spans="1:2" x14ac:dyDescent="0.2">
      <c r="A161" s="44" t="s">
        <v>763</v>
      </c>
      <c r="B161" s="1" t="s">
        <v>769</v>
      </c>
    </row>
    <row r="162" spans="1:2" x14ac:dyDescent="0.2">
      <c r="A162" s="44" t="s">
        <v>764</v>
      </c>
      <c r="B162" s="1" t="s">
        <v>770</v>
      </c>
    </row>
    <row r="163" spans="1:2" x14ac:dyDescent="0.2">
      <c r="A163" s="44" t="s">
        <v>765</v>
      </c>
      <c r="B163" s="1" t="s">
        <v>768</v>
      </c>
    </row>
    <row r="164" spans="1:2" x14ac:dyDescent="0.2">
      <c r="A164" s="44" t="s">
        <v>766</v>
      </c>
      <c r="B164" s="1" t="s">
        <v>769</v>
      </c>
    </row>
    <row r="165" spans="1:2" x14ac:dyDescent="0.2">
      <c r="A165" s="44" t="s">
        <v>767</v>
      </c>
      <c r="B165" s="1" t="s">
        <v>770</v>
      </c>
    </row>
    <row r="167" spans="1:2" x14ac:dyDescent="0.2">
      <c r="A167" t="s">
        <v>719</v>
      </c>
      <c r="B167" s="1" t="s">
        <v>60</v>
      </c>
    </row>
    <row r="168" spans="1:2" x14ac:dyDescent="0.2">
      <c r="A168" t="s">
        <v>62</v>
      </c>
      <c r="B168" s="1" t="s">
        <v>60</v>
      </c>
    </row>
    <row r="169" spans="1:2" x14ac:dyDescent="0.2">
      <c r="A169" t="s">
        <v>64</v>
      </c>
      <c r="B169" s="1" t="s">
        <v>60</v>
      </c>
    </row>
    <row r="170" spans="1:2" x14ac:dyDescent="0.2">
      <c r="A170" t="s">
        <v>66</v>
      </c>
      <c r="B170" s="1" t="s">
        <v>60</v>
      </c>
    </row>
    <row r="171" spans="1:2" x14ac:dyDescent="0.2">
      <c r="A171" t="s">
        <v>720</v>
      </c>
      <c r="B171" s="1" t="s">
        <v>60</v>
      </c>
    </row>
    <row r="172" spans="1:2" x14ac:dyDescent="0.2">
      <c r="A172" t="s">
        <v>70</v>
      </c>
      <c r="B172" s="1" t="s">
        <v>60</v>
      </c>
    </row>
    <row r="173" spans="1:2" x14ac:dyDescent="0.2">
      <c r="A173" t="s">
        <v>72</v>
      </c>
      <c r="B173" s="1" t="s">
        <v>60</v>
      </c>
    </row>
    <row r="174" spans="1:2" x14ac:dyDescent="0.2">
      <c r="A174" t="s">
        <v>74</v>
      </c>
      <c r="B174" s="1" t="s">
        <v>60</v>
      </c>
    </row>
    <row r="175" spans="1:2" x14ac:dyDescent="0.2">
      <c r="A175" t="s">
        <v>76</v>
      </c>
      <c r="B175" s="1" t="s">
        <v>60</v>
      </c>
    </row>
    <row r="176" spans="1:2" x14ac:dyDescent="0.2">
      <c r="A176" t="s">
        <v>78</v>
      </c>
      <c r="B176" s="1" t="s">
        <v>60</v>
      </c>
    </row>
    <row r="177" spans="1:2" x14ac:dyDescent="0.2">
      <c r="A177" t="s">
        <v>80</v>
      </c>
      <c r="B177" s="1" t="s">
        <v>60</v>
      </c>
    </row>
    <row r="178" spans="1:2" x14ac:dyDescent="0.2">
      <c r="A178" t="s">
        <v>389</v>
      </c>
      <c r="B178" s="1" t="s">
        <v>60</v>
      </c>
    </row>
    <row r="179" spans="1:2" x14ac:dyDescent="0.2">
      <c r="A179" t="s">
        <v>390</v>
      </c>
      <c r="B179" s="1" t="s">
        <v>60</v>
      </c>
    </row>
    <row r="180" spans="1:2" x14ac:dyDescent="0.2">
      <c r="A180" t="s">
        <v>391</v>
      </c>
      <c r="B180" s="1" t="s">
        <v>60</v>
      </c>
    </row>
    <row r="181" spans="1:2" x14ac:dyDescent="0.2">
      <c r="A181" t="s">
        <v>392</v>
      </c>
      <c r="B181" s="1" t="s">
        <v>60</v>
      </c>
    </row>
    <row r="182" spans="1:2" x14ac:dyDescent="0.2">
      <c r="A182" t="s">
        <v>670</v>
      </c>
      <c r="B182" s="1" t="s">
        <v>60</v>
      </c>
    </row>
    <row r="183" spans="1:2" x14ac:dyDescent="0.2">
      <c r="A183" t="s">
        <v>82</v>
      </c>
      <c r="B183" s="1" t="s">
        <v>60</v>
      </c>
    </row>
    <row r="184" spans="1:2" x14ac:dyDescent="0.2">
      <c r="A184" t="s">
        <v>399</v>
      </c>
      <c r="B184" s="1" t="s">
        <v>60</v>
      </c>
    </row>
    <row r="185" spans="1:2" x14ac:dyDescent="0.2">
      <c r="A185" t="s">
        <v>84</v>
      </c>
      <c r="B185" s="1" t="s">
        <v>60</v>
      </c>
    </row>
    <row r="186" spans="1:2" x14ac:dyDescent="0.2">
      <c r="A186" t="s">
        <v>86</v>
      </c>
      <c r="B186" s="1" t="s">
        <v>60</v>
      </c>
    </row>
    <row r="187" spans="1:2" x14ac:dyDescent="0.2">
      <c r="A187" t="s">
        <v>88</v>
      </c>
      <c r="B187" s="1" t="s">
        <v>60</v>
      </c>
    </row>
    <row r="188" spans="1:2" x14ac:dyDescent="0.2">
      <c r="A188" t="s">
        <v>90</v>
      </c>
      <c r="B188" s="1" t="s">
        <v>60</v>
      </c>
    </row>
    <row r="189" spans="1:2" x14ac:dyDescent="0.2">
      <c r="A189" t="s">
        <v>92</v>
      </c>
      <c r="B189" s="1" t="s">
        <v>60</v>
      </c>
    </row>
    <row r="190" spans="1:2" x14ac:dyDescent="0.2">
      <c r="A190" t="s">
        <v>94</v>
      </c>
      <c r="B190" s="1" t="s">
        <v>60</v>
      </c>
    </row>
    <row r="191" spans="1:2" x14ac:dyDescent="0.2">
      <c r="A191" t="s">
        <v>96</v>
      </c>
      <c r="B191" s="1" t="s">
        <v>60</v>
      </c>
    </row>
    <row r="192" spans="1:2" x14ac:dyDescent="0.2">
      <c r="A192" t="s">
        <v>98</v>
      </c>
      <c r="B192" s="1" t="s">
        <v>60</v>
      </c>
    </row>
    <row r="193" spans="1:2" x14ac:dyDescent="0.2">
      <c r="A193" t="s">
        <v>100</v>
      </c>
      <c r="B193" s="1" t="s">
        <v>60</v>
      </c>
    </row>
    <row r="194" spans="1:2" x14ac:dyDescent="0.2">
      <c r="A194" t="s">
        <v>669</v>
      </c>
      <c r="B194" s="1" t="s">
        <v>60</v>
      </c>
    </row>
    <row r="195" spans="1:2" x14ac:dyDescent="0.2">
      <c r="A195" t="s">
        <v>104</v>
      </c>
      <c r="B195" s="1" t="s">
        <v>60</v>
      </c>
    </row>
    <row r="196" spans="1:2" x14ac:dyDescent="0.2">
      <c r="A196" t="s">
        <v>106</v>
      </c>
      <c r="B196" s="1" t="s">
        <v>60</v>
      </c>
    </row>
    <row r="197" spans="1:2" x14ac:dyDescent="0.2">
      <c r="A197" t="s">
        <v>108</v>
      </c>
      <c r="B197" s="1" t="s">
        <v>60</v>
      </c>
    </row>
    <row r="198" spans="1:2" x14ac:dyDescent="0.2">
      <c r="A198" t="s">
        <v>401</v>
      </c>
      <c r="B198" s="1" t="s">
        <v>60</v>
      </c>
    </row>
    <row r="199" spans="1:2" x14ac:dyDescent="0.2">
      <c r="A199" t="s">
        <v>402</v>
      </c>
      <c r="B199" s="1" t="s">
        <v>60</v>
      </c>
    </row>
    <row r="200" spans="1:2" x14ac:dyDescent="0.2">
      <c r="A200" t="s">
        <v>403</v>
      </c>
      <c r="B200" s="1" t="s">
        <v>60</v>
      </c>
    </row>
    <row r="201" spans="1:2" x14ac:dyDescent="0.2">
      <c r="A201" t="s">
        <v>136</v>
      </c>
      <c r="B201" s="1" t="s">
        <v>60</v>
      </c>
    </row>
    <row r="202" spans="1:2" x14ac:dyDescent="0.2">
      <c r="A202" t="s">
        <v>137</v>
      </c>
      <c r="B202" s="1" t="s">
        <v>60</v>
      </c>
    </row>
    <row r="203" spans="1:2" x14ac:dyDescent="0.2">
      <c r="A203" t="s">
        <v>138</v>
      </c>
      <c r="B203" s="1" t="s">
        <v>60</v>
      </c>
    </row>
    <row r="204" spans="1:2" x14ac:dyDescent="0.2">
      <c r="A204" t="s">
        <v>139</v>
      </c>
      <c r="B204" s="1" t="s">
        <v>60</v>
      </c>
    </row>
    <row r="205" spans="1:2" x14ac:dyDescent="0.2">
      <c r="A205" t="s">
        <v>140</v>
      </c>
      <c r="B205" s="1" t="s">
        <v>60</v>
      </c>
    </row>
    <row r="206" spans="1:2" x14ac:dyDescent="0.2">
      <c r="A206" t="s">
        <v>141</v>
      </c>
      <c r="B206" s="1" t="s">
        <v>60</v>
      </c>
    </row>
    <row r="207" spans="1:2" x14ac:dyDescent="0.2">
      <c r="A207" t="s">
        <v>142</v>
      </c>
      <c r="B207" s="1" t="s">
        <v>60</v>
      </c>
    </row>
    <row r="208" spans="1:2" x14ac:dyDescent="0.2">
      <c r="A208" t="s">
        <v>143</v>
      </c>
      <c r="B208" s="1" t="s">
        <v>60</v>
      </c>
    </row>
    <row r="209" spans="1:2" x14ac:dyDescent="0.2">
      <c r="A209" t="s">
        <v>144</v>
      </c>
      <c r="B209" s="1" t="s">
        <v>60</v>
      </c>
    </row>
    <row r="210" spans="1:2" x14ac:dyDescent="0.2">
      <c r="A210" t="s">
        <v>145</v>
      </c>
      <c r="B210" s="1" t="s">
        <v>60</v>
      </c>
    </row>
    <row r="211" spans="1:2" x14ac:dyDescent="0.2">
      <c r="A211" t="s">
        <v>146</v>
      </c>
      <c r="B211" s="1" t="s">
        <v>60</v>
      </c>
    </row>
    <row r="212" spans="1:2" x14ac:dyDescent="0.2">
      <c r="A212" t="s">
        <v>147</v>
      </c>
      <c r="B212" s="1" t="s">
        <v>60</v>
      </c>
    </row>
    <row r="213" spans="1:2" x14ac:dyDescent="0.2">
      <c r="A213" t="s">
        <v>148</v>
      </c>
      <c r="B213" s="1" t="s">
        <v>60</v>
      </c>
    </row>
    <row r="214" spans="1:2" x14ac:dyDescent="0.2">
      <c r="A214" t="s">
        <v>149</v>
      </c>
      <c r="B214" s="1" t="s">
        <v>60</v>
      </c>
    </row>
    <row r="215" spans="1:2" x14ac:dyDescent="0.2">
      <c r="A215" t="s">
        <v>150</v>
      </c>
      <c r="B215" s="1" t="s">
        <v>60</v>
      </c>
    </row>
    <row r="216" spans="1:2" x14ac:dyDescent="0.2">
      <c r="A216" t="s">
        <v>152</v>
      </c>
      <c r="B216" s="1" t="s">
        <v>60</v>
      </c>
    </row>
    <row r="217" spans="1:2" x14ac:dyDescent="0.2">
      <c r="A217" t="s">
        <v>153</v>
      </c>
      <c r="B217" s="1" t="s">
        <v>60</v>
      </c>
    </row>
    <row r="218" spans="1:2" x14ac:dyDescent="0.2">
      <c r="A218" t="s">
        <v>154</v>
      </c>
      <c r="B218" s="1" t="s">
        <v>60</v>
      </c>
    </row>
    <row r="219" spans="1:2" x14ac:dyDescent="0.2">
      <c r="A219" t="s">
        <v>155</v>
      </c>
      <c r="B219" s="1" t="s">
        <v>60</v>
      </c>
    </row>
    <row r="220" spans="1:2" x14ac:dyDescent="0.2">
      <c r="A220" t="s">
        <v>156</v>
      </c>
      <c r="B220" s="1" t="s">
        <v>60</v>
      </c>
    </row>
    <row r="221" spans="1:2" x14ac:dyDescent="0.2">
      <c r="A221" t="s">
        <v>157</v>
      </c>
      <c r="B221" s="1" t="s">
        <v>60</v>
      </c>
    </row>
    <row r="222" spans="1:2" x14ac:dyDescent="0.2">
      <c r="A222" t="s">
        <v>158</v>
      </c>
      <c r="B222" s="1" t="s">
        <v>60</v>
      </c>
    </row>
    <row r="223" spans="1:2" x14ac:dyDescent="0.2">
      <c r="A223" t="s">
        <v>159</v>
      </c>
      <c r="B223" s="1" t="s">
        <v>60</v>
      </c>
    </row>
    <row r="224" spans="1:2" x14ac:dyDescent="0.2">
      <c r="A224" t="s">
        <v>160</v>
      </c>
      <c r="B224" s="1" t="s">
        <v>60</v>
      </c>
    </row>
    <row r="225" spans="1:2" x14ac:dyDescent="0.2">
      <c r="A225" t="s">
        <v>161</v>
      </c>
      <c r="B225" s="1" t="s">
        <v>60</v>
      </c>
    </row>
    <row r="226" spans="1:2" x14ac:dyDescent="0.2">
      <c r="A226" t="s">
        <v>162</v>
      </c>
      <c r="B226" s="1" t="s">
        <v>60</v>
      </c>
    </row>
    <row r="227" spans="1:2" x14ac:dyDescent="0.2">
      <c r="A227" t="s">
        <v>588</v>
      </c>
      <c r="B227" s="1" t="s">
        <v>60</v>
      </c>
    </row>
    <row r="228" spans="1:2" x14ac:dyDescent="0.2">
      <c r="A228" t="s">
        <v>683</v>
      </c>
      <c r="B228" s="1" t="s">
        <v>60</v>
      </c>
    </row>
    <row r="229" spans="1:2" x14ac:dyDescent="0.2">
      <c r="A229" t="s">
        <v>684</v>
      </c>
      <c r="B229" s="1" t="s">
        <v>60</v>
      </c>
    </row>
    <row r="230" spans="1:2" x14ac:dyDescent="0.2">
      <c r="A230" t="s">
        <v>540</v>
      </c>
      <c r="B230" s="1" t="s">
        <v>60</v>
      </c>
    </row>
    <row r="231" spans="1:2" x14ac:dyDescent="0.2">
      <c r="A231" t="s">
        <v>679</v>
      </c>
      <c r="B231" s="1" t="s">
        <v>60</v>
      </c>
    </row>
    <row r="232" spans="1:2" x14ac:dyDescent="0.2">
      <c r="A232" t="s">
        <v>675</v>
      </c>
      <c r="B232" s="1" t="s">
        <v>60</v>
      </c>
    </row>
    <row r="233" spans="1:2" x14ac:dyDescent="0.2">
      <c r="A233" t="s">
        <v>678</v>
      </c>
      <c r="B233" s="1" t="s">
        <v>60</v>
      </c>
    </row>
    <row r="234" spans="1:2" x14ac:dyDescent="0.2">
      <c r="A234" t="s">
        <v>674</v>
      </c>
      <c r="B234" s="1" t="s">
        <v>60</v>
      </c>
    </row>
    <row r="235" spans="1:2" x14ac:dyDescent="0.2">
      <c r="A235" t="s">
        <v>541</v>
      </c>
      <c r="B235" s="1" t="s">
        <v>60</v>
      </c>
    </row>
    <row r="236" spans="1:2" x14ac:dyDescent="0.2">
      <c r="A236" t="s">
        <v>542</v>
      </c>
      <c r="B236" s="1" t="s">
        <v>60</v>
      </c>
    </row>
    <row r="237" spans="1:2" x14ac:dyDescent="0.2">
      <c r="A237" t="s">
        <v>586</v>
      </c>
      <c r="B237" s="1" t="s">
        <v>60</v>
      </c>
    </row>
    <row r="239" spans="1:2" x14ac:dyDescent="0.2">
      <c r="A239" t="s">
        <v>721</v>
      </c>
      <c r="B239" s="1" t="s">
        <v>111</v>
      </c>
    </row>
    <row r="240" spans="1:2" x14ac:dyDescent="0.2">
      <c r="A240" t="s">
        <v>112</v>
      </c>
      <c r="B240" s="1" t="s">
        <v>111</v>
      </c>
    </row>
    <row r="241" spans="1:2" x14ac:dyDescent="0.2">
      <c r="A241" t="s">
        <v>113</v>
      </c>
      <c r="B241" s="1" t="s">
        <v>111</v>
      </c>
    </row>
    <row r="242" spans="1:2" x14ac:dyDescent="0.2">
      <c r="A242" t="s">
        <v>114</v>
      </c>
      <c r="B242" s="1" t="s">
        <v>111</v>
      </c>
    </row>
    <row r="243" spans="1:2" x14ac:dyDescent="0.2">
      <c r="A243" t="s">
        <v>722</v>
      </c>
      <c r="B243" s="1" t="s">
        <v>111</v>
      </c>
    </row>
    <row r="244" spans="1:2" x14ac:dyDescent="0.2">
      <c r="A244" t="s">
        <v>116</v>
      </c>
      <c r="B244" s="1" t="s">
        <v>111</v>
      </c>
    </row>
    <row r="245" spans="1:2" x14ac:dyDescent="0.2">
      <c r="A245" t="s">
        <v>117</v>
      </c>
      <c r="B245" s="1" t="s">
        <v>111</v>
      </c>
    </row>
    <row r="246" spans="1:2" x14ac:dyDescent="0.2">
      <c r="A246" t="s">
        <v>118</v>
      </c>
      <c r="B246" s="1" t="s">
        <v>111</v>
      </c>
    </row>
    <row r="247" spans="1:2" x14ac:dyDescent="0.2">
      <c r="A247" t="s">
        <v>119</v>
      </c>
      <c r="B247" s="1" t="s">
        <v>111</v>
      </c>
    </row>
    <row r="248" spans="1:2" x14ac:dyDescent="0.2">
      <c r="A248" t="s">
        <v>120</v>
      </c>
      <c r="B248" s="1" t="s">
        <v>111</v>
      </c>
    </row>
    <row r="249" spans="1:2" x14ac:dyDescent="0.2">
      <c r="A249" t="s">
        <v>121</v>
      </c>
      <c r="B249" s="1" t="s">
        <v>111</v>
      </c>
    </row>
    <row r="250" spans="1:2" x14ac:dyDescent="0.2">
      <c r="A250" t="s">
        <v>394</v>
      </c>
      <c r="B250" s="1" t="s">
        <v>111</v>
      </c>
    </row>
    <row r="251" spans="1:2" x14ac:dyDescent="0.2">
      <c r="A251" t="s">
        <v>395</v>
      </c>
      <c r="B251" s="1" t="s">
        <v>111</v>
      </c>
    </row>
    <row r="252" spans="1:2" x14ac:dyDescent="0.2">
      <c r="A252" t="s">
        <v>396</v>
      </c>
      <c r="B252" s="1" t="s">
        <v>111</v>
      </c>
    </row>
    <row r="253" spans="1:2" x14ac:dyDescent="0.2">
      <c r="A253" t="s">
        <v>397</v>
      </c>
      <c r="B253" s="1" t="s">
        <v>111</v>
      </c>
    </row>
    <row r="254" spans="1:2" x14ac:dyDescent="0.2">
      <c r="A254" t="s">
        <v>672</v>
      </c>
      <c r="B254" s="1" t="s">
        <v>111</v>
      </c>
    </row>
    <row r="255" spans="1:2" x14ac:dyDescent="0.2">
      <c r="A255" t="s">
        <v>122</v>
      </c>
      <c r="B255" s="1" t="s">
        <v>111</v>
      </c>
    </row>
    <row r="256" spans="1:2" x14ac:dyDescent="0.2">
      <c r="A256" t="s">
        <v>400</v>
      </c>
      <c r="B256" s="1" t="s">
        <v>111</v>
      </c>
    </row>
    <row r="257" spans="1:2" x14ac:dyDescent="0.2">
      <c r="A257" t="s">
        <v>123</v>
      </c>
      <c r="B257" s="1" t="s">
        <v>111</v>
      </c>
    </row>
    <row r="258" spans="1:2" x14ac:dyDescent="0.2">
      <c r="A258" t="s">
        <v>124</v>
      </c>
      <c r="B258" s="1" t="s">
        <v>111</v>
      </c>
    </row>
    <row r="259" spans="1:2" x14ac:dyDescent="0.2">
      <c r="A259" t="s">
        <v>125</v>
      </c>
      <c r="B259" s="1" t="s">
        <v>111</v>
      </c>
    </row>
    <row r="260" spans="1:2" x14ac:dyDescent="0.2">
      <c r="A260" t="s">
        <v>126</v>
      </c>
      <c r="B260" s="1" t="s">
        <v>111</v>
      </c>
    </row>
    <row r="261" spans="1:2" x14ac:dyDescent="0.2">
      <c r="A261" t="s">
        <v>127</v>
      </c>
      <c r="B261" s="1" t="s">
        <v>111</v>
      </c>
    </row>
    <row r="262" spans="1:2" x14ac:dyDescent="0.2">
      <c r="A262" t="s">
        <v>128</v>
      </c>
      <c r="B262" s="1" t="s">
        <v>111</v>
      </c>
    </row>
    <row r="263" spans="1:2" x14ac:dyDescent="0.2">
      <c r="A263" t="s">
        <v>129</v>
      </c>
      <c r="B263" s="1" t="s">
        <v>111</v>
      </c>
    </row>
    <row r="264" spans="1:2" x14ac:dyDescent="0.2">
      <c r="A264" t="s">
        <v>130</v>
      </c>
      <c r="B264" s="1" t="s">
        <v>111</v>
      </c>
    </row>
    <row r="265" spans="1:2" x14ac:dyDescent="0.2">
      <c r="A265" t="s">
        <v>131</v>
      </c>
      <c r="B265" s="1" t="s">
        <v>111</v>
      </c>
    </row>
    <row r="266" spans="1:2" x14ac:dyDescent="0.2">
      <c r="A266" t="s">
        <v>671</v>
      </c>
      <c r="B266" s="1" t="s">
        <v>111</v>
      </c>
    </row>
    <row r="267" spans="1:2" x14ac:dyDescent="0.2">
      <c r="A267" t="s">
        <v>133</v>
      </c>
      <c r="B267" s="1" t="s">
        <v>111</v>
      </c>
    </row>
    <row r="268" spans="1:2" x14ac:dyDescent="0.2">
      <c r="A268" t="s">
        <v>134</v>
      </c>
      <c r="B268" s="1" t="s">
        <v>111</v>
      </c>
    </row>
    <row r="269" spans="1:2" x14ac:dyDescent="0.2">
      <c r="A269" t="s">
        <v>135</v>
      </c>
      <c r="B269" s="1" t="s">
        <v>111</v>
      </c>
    </row>
    <row r="270" spans="1:2" x14ac:dyDescent="0.2">
      <c r="A270" t="s">
        <v>404</v>
      </c>
      <c r="B270" s="1" t="s">
        <v>111</v>
      </c>
    </row>
    <row r="271" spans="1:2" x14ac:dyDescent="0.2">
      <c r="A271" t="s">
        <v>405</v>
      </c>
      <c r="B271" s="1" t="s">
        <v>111</v>
      </c>
    </row>
    <row r="272" spans="1:2" x14ac:dyDescent="0.2">
      <c r="A272" t="s">
        <v>406</v>
      </c>
      <c r="B272" s="1" t="s">
        <v>111</v>
      </c>
    </row>
    <row r="273" spans="1:2" x14ac:dyDescent="0.2">
      <c r="A273" t="s">
        <v>163</v>
      </c>
      <c r="B273" s="1" t="s">
        <v>111</v>
      </c>
    </row>
    <row r="274" spans="1:2" x14ac:dyDescent="0.2">
      <c r="A274" t="s">
        <v>164</v>
      </c>
      <c r="B274" s="1" t="s">
        <v>111</v>
      </c>
    </row>
    <row r="275" spans="1:2" x14ac:dyDescent="0.2">
      <c r="A275" t="s">
        <v>165</v>
      </c>
      <c r="B275" s="1" t="s">
        <v>111</v>
      </c>
    </row>
    <row r="276" spans="1:2" x14ac:dyDescent="0.2">
      <c r="A276" t="s">
        <v>166</v>
      </c>
      <c r="B276" s="1" t="s">
        <v>111</v>
      </c>
    </row>
    <row r="277" spans="1:2" x14ac:dyDescent="0.2">
      <c r="A277" t="s">
        <v>167</v>
      </c>
      <c r="B277" s="1" t="s">
        <v>111</v>
      </c>
    </row>
    <row r="278" spans="1:2" x14ac:dyDescent="0.2">
      <c r="A278" t="s">
        <v>168</v>
      </c>
      <c r="B278" s="1" t="s">
        <v>111</v>
      </c>
    </row>
    <row r="279" spans="1:2" x14ac:dyDescent="0.2">
      <c r="A279" t="s">
        <v>169</v>
      </c>
      <c r="B279" s="1" t="s">
        <v>111</v>
      </c>
    </row>
    <row r="280" spans="1:2" x14ac:dyDescent="0.2">
      <c r="A280" t="s">
        <v>170</v>
      </c>
      <c r="B280" s="1" t="s">
        <v>111</v>
      </c>
    </row>
    <row r="281" spans="1:2" x14ac:dyDescent="0.2">
      <c r="A281" t="s">
        <v>171</v>
      </c>
      <c r="B281" s="1" t="s">
        <v>111</v>
      </c>
    </row>
    <row r="282" spans="1:2" x14ac:dyDescent="0.2">
      <c r="A282" t="s">
        <v>172</v>
      </c>
      <c r="B282" s="1" t="s">
        <v>111</v>
      </c>
    </row>
    <row r="283" spans="1:2" x14ac:dyDescent="0.2">
      <c r="A283" t="s">
        <v>173</v>
      </c>
      <c r="B283" s="1" t="s">
        <v>111</v>
      </c>
    </row>
    <row r="284" spans="1:2" x14ac:dyDescent="0.2">
      <c r="A284" t="s">
        <v>174</v>
      </c>
      <c r="B284" s="1" t="s">
        <v>111</v>
      </c>
    </row>
    <row r="285" spans="1:2" x14ac:dyDescent="0.2">
      <c r="A285" t="s">
        <v>175</v>
      </c>
      <c r="B285" s="1" t="s">
        <v>111</v>
      </c>
    </row>
    <row r="286" spans="1:2" x14ac:dyDescent="0.2">
      <c r="A286" t="s">
        <v>176</v>
      </c>
      <c r="B286" s="1" t="s">
        <v>111</v>
      </c>
    </row>
    <row r="287" spans="1:2" x14ac:dyDescent="0.2">
      <c r="A287" t="s">
        <v>589</v>
      </c>
      <c r="B287" s="1" t="s">
        <v>111</v>
      </c>
    </row>
    <row r="288" spans="1:2" x14ac:dyDescent="0.2">
      <c r="A288" t="s">
        <v>177</v>
      </c>
      <c r="B288" s="1" t="s">
        <v>111</v>
      </c>
    </row>
    <row r="289" spans="1:2" x14ac:dyDescent="0.2">
      <c r="A289" t="s">
        <v>178</v>
      </c>
      <c r="B289" s="1" t="s">
        <v>111</v>
      </c>
    </row>
    <row r="290" spans="1:2" x14ac:dyDescent="0.2">
      <c r="A290" t="s">
        <v>179</v>
      </c>
      <c r="B290" s="1" t="s">
        <v>111</v>
      </c>
    </row>
    <row r="291" spans="1:2" x14ac:dyDescent="0.2">
      <c r="A291" t="s">
        <v>180</v>
      </c>
      <c r="B291" s="1" t="s">
        <v>111</v>
      </c>
    </row>
    <row r="292" spans="1:2" x14ac:dyDescent="0.2">
      <c r="A292" t="s">
        <v>181</v>
      </c>
      <c r="B292" s="1" t="s">
        <v>111</v>
      </c>
    </row>
    <row r="293" spans="1:2" x14ac:dyDescent="0.2">
      <c r="A293" t="s">
        <v>182</v>
      </c>
      <c r="B293" s="1" t="s">
        <v>111</v>
      </c>
    </row>
    <row r="294" spans="1:2" x14ac:dyDescent="0.2">
      <c r="A294" t="s">
        <v>183</v>
      </c>
      <c r="B294" s="1" t="s">
        <v>111</v>
      </c>
    </row>
    <row r="295" spans="1:2" x14ac:dyDescent="0.2">
      <c r="A295" t="s">
        <v>184</v>
      </c>
      <c r="B295" s="1" t="s">
        <v>111</v>
      </c>
    </row>
    <row r="296" spans="1:2" x14ac:dyDescent="0.2">
      <c r="A296" t="s">
        <v>185</v>
      </c>
      <c r="B296" s="1" t="s">
        <v>111</v>
      </c>
    </row>
    <row r="297" spans="1:2" x14ac:dyDescent="0.2">
      <c r="A297" t="s">
        <v>186</v>
      </c>
      <c r="B297" s="1" t="s">
        <v>111</v>
      </c>
    </row>
    <row r="298" spans="1:2" x14ac:dyDescent="0.2">
      <c r="A298" t="s">
        <v>187</v>
      </c>
      <c r="B298" s="1" t="s">
        <v>111</v>
      </c>
    </row>
    <row r="299" spans="1:2" x14ac:dyDescent="0.2">
      <c r="A299" t="s">
        <v>188</v>
      </c>
      <c r="B299" s="1" t="s">
        <v>111</v>
      </c>
    </row>
    <row r="300" spans="1:2" x14ac:dyDescent="0.2">
      <c r="A300" t="s">
        <v>681</v>
      </c>
      <c r="B300" s="1" t="s">
        <v>111</v>
      </c>
    </row>
    <row r="301" spans="1:2" x14ac:dyDescent="0.2">
      <c r="A301" t="s">
        <v>682</v>
      </c>
      <c r="B301" s="1" t="s">
        <v>111</v>
      </c>
    </row>
    <row r="302" spans="1:2" x14ac:dyDescent="0.2">
      <c r="A302" t="s">
        <v>543</v>
      </c>
      <c r="B302" s="1" t="s">
        <v>111</v>
      </c>
    </row>
    <row r="303" spans="1:2" x14ac:dyDescent="0.2">
      <c r="A303" t="s">
        <v>680</v>
      </c>
      <c r="B303" s="1" t="s">
        <v>111</v>
      </c>
    </row>
    <row r="304" spans="1:2" x14ac:dyDescent="0.2">
      <c r="A304" t="s">
        <v>676</v>
      </c>
      <c r="B304" s="1" t="s">
        <v>111</v>
      </c>
    </row>
    <row r="305" spans="1:2" x14ac:dyDescent="0.2">
      <c r="A305" t="s">
        <v>677</v>
      </c>
      <c r="B305" s="1" t="s">
        <v>111</v>
      </c>
    </row>
    <row r="306" spans="1:2" x14ac:dyDescent="0.2">
      <c r="A306" t="s">
        <v>673</v>
      </c>
      <c r="B306" s="1" t="s">
        <v>111</v>
      </c>
    </row>
    <row r="307" spans="1:2" x14ac:dyDescent="0.2">
      <c r="A307" t="s">
        <v>544</v>
      </c>
      <c r="B307" s="1" t="s">
        <v>111</v>
      </c>
    </row>
    <row r="308" spans="1:2" x14ac:dyDescent="0.2">
      <c r="A308" t="s">
        <v>545</v>
      </c>
      <c r="B308" s="1" t="s">
        <v>111</v>
      </c>
    </row>
    <row r="309" spans="1:2" x14ac:dyDescent="0.2">
      <c r="A309" t="s">
        <v>587</v>
      </c>
      <c r="B309" s="1" t="s">
        <v>111</v>
      </c>
    </row>
    <row r="311" spans="1:2" x14ac:dyDescent="0.2">
      <c r="A311" t="s">
        <v>189</v>
      </c>
      <c r="B311" s="1" t="s">
        <v>190</v>
      </c>
    </row>
    <row r="313" spans="1:2" x14ac:dyDescent="0.2">
      <c r="A313" t="s">
        <v>192</v>
      </c>
      <c r="B313" s="1" t="s">
        <v>193</v>
      </c>
    </row>
    <row r="314" spans="1:2" x14ac:dyDescent="0.2">
      <c r="B314" s="16"/>
    </row>
    <row r="315" spans="1:2" x14ac:dyDescent="0.2">
      <c r="A315" t="s">
        <v>194</v>
      </c>
      <c r="B315" s="1" t="s">
        <v>195</v>
      </c>
    </row>
    <row r="316" spans="1:2" x14ac:dyDescent="0.2">
      <c r="A316" t="s">
        <v>196</v>
      </c>
      <c r="B316" s="1" t="s">
        <v>195</v>
      </c>
    </row>
    <row r="317" spans="1:2" x14ac:dyDescent="0.2">
      <c r="A317" t="s">
        <v>723</v>
      </c>
      <c r="B317" s="1" t="s">
        <v>195</v>
      </c>
    </row>
    <row r="318" spans="1:2" x14ac:dyDescent="0.2">
      <c r="A318" t="s">
        <v>197</v>
      </c>
      <c r="B318" s="1" t="s">
        <v>195</v>
      </c>
    </row>
    <row r="319" spans="1:2" x14ac:dyDescent="0.2">
      <c r="A319" t="s">
        <v>198</v>
      </c>
      <c r="B319" s="1" t="s">
        <v>195</v>
      </c>
    </row>
    <row r="320" spans="1:2" x14ac:dyDescent="0.2">
      <c r="A320" t="s">
        <v>199</v>
      </c>
      <c r="B320" s="1" t="s">
        <v>195</v>
      </c>
    </row>
    <row r="321" spans="1:2" x14ac:dyDescent="0.2">
      <c r="A321" t="s">
        <v>200</v>
      </c>
      <c r="B321" s="1" t="s">
        <v>195</v>
      </c>
    </row>
    <row r="322" spans="1:2" x14ac:dyDescent="0.2">
      <c r="A322" t="s">
        <v>201</v>
      </c>
      <c r="B322" s="1" t="s">
        <v>195</v>
      </c>
    </row>
    <row r="323" spans="1:2" x14ac:dyDescent="0.2">
      <c r="A323" t="s">
        <v>202</v>
      </c>
      <c r="B323" s="1" t="s">
        <v>195</v>
      </c>
    </row>
    <row r="324" spans="1:2" x14ac:dyDescent="0.2">
      <c r="A324" t="s">
        <v>203</v>
      </c>
      <c r="B324" s="1" t="s">
        <v>195</v>
      </c>
    </row>
    <row r="325" spans="1:2" x14ac:dyDescent="0.2">
      <c r="A325" t="s">
        <v>204</v>
      </c>
      <c r="B325" s="1" t="s">
        <v>195</v>
      </c>
    </row>
    <row r="326" spans="1:2" x14ac:dyDescent="0.2">
      <c r="A326" t="s">
        <v>205</v>
      </c>
      <c r="B326" s="1" t="s">
        <v>195</v>
      </c>
    </row>
    <row r="327" spans="1:2" x14ac:dyDescent="0.2">
      <c r="A327" t="s">
        <v>206</v>
      </c>
      <c r="B327" s="1" t="s">
        <v>195</v>
      </c>
    </row>
    <row r="329" spans="1:2" x14ac:dyDescent="0.2">
      <c r="A329" t="s">
        <v>242</v>
      </c>
      <c r="B329" s="1" t="s">
        <v>15</v>
      </c>
    </row>
    <row r="331" spans="1:2" x14ac:dyDescent="0.2">
      <c r="A331" t="s">
        <v>244</v>
      </c>
      <c r="B331" s="1" t="s">
        <v>15</v>
      </c>
    </row>
    <row r="333" spans="1:2" x14ac:dyDescent="0.2">
      <c r="A333" t="s">
        <v>245</v>
      </c>
      <c r="B333" s="1" t="s">
        <v>15</v>
      </c>
    </row>
    <row r="335" spans="1:2" x14ac:dyDescent="0.2">
      <c r="A335" t="s">
        <v>246</v>
      </c>
      <c r="B335" s="1" t="s">
        <v>15</v>
      </c>
    </row>
    <row r="336" spans="1:2" x14ac:dyDescent="0.2">
      <c r="A336" t="s">
        <v>247</v>
      </c>
      <c r="B336" s="1" t="s">
        <v>15</v>
      </c>
    </row>
    <row r="337" spans="1:2" x14ac:dyDescent="0.2">
      <c r="A337" t="s">
        <v>248</v>
      </c>
      <c r="B337" s="1" t="s">
        <v>15</v>
      </c>
    </row>
    <row r="338" spans="1:2" x14ac:dyDescent="0.2">
      <c r="A338" t="s">
        <v>249</v>
      </c>
      <c r="B338" s="1" t="s">
        <v>15</v>
      </c>
    </row>
    <row r="340" spans="1:2" x14ac:dyDescent="0.2">
      <c r="A340" t="s">
        <v>414</v>
      </c>
      <c r="B340" s="1" t="s">
        <v>3</v>
      </c>
    </row>
    <row r="342" spans="1:2" x14ac:dyDescent="0.2">
      <c r="A342" t="s">
        <v>700</v>
      </c>
      <c r="B342" s="1" t="s">
        <v>3</v>
      </c>
    </row>
    <row r="343" spans="1:2" x14ac:dyDescent="0.2">
      <c r="A343" t="s">
        <v>698</v>
      </c>
      <c r="B343" t="s">
        <v>3</v>
      </c>
    </row>
    <row r="344" spans="1:2" x14ac:dyDescent="0.2">
      <c r="A344" t="s">
        <v>715</v>
      </c>
      <c r="B344" t="s">
        <v>3</v>
      </c>
    </row>
  </sheetData>
  <pageMargins left="0.7" right="0.7" top="0.75" bottom="0.75" header="0.3" footer="0.3"/>
  <pageSetup paperSize="9" orientation="portrait" horizontalDpi="0" verticalDpi="0"/>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95E7-F2F5-0F45-922D-BD045CBD7641}">
  <dimension ref="A1"/>
  <sheetViews>
    <sheetView zoomScaleNormal="100" zoomScaleSheetLayoutView="80" workbookViewId="0"/>
  </sheetViews>
  <sheetFormatPr baseColWidth="10" defaultColWidth="11" defaultRowHeight="16" x14ac:dyDescent="0.2"/>
  <sheetData/>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B0C3-9FA2-0348-A6EA-CC9F6CCDC332}">
  <dimension ref="A1:L23"/>
  <sheetViews>
    <sheetView workbookViewId="0">
      <selection activeCell="C2" sqref="C2"/>
    </sheetView>
  </sheetViews>
  <sheetFormatPr baseColWidth="10" defaultColWidth="11" defaultRowHeight="16" x14ac:dyDescent="0.2"/>
  <cols>
    <col min="2" max="2" width="46.33203125" bestFit="1" customWidth="1"/>
    <col min="3" max="3" width="37.6640625" bestFit="1" customWidth="1"/>
    <col min="4" max="4" width="14" bestFit="1" customWidth="1"/>
    <col min="5" max="10" width="15" bestFit="1" customWidth="1"/>
    <col min="12" max="12" width="14.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IF(LEVERS!$F$38=0,"No level description yet",LEVERS!$F$38)</f>
        <v>Baseline/constant</v>
      </c>
      <c r="C2" s="1" t="s">
        <v>685</v>
      </c>
      <c r="D2" s="51">
        <v>2.593</v>
      </c>
      <c r="E2" s="51">
        <v>2.593</v>
      </c>
      <c r="F2" s="51">
        <v>2.593</v>
      </c>
      <c r="G2" s="51">
        <v>2.593</v>
      </c>
      <c r="H2" s="51">
        <v>2.593</v>
      </c>
      <c r="I2" s="51">
        <v>2.593</v>
      </c>
      <c r="J2" s="51">
        <v>2.593</v>
      </c>
      <c r="L2" s="1" t="s">
        <v>582</v>
      </c>
    </row>
    <row r="3" spans="1:12" s="1" customFormat="1" x14ac:dyDescent="0.2">
      <c r="A3" s="1">
        <v>1</v>
      </c>
      <c r="B3" s="1" t="str">
        <f>IF(LEVERS!$F$38=0,"No level description yet",LEVERS!$F$38)</f>
        <v>Baseline/constant</v>
      </c>
      <c r="C3" s="1" t="s">
        <v>688</v>
      </c>
      <c r="D3" s="51">
        <v>0</v>
      </c>
      <c r="E3" s="51">
        <v>0</v>
      </c>
      <c r="F3" s="51">
        <v>0</v>
      </c>
      <c r="G3" s="51">
        <v>0</v>
      </c>
      <c r="H3" s="51">
        <v>0</v>
      </c>
      <c r="I3" s="51">
        <v>0</v>
      </c>
      <c r="J3" s="51">
        <v>0</v>
      </c>
      <c r="L3" s="1" t="s">
        <v>694</v>
      </c>
    </row>
    <row r="4" spans="1:12" s="1" customFormat="1" x14ac:dyDescent="0.2">
      <c r="A4" s="1">
        <v>1</v>
      </c>
      <c r="B4" s="1" t="str">
        <f>IF(LEVERS!$F$38=0,"No level description yet",LEVERS!$F$38)</f>
        <v>Baseline/constant</v>
      </c>
      <c r="C4" s="1" t="s">
        <v>689</v>
      </c>
      <c r="D4" s="51">
        <v>0</v>
      </c>
      <c r="E4" s="51">
        <v>0</v>
      </c>
      <c r="F4" s="51">
        <v>0</v>
      </c>
      <c r="G4" s="51">
        <v>0</v>
      </c>
      <c r="H4" s="51">
        <v>0</v>
      </c>
      <c r="I4" s="51">
        <v>0</v>
      </c>
      <c r="J4" s="51">
        <v>0</v>
      </c>
      <c r="L4" s="1" t="s">
        <v>694</v>
      </c>
    </row>
    <row r="5" spans="1:12" s="1" customFormat="1" x14ac:dyDescent="0.2">
      <c r="A5" s="1">
        <v>1</v>
      </c>
      <c r="B5" s="1" t="str">
        <f>IF(LEVERS!$F$38=0,"No level description yet",LEVERS!$F$38)</f>
        <v>Baseline/constant</v>
      </c>
      <c r="C5" s="1" t="s">
        <v>686</v>
      </c>
      <c r="D5" s="51">
        <v>7.6001842468908343E-2</v>
      </c>
      <c r="E5" s="51">
        <v>7.6001842468908343E-2</v>
      </c>
      <c r="F5" s="51">
        <v>7.6001842468908343E-2</v>
      </c>
      <c r="G5" s="51">
        <v>7.6001842468908343E-2</v>
      </c>
      <c r="H5" s="51">
        <v>7.6001842468908343E-2</v>
      </c>
      <c r="I5" s="51">
        <v>7.6001842468908343E-2</v>
      </c>
      <c r="J5" s="51">
        <v>7.6001842468908343E-2</v>
      </c>
      <c r="L5" s="1" t="s">
        <v>582</v>
      </c>
    </row>
    <row r="6" spans="1:12" s="1" customFormat="1" x14ac:dyDescent="0.2">
      <c r="A6" s="1">
        <v>1</v>
      </c>
      <c r="B6" s="1" t="str">
        <f>IF(LEVERS!$F$38=0,"No level description yet",LEVERS!$F$38)</f>
        <v>Baseline/constant</v>
      </c>
      <c r="C6" s="1" t="s">
        <v>690</v>
      </c>
      <c r="D6" s="51">
        <v>0</v>
      </c>
      <c r="E6" s="51">
        <v>0</v>
      </c>
      <c r="F6" s="51">
        <v>0</v>
      </c>
      <c r="G6" s="51">
        <v>0</v>
      </c>
      <c r="H6" s="51">
        <v>0</v>
      </c>
      <c r="I6" s="51">
        <v>0</v>
      </c>
      <c r="J6" s="51">
        <v>0</v>
      </c>
      <c r="L6" s="1" t="s">
        <v>694</v>
      </c>
    </row>
    <row r="7" spans="1:12" s="1" customFormat="1" x14ac:dyDescent="0.2">
      <c r="A7" s="1">
        <v>1</v>
      </c>
      <c r="B7" s="1" t="str">
        <f>IF(LEVERS!$F$38=0,"No level description yet",LEVERS!$F$38)</f>
        <v>Baseline/constant</v>
      </c>
      <c r="C7" s="1" t="s">
        <v>691</v>
      </c>
      <c r="D7" s="51">
        <v>0</v>
      </c>
      <c r="E7" s="51">
        <v>0</v>
      </c>
      <c r="F7" s="51">
        <v>0</v>
      </c>
      <c r="G7" s="51">
        <v>0</v>
      </c>
      <c r="H7" s="51">
        <v>0</v>
      </c>
      <c r="I7" s="51">
        <v>0</v>
      </c>
      <c r="J7" s="51">
        <v>0</v>
      </c>
      <c r="L7" s="1" t="s">
        <v>694</v>
      </c>
    </row>
    <row r="8" spans="1:12" s="1" customFormat="1" x14ac:dyDescent="0.2">
      <c r="A8" s="1">
        <v>1</v>
      </c>
      <c r="B8" s="1" t="str">
        <f>IF(LEVERS!$F$38=0,"No level description yet",LEVERS!$F$38)</f>
        <v>Baseline/constant</v>
      </c>
      <c r="C8" s="43" t="s">
        <v>687</v>
      </c>
      <c r="D8" s="51">
        <v>1.3345009212344541</v>
      </c>
      <c r="E8" s="51">
        <v>1.3345009212344541</v>
      </c>
      <c r="F8" s="51">
        <v>1.3345009212344541</v>
      </c>
      <c r="G8" s="51">
        <v>1.3345009212344541</v>
      </c>
      <c r="H8" s="51">
        <v>1.3345009212344541</v>
      </c>
      <c r="I8" s="51">
        <v>1.3345009212344541</v>
      </c>
      <c r="J8" s="51">
        <v>1.3345009212344541</v>
      </c>
      <c r="L8" s="1" t="s">
        <v>582</v>
      </c>
    </row>
    <row r="9" spans="1:12" s="1" customFormat="1" x14ac:dyDescent="0.2">
      <c r="A9" s="1">
        <v>1</v>
      </c>
      <c r="B9" s="1" t="str">
        <f>IF(LEVERS!$F$38=0,"No level description yet",LEVERS!$F$38)</f>
        <v>Baseline/constant</v>
      </c>
      <c r="C9" s="43" t="s">
        <v>692</v>
      </c>
      <c r="D9" s="51">
        <v>0</v>
      </c>
      <c r="E9" s="51">
        <v>0</v>
      </c>
      <c r="F9" s="51">
        <v>0</v>
      </c>
      <c r="G9" s="51">
        <v>0</v>
      </c>
      <c r="H9" s="51">
        <v>0</v>
      </c>
      <c r="I9" s="51">
        <v>0</v>
      </c>
      <c r="J9" s="51">
        <v>0</v>
      </c>
      <c r="L9" s="1" t="s">
        <v>694</v>
      </c>
    </row>
    <row r="10" spans="1:12" s="1" customFormat="1" x14ac:dyDescent="0.2">
      <c r="A10" s="1">
        <v>1</v>
      </c>
      <c r="B10" s="1" t="str">
        <f>IF(LEVERS!$F$38=0,"No level description yet",LEVERS!$F$38)</f>
        <v>Baseline/constant</v>
      </c>
      <c r="C10" s="43" t="s">
        <v>693</v>
      </c>
      <c r="D10" s="51">
        <v>0</v>
      </c>
      <c r="E10" s="51">
        <v>0</v>
      </c>
      <c r="F10" s="51">
        <v>0</v>
      </c>
      <c r="G10" s="51">
        <v>0</v>
      </c>
      <c r="H10" s="51">
        <v>0</v>
      </c>
      <c r="I10" s="51">
        <v>0</v>
      </c>
      <c r="J10" s="51">
        <v>0</v>
      </c>
      <c r="L10" s="1" t="s">
        <v>694</v>
      </c>
    </row>
    <row r="11" spans="1:12" s="3" customFormat="1" x14ac:dyDescent="0.2">
      <c r="D11" s="31"/>
      <c r="E11" s="31"/>
      <c r="F11" s="31"/>
      <c r="G11" s="31"/>
      <c r="H11" s="31"/>
      <c r="I11" s="31"/>
      <c r="J11" s="31"/>
    </row>
    <row r="12" spans="1:12" s="3" customFormat="1" x14ac:dyDescent="0.2">
      <c r="D12" s="31"/>
      <c r="E12" s="31"/>
      <c r="F12" s="31"/>
      <c r="G12" s="31"/>
      <c r="H12" s="31"/>
      <c r="I12" s="31"/>
      <c r="J12" s="31"/>
    </row>
    <row r="13" spans="1:12" s="3" customFormat="1" x14ac:dyDescent="0.2">
      <c r="D13" s="31"/>
      <c r="E13" s="31"/>
      <c r="F13" s="31"/>
      <c r="G13" s="31"/>
      <c r="H13" s="31"/>
      <c r="I13" s="31"/>
      <c r="J13" s="31"/>
    </row>
    <row r="14" spans="1:12" s="5" customFormat="1" x14ac:dyDescent="0.2">
      <c r="D14" s="32"/>
      <c r="E14" s="32"/>
      <c r="F14" s="32"/>
      <c r="G14" s="32"/>
      <c r="H14" s="32"/>
      <c r="I14" s="32"/>
      <c r="J14" s="32"/>
    </row>
    <row r="15" spans="1:12" s="5" customFormat="1" x14ac:dyDescent="0.2">
      <c r="D15" s="32"/>
      <c r="E15" s="32"/>
      <c r="F15" s="32"/>
      <c r="G15" s="32"/>
      <c r="H15" s="32"/>
      <c r="I15" s="32"/>
      <c r="J15" s="32"/>
    </row>
    <row r="16" spans="1:12" s="5" customFormat="1" x14ac:dyDescent="0.2">
      <c r="D16" s="32"/>
      <c r="E16" s="32"/>
      <c r="F16" s="32"/>
      <c r="G16" s="32"/>
      <c r="H16" s="32"/>
      <c r="I16" s="32"/>
      <c r="J16" s="32"/>
    </row>
    <row r="17" spans="4:10" s="7" customFormat="1" x14ac:dyDescent="0.2">
      <c r="D17" s="33"/>
      <c r="E17" s="33"/>
      <c r="F17" s="33"/>
      <c r="G17" s="33"/>
      <c r="H17" s="33"/>
      <c r="I17" s="33"/>
      <c r="J17" s="33"/>
    </row>
    <row r="18" spans="4:10" s="7" customFormat="1" x14ac:dyDescent="0.2">
      <c r="D18" s="33"/>
      <c r="E18" s="33"/>
      <c r="F18" s="33"/>
      <c r="G18" s="33"/>
      <c r="H18" s="33"/>
      <c r="I18" s="33"/>
      <c r="J18" s="33"/>
    </row>
    <row r="19" spans="4:10" s="7" customFormat="1" x14ac:dyDescent="0.2">
      <c r="D19" s="33"/>
      <c r="E19" s="33"/>
      <c r="F19" s="33"/>
      <c r="G19" s="33"/>
      <c r="H19" s="33"/>
      <c r="I19" s="33"/>
      <c r="J19" s="33"/>
    </row>
    <row r="21" spans="4:10" x14ac:dyDescent="0.2">
      <c r="D21" s="30"/>
    </row>
    <row r="23" spans="4:10" x14ac:dyDescent="0.2">
      <c r="E23">
        <v>1E-3</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D44F-4F85-AA40-ACEC-707C78809487}">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9371-F68D-114A-906A-48F04F7AAF95}">
  <dimension ref="A1:L5"/>
  <sheetViews>
    <sheetView topLeftCell="B1" workbookViewId="0">
      <selection activeCell="L6" sqref="L6"/>
    </sheetView>
  </sheetViews>
  <sheetFormatPr baseColWidth="10" defaultColWidth="11" defaultRowHeight="16" x14ac:dyDescent="0.2"/>
  <cols>
    <col min="2" max="2" width="37.33203125" bestFit="1" customWidth="1"/>
    <col min="3" max="3" width="28.1640625" bestFit="1" customWidth="1"/>
    <col min="4" max="4" width="13"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IF(LEVERS!$F$18=0,"No level description yet",LEVERS!$F$18)</f>
        <v>Baseline MTA capacity</v>
      </c>
      <c r="C2" s="1" t="s">
        <v>242</v>
      </c>
      <c r="D2" s="25">
        <v>1345460.9722251557</v>
      </c>
      <c r="E2" s="25">
        <v>1345460.9722251557</v>
      </c>
      <c r="F2" s="25">
        <v>1345460.9722251557</v>
      </c>
      <c r="G2" s="25">
        <v>1345460.9722251557</v>
      </c>
      <c r="H2" s="25">
        <v>1345460.9722251557</v>
      </c>
      <c r="I2" s="25">
        <v>1345460.9722251557</v>
      </c>
      <c r="J2" s="25">
        <v>1345460.9722251557</v>
      </c>
      <c r="L2" s="1" t="s">
        <v>475</v>
      </c>
    </row>
    <row r="3" spans="1:12" s="3" customFormat="1" x14ac:dyDescent="0.2">
      <c r="A3" s="3">
        <v>2</v>
      </c>
      <c r="B3" s="3" t="str">
        <f>IF(LEVERS!$H$18=0,"No level description yet",LEVERS!$H$18)</f>
        <v>Reference projected MTA capacity</v>
      </c>
      <c r="C3" s="3" t="s">
        <v>242</v>
      </c>
      <c r="D3" s="26">
        <v>1345460.9722251557</v>
      </c>
      <c r="E3" s="41">
        <v>1419373.8189905006</v>
      </c>
      <c r="F3" s="41">
        <v>1493286.6657553948</v>
      </c>
      <c r="G3" s="41">
        <v>1567199.5125207398</v>
      </c>
      <c r="H3" s="41">
        <v>1641112.3592858613</v>
      </c>
      <c r="I3" s="41">
        <v>1715025.2060509808</v>
      </c>
      <c r="J3" s="41">
        <v>1788938.0528161004</v>
      </c>
      <c r="L3" s="3" t="s">
        <v>476</v>
      </c>
    </row>
    <row r="4" spans="1:12" s="5" customFormat="1" x14ac:dyDescent="0.2">
      <c r="A4" s="5">
        <v>3</v>
      </c>
      <c r="B4" s="5" t="str">
        <f>IF(LEVERS!$J$18=0,"No level description yet",LEVERS!$J$18)</f>
        <v>10x greater growth in capacity than the reference projected capacity</v>
      </c>
      <c r="C4" s="5" t="s">
        <v>242</v>
      </c>
      <c r="D4" s="27">
        <v>1345460.9722251557</v>
      </c>
      <c r="E4" s="42">
        <v>2084589.4398786053</v>
      </c>
      <c r="F4" s="42">
        <v>2823717.9075275473</v>
      </c>
      <c r="G4" s="42">
        <v>3562846.375180997</v>
      </c>
      <c r="H4" s="42">
        <v>4301974.8428322114</v>
      </c>
      <c r="I4" s="42">
        <v>5041103.3104834072</v>
      </c>
      <c r="J4" s="42">
        <v>5780231.7781346031</v>
      </c>
      <c r="L4" s="5" t="s">
        <v>625</v>
      </c>
    </row>
    <row r="5" spans="1:12" s="7" customFormat="1" x14ac:dyDescent="0.2">
      <c r="A5" s="7">
        <v>4</v>
      </c>
      <c r="B5" s="7" t="str">
        <f>IF(LEVERS!$L$18=0,"No level description yet",LEVERS!$L$18)</f>
        <v>20x greater growth in capacity than the reference projected capacity</v>
      </c>
      <c r="C5" s="7" t="s">
        <v>242</v>
      </c>
      <c r="D5" s="21">
        <v>1345460.9722251557</v>
      </c>
      <c r="E5" s="21">
        <v>2823717.9075320549</v>
      </c>
      <c r="F5" s="21">
        <v>4301974.842829939</v>
      </c>
      <c r="G5" s="21">
        <v>5780231.7781368382</v>
      </c>
      <c r="H5" s="21">
        <v>7258488.7134392671</v>
      </c>
      <c r="I5" s="21">
        <v>8736745.6487416588</v>
      </c>
      <c r="J5" s="21">
        <v>10215002.58404405</v>
      </c>
      <c r="L5" s="7" t="s">
        <v>625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F088-ED5A-7A43-B488-4E6F650224AB}">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319B1-A9F3-6240-8BDE-10172EC2F1F5}">
  <dimension ref="A1:L5"/>
  <sheetViews>
    <sheetView workbookViewId="0"/>
  </sheetViews>
  <sheetFormatPr baseColWidth="10" defaultColWidth="11" defaultRowHeight="16" x14ac:dyDescent="0.2"/>
  <cols>
    <col min="2" max="2" width="37.33203125" bestFit="1" customWidth="1"/>
    <col min="3" max="3" width="28.1640625" bestFit="1" customWidth="1"/>
    <col min="4" max="4" width="15"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e">
        <f>IF(LEVERS!#REF!=0,"No level description yet",LEVERS!#REF!)</f>
        <v>#REF!</v>
      </c>
      <c r="C2" s="1" t="s">
        <v>243</v>
      </c>
      <c r="D2" s="25">
        <v>159747587.99999997</v>
      </c>
      <c r="E2" s="25">
        <v>159747587.99999997</v>
      </c>
      <c r="F2" s="25">
        <v>159747587.99999997</v>
      </c>
      <c r="G2" s="25">
        <v>159747587.99999997</v>
      </c>
      <c r="H2" s="25">
        <v>159747587.99999997</v>
      </c>
      <c r="I2" s="25">
        <v>159747587.99999997</v>
      </c>
      <c r="J2" s="25">
        <v>159747587.99999997</v>
      </c>
      <c r="L2" s="1" t="s">
        <v>590</v>
      </c>
    </row>
    <row r="3" spans="1:12" s="3" customFormat="1" x14ac:dyDescent="0.2">
      <c r="A3" s="3">
        <v>2</v>
      </c>
      <c r="B3" s="3" t="e">
        <f>IF(LEVERS!#REF!=0,"No level description yet",LEVERS!#REF!)</f>
        <v>#REF!</v>
      </c>
      <c r="C3" s="3" t="s">
        <v>243</v>
      </c>
      <c r="D3" s="26">
        <v>159747587.99999997</v>
      </c>
      <c r="E3" s="4"/>
      <c r="F3" s="4"/>
      <c r="G3" s="4"/>
      <c r="H3" s="4"/>
      <c r="I3" s="4"/>
      <c r="J3" s="4"/>
    </row>
    <row r="4" spans="1:12" s="5" customFormat="1" x14ac:dyDescent="0.2">
      <c r="A4" s="5">
        <v>3</v>
      </c>
      <c r="B4" s="5" t="e">
        <f>IF(LEVERS!#REF!=0,"No level description yet",LEVERS!#REF!)</f>
        <v>#REF!</v>
      </c>
      <c r="C4" s="5" t="s">
        <v>243</v>
      </c>
      <c r="D4" s="27">
        <v>159747587.99999997</v>
      </c>
      <c r="E4" s="6"/>
      <c r="F4" s="6"/>
      <c r="G4" s="6"/>
      <c r="H4" s="6"/>
      <c r="I4" s="6"/>
      <c r="J4" s="6"/>
    </row>
    <row r="5" spans="1:12" s="7" customFormat="1" x14ac:dyDescent="0.2">
      <c r="A5" s="7">
        <v>4</v>
      </c>
      <c r="B5" s="7" t="e">
        <f>IF(LEVERS!#REF!=0,"No level description yet",LEVERS!#REF!)</f>
        <v>#REF!</v>
      </c>
      <c r="C5" s="7" t="s">
        <v>243</v>
      </c>
      <c r="D5" s="21">
        <v>159747587.99999997</v>
      </c>
      <c r="E5" s="21">
        <v>171008117.28</v>
      </c>
      <c r="F5" s="21">
        <v>184627357.20000002</v>
      </c>
      <c r="G5" s="21">
        <v>197394397.19999999</v>
      </c>
      <c r="H5" s="21">
        <v>202421419.19999999</v>
      </c>
      <c r="I5" s="21">
        <v>207448441.19999999</v>
      </c>
      <c r="J5" s="21">
        <v>212475463.19999999</v>
      </c>
      <c r="L5" s="7" t="s">
        <v>591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ED00-9C55-0A4B-B8F6-CD74FEB3CE37}">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8DFB2-1841-8147-A194-886323F0FFBD}">
  <dimension ref="A1:L5"/>
  <sheetViews>
    <sheetView workbookViewId="0">
      <selection activeCell="L5" sqref="L5"/>
    </sheetView>
  </sheetViews>
  <sheetFormatPr baseColWidth="10" defaultColWidth="11" defaultRowHeight="16" x14ac:dyDescent="0.2"/>
  <cols>
    <col min="2" max="2" width="38.83203125" bestFit="1" customWidth="1"/>
    <col min="3" max="3" width="28.1640625"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IF(LEVERS!$F$40=0,"No level description yet",LEVERS!$F$40)</f>
        <v>Baseline green hydrogen capacity</v>
      </c>
      <c r="C2" s="1" t="s">
        <v>244</v>
      </c>
      <c r="D2" s="52">
        <v>0</v>
      </c>
      <c r="E2" s="52">
        <v>0</v>
      </c>
      <c r="F2" s="52">
        <v>0</v>
      </c>
      <c r="G2" s="52">
        <v>0</v>
      </c>
      <c r="H2" s="52">
        <v>0</v>
      </c>
      <c r="I2" s="52">
        <v>0</v>
      </c>
      <c r="J2" s="52">
        <v>0</v>
      </c>
      <c r="L2" s="1" t="s">
        <v>462</v>
      </c>
    </row>
    <row r="3" spans="1:12" s="3" customFormat="1" x14ac:dyDescent="0.2">
      <c r="A3" s="3">
        <v>2</v>
      </c>
      <c r="B3" s="3" t="str">
        <f>IF(LEVERS!$H$40=0,"No level description yet",LEVERS!$H$40)</f>
        <v>Growth in capacity according to McKinsey "Fading momentum" scenario</v>
      </c>
      <c r="C3" s="3" t="s">
        <v>244</v>
      </c>
      <c r="D3" s="53">
        <v>0</v>
      </c>
      <c r="E3" s="53">
        <v>800000</v>
      </c>
      <c r="F3" s="53">
        <v>8000000</v>
      </c>
      <c r="G3" s="53">
        <v>16000000</v>
      </c>
      <c r="H3" s="53">
        <v>22150000.000000004</v>
      </c>
      <c r="I3" s="53">
        <v>30449999.999999996</v>
      </c>
      <c r="J3" s="53">
        <v>36900000</v>
      </c>
    </row>
    <row r="4" spans="1:12" s="5" customFormat="1" x14ac:dyDescent="0.2">
      <c r="A4" s="5">
        <v>3</v>
      </c>
      <c r="B4" s="5" t="str">
        <f>IF(LEVERS!$J$40=0,"No level description yet",LEVERS!$J$40)</f>
        <v>Growth in capacity according to McKinsey "Achieved commitments" scenario</v>
      </c>
      <c r="C4" s="5" t="s">
        <v>244</v>
      </c>
      <c r="D4" s="54">
        <v>0</v>
      </c>
      <c r="E4" s="54">
        <v>2053333.3333333337</v>
      </c>
      <c r="F4" s="54">
        <v>12833333.333333336</v>
      </c>
      <c r="G4" s="54">
        <v>30800000</v>
      </c>
      <c r="H4" s="54">
        <v>44358039.215686277</v>
      </c>
      <c r="I4" s="54">
        <v>53053071.89542485</v>
      </c>
      <c r="J4" s="54">
        <v>54158823.529411763</v>
      </c>
    </row>
    <row r="5" spans="1:12" s="7" customFormat="1" x14ac:dyDescent="0.2">
      <c r="A5" s="7">
        <v>4</v>
      </c>
      <c r="B5" s="7" t="str">
        <f>IF(LEVERS!$L$40=0,"No level description yet",LEVERS!$L$40)</f>
        <v>Hypothetical further doubling in green hydrogen capacity for chemicals, to allow all hydrogen demand to be supplied by this route</v>
      </c>
      <c r="C5" s="7" t="s">
        <v>244</v>
      </c>
      <c r="D5" s="55">
        <v>0</v>
      </c>
      <c r="E5" s="55">
        <v>4106666.6666666674</v>
      </c>
      <c r="F5" s="55">
        <v>25666666.666666672</v>
      </c>
      <c r="G5" s="55">
        <v>61600000</v>
      </c>
      <c r="H5" s="55">
        <v>88716078.431372553</v>
      </c>
      <c r="I5" s="55">
        <v>106106143.7908497</v>
      </c>
      <c r="J5" s="55">
        <v>108317647.05882353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800C-86CF-F547-A66A-56D8BB37EB73}">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E5EA-6F3E-2C48-907F-F680970BF9FD}">
  <dimension ref="A1:L4"/>
  <sheetViews>
    <sheetView workbookViewId="0">
      <selection activeCell="A5" sqref="A5:XFD5"/>
    </sheetView>
  </sheetViews>
  <sheetFormatPr baseColWidth="10" defaultColWidth="11" defaultRowHeight="16" x14ac:dyDescent="0.2"/>
  <cols>
    <col min="2" max="2" width="37.6640625" bestFit="1" customWidth="1"/>
    <col min="3" max="3" width="28.1640625" bestFit="1" customWidth="1"/>
    <col min="5" max="10" width="16.83203125"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IF(LEVERS!$F$42=0,"No level description yet",LEVERS!$F$42)</f>
        <v>Baseline blue hydrogen capacity</v>
      </c>
      <c r="C2" s="1" t="s">
        <v>245</v>
      </c>
      <c r="D2" s="52">
        <v>0</v>
      </c>
      <c r="E2" s="52">
        <v>0</v>
      </c>
      <c r="F2" s="52">
        <v>0</v>
      </c>
      <c r="G2" s="52">
        <v>0</v>
      </c>
      <c r="H2" s="52">
        <v>0</v>
      </c>
      <c r="I2" s="52">
        <v>0</v>
      </c>
      <c r="J2" s="52">
        <v>0</v>
      </c>
      <c r="L2" s="1" t="s">
        <v>467</v>
      </c>
    </row>
    <row r="3" spans="1:12" s="3" customFormat="1" x14ac:dyDescent="0.2">
      <c r="A3" s="3">
        <v>2</v>
      </c>
      <c r="B3" s="3" t="str">
        <f>IF(LEVERS!$H$42=0,"No level description yet",LEVERS!$H$42)</f>
        <v>Growth in capacity according to McKinsey "Fading momentum" scenario</v>
      </c>
      <c r="C3" s="3" t="s">
        <v>245</v>
      </c>
      <c r="D3" s="53">
        <v>0</v>
      </c>
      <c r="E3" s="53">
        <v>266666.66666666669</v>
      </c>
      <c r="F3" s="53">
        <v>2666666.6666666665</v>
      </c>
      <c r="G3" s="53">
        <v>5333333.333333333</v>
      </c>
      <c r="H3" s="53">
        <v>7383333.333333334</v>
      </c>
      <c r="I3" s="53">
        <v>10149999.999999998</v>
      </c>
      <c r="J3" s="53">
        <v>12299999.999999998</v>
      </c>
    </row>
    <row r="4" spans="1:12" s="5" customFormat="1" x14ac:dyDescent="0.2">
      <c r="A4" s="5">
        <v>3</v>
      </c>
      <c r="B4" s="5" t="str">
        <f>IF(LEVERS!$J$42=0,"No level description yet",LEVERS!$J$42)</f>
        <v>Growth in capacity according to McKinsey "Achieved commitments" scenario</v>
      </c>
      <c r="C4" s="5" t="s">
        <v>245</v>
      </c>
      <c r="D4" s="54">
        <v>0</v>
      </c>
      <c r="E4" s="54">
        <v>1057777.7777777778</v>
      </c>
      <c r="F4" s="54">
        <v>6611111.1111111119</v>
      </c>
      <c r="G4" s="54">
        <v>15866666.666666664</v>
      </c>
      <c r="H4" s="54">
        <v>22851111.111111108</v>
      </c>
      <c r="I4" s="54">
        <v>27330370.370370373</v>
      </c>
      <c r="J4" s="54">
        <v>27899999.999999996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D25A-D39D-8242-95DA-62647049B91C}">
  <dimension ref="A1:M26"/>
  <sheetViews>
    <sheetView workbookViewId="0">
      <selection activeCell="A7" sqref="A7"/>
    </sheetView>
  </sheetViews>
  <sheetFormatPr baseColWidth="10" defaultColWidth="11" defaultRowHeight="16" x14ac:dyDescent="0.2"/>
  <cols>
    <col min="1" max="1" width="28" customWidth="1"/>
    <col min="2" max="2" width="25.5" customWidth="1"/>
    <col min="3" max="3" width="36.83203125" customWidth="1"/>
    <col min="4" max="13" width="25" customWidth="1"/>
  </cols>
  <sheetData>
    <row r="1" spans="1:13" x14ac:dyDescent="0.2">
      <c r="A1" t="s">
        <v>250</v>
      </c>
      <c r="B1" t="s">
        <v>251</v>
      </c>
      <c r="C1" t="s">
        <v>252</v>
      </c>
      <c r="D1" t="s">
        <v>253</v>
      </c>
      <c r="E1" t="s">
        <v>254</v>
      </c>
      <c r="F1" t="s">
        <v>255</v>
      </c>
      <c r="G1" t="s">
        <v>256</v>
      </c>
      <c r="H1" t="s">
        <v>257</v>
      </c>
      <c r="I1" t="s">
        <v>258</v>
      </c>
      <c r="J1" t="s">
        <v>259</v>
      </c>
      <c r="K1" t="s">
        <v>260</v>
      </c>
      <c r="L1" t="s">
        <v>261</v>
      </c>
      <c r="M1" t="s">
        <v>262</v>
      </c>
    </row>
    <row r="2" spans="1:13" s="10" customFormat="1" ht="34" x14ac:dyDescent="0.2">
      <c r="A2" s="10" t="s">
        <v>263</v>
      </c>
      <c r="B2" s="10" t="s">
        <v>264</v>
      </c>
      <c r="D2" s="10" t="s">
        <v>265</v>
      </c>
      <c r="E2" s="10" t="s">
        <v>265</v>
      </c>
      <c r="F2" s="10" t="s">
        <v>266</v>
      </c>
      <c r="G2" s="10" t="s">
        <v>266</v>
      </c>
      <c r="H2" s="10" t="s">
        <v>267</v>
      </c>
      <c r="I2" s="10" t="s">
        <v>267</v>
      </c>
      <c r="L2" s="10" t="s">
        <v>268</v>
      </c>
      <c r="M2" s="10" t="s">
        <v>269</v>
      </c>
    </row>
    <row r="3" spans="1:13" s="10" customFormat="1" ht="119" x14ac:dyDescent="0.2">
      <c r="A3" t="s">
        <v>270</v>
      </c>
      <c r="B3" t="s">
        <v>271</v>
      </c>
      <c r="C3" t="s">
        <v>271</v>
      </c>
      <c r="D3" t="s">
        <v>265</v>
      </c>
      <c r="E3" t="s">
        <v>265</v>
      </c>
      <c r="F3" t="s">
        <v>272</v>
      </c>
      <c r="G3" t="s">
        <v>272</v>
      </c>
      <c r="H3"/>
      <c r="I3"/>
      <c r="J3"/>
      <c r="K3"/>
      <c r="L3" s="10" t="s">
        <v>273</v>
      </c>
      <c r="M3" t="s">
        <v>269</v>
      </c>
    </row>
    <row r="4" spans="1:13" s="10" customFormat="1" ht="17" x14ac:dyDescent="0.2">
      <c r="A4" s="10" t="s">
        <v>274</v>
      </c>
      <c r="B4" t="s">
        <v>275</v>
      </c>
      <c r="C4" t="s">
        <v>275</v>
      </c>
      <c r="D4" t="s">
        <v>265</v>
      </c>
      <c r="E4" t="s">
        <v>265</v>
      </c>
      <c r="F4" t="s">
        <v>276</v>
      </c>
      <c r="G4" t="s">
        <v>276</v>
      </c>
      <c r="H4" t="s">
        <v>277</v>
      </c>
      <c r="I4" t="s">
        <v>277</v>
      </c>
      <c r="J4" t="s">
        <v>278</v>
      </c>
      <c r="K4" t="s">
        <v>278</v>
      </c>
    </row>
    <row r="5" spans="1:13" s="10" customFormat="1" ht="17" x14ac:dyDescent="0.2">
      <c r="A5" s="10" t="s">
        <v>279</v>
      </c>
      <c r="B5" t="s">
        <v>280</v>
      </c>
      <c r="C5" t="s">
        <v>281</v>
      </c>
      <c r="D5" t="s">
        <v>265</v>
      </c>
      <c r="E5" t="s">
        <v>265</v>
      </c>
      <c r="F5" s="13" t="s">
        <v>282</v>
      </c>
      <c r="G5" t="s">
        <v>283</v>
      </c>
      <c r="H5" s="13" t="s">
        <v>284</v>
      </c>
      <c r="I5" t="s">
        <v>285</v>
      </c>
      <c r="J5" s="13" t="s">
        <v>286</v>
      </c>
      <c r="K5" t="s">
        <v>287</v>
      </c>
      <c r="M5" s="10" t="s">
        <v>288</v>
      </c>
    </row>
    <row r="6" spans="1:13" s="10" customFormat="1" ht="17" x14ac:dyDescent="0.2">
      <c r="A6" s="10" t="s">
        <v>289</v>
      </c>
      <c r="B6" t="s">
        <v>290</v>
      </c>
      <c r="C6" t="s">
        <v>291</v>
      </c>
      <c r="D6" t="s">
        <v>292</v>
      </c>
      <c r="E6" t="s">
        <v>293</v>
      </c>
      <c r="F6" t="s">
        <v>294</v>
      </c>
      <c r="G6" t="s">
        <v>295</v>
      </c>
      <c r="H6" t="s">
        <v>296</v>
      </c>
      <c r="I6" t="s">
        <v>297</v>
      </c>
      <c r="J6" t="s">
        <v>298</v>
      </c>
      <c r="K6" t="s">
        <v>299</v>
      </c>
    </row>
    <row r="7" spans="1:13" s="10" customFormat="1" ht="17" x14ac:dyDescent="0.2">
      <c r="A7" s="10" t="s">
        <v>300</v>
      </c>
      <c r="B7" t="s">
        <v>301</v>
      </c>
      <c r="D7" t="s">
        <v>302</v>
      </c>
      <c r="E7" t="s">
        <v>303</v>
      </c>
      <c r="F7" t="s">
        <v>294</v>
      </c>
      <c r="G7" t="s">
        <v>304</v>
      </c>
      <c r="H7" t="s">
        <v>296</v>
      </c>
      <c r="I7" t="s">
        <v>305</v>
      </c>
      <c r="J7" t="s">
        <v>298</v>
      </c>
      <c r="K7" t="s">
        <v>306</v>
      </c>
      <c r="L7" t="s">
        <v>307</v>
      </c>
    </row>
    <row r="8" spans="1:13" s="10" customFormat="1" ht="17" x14ac:dyDescent="0.2">
      <c r="A8" s="10" t="s">
        <v>308</v>
      </c>
      <c r="B8" t="s">
        <v>309</v>
      </c>
      <c r="D8" t="s">
        <v>302</v>
      </c>
      <c r="E8" t="s">
        <v>303</v>
      </c>
      <c r="F8" t="s">
        <v>294</v>
      </c>
      <c r="G8" t="s">
        <v>304</v>
      </c>
      <c r="H8" t="s">
        <v>296</v>
      </c>
      <c r="I8" t="s">
        <v>305</v>
      </c>
      <c r="J8" t="s">
        <v>298</v>
      </c>
      <c r="K8" t="s">
        <v>306</v>
      </c>
      <c r="L8" t="s">
        <v>307</v>
      </c>
    </row>
    <row r="9" spans="1:13" s="10" customFormat="1" ht="17" x14ac:dyDescent="0.2">
      <c r="A9" s="10" t="s">
        <v>310</v>
      </c>
      <c r="B9" t="s">
        <v>311</v>
      </c>
      <c r="D9" t="s">
        <v>302</v>
      </c>
      <c r="E9" t="s">
        <v>303</v>
      </c>
      <c r="F9" t="s">
        <v>294</v>
      </c>
      <c r="G9" t="s">
        <v>304</v>
      </c>
      <c r="H9" t="s">
        <v>296</v>
      </c>
      <c r="I9" t="s">
        <v>305</v>
      </c>
      <c r="J9" t="s">
        <v>298</v>
      </c>
      <c r="K9" t="s">
        <v>306</v>
      </c>
      <c r="L9" t="s">
        <v>307</v>
      </c>
    </row>
    <row r="10" spans="1:13" s="10" customFormat="1" ht="85" x14ac:dyDescent="0.2">
      <c r="A10" s="10" t="s">
        <v>312</v>
      </c>
      <c r="B10" t="s">
        <v>313</v>
      </c>
      <c r="C10" s="10" t="s">
        <v>314</v>
      </c>
      <c r="D10" t="s">
        <v>302</v>
      </c>
      <c r="E10" t="s">
        <v>315</v>
      </c>
      <c r="F10" t="s">
        <v>294</v>
      </c>
      <c r="G10" t="s">
        <v>304</v>
      </c>
      <c r="H10" t="s">
        <v>296</v>
      </c>
      <c r="I10" t="s">
        <v>305</v>
      </c>
      <c r="J10" t="s">
        <v>298</v>
      </c>
      <c r="K10" t="s">
        <v>306</v>
      </c>
      <c r="L10" t="s">
        <v>307</v>
      </c>
    </row>
    <row r="11" spans="1:13" s="10" customFormat="1" x14ac:dyDescent="0.2"/>
    <row r="12" spans="1:13" s="10" customFormat="1" x14ac:dyDescent="0.2"/>
    <row r="13" spans="1:13" s="10" customFormat="1" x14ac:dyDescent="0.2"/>
    <row r="14" spans="1:13" s="10" customFormat="1" x14ac:dyDescent="0.2"/>
    <row r="15" spans="1:13" s="10" customFormat="1" x14ac:dyDescent="0.2"/>
    <row r="16" spans="1:13" s="10" customFormat="1" x14ac:dyDescent="0.2"/>
    <row r="17" s="10" customFormat="1" x14ac:dyDescent="0.2"/>
    <row r="18" s="10" customFormat="1" x14ac:dyDescent="0.2"/>
    <row r="19" s="10" customFormat="1" x14ac:dyDescent="0.2"/>
    <row r="20" s="10" customFormat="1" x14ac:dyDescent="0.2"/>
    <row r="21" s="10" customFormat="1" x14ac:dyDescent="0.2"/>
    <row r="22" s="10" customFormat="1" x14ac:dyDescent="0.2"/>
    <row r="23" s="10" customFormat="1" x14ac:dyDescent="0.2"/>
    <row r="24" s="10" customFormat="1" x14ac:dyDescent="0.2"/>
    <row r="25" s="10" customFormat="1" x14ac:dyDescent="0.2"/>
    <row r="26" s="10" customFormat="1" x14ac:dyDescent="0.2"/>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CF8-F224-244A-A65D-7DCD9813B146}">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3121-2A94-774B-948A-3A44BF8D4BF0}">
  <dimension ref="A1:M19"/>
  <sheetViews>
    <sheetView zoomScale="96" zoomScaleNormal="96" workbookViewId="0">
      <selection activeCell="J21" sqref="J21"/>
    </sheetView>
  </sheetViews>
  <sheetFormatPr baseColWidth="10" defaultColWidth="11" defaultRowHeight="16" x14ac:dyDescent="0.2"/>
  <cols>
    <col min="2" max="2" width="39" bestFit="1" customWidth="1"/>
    <col min="3" max="3" width="28.83203125" bestFit="1" customWidth="1"/>
    <col min="4" max="4" width="14.5" bestFit="1" customWidth="1"/>
    <col min="5" max="10" width="15" bestFit="1" customWidth="1"/>
    <col min="12" max="12" width="14.1640625" bestFit="1" customWidth="1"/>
  </cols>
  <sheetData>
    <row r="1" spans="1:13" x14ac:dyDescent="0.2">
      <c r="A1" t="s">
        <v>343</v>
      </c>
      <c r="B1" t="s">
        <v>344</v>
      </c>
      <c r="C1" t="s">
        <v>0</v>
      </c>
      <c r="D1">
        <v>2020</v>
      </c>
      <c r="E1">
        <v>2025</v>
      </c>
      <c r="F1">
        <v>2030</v>
      </c>
      <c r="G1">
        <v>2035</v>
      </c>
      <c r="H1">
        <v>2040</v>
      </c>
      <c r="I1">
        <v>2045</v>
      </c>
      <c r="J1">
        <v>2050</v>
      </c>
      <c r="L1" t="s">
        <v>345</v>
      </c>
      <c r="M1" t="s">
        <v>417</v>
      </c>
    </row>
    <row r="2" spans="1:13" s="1" customFormat="1" x14ac:dyDescent="0.2">
      <c r="A2" s="1">
        <v>1</v>
      </c>
      <c r="B2" s="1" t="str">
        <f>IF(LEVERS!$F$10=0,"No level description yet",LEVERS!$F$10)</f>
        <v>Reference projected extra demand</v>
      </c>
      <c r="C2" s="1" t="s">
        <v>246</v>
      </c>
      <c r="D2" s="25">
        <v>20332300.831890378</v>
      </c>
      <c r="E2" s="25">
        <v>22939885.158134781</v>
      </c>
      <c r="F2" s="25">
        <v>24866135.056909461</v>
      </c>
      <c r="G2" s="25">
        <v>26091930.4470388</v>
      </c>
      <c r="H2" s="25">
        <v>27317725.837168172</v>
      </c>
      <c r="I2" s="25">
        <v>27843066.718652166</v>
      </c>
      <c r="J2" s="25">
        <v>28193293.972974822</v>
      </c>
      <c r="L2" s="1" t="s">
        <v>444</v>
      </c>
      <c r="M2" s="1" t="s">
        <v>664</v>
      </c>
    </row>
    <row r="3" spans="1:13" s="1" customFormat="1" x14ac:dyDescent="0.2">
      <c r="A3" s="1">
        <v>1</v>
      </c>
      <c r="B3" s="1" t="str">
        <f>IF(LEVERS!$F$10=0,"No level description yet",LEVERS!$F$10)</f>
        <v>Reference projected extra demand</v>
      </c>
      <c r="C3" s="1" t="s">
        <v>247</v>
      </c>
      <c r="D3" s="25">
        <v>12315260.831000695</v>
      </c>
      <c r="E3" s="25">
        <v>13894672.889775703</v>
      </c>
      <c r="F3" s="25">
        <v>15061401.147695778</v>
      </c>
      <c r="G3" s="25">
        <v>15803864.584554007</v>
      </c>
      <c r="H3" s="25">
        <v>16546328.021412238</v>
      </c>
      <c r="I3" s="25">
        <v>16864526.637208622</v>
      </c>
      <c r="J3" s="25">
        <v>17076659.047739632</v>
      </c>
      <c r="L3" s="1" t="s">
        <v>445</v>
      </c>
      <c r="M3" s="1" t="s">
        <v>665</v>
      </c>
    </row>
    <row r="4" spans="1:13" s="1" customFormat="1" x14ac:dyDescent="0.2">
      <c r="A4" s="1">
        <v>1</v>
      </c>
      <c r="B4" s="1" t="str">
        <f>IF(LEVERS!$F$10=0,"No level description yet",LEVERS!$F$10)</f>
        <v>Reference projected extra demand</v>
      </c>
      <c r="C4" s="1" t="s">
        <v>248</v>
      </c>
      <c r="D4" s="25">
        <v>9161625.0491058081</v>
      </c>
      <c r="E4" s="25">
        <v>10336588.47692932</v>
      </c>
      <c r="F4" s="25">
        <v>11204546.287969189</v>
      </c>
      <c r="G4" s="25">
        <v>11756883.076812727</v>
      </c>
      <c r="H4" s="25">
        <v>12309219.865656283</v>
      </c>
      <c r="I4" s="25">
        <v>12545935.632303523</v>
      </c>
      <c r="J4" s="25">
        <v>12703746.143401671</v>
      </c>
      <c r="L4" s="1" t="s">
        <v>446</v>
      </c>
      <c r="M4" s="1" t="s">
        <v>666</v>
      </c>
    </row>
    <row r="5" spans="1:13" s="1" customFormat="1" x14ac:dyDescent="0.2">
      <c r="A5" s="1">
        <v>1</v>
      </c>
      <c r="B5" s="1" t="str">
        <f>IF(LEVERS!$F$10=0,"No level description yet",LEVERS!$F$10)</f>
        <v>Reference projected extra demand</v>
      </c>
      <c r="C5" s="1" t="s">
        <v>249</v>
      </c>
      <c r="D5" s="25">
        <v>64956357.906200051</v>
      </c>
      <c r="E5" s="25">
        <v>67397871.81370008</v>
      </c>
      <c r="F5" s="25">
        <v>69839385.721199989</v>
      </c>
      <c r="G5" s="25">
        <v>72280899.628700018</v>
      </c>
      <c r="H5" s="25">
        <v>74722413.536200047</v>
      </c>
      <c r="I5" s="25">
        <v>77163927.443700075</v>
      </c>
      <c r="J5" s="25">
        <v>79605441.351199985</v>
      </c>
      <c r="L5" s="1" t="s">
        <v>447</v>
      </c>
      <c r="M5" s="1" t="s">
        <v>457</v>
      </c>
    </row>
    <row r="6" spans="1:13" s="3" customFormat="1" x14ac:dyDescent="0.2">
      <c r="A6" s="3">
        <v>2</v>
      </c>
      <c r="B6" s="3" t="str">
        <f>IF(LEVERS!$H$10=0,"No level description yet",LEVERS!$H$10)</f>
        <v>Demand reduced to 50% of the current</v>
      </c>
      <c r="C6" s="3" t="s">
        <v>246</v>
      </c>
      <c r="D6" s="26">
        <v>20332300.831890378</v>
      </c>
      <c r="E6" s="26">
        <f>$D6+(E$1-2020)/(2050-2020)*($J6-$D6)</f>
        <v>19293025.190989882</v>
      </c>
      <c r="F6" s="26">
        <f t="shared" ref="F6:I17" si="0">$D6+(F$1-2020)/(2050-2020)*($J6-$D6)</f>
        <v>18253749.550089389</v>
      </c>
      <c r="G6" s="26">
        <f t="shared" si="0"/>
        <v>17214473.909188896</v>
      </c>
      <c r="H6" s="26">
        <f t="shared" si="0"/>
        <v>16175198.2682884</v>
      </c>
      <c r="I6" s="26">
        <f t="shared" si="0"/>
        <v>15135922.627387905</v>
      </c>
      <c r="J6" s="26">
        <f>0.5*J2</f>
        <v>14096646.986487411</v>
      </c>
      <c r="L6" s="3" t="s">
        <v>444</v>
      </c>
    </row>
    <row r="7" spans="1:13" s="3" customFormat="1" x14ac:dyDescent="0.2">
      <c r="A7" s="3">
        <v>2</v>
      </c>
      <c r="B7" s="3" t="str">
        <f>IF(LEVERS!$H$10=0,"No level description yet",LEVERS!$H$10)</f>
        <v>Demand reduced to 50% of the current</v>
      </c>
      <c r="C7" s="3" t="s">
        <v>247</v>
      </c>
      <c r="D7" s="26">
        <v>12315260.831000695</v>
      </c>
      <c r="E7" s="26">
        <f t="shared" ref="E7:E17" si="1">$D7+(E$1-2020)/(2050-2020)*($J7-$D7)</f>
        <v>11685772.279812215</v>
      </c>
      <c r="F7" s="26">
        <f t="shared" si="0"/>
        <v>11056283.728623735</v>
      </c>
      <c r="G7" s="26">
        <f t="shared" si="0"/>
        <v>10426795.177435257</v>
      </c>
      <c r="H7" s="26">
        <f t="shared" si="0"/>
        <v>9797306.6262467764</v>
      </c>
      <c r="I7" s="26">
        <f t="shared" si="0"/>
        <v>9167818.0750582963</v>
      </c>
      <c r="J7" s="26">
        <f t="shared" ref="J7:J9" si="2">0.5*J3</f>
        <v>8538329.5238698162</v>
      </c>
      <c r="L7" s="3" t="s">
        <v>445</v>
      </c>
    </row>
    <row r="8" spans="1:13" s="3" customFormat="1" x14ac:dyDescent="0.2">
      <c r="A8" s="3">
        <v>2</v>
      </c>
      <c r="B8" s="3" t="str">
        <f>IF(LEVERS!$H$10=0,"No level description yet",LEVERS!$H$10)</f>
        <v>Demand reduced to 50% of the current</v>
      </c>
      <c r="C8" s="3" t="s">
        <v>248</v>
      </c>
      <c r="D8" s="26">
        <v>9161625.0491058081</v>
      </c>
      <c r="E8" s="26">
        <f t="shared" si="1"/>
        <v>8693333.0528716464</v>
      </c>
      <c r="F8" s="26">
        <f t="shared" si="0"/>
        <v>8225041.0566374836</v>
      </c>
      <c r="G8" s="26">
        <f t="shared" si="0"/>
        <v>7756749.0604033219</v>
      </c>
      <c r="H8" s="26">
        <f t="shared" si="0"/>
        <v>7288457.0641691601</v>
      </c>
      <c r="I8" s="26">
        <f t="shared" si="0"/>
        <v>6820165.0679349974</v>
      </c>
      <c r="J8" s="26">
        <f t="shared" si="2"/>
        <v>6351873.0717008356</v>
      </c>
      <c r="L8" s="3" t="s">
        <v>446</v>
      </c>
    </row>
    <row r="9" spans="1:13" s="3" customFormat="1" x14ac:dyDescent="0.2">
      <c r="A9" s="3">
        <v>2</v>
      </c>
      <c r="B9" s="3" t="str">
        <f>IF(LEVERS!$H$10=0,"No level description yet",LEVERS!$H$10)</f>
        <v>Demand reduced to 50% of the current</v>
      </c>
      <c r="C9" s="3" t="s">
        <v>249</v>
      </c>
      <c r="D9" s="26">
        <v>64956357.906200051</v>
      </c>
      <c r="E9" s="26">
        <f t="shared" si="1"/>
        <v>60764085.034433372</v>
      </c>
      <c r="F9" s="26">
        <f t="shared" si="0"/>
        <v>56571812.162666701</v>
      </c>
      <c r="G9" s="26">
        <f t="shared" si="0"/>
        <v>52379539.290900022</v>
      </c>
      <c r="H9" s="26">
        <f t="shared" si="0"/>
        <v>48187266.41913335</v>
      </c>
      <c r="I9" s="26">
        <f t="shared" si="0"/>
        <v>43994993.547366664</v>
      </c>
      <c r="J9" s="26">
        <f t="shared" si="2"/>
        <v>39802720.675599992</v>
      </c>
      <c r="L9" s="3" t="s">
        <v>447</v>
      </c>
    </row>
    <row r="10" spans="1:13" s="5" customFormat="1" x14ac:dyDescent="0.2">
      <c r="A10" s="5">
        <v>3</v>
      </c>
      <c r="B10" s="5" t="str">
        <f>IF(LEVERS!$J$10=0,"No level description yet",LEVERS!$J$10)</f>
        <v>Demand reduced to 30% of the current</v>
      </c>
      <c r="C10" s="5" t="s">
        <v>246</v>
      </c>
      <c r="D10" s="27">
        <v>20332300.831890378</v>
      </c>
      <c r="E10" s="27">
        <f t="shared" si="1"/>
        <v>18353248.725224055</v>
      </c>
      <c r="F10" s="27">
        <f t="shared" si="0"/>
        <v>16374196.618557734</v>
      </c>
      <c r="G10" s="27">
        <f t="shared" si="0"/>
        <v>14395144.511891413</v>
      </c>
      <c r="H10" s="27">
        <f t="shared" si="0"/>
        <v>12416092.405225091</v>
      </c>
      <c r="I10" s="27">
        <f t="shared" si="0"/>
        <v>10437040.298558768</v>
      </c>
      <c r="J10" s="27">
        <f>J2*0.3</f>
        <v>8457988.191892447</v>
      </c>
      <c r="L10" s="5" t="s">
        <v>444</v>
      </c>
    </row>
    <row r="11" spans="1:13" s="5" customFormat="1" x14ac:dyDescent="0.2">
      <c r="A11" s="5">
        <v>3</v>
      </c>
      <c r="B11" s="5" t="str">
        <f>IF(LEVERS!$J$10=0,"No level description yet",LEVERS!$J$10)</f>
        <v>Demand reduced to 30% of the current</v>
      </c>
      <c r="C11" s="5" t="s">
        <v>247</v>
      </c>
      <c r="D11" s="27">
        <v>12315260.831000695</v>
      </c>
      <c r="E11" s="27">
        <f t="shared" si="1"/>
        <v>11116550.311554227</v>
      </c>
      <c r="F11" s="27">
        <f t="shared" si="0"/>
        <v>9917839.7921077609</v>
      </c>
      <c r="G11" s="27">
        <f t="shared" si="0"/>
        <v>8719129.2726612929</v>
      </c>
      <c r="H11" s="27">
        <f t="shared" si="0"/>
        <v>7520418.7532148249</v>
      </c>
      <c r="I11" s="27">
        <f t="shared" si="0"/>
        <v>6321708.233768357</v>
      </c>
      <c r="J11" s="27">
        <f t="shared" ref="J11:J13" si="3">J3*0.3</f>
        <v>5122997.7143218899</v>
      </c>
      <c r="L11" s="5" t="s">
        <v>445</v>
      </c>
    </row>
    <row r="12" spans="1:13" s="5" customFormat="1" x14ac:dyDescent="0.2">
      <c r="A12" s="5">
        <v>3</v>
      </c>
      <c r="B12" s="5" t="str">
        <f>IF(LEVERS!$J$10=0,"No level description yet",LEVERS!$J$10)</f>
        <v>Demand reduced to 30% of the current</v>
      </c>
      <c r="C12" s="5" t="s">
        <v>248</v>
      </c>
      <c r="D12" s="27">
        <v>9161625.0491058081</v>
      </c>
      <c r="E12" s="27">
        <f t="shared" si="1"/>
        <v>8269874.8480915902</v>
      </c>
      <c r="F12" s="27">
        <f t="shared" si="0"/>
        <v>7378124.6470773723</v>
      </c>
      <c r="G12" s="27">
        <f t="shared" si="0"/>
        <v>6486374.4460631544</v>
      </c>
      <c r="H12" s="27">
        <f t="shared" si="0"/>
        <v>5594624.2450489365</v>
      </c>
      <c r="I12" s="27">
        <f t="shared" si="0"/>
        <v>4702874.0440347185</v>
      </c>
      <c r="J12" s="27">
        <f t="shared" si="3"/>
        <v>3811123.8430205011</v>
      </c>
      <c r="L12" s="5" t="s">
        <v>446</v>
      </c>
    </row>
    <row r="13" spans="1:13" s="5" customFormat="1" x14ac:dyDescent="0.2">
      <c r="A13" s="5">
        <v>3</v>
      </c>
      <c r="B13" s="5" t="str">
        <f>IF(LEVERS!$J$10=0,"No level description yet",LEVERS!$J$10)</f>
        <v>Demand reduced to 30% of the current</v>
      </c>
      <c r="C13" s="5" t="s">
        <v>249</v>
      </c>
      <c r="D13" s="27">
        <v>64956357.906200051</v>
      </c>
      <c r="E13" s="27">
        <f t="shared" si="1"/>
        <v>58110570.322726712</v>
      </c>
      <c r="F13" s="27">
        <f t="shared" si="0"/>
        <v>51264782.739253372</v>
      </c>
      <c r="G13" s="27">
        <f t="shared" si="0"/>
        <v>44418995.155780025</v>
      </c>
      <c r="H13" s="27">
        <f t="shared" si="0"/>
        <v>37573207.572306685</v>
      </c>
      <c r="I13" s="27">
        <f t="shared" si="0"/>
        <v>30727419.988833338</v>
      </c>
      <c r="J13" s="27">
        <f t="shared" si="3"/>
        <v>23881632.405359995</v>
      </c>
      <c r="L13" s="5" t="s">
        <v>447</v>
      </c>
    </row>
    <row r="14" spans="1:13" s="7" customFormat="1" x14ac:dyDescent="0.2">
      <c r="A14" s="7">
        <v>4</v>
      </c>
      <c r="B14" s="7" t="str">
        <f>IF(LEVERS!$L$10=0,"No level description yet",LEVERS!$L$10)</f>
        <v>Demand reduced to 10% of the current</v>
      </c>
      <c r="C14" s="7" t="s">
        <v>246</v>
      </c>
      <c r="D14" s="21">
        <v>20332300.831890378</v>
      </c>
      <c r="E14" s="21">
        <f>$D14+(E$1-2020)/(2050-2020)*($J14-$D14)</f>
        <v>17413472.259458229</v>
      </c>
      <c r="F14" s="21">
        <f t="shared" si="0"/>
        <v>14494643.68702608</v>
      </c>
      <c r="G14" s="21">
        <f t="shared" si="0"/>
        <v>11575815.114593931</v>
      </c>
      <c r="H14" s="21">
        <f t="shared" si="0"/>
        <v>8656986.5421617813</v>
      </c>
      <c r="I14" s="21">
        <f t="shared" si="0"/>
        <v>5738157.9697296321</v>
      </c>
      <c r="J14" s="21">
        <f>J2*0.1</f>
        <v>2819329.3972974825</v>
      </c>
      <c r="L14" s="7" t="s">
        <v>444</v>
      </c>
    </row>
    <row r="15" spans="1:13" s="7" customFormat="1" x14ac:dyDescent="0.2">
      <c r="A15" s="7">
        <v>4</v>
      </c>
      <c r="B15" s="7" t="str">
        <f>IF(LEVERS!$L$10=0,"No level description yet",LEVERS!$L$10)</f>
        <v>Demand reduced to 10% of the current</v>
      </c>
      <c r="C15" s="7" t="s">
        <v>247</v>
      </c>
      <c r="D15" s="21">
        <v>12315260.831000695</v>
      </c>
      <c r="E15" s="21">
        <f t="shared" si="1"/>
        <v>10547328.343296239</v>
      </c>
      <c r="F15" s="21">
        <f t="shared" si="0"/>
        <v>8779395.8555917852</v>
      </c>
      <c r="G15" s="21">
        <f t="shared" si="0"/>
        <v>7011463.3678873293</v>
      </c>
      <c r="H15" s="21">
        <f t="shared" si="0"/>
        <v>5243530.8801828744</v>
      </c>
      <c r="I15" s="21">
        <f t="shared" si="0"/>
        <v>3475598.3924784176</v>
      </c>
      <c r="J15" s="21">
        <f t="shared" ref="J15:J17" si="4">J3*0.1</f>
        <v>1707665.9047739634</v>
      </c>
      <c r="L15" s="7" t="s">
        <v>445</v>
      </c>
    </row>
    <row r="16" spans="1:13" s="7" customFormat="1" x14ac:dyDescent="0.2">
      <c r="A16" s="7">
        <v>4</v>
      </c>
      <c r="B16" s="7" t="str">
        <f>IF(LEVERS!$L$10=0,"No level description yet",LEVERS!$L$10)</f>
        <v>Demand reduced to 10% of the current</v>
      </c>
      <c r="C16" s="7" t="s">
        <v>248</v>
      </c>
      <c r="D16" s="21">
        <v>9161625.0491058081</v>
      </c>
      <c r="E16" s="21">
        <f t="shared" si="1"/>
        <v>7846416.643311535</v>
      </c>
      <c r="F16" s="21">
        <f t="shared" si="0"/>
        <v>6531208.2375172619</v>
      </c>
      <c r="G16" s="21">
        <f t="shared" si="0"/>
        <v>5215999.8317229878</v>
      </c>
      <c r="H16" s="21">
        <f t="shared" si="0"/>
        <v>3900791.4259287147</v>
      </c>
      <c r="I16" s="21">
        <f t="shared" si="0"/>
        <v>2585583.0201344406</v>
      </c>
      <c r="J16" s="21">
        <f t="shared" si="4"/>
        <v>1270374.6143401673</v>
      </c>
      <c r="L16" s="7" t="s">
        <v>446</v>
      </c>
    </row>
    <row r="17" spans="1:12" s="7" customFormat="1" x14ac:dyDescent="0.2">
      <c r="A17" s="7">
        <v>4</v>
      </c>
      <c r="B17" s="7" t="str">
        <f>IF(LEVERS!$L$10=0,"No level description yet",LEVERS!$L$10)</f>
        <v>Demand reduced to 10% of the current</v>
      </c>
      <c r="C17" s="7" t="s">
        <v>249</v>
      </c>
      <c r="D17" s="21">
        <v>64956357.906200051</v>
      </c>
      <c r="E17" s="21">
        <f t="shared" si="1"/>
        <v>55457055.611020043</v>
      </c>
      <c r="F17" s="21">
        <f t="shared" si="0"/>
        <v>45957753.315840036</v>
      </c>
      <c r="G17" s="21">
        <f t="shared" si="0"/>
        <v>36458451.020660028</v>
      </c>
      <c r="H17" s="21">
        <f t="shared" si="0"/>
        <v>26959148.72548002</v>
      </c>
      <c r="I17" s="21">
        <f t="shared" si="0"/>
        <v>17459846.430300005</v>
      </c>
      <c r="J17" s="21">
        <f t="shared" si="4"/>
        <v>7960544.1351199988</v>
      </c>
      <c r="L17" s="7" t="s">
        <v>447</v>
      </c>
    </row>
    <row r="19" spans="1:12" x14ac:dyDescent="0.2">
      <c r="D19" s="30"/>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7DA6-3854-BB42-B991-D0D96721FAD7}">
  <dimension ref="A1"/>
  <sheetViews>
    <sheetView topLeftCell="A21" zoomScale="80" zoomScaleNormal="80" workbookViewId="0"/>
  </sheetViews>
  <sheetFormatPr baseColWidth="10" defaultColWidth="11" defaultRowHeight="16" x14ac:dyDescent="0.2"/>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5119-2DB5-4BEE-8577-AB18217FD929}">
  <dimension ref="A1:L3"/>
  <sheetViews>
    <sheetView workbookViewId="0">
      <selection activeCell="L3" sqref="L3"/>
    </sheetView>
  </sheetViews>
  <sheetFormatPr baseColWidth="10" defaultColWidth="11" defaultRowHeight="16" x14ac:dyDescent="0.2"/>
  <cols>
    <col min="2" max="2" width="33.5" bestFit="1" customWidth="1"/>
    <col min="3" max="3" width="35.83203125" bestFit="1" customWidth="1"/>
    <col min="12" max="12" width="29.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IF(LEVERS!$F$44=0,"No level description yet",LEVERS!$F$44)</f>
        <v>Baseline fraction of ethane</v>
      </c>
      <c r="C2" s="1" t="s">
        <v>414</v>
      </c>
      <c r="D2" s="23">
        <v>0.46456924889575141</v>
      </c>
      <c r="E2" s="23">
        <v>0.46456924889575141</v>
      </c>
      <c r="F2" s="23">
        <v>0.46456924889575141</v>
      </c>
      <c r="G2" s="23">
        <v>0.46456924889575141</v>
      </c>
      <c r="H2" s="23">
        <v>0.46456924889575141</v>
      </c>
      <c r="I2" s="23">
        <v>0.46456924889575141</v>
      </c>
      <c r="J2" s="23">
        <v>0.46456924889575141</v>
      </c>
      <c r="L2" s="1" t="s">
        <v>771</v>
      </c>
    </row>
    <row r="3" spans="1:12" s="5" customFormat="1" x14ac:dyDescent="0.2">
      <c r="A3" s="5">
        <v>2</v>
      </c>
      <c r="B3" s="5" t="str">
        <f>IF(LEVERS!$J$44=0,"No level description yet",LEVERS!$J$44)</f>
        <v>No level description yet</v>
      </c>
      <c r="C3" s="5" t="s">
        <v>414</v>
      </c>
      <c r="D3" s="29">
        <v>0.46456924889575141</v>
      </c>
      <c r="E3" s="29">
        <v>0.3871410407464595</v>
      </c>
      <c r="F3" s="29">
        <v>0.30971283259716759</v>
      </c>
      <c r="G3" s="29">
        <v>0.2322846244478757</v>
      </c>
      <c r="H3" s="29">
        <v>0.15485641629858379</v>
      </c>
      <c r="I3" s="29">
        <v>7.7428208149291897E-2</v>
      </c>
      <c r="J3" s="29">
        <v>0</v>
      </c>
      <c r="L3" s="5" t="s">
        <v>625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4AD6-EA1D-479B-9188-4C3E2DE19436}">
  <dimension ref="A1"/>
  <sheetViews>
    <sheetView zoomScale="80" zoomScaleNormal="80" workbookViewId="0"/>
  </sheetViews>
  <sheetFormatPr baseColWidth="10" defaultColWidth="11" defaultRowHeight="16" x14ac:dyDescent="0.2"/>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5505D-EC4B-9647-B73B-3830603ADACF}">
  <dimension ref="A1:L5"/>
  <sheetViews>
    <sheetView workbookViewId="0">
      <selection activeCell="C8" sqref="C8"/>
    </sheetView>
  </sheetViews>
  <sheetFormatPr baseColWidth="10" defaultColWidth="11" defaultRowHeight="16" x14ac:dyDescent="0.2"/>
  <cols>
    <col min="2" max="2" width="33.5" bestFit="1" customWidth="1"/>
    <col min="3" max="3" width="35.83203125" bestFit="1" customWidth="1"/>
    <col min="12" max="12" width="29.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IF(LEVERS!$F$46=0,"No level description yet",LEVERS!$F$46)</f>
        <v>No abatement</v>
      </c>
      <c r="C2" s="1" t="s">
        <v>700</v>
      </c>
      <c r="D2" s="2">
        <v>0</v>
      </c>
      <c r="E2" s="2">
        <f>(E$1-2020)/(2050-2020)*$J2</f>
        <v>0</v>
      </c>
      <c r="F2" s="2">
        <f t="shared" ref="F2:I5" si="0">(F$1-2020)/(2050-2020)*$J2</f>
        <v>0</v>
      </c>
      <c r="G2" s="2">
        <f t="shared" si="0"/>
        <v>0</v>
      </c>
      <c r="H2" s="2">
        <f t="shared" si="0"/>
        <v>0</v>
      </c>
      <c r="I2" s="2">
        <f t="shared" si="0"/>
        <v>0</v>
      </c>
      <c r="J2" s="2">
        <v>0</v>
      </c>
    </row>
    <row r="3" spans="1:12" s="3" customFormat="1" x14ac:dyDescent="0.2">
      <c r="A3" s="3">
        <v>2</v>
      </c>
      <c r="B3" s="3" t="str">
        <f>IF(LEVERS!$H$46=0,"No level description yet",LEVERS!$H$46)</f>
        <v>25% abatement</v>
      </c>
      <c r="C3" s="3" t="s">
        <v>700</v>
      </c>
      <c r="D3" s="4">
        <v>0</v>
      </c>
      <c r="E3" s="4">
        <f t="shared" ref="E3:E5" si="1">(E$1-2020)/(2050-2020)*$J3</f>
        <v>4.1666666666666664E-2</v>
      </c>
      <c r="F3" s="4">
        <f t="shared" si="0"/>
        <v>8.3333333333333329E-2</v>
      </c>
      <c r="G3" s="4">
        <f t="shared" si="0"/>
        <v>0.125</v>
      </c>
      <c r="H3" s="4">
        <f t="shared" si="0"/>
        <v>0.16666666666666666</v>
      </c>
      <c r="I3" s="4">
        <f t="shared" si="0"/>
        <v>0.20833333333333334</v>
      </c>
      <c r="J3" s="4">
        <v>0.25</v>
      </c>
    </row>
    <row r="4" spans="1:12" s="5" customFormat="1" x14ac:dyDescent="0.2">
      <c r="A4" s="5">
        <v>3</v>
      </c>
      <c r="B4" s="5" t="str">
        <f>IF(LEVERS!$J$46=0,"No level description yet",LEVERS!$J$46)</f>
        <v>50% abatement</v>
      </c>
      <c r="C4" s="5" t="s">
        <v>700</v>
      </c>
      <c r="D4" s="6">
        <v>0</v>
      </c>
      <c r="E4" s="6">
        <f t="shared" si="1"/>
        <v>8.3333333333333329E-2</v>
      </c>
      <c r="F4" s="6">
        <f t="shared" si="0"/>
        <v>0.16666666666666666</v>
      </c>
      <c r="G4" s="6">
        <f t="shared" si="0"/>
        <v>0.25</v>
      </c>
      <c r="H4" s="6">
        <f t="shared" si="0"/>
        <v>0.33333333333333331</v>
      </c>
      <c r="I4" s="6">
        <f t="shared" si="0"/>
        <v>0.41666666666666669</v>
      </c>
      <c r="J4" s="6">
        <v>0.5</v>
      </c>
    </row>
    <row r="5" spans="1:12" s="12" customFormat="1" x14ac:dyDescent="0.2">
      <c r="A5" s="12">
        <v>4</v>
      </c>
      <c r="B5" s="12" t="str">
        <f>IF(LEVERS!$L$46=0,"No level description yet",LEVERS!$L$46)</f>
        <v>75% abatement</v>
      </c>
      <c r="C5" s="12" t="s">
        <v>700</v>
      </c>
      <c r="D5" s="45">
        <v>0</v>
      </c>
      <c r="E5" s="45">
        <f t="shared" si="1"/>
        <v>0.125</v>
      </c>
      <c r="F5" s="45">
        <f t="shared" si="0"/>
        <v>0.25</v>
      </c>
      <c r="G5" s="45">
        <f t="shared" si="0"/>
        <v>0.375</v>
      </c>
      <c r="H5" s="45">
        <f t="shared" si="0"/>
        <v>0.5</v>
      </c>
      <c r="I5" s="45">
        <f t="shared" si="0"/>
        <v>0.625</v>
      </c>
      <c r="J5" s="45">
        <v>0.75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8CF43-130C-FC4E-B2BC-F358FA493926}">
  <dimension ref="A1:L5"/>
  <sheetViews>
    <sheetView workbookViewId="0">
      <selection activeCell="C2" sqref="C2:J5"/>
    </sheetView>
  </sheetViews>
  <sheetFormatPr baseColWidth="10" defaultColWidth="11" defaultRowHeight="16" x14ac:dyDescent="0.2"/>
  <cols>
    <col min="2" max="2" width="33.5" bestFit="1" customWidth="1"/>
    <col min="3" max="3" width="35.83203125" bestFit="1" customWidth="1"/>
    <col min="12" max="12" width="29.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IF(LEVERS!$F$47=0,"No level description yet",LEVERS!$F$47)</f>
        <v>No abatement</v>
      </c>
      <c r="C2" s="1" t="s">
        <v>698</v>
      </c>
      <c r="D2" s="2">
        <v>0</v>
      </c>
      <c r="E2" s="2">
        <f>(E$1-2020)/(2050-2020)*$J2</f>
        <v>0</v>
      </c>
      <c r="F2" s="2">
        <f t="shared" ref="F2:I5" si="0">(F$1-2020)/(2050-2020)*$J2</f>
        <v>0</v>
      </c>
      <c r="G2" s="2">
        <f t="shared" si="0"/>
        <v>0</v>
      </c>
      <c r="H2" s="2">
        <f t="shared" si="0"/>
        <v>0</v>
      </c>
      <c r="I2" s="2">
        <f t="shared" si="0"/>
        <v>0</v>
      </c>
      <c r="J2" s="2">
        <v>0</v>
      </c>
    </row>
    <row r="3" spans="1:12" s="3" customFormat="1" x14ac:dyDescent="0.2">
      <c r="A3" s="3">
        <v>2</v>
      </c>
      <c r="B3" s="3" t="str">
        <f>IF(LEVERS!$H$47=0,"No level description yet",LEVERS!$H$47)</f>
        <v>25% abatement</v>
      </c>
      <c r="C3" s="3" t="s">
        <v>698</v>
      </c>
      <c r="D3" s="4">
        <v>0</v>
      </c>
      <c r="E3" s="4">
        <f t="shared" ref="E3:E5" si="1">(E$1-2020)/(2050-2020)*$J3</f>
        <v>4.1666666666666664E-2</v>
      </c>
      <c r="F3" s="4">
        <f t="shared" si="0"/>
        <v>8.3333333333333329E-2</v>
      </c>
      <c r="G3" s="4">
        <f t="shared" si="0"/>
        <v>0.125</v>
      </c>
      <c r="H3" s="4">
        <f t="shared" si="0"/>
        <v>0.16666666666666666</v>
      </c>
      <c r="I3" s="4">
        <f t="shared" si="0"/>
        <v>0.20833333333333334</v>
      </c>
      <c r="J3" s="4">
        <v>0.25</v>
      </c>
    </row>
    <row r="4" spans="1:12" s="5" customFormat="1" x14ac:dyDescent="0.2">
      <c r="A4" s="5">
        <v>3</v>
      </c>
      <c r="B4" s="5" t="str">
        <f>IF(LEVERS!$J$47=0,"No level description yet",LEVERS!$J$47)</f>
        <v>50% abatement</v>
      </c>
      <c r="C4" s="5" t="s">
        <v>698</v>
      </c>
      <c r="D4" s="6">
        <v>0</v>
      </c>
      <c r="E4" s="6">
        <f t="shared" si="1"/>
        <v>8.3333333333333329E-2</v>
      </c>
      <c r="F4" s="6">
        <f t="shared" si="0"/>
        <v>0.16666666666666666</v>
      </c>
      <c r="G4" s="6">
        <f t="shared" si="0"/>
        <v>0.25</v>
      </c>
      <c r="H4" s="6">
        <f t="shared" si="0"/>
        <v>0.33333333333333331</v>
      </c>
      <c r="I4" s="6">
        <f t="shared" si="0"/>
        <v>0.41666666666666669</v>
      </c>
      <c r="J4" s="6">
        <v>0.5</v>
      </c>
    </row>
    <row r="5" spans="1:12" s="12" customFormat="1" x14ac:dyDescent="0.2">
      <c r="A5" s="12">
        <v>4</v>
      </c>
      <c r="B5" s="12" t="str">
        <f>IF(LEVERS!$L$47=0,"No level description yet",LEVERS!$L$47)</f>
        <v>75% abatement</v>
      </c>
      <c r="C5" s="12" t="s">
        <v>698</v>
      </c>
      <c r="D5" s="45">
        <v>0</v>
      </c>
      <c r="E5" s="45">
        <f t="shared" si="1"/>
        <v>0.125</v>
      </c>
      <c r="F5" s="45">
        <f t="shared" si="0"/>
        <v>0.25</v>
      </c>
      <c r="G5" s="45">
        <f t="shared" si="0"/>
        <v>0.375</v>
      </c>
      <c r="H5" s="45">
        <f t="shared" si="0"/>
        <v>0.5</v>
      </c>
      <c r="I5" s="45">
        <f t="shared" si="0"/>
        <v>0.625</v>
      </c>
      <c r="J5" s="45">
        <v>0.75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BB01-DC95-C34B-B6DA-45188769BAF5}">
  <dimension ref="A1:L5"/>
  <sheetViews>
    <sheetView workbookViewId="0">
      <selection activeCell="C5" sqref="C5"/>
    </sheetView>
  </sheetViews>
  <sheetFormatPr baseColWidth="10" defaultColWidth="11" defaultRowHeight="16" x14ac:dyDescent="0.2"/>
  <cols>
    <col min="2" max="2" width="33.5" bestFit="1" customWidth="1"/>
    <col min="3" max="3" width="35.83203125" bestFit="1" customWidth="1"/>
    <col min="12" max="12" width="29.1640625" bestFit="1" customWidth="1"/>
  </cols>
  <sheetData>
    <row r="1" spans="1:12" x14ac:dyDescent="0.2">
      <c r="A1" t="s">
        <v>343</v>
      </c>
      <c r="B1" t="s">
        <v>344</v>
      </c>
      <c r="C1" t="s">
        <v>0</v>
      </c>
      <c r="D1">
        <v>2020</v>
      </c>
      <c r="E1">
        <v>2025</v>
      </c>
      <c r="F1">
        <v>2030</v>
      </c>
      <c r="G1">
        <v>2035</v>
      </c>
      <c r="H1">
        <v>2040</v>
      </c>
      <c r="I1">
        <v>2045</v>
      </c>
      <c r="J1">
        <v>2050</v>
      </c>
      <c r="L1" t="s">
        <v>345</v>
      </c>
    </row>
    <row r="2" spans="1:12" s="1" customFormat="1" x14ac:dyDescent="0.2">
      <c r="A2" s="1">
        <v>1</v>
      </c>
      <c r="B2" s="1" t="str">
        <f>IF(LEVERS!$F$48=0,"No level description yet",LEVERS!$F$48)</f>
        <v>No abatement</v>
      </c>
      <c r="C2" s="1" t="s">
        <v>715</v>
      </c>
      <c r="D2" s="2">
        <v>0</v>
      </c>
      <c r="E2" s="2">
        <f>(E$1-2020)/(2050-2020)*$J2</f>
        <v>0</v>
      </c>
      <c r="F2" s="2">
        <f t="shared" ref="F2:I5" si="0">(F$1-2020)/(2050-2020)*$J2</f>
        <v>0</v>
      </c>
      <c r="G2" s="2">
        <f t="shared" si="0"/>
        <v>0</v>
      </c>
      <c r="H2" s="2">
        <f t="shared" si="0"/>
        <v>0</v>
      </c>
      <c r="I2" s="2">
        <f t="shared" si="0"/>
        <v>0</v>
      </c>
      <c r="J2" s="2">
        <v>0</v>
      </c>
    </row>
    <row r="3" spans="1:12" s="3" customFormat="1" x14ac:dyDescent="0.2">
      <c r="A3" s="3">
        <v>2</v>
      </c>
      <c r="B3" s="3" t="str">
        <f>IF(LEVERS!$H$48=0,"No level description yet",LEVERS!$H$48)</f>
        <v>25% abatement</v>
      </c>
      <c r="C3" s="3" t="s">
        <v>715</v>
      </c>
      <c r="D3" s="4">
        <v>0</v>
      </c>
      <c r="E3" s="4">
        <f t="shared" ref="E3:E5" si="1">(E$1-2020)/(2050-2020)*$J3</f>
        <v>4.1666666666666664E-2</v>
      </c>
      <c r="F3" s="4">
        <f t="shared" si="0"/>
        <v>8.3333333333333329E-2</v>
      </c>
      <c r="G3" s="4">
        <f t="shared" si="0"/>
        <v>0.125</v>
      </c>
      <c r="H3" s="4">
        <f t="shared" si="0"/>
        <v>0.16666666666666666</v>
      </c>
      <c r="I3" s="4">
        <f t="shared" si="0"/>
        <v>0.20833333333333334</v>
      </c>
      <c r="J3" s="4">
        <v>0.25</v>
      </c>
    </row>
    <row r="4" spans="1:12" s="5" customFormat="1" x14ac:dyDescent="0.2">
      <c r="A4" s="5">
        <v>3</v>
      </c>
      <c r="B4" s="5" t="str">
        <f>IF(LEVERS!$J$48=0,"No level description yet",LEVERS!$J$48)</f>
        <v>50% abatement</v>
      </c>
      <c r="C4" s="5" t="s">
        <v>715</v>
      </c>
      <c r="D4" s="6">
        <v>0</v>
      </c>
      <c r="E4" s="6">
        <f t="shared" si="1"/>
        <v>8.3333333333333329E-2</v>
      </c>
      <c r="F4" s="6">
        <f t="shared" si="0"/>
        <v>0.16666666666666666</v>
      </c>
      <c r="G4" s="6">
        <f t="shared" si="0"/>
        <v>0.25</v>
      </c>
      <c r="H4" s="6">
        <f t="shared" si="0"/>
        <v>0.33333333333333331</v>
      </c>
      <c r="I4" s="6">
        <f t="shared" si="0"/>
        <v>0.41666666666666669</v>
      </c>
      <c r="J4" s="6">
        <v>0.5</v>
      </c>
    </row>
    <row r="5" spans="1:12" s="12" customFormat="1" x14ac:dyDescent="0.2">
      <c r="A5" s="12">
        <v>4</v>
      </c>
      <c r="B5" s="12" t="str">
        <f>IF(LEVERS!$L$48=0,"No level description yet",LEVERS!$L$48)</f>
        <v>75% abatement</v>
      </c>
      <c r="C5" s="12" t="s">
        <v>715</v>
      </c>
      <c r="D5" s="45">
        <v>0</v>
      </c>
      <c r="E5" s="45">
        <f t="shared" si="1"/>
        <v>0.125</v>
      </c>
      <c r="F5" s="45">
        <f t="shared" si="0"/>
        <v>0.25</v>
      </c>
      <c r="G5" s="45">
        <f t="shared" si="0"/>
        <v>0.375</v>
      </c>
      <c r="H5" s="45">
        <f t="shared" si="0"/>
        <v>0.5</v>
      </c>
      <c r="I5" s="45">
        <f t="shared" si="0"/>
        <v>0.625</v>
      </c>
      <c r="J5" s="45">
        <v>0.75</v>
      </c>
      <c r="L5" s="12" t="s">
        <v>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108D-5075-4BB5-B1F2-2B7F23059FA7}">
  <dimension ref="A1:N44"/>
  <sheetViews>
    <sheetView topLeftCell="A6" workbookViewId="0">
      <selection activeCell="A12" sqref="A12"/>
    </sheetView>
  </sheetViews>
  <sheetFormatPr baseColWidth="10" defaultColWidth="11" defaultRowHeight="16" x14ac:dyDescent="0.2"/>
  <cols>
    <col min="1" max="1" width="30.1640625" customWidth="1"/>
    <col min="2" max="2" width="36.5" bestFit="1" customWidth="1"/>
    <col min="3" max="3" width="28.5" bestFit="1" customWidth="1"/>
    <col min="4" max="4" width="36.83203125" customWidth="1"/>
    <col min="5" max="5" width="25" customWidth="1"/>
    <col min="6" max="6" width="39" bestFit="1" customWidth="1"/>
    <col min="7" max="7" width="25" customWidth="1"/>
    <col min="8" max="8" width="33.5" bestFit="1" customWidth="1"/>
    <col min="9" max="9" width="25" customWidth="1"/>
    <col min="10" max="10" width="33.5" bestFit="1" customWidth="1"/>
    <col min="11" max="11" width="25" customWidth="1"/>
    <col min="12" max="12" width="33.5" bestFit="1" customWidth="1"/>
    <col min="13" max="14" width="25" customWidth="1"/>
  </cols>
  <sheetData>
    <row r="1" spans="1:14" x14ac:dyDescent="0.2">
      <c r="A1" t="s">
        <v>250</v>
      </c>
      <c r="B1" t="s">
        <v>316</v>
      </c>
      <c r="C1" t="s">
        <v>251</v>
      </c>
      <c r="D1" t="s">
        <v>252</v>
      </c>
      <c r="E1" t="s">
        <v>253</v>
      </c>
      <c r="F1" t="s">
        <v>254</v>
      </c>
      <c r="G1" t="s">
        <v>255</v>
      </c>
      <c r="H1" t="s">
        <v>256</v>
      </c>
      <c r="I1" t="s">
        <v>257</v>
      </c>
      <c r="J1" t="s">
        <v>258</v>
      </c>
      <c r="K1" t="s">
        <v>259</v>
      </c>
      <c r="L1" t="s">
        <v>260</v>
      </c>
      <c r="M1" t="s">
        <v>261</v>
      </c>
      <c r="N1" t="s">
        <v>262</v>
      </c>
    </row>
    <row r="2" spans="1:14" s="10" customFormat="1" ht="34" x14ac:dyDescent="0.2">
      <c r="A2" s="10" t="s">
        <v>263</v>
      </c>
      <c r="B2" s="10" t="s">
        <v>317</v>
      </c>
      <c r="C2" s="10" t="s">
        <v>264</v>
      </c>
      <c r="D2" s="10" t="s">
        <v>318</v>
      </c>
      <c r="E2" s="10" t="s">
        <v>265</v>
      </c>
      <c r="F2" s="10" t="s">
        <v>265</v>
      </c>
      <c r="G2" s="10" t="s">
        <v>266</v>
      </c>
      <c r="H2" s="10" t="s">
        <v>266</v>
      </c>
      <c r="I2" s="10" t="s">
        <v>319</v>
      </c>
      <c r="J2" s="10" t="s">
        <v>319</v>
      </c>
      <c r="M2" s="10" t="s">
        <v>268</v>
      </c>
      <c r="N2" s="10" t="s">
        <v>269</v>
      </c>
    </row>
    <row r="3" spans="1:14" s="10" customFormat="1" x14ac:dyDescent="0.2"/>
    <row r="4" spans="1:14" s="10" customFormat="1" ht="119" x14ac:dyDescent="0.2">
      <c r="A4" t="s">
        <v>270</v>
      </c>
      <c r="B4" t="s">
        <v>320</v>
      </c>
      <c r="C4" t="s">
        <v>271</v>
      </c>
      <c r="D4" t="s">
        <v>271</v>
      </c>
      <c r="E4" t="s">
        <v>265</v>
      </c>
      <c r="F4" t="s">
        <v>265</v>
      </c>
      <c r="G4" t="s">
        <v>272</v>
      </c>
      <c r="H4" t="s">
        <v>272</v>
      </c>
      <c r="I4"/>
      <c r="J4"/>
      <c r="K4"/>
      <c r="L4"/>
      <c r="M4" s="10" t="s">
        <v>273</v>
      </c>
      <c r="N4" t="s">
        <v>269</v>
      </c>
    </row>
    <row r="5" spans="1:14" s="10" customFormat="1" x14ac:dyDescent="0.2">
      <c r="A5"/>
      <c r="B5"/>
      <c r="C5"/>
      <c r="D5"/>
      <c r="E5"/>
      <c r="F5"/>
      <c r="G5"/>
      <c r="H5"/>
      <c r="I5"/>
      <c r="J5"/>
      <c r="K5"/>
      <c r="L5"/>
      <c r="N5"/>
    </row>
    <row r="6" spans="1:14" s="10" customFormat="1" ht="17" x14ac:dyDescent="0.2">
      <c r="A6" s="10" t="s">
        <v>274</v>
      </c>
      <c r="B6" s="10" t="s">
        <v>321</v>
      </c>
      <c r="C6" t="s">
        <v>275</v>
      </c>
      <c r="D6" t="s">
        <v>275</v>
      </c>
      <c r="E6" t="s">
        <v>265</v>
      </c>
      <c r="F6" t="s">
        <v>265</v>
      </c>
      <c r="G6" t="s">
        <v>276</v>
      </c>
      <c r="H6" t="s">
        <v>276</v>
      </c>
      <c r="I6" t="s">
        <v>277</v>
      </c>
      <c r="J6" t="s">
        <v>277</v>
      </c>
      <c r="K6" t="s">
        <v>278</v>
      </c>
      <c r="L6" t="s">
        <v>278</v>
      </c>
    </row>
    <row r="7" spans="1:14" s="10" customFormat="1" x14ac:dyDescent="0.2">
      <c r="C7"/>
      <c r="D7"/>
      <c r="E7"/>
      <c r="F7"/>
      <c r="G7"/>
      <c r="H7"/>
      <c r="I7"/>
      <c r="J7"/>
      <c r="K7"/>
      <c r="L7"/>
    </row>
    <row r="8" spans="1:14" s="10" customFormat="1" ht="17" x14ac:dyDescent="0.2">
      <c r="A8" s="10" t="s">
        <v>279</v>
      </c>
      <c r="B8" s="10" t="s">
        <v>322</v>
      </c>
      <c r="C8" t="s">
        <v>280</v>
      </c>
      <c r="D8" t="s">
        <v>281</v>
      </c>
      <c r="E8" t="s">
        <v>265</v>
      </c>
      <c r="F8" t="s">
        <v>265</v>
      </c>
      <c r="G8" s="13" t="s">
        <v>282</v>
      </c>
      <c r="H8" t="s">
        <v>410</v>
      </c>
      <c r="I8" s="13" t="s">
        <v>284</v>
      </c>
      <c r="J8" t="s">
        <v>411</v>
      </c>
      <c r="K8" s="13" t="s">
        <v>286</v>
      </c>
      <c r="L8" t="s">
        <v>412</v>
      </c>
      <c r="N8" s="10" t="s">
        <v>288</v>
      </c>
    </row>
    <row r="9" spans="1:14" s="10" customFormat="1" x14ac:dyDescent="0.2">
      <c r="C9"/>
      <c r="D9"/>
      <c r="E9"/>
      <c r="F9"/>
      <c r="G9" s="13"/>
      <c r="H9"/>
      <c r="I9" s="13"/>
      <c r="J9"/>
      <c r="K9" s="13"/>
      <c r="L9"/>
    </row>
    <row r="10" spans="1:14" s="10" customFormat="1" ht="17" x14ac:dyDescent="0.2">
      <c r="A10" s="10" t="s">
        <v>425</v>
      </c>
      <c r="B10" s="10" t="s">
        <v>323</v>
      </c>
      <c r="C10" t="s">
        <v>290</v>
      </c>
      <c r="D10" t="s">
        <v>291</v>
      </c>
      <c r="E10" t="s">
        <v>292</v>
      </c>
      <c r="F10" t="s">
        <v>293</v>
      </c>
      <c r="G10" t="s">
        <v>294</v>
      </c>
      <c r="H10" t="s">
        <v>295</v>
      </c>
      <c r="I10" t="s">
        <v>296</v>
      </c>
      <c r="J10" t="s">
        <v>297</v>
      </c>
      <c r="K10" t="s">
        <v>298</v>
      </c>
      <c r="L10" t="s">
        <v>299</v>
      </c>
    </row>
    <row r="11" spans="1:14" s="10" customFormat="1" x14ac:dyDescent="0.2">
      <c r="C11"/>
      <c r="D11"/>
      <c r="E11"/>
      <c r="F11"/>
      <c r="G11"/>
      <c r="H11"/>
      <c r="I11"/>
      <c r="J11"/>
      <c r="K11"/>
      <c r="L11"/>
    </row>
    <row r="12" spans="1:14" s="10" customFormat="1" ht="51" x14ac:dyDescent="0.2">
      <c r="A12" s="10" t="s">
        <v>324</v>
      </c>
      <c r="B12" s="10" t="s">
        <v>26</v>
      </c>
      <c r="C12" t="s">
        <v>325</v>
      </c>
      <c r="D12" s="10" t="s">
        <v>326</v>
      </c>
      <c r="E12"/>
      <c r="G12"/>
      <c r="H12"/>
      <c r="I12"/>
      <c r="J12"/>
      <c r="K12"/>
      <c r="L12"/>
      <c r="M12"/>
    </row>
    <row r="13" spans="1:14" s="10" customFormat="1" x14ac:dyDescent="0.2"/>
    <row r="14" spans="1:14" s="10" customFormat="1" ht="34" x14ac:dyDescent="0.2">
      <c r="A14" s="10" t="s">
        <v>300</v>
      </c>
      <c r="B14" s="10" t="s">
        <v>240</v>
      </c>
      <c r="C14" t="s">
        <v>301</v>
      </c>
      <c r="D14" s="10" t="s">
        <v>327</v>
      </c>
      <c r="E14" t="s">
        <v>302</v>
      </c>
      <c r="F14" t="s">
        <v>303</v>
      </c>
      <c r="G14" t="s">
        <v>294</v>
      </c>
      <c r="H14" t="s">
        <v>304</v>
      </c>
      <c r="I14" t="s">
        <v>296</v>
      </c>
      <c r="J14" t="s">
        <v>305</v>
      </c>
      <c r="K14" t="s">
        <v>298</v>
      </c>
      <c r="L14" t="s">
        <v>306</v>
      </c>
      <c r="M14" t="s">
        <v>307</v>
      </c>
    </row>
    <row r="15" spans="1:14" s="10" customFormat="1" x14ac:dyDescent="0.2">
      <c r="C15"/>
      <c r="E15"/>
      <c r="F15"/>
      <c r="G15"/>
      <c r="H15"/>
      <c r="I15"/>
      <c r="J15"/>
      <c r="K15"/>
      <c r="L15"/>
      <c r="M15"/>
    </row>
    <row r="16" spans="1:14" s="10" customFormat="1" ht="34" x14ac:dyDescent="0.2">
      <c r="A16" s="10" t="s">
        <v>308</v>
      </c>
      <c r="B16" s="10" t="s">
        <v>241</v>
      </c>
      <c r="C16" t="s">
        <v>309</v>
      </c>
      <c r="D16" s="10" t="s">
        <v>327</v>
      </c>
      <c r="E16" t="s">
        <v>302</v>
      </c>
      <c r="F16" t="s">
        <v>303</v>
      </c>
      <c r="G16" t="s">
        <v>294</v>
      </c>
      <c r="H16" t="s">
        <v>304</v>
      </c>
      <c r="I16" t="s">
        <v>296</v>
      </c>
      <c r="J16" t="s">
        <v>305</v>
      </c>
      <c r="K16" t="s">
        <v>298</v>
      </c>
      <c r="L16" t="s">
        <v>306</v>
      </c>
      <c r="M16" t="s">
        <v>307</v>
      </c>
    </row>
    <row r="17" spans="1:14" s="10" customFormat="1" x14ac:dyDescent="0.2">
      <c r="C17"/>
      <c r="E17"/>
      <c r="F17"/>
      <c r="G17"/>
      <c r="H17"/>
      <c r="I17"/>
      <c r="J17"/>
      <c r="K17"/>
      <c r="L17"/>
      <c r="M17"/>
    </row>
    <row r="18" spans="1:14" s="10" customFormat="1" ht="51" x14ac:dyDescent="0.2">
      <c r="A18" s="10" t="s">
        <v>310</v>
      </c>
      <c r="B18" s="10" t="s">
        <v>328</v>
      </c>
      <c r="C18" t="s">
        <v>311</v>
      </c>
      <c r="D18" s="10" t="s">
        <v>329</v>
      </c>
      <c r="E18" t="s">
        <v>330</v>
      </c>
      <c r="F18" t="s">
        <v>331</v>
      </c>
      <c r="G18"/>
      <c r="H18"/>
      <c r="I18"/>
      <c r="J18"/>
      <c r="K18" t="s">
        <v>332</v>
      </c>
      <c r="L18" t="s">
        <v>333</v>
      </c>
      <c r="M18" s="10" t="s">
        <v>334</v>
      </c>
      <c r="N18" s="10" t="s">
        <v>335</v>
      </c>
    </row>
    <row r="19" spans="1:14" s="10" customFormat="1" x14ac:dyDescent="0.2">
      <c r="C19"/>
      <c r="E19"/>
      <c r="F19"/>
      <c r="G19"/>
      <c r="H19"/>
      <c r="I19"/>
      <c r="J19"/>
      <c r="K19"/>
      <c r="L19"/>
      <c r="M19"/>
    </row>
    <row r="20" spans="1:14" s="10" customFormat="1" ht="85" x14ac:dyDescent="0.2">
      <c r="A20" s="10" t="s">
        <v>312</v>
      </c>
      <c r="B20" s="10" t="s">
        <v>50</v>
      </c>
      <c r="C20" t="s">
        <v>313</v>
      </c>
      <c r="D20" s="10" t="s">
        <v>314</v>
      </c>
      <c r="E20" t="s">
        <v>302</v>
      </c>
      <c r="F20" t="s">
        <v>315</v>
      </c>
      <c r="G20" t="s">
        <v>294</v>
      </c>
      <c r="H20" t="s">
        <v>304</v>
      </c>
      <c r="I20" t="s">
        <v>296</v>
      </c>
      <c r="J20" t="s">
        <v>305</v>
      </c>
      <c r="K20" t="s">
        <v>298</v>
      </c>
      <c r="L20" t="s">
        <v>306</v>
      </c>
      <c r="M20" t="s">
        <v>307</v>
      </c>
    </row>
    <row r="21" spans="1:14" s="10" customFormat="1" x14ac:dyDescent="0.2">
      <c r="C21"/>
      <c r="E21"/>
      <c r="F21"/>
      <c r="G21"/>
      <c r="H21"/>
      <c r="I21"/>
      <c r="J21"/>
      <c r="K21"/>
      <c r="L21"/>
      <c r="M21"/>
    </row>
    <row r="22" spans="1:14" s="10" customFormat="1" ht="34" x14ac:dyDescent="0.2">
      <c r="A22" s="10" t="s">
        <v>366</v>
      </c>
      <c r="B22" s="10" t="s">
        <v>365</v>
      </c>
      <c r="C22" t="s">
        <v>375</v>
      </c>
      <c r="D22" s="10" t="s">
        <v>413</v>
      </c>
      <c r="E22"/>
      <c r="F22"/>
      <c r="G22"/>
      <c r="H22"/>
      <c r="I22"/>
      <c r="J22"/>
      <c r="K22"/>
      <c r="L22"/>
      <c r="M22"/>
    </row>
    <row r="23" spans="1:14" s="10" customFormat="1" x14ac:dyDescent="0.2">
      <c r="C23"/>
      <c r="E23"/>
      <c r="F23"/>
      <c r="G23"/>
      <c r="H23"/>
      <c r="I23"/>
      <c r="J23"/>
      <c r="K23"/>
      <c r="L23"/>
      <c r="M23"/>
    </row>
    <row r="24" spans="1:14" s="10" customFormat="1" ht="34" x14ac:dyDescent="0.2">
      <c r="A24" s="10" t="s">
        <v>336</v>
      </c>
      <c r="B24" s="10" t="s">
        <v>386</v>
      </c>
      <c r="C24" s="10" t="s">
        <v>376</v>
      </c>
      <c r="D24" s="10" t="s">
        <v>337</v>
      </c>
      <c r="E24" s="10" t="s">
        <v>330</v>
      </c>
      <c r="F24" s="10" t="s">
        <v>338</v>
      </c>
    </row>
    <row r="25" spans="1:14" s="10" customFormat="1" x14ac:dyDescent="0.2"/>
    <row r="26" spans="1:14" s="10" customFormat="1" ht="51" x14ac:dyDescent="0.2">
      <c r="A26" s="10" t="s">
        <v>339</v>
      </c>
      <c r="B26" s="10" t="s">
        <v>407</v>
      </c>
      <c r="C26" s="10" t="s">
        <v>409</v>
      </c>
    </row>
    <row r="27" spans="1:14" s="10" customFormat="1" x14ac:dyDescent="0.2"/>
    <row r="28" spans="1:14" s="10" customFormat="1" ht="51" x14ac:dyDescent="0.2">
      <c r="A28" s="10" t="s">
        <v>340</v>
      </c>
      <c r="B28" s="10" t="s">
        <v>189</v>
      </c>
      <c r="C28" s="10" t="s">
        <v>388</v>
      </c>
      <c r="D28"/>
      <c r="E28"/>
      <c r="F28"/>
      <c r="G28"/>
      <c r="H28"/>
      <c r="I28"/>
      <c r="J28"/>
      <c r="K28"/>
      <c r="L28"/>
      <c r="N28"/>
    </row>
    <row r="29" spans="1:14" s="10" customFormat="1" x14ac:dyDescent="0.2">
      <c r="D29"/>
      <c r="E29"/>
      <c r="F29"/>
      <c r="G29"/>
      <c r="H29"/>
      <c r="I29"/>
      <c r="J29"/>
      <c r="K29"/>
      <c r="L29"/>
      <c r="N29"/>
    </row>
    <row r="30" spans="1:14" s="10" customFormat="1" ht="51" x14ac:dyDescent="0.2">
      <c r="A30" s="10" t="s">
        <v>341</v>
      </c>
      <c r="B30" s="10" t="s">
        <v>192</v>
      </c>
      <c r="C30" s="10" t="s">
        <v>408</v>
      </c>
      <c r="D30"/>
      <c r="E30"/>
      <c r="F30"/>
      <c r="G30"/>
      <c r="H30"/>
      <c r="I30"/>
      <c r="J30"/>
      <c r="K30"/>
      <c r="L30"/>
    </row>
    <row r="31" spans="1:14" s="10" customFormat="1" x14ac:dyDescent="0.2">
      <c r="D31"/>
      <c r="E31"/>
      <c r="F31"/>
      <c r="G31"/>
      <c r="H31"/>
      <c r="I31"/>
      <c r="J31"/>
      <c r="K31"/>
      <c r="L31"/>
    </row>
    <row r="32" spans="1:14" s="10" customFormat="1" ht="102" x14ac:dyDescent="0.2">
      <c r="A32" s="10" t="s">
        <v>342</v>
      </c>
      <c r="B32" s="10" t="s">
        <v>387</v>
      </c>
      <c r="C32" s="10" t="s">
        <v>385</v>
      </c>
      <c r="D32"/>
      <c r="E32"/>
      <c r="F32"/>
      <c r="G32" s="13"/>
      <c r="H32"/>
      <c r="I32" s="13"/>
      <c r="J32"/>
      <c r="K32" s="13"/>
      <c r="L32"/>
    </row>
    <row r="33" spans="1:12" s="10" customFormat="1" x14ac:dyDescent="0.2">
      <c r="C33"/>
      <c r="D33"/>
      <c r="E33"/>
      <c r="F33"/>
      <c r="G33"/>
      <c r="H33"/>
      <c r="I33"/>
      <c r="J33"/>
      <c r="K33"/>
      <c r="L33"/>
    </row>
    <row r="34" spans="1:12" s="10" customFormat="1" ht="34" x14ac:dyDescent="0.2">
      <c r="A34" s="10" t="s">
        <v>367</v>
      </c>
      <c r="B34" s="10" t="s">
        <v>242</v>
      </c>
      <c r="C34" s="10" t="s">
        <v>368</v>
      </c>
      <c r="D34" s="10" t="s">
        <v>369</v>
      </c>
    </row>
    <row r="35" spans="1:12" s="10" customFormat="1" x14ac:dyDescent="0.2"/>
    <row r="36" spans="1:12" s="10" customFormat="1" ht="34" x14ac:dyDescent="0.2">
      <c r="A36" s="10" t="s">
        <v>370</v>
      </c>
      <c r="B36" s="10" t="s">
        <v>243</v>
      </c>
      <c r="C36" s="10" t="s">
        <v>371</v>
      </c>
      <c r="D36" s="10" t="s">
        <v>372</v>
      </c>
    </row>
    <row r="37" spans="1:12" s="10" customFormat="1" x14ac:dyDescent="0.2"/>
    <row r="38" spans="1:12" s="10" customFormat="1" ht="34" x14ac:dyDescent="0.2">
      <c r="A38" s="10" t="s">
        <v>373</v>
      </c>
      <c r="B38" s="10" t="s">
        <v>244</v>
      </c>
      <c r="C38" s="10" t="s">
        <v>374</v>
      </c>
      <c r="D38" s="10" t="s">
        <v>381</v>
      </c>
    </row>
    <row r="40" spans="1:12" ht="51" x14ac:dyDescent="0.2">
      <c r="A40" s="10" t="s">
        <v>377</v>
      </c>
      <c r="B40" t="s">
        <v>245</v>
      </c>
      <c r="C40" s="10" t="s">
        <v>378</v>
      </c>
      <c r="D40" s="10" t="s">
        <v>382</v>
      </c>
    </row>
    <row r="42" spans="1:12" ht="85" x14ac:dyDescent="0.2">
      <c r="A42" t="s">
        <v>380</v>
      </c>
      <c r="B42" t="s">
        <v>379</v>
      </c>
      <c r="C42" s="10" t="s">
        <v>383</v>
      </c>
      <c r="D42" s="10" t="s">
        <v>384</v>
      </c>
    </row>
    <row r="44" spans="1:12" ht="51" x14ac:dyDescent="0.2">
      <c r="A44" t="s">
        <v>415</v>
      </c>
      <c r="B44" t="s">
        <v>414</v>
      </c>
      <c r="D44" s="10" t="s">
        <v>416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764B-A98B-2C4C-BF9E-D26E72B0B6A4}">
  <dimension ref="A1:N40"/>
  <sheetViews>
    <sheetView workbookViewId="0">
      <selection activeCell="A10" sqref="A10"/>
    </sheetView>
  </sheetViews>
  <sheetFormatPr baseColWidth="10" defaultColWidth="11" defaultRowHeight="16" x14ac:dyDescent="0.2"/>
  <cols>
    <col min="1" max="1" width="30.1640625" customWidth="1"/>
    <col min="2" max="2" width="36.5" bestFit="1" customWidth="1"/>
    <col min="3" max="3" width="28.5" bestFit="1" customWidth="1"/>
    <col min="4" max="4" width="36.83203125" customWidth="1"/>
    <col min="5" max="5" width="25" customWidth="1"/>
    <col min="6" max="6" width="39" bestFit="1" customWidth="1"/>
    <col min="7" max="7" width="25" customWidth="1"/>
    <col min="8" max="8" width="33.5" bestFit="1" customWidth="1"/>
    <col min="9" max="9" width="25" customWidth="1"/>
    <col min="10" max="10" width="33.5" bestFit="1" customWidth="1"/>
    <col min="11" max="11" width="25" customWidth="1"/>
    <col min="12" max="12" width="41" bestFit="1" customWidth="1"/>
    <col min="13" max="14" width="25" customWidth="1"/>
  </cols>
  <sheetData>
    <row r="1" spans="1:14" x14ac:dyDescent="0.2">
      <c r="A1" t="s">
        <v>250</v>
      </c>
      <c r="B1" t="s">
        <v>316</v>
      </c>
      <c r="C1" t="s">
        <v>251</v>
      </c>
      <c r="D1" t="s">
        <v>252</v>
      </c>
      <c r="E1" t="s">
        <v>253</v>
      </c>
      <c r="F1" t="s">
        <v>254</v>
      </c>
      <c r="G1" t="s">
        <v>255</v>
      </c>
      <c r="H1" t="s">
        <v>256</v>
      </c>
      <c r="I1" t="s">
        <v>257</v>
      </c>
      <c r="J1" t="s">
        <v>258</v>
      </c>
      <c r="K1" t="s">
        <v>259</v>
      </c>
      <c r="L1" t="s">
        <v>260</v>
      </c>
      <c r="M1" t="s">
        <v>261</v>
      </c>
      <c r="N1" t="s">
        <v>262</v>
      </c>
    </row>
    <row r="2" spans="1:14" s="10" customFormat="1" ht="34" x14ac:dyDescent="0.2">
      <c r="A2" s="10" t="s">
        <v>263</v>
      </c>
      <c r="B2" s="10" t="s">
        <v>317</v>
      </c>
      <c r="C2" s="10" t="s">
        <v>264</v>
      </c>
      <c r="D2" s="10" t="s">
        <v>318</v>
      </c>
      <c r="E2" s="10" t="s">
        <v>265</v>
      </c>
      <c r="F2" s="10" t="s">
        <v>265</v>
      </c>
      <c r="G2" s="10" t="s">
        <v>266</v>
      </c>
      <c r="H2" s="10" t="s">
        <v>266</v>
      </c>
      <c r="I2" s="10" t="s">
        <v>319</v>
      </c>
      <c r="J2" s="10" t="s">
        <v>319</v>
      </c>
      <c r="M2" s="10" t="s">
        <v>268</v>
      </c>
      <c r="N2" s="10" t="s">
        <v>269</v>
      </c>
    </row>
    <row r="3" spans="1:14" s="10" customFormat="1" x14ac:dyDescent="0.2"/>
    <row r="4" spans="1:14" s="10" customFormat="1" ht="119" x14ac:dyDescent="0.2">
      <c r="A4" t="s">
        <v>270</v>
      </c>
      <c r="B4" t="s">
        <v>320</v>
      </c>
      <c r="C4" t="s">
        <v>271</v>
      </c>
      <c r="D4" t="s">
        <v>271</v>
      </c>
      <c r="E4" t="s">
        <v>265</v>
      </c>
      <c r="F4" t="s">
        <v>265</v>
      </c>
      <c r="G4" t="s">
        <v>272</v>
      </c>
      <c r="H4" t="s">
        <v>272</v>
      </c>
      <c r="I4"/>
      <c r="J4"/>
      <c r="K4"/>
      <c r="L4"/>
      <c r="M4" s="10" t="s">
        <v>273</v>
      </c>
      <c r="N4" t="s">
        <v>269</v>
      </c>
    </row>
    <row r="5" spans="1:14" s="10" customFormat="1" x14ac:dyDescent="0.2">
      <c r="A5"/>
      <c r="B5"/>
      <c r="C5"/>
      <c r="D5"/>
      <c r="E5"/>
      <c r="F5"/>
      <c r="G5"/>
      <c r="H5"/>
      <c r="I5"/>
      <c r="J5"/>
      <c r="K5"/>
      <c r="L5"/>
      <c r="N5"/>
    </row>
    <row r="6" spans="1:14" s="10" customFormat="1" ht="17" x14ac:dyDescent="0.2">
      <c r="A6" s="10" t="s">
        <v>274</v>
      </c>
      <c r="B6" s="10" t="s">
        <v>321</v>
      </c>
      <c r="C6" t="s">
        <v>275</v>
      </c>
      <c r="D6" t="s">
        <v>275</v>
      </c>
      <c r="E6" t="s">
        <v>265</v>
      </c>
      <c r="F6" t="s">
        <v>265</v>
      </c>
      <c r="G6" t="s">
        <v>276</v>
      </c>
      <c r="H6" t="s">
        <v>276</v>
      </c>
      <c r="I6" t="s">
        <v>277</v>
      </c>
      <c r="J6" t="s">
        <v>277</v>
      </c>
      <c r="K6" t="s">
        <v>278</v>
      </c>
      <c r="L6" t="s">
        <v>278</v>
      </c>
    </row>
    <row r="7" spans="1:14" s="10" customFormat="1" x14ac:dyDescent="0.2">
      <c r="C7"/>
      <c r="D7"/>
      <c r="E7"/>
      <c r="F7"/>
      <c r="G7"/>
      <c r="H7"/>
      <c r="I7"/>
      <c r="J7"/>
      <c r="K7"/>
      <c r="L7"/>
    </row>
    <row r="8" spans="1:14" s="10" customFormat="1" ht="17" x14ac:dyDescent="0.2">
      <c r="A8" s="10" t="s">
        <v>279</v>
      </c>
      <c r="B8" s="10" t="s">
        <v>322</v>
      </c>
      <c r="C8" t="s">
        <v>280</v>
      </c>
      <c r="D8" t="s">
        <v>281</v>
      </c>
      <c r="E8" t="s">
        <v>265</v>
      </c>
      <c r="F8" t="s">
        <v>265</v>
      </c>
      <c r="G8" s="13" t="s">
        <v>282</v>
      </c>
      <c r="H8" t="s">
        <v>410</v>
      </c>
      <c r="I8" s="13" t="s">
        <v>284</v>
      </c>
      <c r="J8" t="s">
        <v>411</v>
      </c>
      <c r="K8" s="13" t="s">
        <v>286</v>
      </c>
      <c r="L8" t="s">
        <v>412</v>
      </c>
      <c r="N8" s="10" t="s">
        <v>288</v>
      </c>
    </row>
    <row r="9" spans="1:14" s="10" customFormat="1" x14ac:dyDescent="0.2">
      <c r="C9"/>
      <c r="D9"/>
      <c r="E9"/>
      <c r="F9"/>
      <c r="G9" s="13"/>
      <c r="H9"/>
      <c r="I9" s="13"/>
      <c r="J9"/>
      <c r="K9" s="13"/>
      <c r="L9"/>
    </row>
    <row r="10" spans="1:14" s="10" customFormat="1" ht="17" x14ac:dyDescent="0.2">
      <c r="A10" s="10" t="s">
        <v>425</v>
      </c>
      <c r="B10" s="10" t="s">
        <v>323</v>
      </c>
      <c r="C10" t="s">
        <v>290</v>
      </c>
      <c r="D10" t="s">
        <v>291</v>
      </c>
      <c r="E10" t="s">
        <v>292</v>
      </c>
      <c r="F10" t="s">
        <v>293</v>
      </c>
      <c r="G10" t="s">
        <v>294</v>
      </c>
      <c r="H10" t="s">
        <v>295</v>
      </c>
      <c r="I10" t="s">
        <v>296</v>
      </c>
      <c r="J10" t="s">
        <v>297</v>
      </c>
      <c r="K10" t="s">
        <v>298</v>
      </c>
      <c r="L10" t="s">
        <v>299</v>
      </c>
    </row>
    <row r="11" spans="1:14" s="10" customFormat="1" x14ac:dyDescent="0.2">
      <c r="C11"/>
      <c r="D11"/>
      <c r="E11"/>
      <c r="F11"/>
      <c r="G11"/>
      <c r="H11"/>
      <c r="I11"/>
      <c r="J11"/>
      <c r="K11"/>
      <c r="L11"/>
    </row>
    <row r="12" spans="1:14" s="10" customFormat="1" ht="51" x14ac:dyDescent="0.2">
      <c r="A12" s="10" t="s">
        <v>451</v>
      </c>
      <c r="B12" s="10" t="s">
        <v>26</v>
      </c>
      <c r="C12" t="s">
        <v>325</v>
      </c>
      <c r="D12" s="10" t="s">
        <v>326</v>
      </c>
      <c r="E12" s="10" t="s">
        <v>330</v>
      </c>
      <c r="G12"/>
      <c r="H12"/>
      <c r="I12"/>
      <c r="J12"/>
      <c r="K12"/>
      <c r="L12"/>
      <c r="M12"/>
    </row>
    <row r="13" spans="1:14" s="10" customFormat="1" x14ac:dyDescent="0.2"/>
    <row r="14" spans="1:14" s="10" customFormat="1" ht="187" x14ac:dyDescent="0.2">
      <c r="A14" s="10" t="s">
        <v>310</v>
      </c>
      <c r="B14" s="10" t="s">
        <v>328</v>
      </c>
      <c r="C14" t="s">
        <v>311</v>
      </c>
      <c r="D14" s="10" t="s">
        <v>329</v>
      </c>
      <c r="E14" t="s">
        <v>330</v>
      </c>
      <c r="F14" t="s">
        <v>463</v>
      </c>
      <c r="G14"/>
      <c r="H14"/>
      <c r="I14"/>
      <c r="J14"/>
      <c r="K14" t="s">
        <v>332</v>
      </c>
      <c r="L14" t="s">
        <v>465</v>
      </c>
      <c r="M14" s="10" t="s">
        <v>482</v>
      </c>
      <c r="N14" s="10" t="s">
        <v>486</v>
      </c>
    </row>
    <row r="15" spans="1:14" s="10" customFormat="1" x14ac:dyDescent="0.2">
      <c r="C15"/>
      <c r="E15"/>
      <c r="F15"/>
      <c r="G15"/>
      <c r="H15"/>
      <c r="I15"/>
      <c r="J15"/>
      <c r="K15"/>
      <c r="L15"/>
      <c r="M15"/>
    </row>
    <row r="16" spans="1:14" s="10" customFormat="1" ht="306" x14ac:dyDescent="0.2">
      <c r="A16" s="10" t="s">
        <v>312</v>
      </c>
      <c r="B16" s="10" t="s">
        <v>50</v>
      </c>
      <c r="C16" t="s">
        <v>313</v>
      </c>
      <c r="D16" s="10" t="s">
        <v>314</v>
      </c>
      <c r="E16" s="10" t="s">
        <v>330</v>
      </c>
      <c r="F16" s="10" t="s">
        <v>471</v>
      </c>
      <c r="G16"/>
      <c r="H16"/>
      <c r="I16"/>
      <c r="J16"/>
      <c r="K16"/>
      <c r="L16" t="s">
        <v>472</v>
      </c>
      <c r="M16" s="10" t="s">
        <v>489</v>
      </c>
      <c r="N16" s="10" t="s">
        <v>492</v>
      </c>
    </row>
    <row r="17" spans="1:14" s="10" customFormat="1" x14ac:dyDescent="0.2">
      <c r="C17"/>
      <c r="E17"/>
      <c r="F17"/>
      <c r="G17"/>
      <c r="H17"/>
      <c r="I17"/>
      <c r="J17"/>
      <c r="K17"/>
      <c r="L17"/>
      <c r="M17"/>
    </row>
    <row r="18" spans="1:14" s="10" customFormat="1" ht="409.6" x14ac:dyDescent="0.2">
      <c r="A18" s="10" t="s">
        <v>366</v>
      </c>
      <c r="B18" s="10" t="s">
        <v>365</v>
      </c>
      <c r="C18" t="s">
        <v>375</v>
      </c>
      <c r="D18" s="10" t="s">
        <v>413</v>
      </c>
      <c r="E18" s="10" t="s">
        <v>330</v>
      </c>
      <c r="F18" s="10" t="s">
        <v>490</v>
      </c>
      <c r="G18"/>
      <c r="H18"/>
      <c r="I18"/>
      <c r="J18"/>
      <c r="K18"/>
      <c r="L18" t="s">
        <v>491</v>
      </c>
      <c r="M18" s="10" t="s">
        <v>495</v>
      </c>
      <c r="N18" s="10" t="s">
        <v>496</v>
      </c>
    </row>
    <row r="19" spans="1:14" s="10" customFormat="1" x14ac:dyDescent="0.2">
      <c r="C19"/>
      <c r="E19"/>
      <c r="F19"/>
      <c r="G19"/>
      <c r="H19"/>
      <c r="I19"/>
      <c r="J19"/>
      <c r="K19"/>
      <c r="L19"/>
      <c r="M19"/>
    </row>
    <row r="20" spans="1:14" s="10" customFormat="1" ht="34" x14ac:dyDescent="0.2">
      <c r="A20" s="10" t="s">
        <v>336</v>
      </c>
      <c r="B20" s="10" t="s">
        <v>386</v>
      </c>
      <c r="C20" s="10" t="s">
        <v>376</v>
      </c>
      <c r="D20" s="10" t="s">
        <v>337</v>
      </c>
      <c r="E20" s="10" t="s">
        <v>330</v>
      </c>
      <c r="F20" s="10" t="s">
        <v>338</v>
      </c>
    </row>
    <row r="21" spans="1:14" s="10" customFormat="1" x14ac:dyDescent="0.2"/>
    <row r="22" spans="1:14" s="10" customFormat="1" ht="51" x14ac:dyDescent="0.2">
      <c r="A22" s="10" t="s">
        <v>452</v>
      </c>
      <c r="B22" s="10" t="s">
        <v>407</v>
      </c>
      <c r="C22" s="10" t="s">
        <v>409</v>
      </c>
      <c r="E22" s="10" t="s">
        <v>330</v>
      </c>
    </row>
    <row r="23" spans="1:14" s="10" customFormat="1" x14ac:dyDescent="0.2"/>
    <row r="24" spans="1:14" s="10" customFormat="1" ht="51" x14ac:dyDescent="0.2">
      <c r="A24" s="10" t="s">
        <v>340</v>
      </c>
      <c r="B24" s="10" t="s">
        <v>189</v>
      </c>
      <c r="C24" s="10" t="s">
        <v>388</v>
      </c>
      <c r="D24"/>
      <c r="E24" s="10" t="s">
        <v>330</v>
      </c>
      <c r="F24"/>
      <c r="G24"/>
      <c r="H24"/>
      <c r="I24"/>
      <c r="J24"/>
      <c r="K24"/>
      <c r="L24"/>
      <c r="N24"/>
    </row>
    <row r="25" spans="1:14" s="10" customFormat="1" x14ac:dyDescent="0.2">
      <c r="D25"/>
      <c r="E25"/>
      <c r="F25"/>
      <c r="G25"/>
      <c r="H25"/>
      <c r="I25"/>
      <c r="J25"/>
      <c r="K25"/>
      <c r="L25"/>
      <c r="N25"/>
    </row>
    <row r="26" spans="1:14" s="10" customFormat="1" ht="51" x14ac:dyDescent="0.2">
      <c r="A26" s="10" t="s">
        <v>341</v>
      </c>
      <c r="B26" s="10" t="s">
        <v>192</v>
      </c>
      <c r="C26" s="10" t="s">
        <v>408</v>
      </c>
      <c r="D26"/>
      <c r="E26" s="10" t="s">
        <v>330</v>
      </c>
      <c r="F26"/>
      <c r="G26"/>
      <c r="H26"/>
      <c r="I26"/>
      <c r="J26"/>
      <c r="K26"/>
      <c r="L26"/>
    </row>
    <row r="27" spans="1:14" s="10" customFormat="1" x14ac:dyDescent="0.2">
      <c r="D27"/>
      <c r="E27"/>
      <c r="F27"/>
      <c r="G27"/>
      <c r="H27"/>
      <c r="I27"/>
      <c r="J27"/>
      <c r="K27"/>
      <c r="L27"/>
    </row>
    <row r="28" spans="1:14" s="10" customFormat="1" ht="102" x14ac:dyDescent="0.2">
      <c r="A28" s="10" t="s">
        <v>342</v>
      </c>
      <c r="B28" s="10" t="s">
        <v>387</v>
      </c>
      <c r="C28" s="10" t="s">
        <v>450</v>
      </c>
      <c r="D28"/>
      <c r="E28" s="10" t="s">
        <v>330</v>
      </c>
      <c r="F28"/>
      <c r="G28" s="13"/>
      <c r="H28"/>
      <c r="I28" s="13"/>
      <c r="J28"/>
      <c r="K28" s="13"/>
      <c r="L28"/>
    </row>
    <row r="29" spans="1:14" s="10" customFormat="1" x14ac:dyDescent="0.2">
      <c r="C29"/>
      <c r="D29"/>
      <c r="E29"/>
      <c r="F29"/>
      <c r="G29"/>
      <c r="H29"/>
      <c r="I29"/>
      <c r="J29"/>
      <c r="K29"/>
      <c r="L29"/>
    </row>
    <row r="30" spans="1:14" s="10" customFormat="1" ht="356" x14ac:dyDescent="0.2">
      <c r="A30" s="10" t="s">
        <v>367</v>
      </c>
      <c r="B30" s="10" t="s">
        <v>242</v>
      </c>
      <c r="C30" s="10" t="s">
        <v>368</v>
      </c>
      <c r="D30" s="10" t="s">
        <v>369</v>
      </c>
      <c r="E30" s="10" t="s">
        <v>330</v>
      </c>
      <c r="F30" s="10" t="s">
        <v>477</v>
      </c>
      <c r="K30" s="10" t="s">
        <v>332</v>
      </c>
      <c r="L30" s="10" t="s">
        <v>478</v>
      </c>
      <c r="M30" s="10" t="s">
        <v>479</v>
      </c>
      <c r="N30" s="10" t="s">
        <v>487</v>
      </c>
    </row>
    <row r="31" spans="1:14" s="10" customFormat="1" x14ac:dyDescent="0.2"/>
    <row r="32" spans="1:14" s="10" customFormat="1" ht="204" x14ac:dyDescent="0.2">
      <c r="A32" s="10" t="s">
        <v>370</v>
      </c>
      <c r="B32" s="10" t="s">
        <v>243</v>
      </c>
      <c r="C32" s="10" t="s">
        <v>371</v>
      </c>
      <c r="D32" s="10" t="s">
        <v>372</v>
      </c>
      <c r="E32" s="10" t="s">
        <v>330</v>
      </c>
      <c r="F32" s="10" t="s">
        <v>473</v>
      </c>
      <c r="K32" s="10" t="s">
        <v>332</v>
      </c>
      <c r="L32" s="10" t="s">
        <v>474</v>
      </c>
      <c r="M32" s="10" t="s">
        <v>480</v>
      </c>
      <c r="N32" s="10" t="s">
        <v>485</v>
      </c>
    </row>
    <row r="33" spans="1:14" s="10" customFormat="1" x14ac:dyDescent="0.2"/>
    <row r="34" spans="1:14" s="10" customFormat="1" ht="289" x14ac:dyDescent="0.2">
      <c r="A34" s="10" t="s">
        <v>373</v>
      </c>
      <c r="B34" s="10" t="s">
        <v>244</v>
      </c>
      <c r="C34" s="10" t="s">
        <v>374</v>
      </c>
      <c r="D34" s="10" t="s">
        <v>381</v>
      </c>
      <c r="E34" s="10" t="s">
        <v>330</v>
      </c>
      <c r="F34" s="10" t="s">
        <v>464</v>
      </c>
      <c r="K34" s="10" t="s">
        <v>332</v>
      </c>
      <c r="L34" s="10" t="s">
        <v>469</v>
      </c>
      <c r="M34" s="10" t="s">
        <v>460</v>
      </c>
      <c r="N34" s="10" t="s">
        <v>484</v>
      </c>
    </row>
    <row r="36" spans="1:14" ht="289" x14ac:dyDescent="0.2">
      <c r="A36" s="10" t="s">
        <v>377</v>
      </c>
      <c r="B36" t="s">
        <v>245</v>
      </c>
      <c r="C36" s="10" t="s">
        <v>378</v>
      </c>
      <c r="D36" s="10" t="s">
        <v>382</v>
      </c>
      <c r="E36" s="24" t="s">
        <v>330</v>
      </c>
      <c r="F36" s="10" t="s">
        <v>468</v>
      </c>
      <c r="K36" t="s">
        <v>332</v>
      </c>
      <c r="L36" s="10" t="s">
        <v>470</v>
      </c>
      <c r="M36" s="10" t="s">
        <v>460</v>
      </c>
      <c r="N36" s="10" t="s">
        <v>484</v>
      </c>
    </row>
    <row r="38" spans="1:14" ht="289" x14ac:dyDescent="0.2">
      <c r="A38" t="s">
        <v>380</v>
      </c>
      <c r="B38" t="s">
        <v>379</v>
      </c>
      <c r="C38" s="10" t="s">
        <v>383</v>
      </c>
      <c r="D38" s="10" t="s">
        <v>384</v>
      </c>
      <c r="E38" s="24" t="s">
        <v>330</v>
      </c>
      <c r="F38" t="s">
        <v>458</v>
      </c>
      <c r="K38" t="s">
        <v>332</v>
      </c>
      <c r="L38" t="s">
        <v>459</v>
      </c>
      <c r="M38" s="10" t="s">
        <v>461</v>
      </c>
      <c r="N38" s="10" t="s">
        <v>483</v>
      </c>
    </row>
    <row r="40" spans="1:14" ht="187" x14ac:dyDescent="0.2">
      <c r="A40" t="s">
        <v>415</v>
      </c>
      <c r="B40" t="s">
        <v>414</v>
      </c>
      <c r="C40" s="10" t="s">
        <v>449</v>
      </c>
      <c r="D40" s="10" t="s">
        <v>448</v>
      </c>
      <c r="E40" s="24" t="s">
        <v>330</v>
      </c>
      <c r="F40" t="s">
        <v>454</v>
      </c>
      <c r="K40" t="s">
        <v>332</v>
      </c>
      <c r="L40" t="s">
        <v>455</v>
      </c>
      <c r="M40" s="10" t="s">
        <v>481</v>
      </c>
      <c r="N40" s="10" t="s">
        <v>466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BF9D-88C7-464F-9DF8-F42C8FBC92EB}">
  <dimension ref="A1:N48"/>
  <sheetViews>
    <sheetView tabSelected="1" topLeftCell="F2" workbookViewId="0">
      <selection activeCell="L9" sqref="L9"/>
    </sheetView>
  </sheetViews>
  <sheetFormatPr baseColWidth="10" defaultColWidth="11" defaultRowHeight="16" x14ac:dyDescent="0.2"/>
  <cols>
    <col min="1" max="1" width="30.1640625" customWidth="1"/>
    <col min="2" max="2" width="36.5" bestFit="1" customWidth="1"/>
    <col min="3" max="3" width="28.5" bestFit="1" customWidth="1"/>
    <col min="4" max="4" width="36.83203125" style="10" customWidth="1"/>
    <col min="5" max="5" width="25" customWidth="1"/>
    <col min="6" max="6" width="39" bestFit="1" customWidth="1"/>
    <col min="7" max="7" width="25" customWidth="1"/>
    <col min="8" max="8" width="33.5" bestFit="1" customWidth="1"/>
    <col min="9" max="9" width="25" customWidth="1"/>
    <col min="10" max="10" width="33.5" bestFit="1" customWidth="1"/>
    <col min="11" max="11" width="25" customWidth="1"/>
    <col min="12" max="12" width="41" bestFit="1" customWidth="1"/>
    <col min="13" max="13" width="133.6640625" customWidth="1"/>
    <col min="14" max="14" width="180.83203125" customWidth="1"/>
  </cols>
  <sheetData>
    <row r="1" spans="1:14" ht="17" x14ac:dyDescent="0.2">
      <c r="A1" t="s">
        <v>250</v>
      </c>
      <c r="B1" t="s">
        <v>316</v>
      </c>
      <c r="C1" t="s">
        <v>251</v>
      </c>
      <c r="D1" s="10" t="s">
        <v>252</v>
      </c>
      <c r="E1" t="s">
        <v>253</v>
      </c>
      <c r="F1" t="s">
        <v>254</v>
      </c>
      <c r="G1" t="s">
        <v>255</v>
      </c>
      <c r="H1" t="s">
        <v>256</v>
      </c>
      <c r="I1" t="s">
        <v>257</v>
      </c>
      <c r="J1" t="s">
        <v>258</v>
      </c>
      <c r="K1" t="s">
        <v>259</v>
      </c>
      <c r="L1" t="s">
        <v>260</v>
      </c>
      <c r="M1" t="s">
        <v>261</v>
      </c>
      <c r="N1" t="s">
        <v>262</v>
      </c>
    </row>
    <row r="2" spans="1:14" s="10" customFormat="1" ht="34" x14ac:dyDescent="0.2">
      <c r="A2" s="10" t="s">
        <v>263</v>
      </c>
      <c r="B2" s="10" t="s">
        <v>317</v>
      </c>
      <c r="C2" s="10" t="s">
        <v>264</v>
      </c>
      <c r="D2" s="10" t="s">
        <v>318</v>
      </c>
      <c r="E2" s="10" t="s">
        <v>265</v>
      </c>
      <c r="F2" s="10" t="s">
        <v>265</v>
      </c>
      <c r="G2" s="10" t="s">
        <v>266</v>
      </c>
      <c r="H2" s="10" t="s">
        <v>266</v>
      </c>
      <c r="I2" s="10" t="s">
        <v>319</v>
      </c>
      <c r="J2" s="10" t="s">
        <v>319</v>
      </c>
      <c r="M2" s="10" t="s">
        <v>268</v>
      </c>
      <c r="N2" s="10" t="s">
        <v>269</v>
      </c>
    </row>
    <row r="3" spans="1:14" s="10" customFormat="1" x14ac:dyDescent="0.2"/>
    <row r="4" spans="1:14" s="10" customFormat="1" ht="34" x14ac:dyDescent="0.2">
      <c r="A4" t="s">
        <v>270</v>
      </c>
      <c r="B4" t="s">
        <v>320</v>
      </c>
      <c r="C4" t="s">
        <v>271</v>
      </c>
      <c r="D4" s="10" t="s">
        <v>271</v>
      </c>
      <c r="E4" t="s">
        <v>265</v>
      </c>
      <c r="F4" t="s">
        <v>265</v>
      </c>
      <c r="G4" t="s">
        <v>809</v>
      </c>
      <c r="H4" t="s">
        <v>809</v>
      </c>
      <c r="I4"/>
      <c r="J4"/>
      <c r="K4"/>
      <c r="L4"/>
      <c r="M4" s="10" t="s">
        <v>273</v>
      </c>
      <c r="N4" t="s">
        <v>269</v>
      </c>
    </row>
    <row r="5" spans="1:14" s="10" customFormat="1" x14ac:dyDescent="0.2">
      <c r="A5"/>
      <c r="B5"/>
      <c r="C5"/>
      <c r="E5"/>
      <c r="F5"/>
      <c r="G5"/>
      <c r="H5"/>
      <c r="I5"/>
      <c r="J5"/>
      <c r="K5"/>
      <c r="L5"/>
      <c r="N5"/>
    </row>
    <row r="6" spans="1:14" s="10" customFormat="1" ht="17" x14ac:dyDescent="0.2">
      <c r="A6" s="10" t="s">
        <v>274</v>
      </c>
      <c r="B6" s="10" t="s">
        <v>321</v>
      </c>
      <c r="C6" t="s">
        <v>275</v>
      </c>
      <c r="D6" s="10" t="s">
        <v>275</v>
      </c>
      <c r="E6" t="s">
        <v>265</v>
      </c>
      <c r="F6" t="s">
        <v>265</v>
      </c>
      <c r="G6" t="s">
        <v>276</v>
      </c>
      <c r="H6" t="s">
        <v>276</v>
      </c>
      <c r="I6" t="s">
        <v>277</v>
      </c>
      <c r="J6" t="s">
        <v>277</v>
      </c>
      <c r="K6" t="s">
        <v>278</v>
      </c>
      <c r="L6" t="s">
        <v>278</v>
      </c>
    </row>
    <row r="7" spans="1:14" s="10" customFormat="1" x14ac:dyDescent="0.2">
      <c r="C7"/>
      <c r="E7"/>
      <c r="F7"/>
      <c r="G7"/>
      <c r="H7"/>
      <c r="I7"/>
      <c r="J7"/>
      <c r="K7"/>
      <c r="L7"/>
    </row>
    <row r="8" spans="1:14" s="10" customFormat="1" ht="68" x14ac:dyDescent="0.2">
      <c r="A8" s="10" t="s">
        <v>279</v>
      </c>
      <c r="B8" s="10" t="s">
        <v>530</v>
      </c>
      <c r="C8" t="s">
        <v>773</v>
      </c>
      <c r="D8" s="10" t="s">
        <v>800</v>
      </c>
      <c r="E8" t="s">
        <v>265</v>
      </c>
      <c r="F8" t="s">
        <v>265</v>
      </c>
      <c r="G8" s="13" t="s">
        <v>282</v>
      </c>
      <c r="H8" t="s">
        <v>810</v>
      </c>
      <c r="I8" s="13" t="s">
        <v>284</v>
      </c>
      <c r="J8" t="s">
        <v>811</v>
      </c>
      <c r="K8" s="13" t="s">
        <v>286</v>
      </c>
      <c r="L8" s="44" t="s">
        <v>812</v>
      </c>
      <c r="N8" s="10" t="s">
        <v>288</v>
      </c>
    </row>
    <row r="10" spans="1:14" ht="51" x14ac:dyDescent="0.2">
      <c r="A10" t="s">
        <v>380</v>
      </c>
      <c r="B10" t="s">
        <v>379</v>
      </c>
      <c r="C10" s="10" t="s">
        <v>799</v>
      </c>
      <c r="D10" s="10" t="s">
        <v>801</v>
      </c>
      <c r="E10" t="s">
        <v>332</v>
      </c>
      <c r="F10" t="s">
        <v>459</v>
      </c>
      <c r="G10" s="13" t="s">
        <v>282</v>
      </c>
      <c r="H10" t="s">
        <v>410</v>
      </c>
      <c r="I10" s="13" t="s">
        <v>284</v>
      </c>
      <c r="J10" t="s">
        <v>411</v>
      </c>
      <c r="K10" s="13" t="s">
        <v>286</v>
      </c>
      <c r="L10" t="s">
        <v>412</v>
      </c>
      <c r="M10" s="10" t="s">
        <v>667</v>
      </c>
      <c r="N10" s="10" t="s">
        <v>668</v>
      </c>
    </row>
    <row r="11" spans="1:14" s="10" customFormat="1" x14ac:dyDescent="0.2">
      <c r="C11"/>
      <c r="E11"/>
      <c r="F11"/>
      <c r="G11" s="13"/>
      <c r="H11"/>
      <c r="I11" s="13"/>
      <c r="J11"/>
      <c r="K11" s="13"/>
      <c r="L11"/>
    </row>
    <row r="12" spans="1:14" s="10" customFormat="1" ht="51" x14ac:dyDescent="0.2">
      <c r="A12" s="10" t="s">
        <v>289</v>
      </c>
      <c r="B12" s="10" t="s">
        <v>531</v>
      </c>
      <c r="C12" s="10" t="s">
        <v>592</v>
      </c>
      <c r="D12" s="10" t="s">
        <v>774</v>
      </c>
      <c r="E12" s="10" t="s">
        <v>330</v>
      </c>
      <c r="F12" s="10" t="s">
        <v>533</v>
      </c>
      <c r="G12" t="s">
        <v>332</v>
      </c>
      <c r="H12" t="s">
        <v>532</v>
      </c>
      <c r="I12" s="10" t="s">
        <v>579</v>
      </c>
      <c r="J12" s="10" t="s">
        <v>580</v>
      </c>
      <c r="K12" s="10" t="s">
        <v>593</v>
      </c>
      <c r="L12" s="10" t="s">
        <v>594</v>
      </c>
      <c r="M12" s="10" t="s">
        <v>581</v>
      </c>
      <c r="N12" s="10" t="s">
        <v>550</v>
      </c>
    </row>
    <row r="13" spans="1:14" s="10" customFormat="1" x14ac:dyDescent="0.2">
      <c r="C13"/>
      <c r="E13"/>
      <c r="F13"/>
      <c r="G13"/>
      <c r="H13"/>
      <c r="I13"/>
      <c r="J13"/>
      <c r="K13"/>
      <c r="L13"/>
    </row>
    <row r="14" spans="1:14" s="10" customFormat="1" ht="34" x14ac:dyDescent="0.2">
      <c r="A14" s="10" t="s">
        <v>505</v>
      </c>
      <c r="B14" s="10" t="s">
        <v>506</v>
      </c>
      <c r="C14" s="10" t="s">
        <v>776</v>
      </c>
      <c r="D14" s="10" t="s">
        <v>775</v>
      </c>
      <c r="E14" s="10" t="s">
        <v>330</v>
      </c>
      <c r="F14" s="10" t="s">
        <v>595</v>
      </c>
      <c r="G14" t="s">
        <v>332</v>
      </c>
      <c r="H14" s="10" t="s">
        <v>507</v>
      </c>
      <c r="I14" s="10" t="s">
        <v>596</v>
      </c>
      <c r="J14" s="10" t="s">
        <v>597</v>
      </c>
      <c r="K14" s="10" t="s">
        <v>598</v>
      </c>
      <c r="L14" s="10" t="s">
        <v>599</v>
      </c>
      <c r="M14" s="10" t="s">
        <v>549</v>
      </c>
      <c r="N14" s="10" t="s">
        <v>550</v>
      </c>
    </row>
    <row r="15" spans="1:14" s="10" customFormat="1" x14ac:dyDescent="0.2"/>
    <row r="16" spans="1:14" s="10" customFormat="1" ht="34" x14ac:dyDescent="0.2">
      <c r="A16" s="10" t="s">
        <v>310</v>
      </c>
      <c r="B16" s="10" t="s">
        <v>328</v>
      </c>
      <c r="C16" t="s">
        <v>777</v>
      </c>
      <c r="D16" s="10" t="s">
        <v>793</v>
      </c>
      <c r="E16" t="s">
        <v>330</v>
      </c>
      <c r="F16" t="s">
        <v>463</v>
      </c>
      <c r="G16" t="s">
        <v>332</v>
      </c>
      <c r="H16" t="s">
        <v>465</v>
      </c>
      <c r="I16" s="10" t="s">
        <v>626</v>
      </c>
      <c r="J16" s="10" t="s">
        <v>627</v>
      </c>
      <c r="K16" s="10" t="s">
        <v>628</v>
      </c>
      <c r="L16" s="10" t="s">
        <v>629</v>
      </c>
      <c r="M16" s="10" t="s">
        <v>482</v>
      </c>
      <c r="N16" s="10" t="s">
        <v>551</v>
      </c>
    </row>
    <row r="17" spans="1:14" s="10" customFormat="1" x14ac:dyDescent="0.2">
      <c r="C17"/>
      <c r="E17"/>
      <c r="F17"/>
      <c r="G17"/>
      <c r="H17"/>
      <c r="I17"/>
      <c r="J17"/>
      <c r="K17"/>
      <c r="L17"/>
    </row>
    <row r="18" spans="1:14" s="10" customFormat="1" ht="51" x14ac:dyDescent="0.2">
      <c r="A18" s="10" t="s">
        <v>367</v>
      </c>
      <c r="B18" s="10" t="s">
        <v>242</v>
      </c>
      <c r="C18" s="10" t="s">
        <v>792</v>
      </c>
      <c r="D18" s="10" t="s">
        <v>794</v>
      </c>
      <c r="E18" s="10" t="s">
        <v>330</v>
      </c>
      <c r="F18" s="10" t="s">
        <v>477</v>
      </c>
      <c r="G18" s="10" t="s">
        <v>332</v>
      </c>
      <c r="H18" s="10" t="s">
        <v>478</v>
      </c>
      <c r="I18" s="10" t="s">
        <v>630</v>
      </c>
      <c r="J18" s="10" t="s">
        <v>631</v>
      </c>
      <c r="K18" s="10" t="s">
        <v>632</v>
      </c>
      <c r="L18" s="10" t="s">
        <v>633</v>
      </c>
      <c r="M18" s="10" t="s">
        <v>479</v>
      </c>
      <c r="N18" s="10" t="s">
        <v>487</v>
      </c>
    </row>
    <row r="19" spans="1:14" s="10" customFormat="1" x14ac:dyDescent="0.2">
      <c r="C19"/>
      <c r="E19"/>
      <c r="F19"/>
      <c r="G19"/>
      <c r="H19"/>
      <c r="I19"/>
      <c r="J19"/>
      <c r="K19"/>
      <c r="L19"/>
      <c r="M19"/>
    </row>
    <row r="20" spans="1:14" s="10" customFormat="1" ht="51" x14ac:dyDescent="0.2">
      <c r="A20" s="10" t="s">
        <v>312</v>
      </c>
      <c r="B20" s="10" t="s">
        <v>50</v>
      </c>
      <c r="C20" t="s">
        <v>779</v>
      </c>
      <c r="D20" s="10" t="s">
        <v>778</v>
      </c>
      <c r="E20" s="10" t="s">
        <v>330</v>
      </c>
      <c r="F20" s="10" t="s">
        <v>535</v>
      </c>
      <c r="G20" t="s">
        <v>332</v>
      </c>
      <c r="H20" s="10" t="s">
        <v>538</v>
      </c>
      <c r="I20" s="10" t="s">
        <v>621</v>
      </c>
      <c r="J20" s="10" t="s">
        <v>622</v>
      </c>
      <c r="K20" s="10" t="s">
        <v>623</v>
      </c>
      <c r="L20" s="10" t="s">
        <v>624</v>
      </c>
      <c r="M20" s="10" t="s">
        <v>539</v>
      </c>
      <c r="N20" s="10" t="s">
        <v>536</v>
      </c>
    </row>
    <row r="21" spans="1:14" s="10" customFormat="1" x14ac:dyDescent="0.2">
      <c r="C21"/>
      <c r="E21"/>
      <c r="F21"/>
      <c r="G21"/>
      <c r="H21"/>
      <c r="I21"/>
      <c r="J21"/>
      <c r="K21"/>
      <c r="L21"/>
      <c r="M21"/>
    </row>
    <row r="22" spans="1:14" s="10" customFormat="1" ht="34" x14ac:dyDescent="0.2">
      <c r="A22" s="10" t="s">
        <v>619</v>
      </c>
      <c r="B22" s="10" t="s">
        <v>618</v>
      </c>
      <c r="C22" t="s">
        <v>620</v>
      </c>
      <c r="D22" s="10" t="s">
        <v>780</v>
      </c>
      <c r="E22" s="10" t="s">
        <v>330</v>
      </c>
      <c r="F22" s="10" t="s">
        <v>331</v>
      </c>
      <c r="G22" t="s">
        <v>728</v>
      </c>
      <c r="H22" s="46" t="s">
        <v>731</v>
      </c>
      <c r="I22" s="10" t="s">
        <v>729</v>
      </c>
      <c r="J22" s="46" t="s">
        <v>732</v>
      </c>
      <c r="K22" s="10" t="s">
        <v>730</v>
      </c>
      <c r="L22" s="46" t="s">
        <v>733</v>
      </c>
      <c r="M22" s="10" t="s">
        <v>734</v>
      </c>
    </row>
    <row r="23" spans="1:14" s="10" customFormat="1" x14ac:dyDescent="0.2">
      <c r="C23"/>
      <c r="E23"/>
      <c r="F23"/>
      <c r="G23"/>
      <c r="H23"/>
      <c r="I23"/>
      <c r="J23"/>
      <c r="K23"/>
      <c r="L23"/>
      <c r="M23"/>
    </row>
    <row r="24" spans="1:14" s="10" customFormat="1" ht="85" x14ac:dyDescent="0.2">
      <c r="A24" s="10" t="s">
        <v>366</v>
      </c>
      <c r="B24" s="10" t="s">
        <v>365</v>
      </c>
      <c r="C24" t="s">
        <v>375</v>
      </c>
      <c r="D24" s="10" t="s">
        <v>781</v>
      </c>
      <c r="E24" s="10" t="s">
        <v>330</v>
      </c>
      <c r="F24" s="10" t="s">
        <v>490</v>
      </c>
      <c r="G24"/>
      <c r="H24"/>
      <c r="I24"/>
      <c r="J24"/>
      <c r="K24" t="s">
        <v>332</v>
      </c>
      <c r="L24" t="s">
        <v>491</v>
      </c>
      <c r="M24" s="10" t="s">
        <v>495</v>
      </c>
      <c r="N24" s="10" t="s">
        <v>537</v>
      </c>
    </row>
    <row r="25" spans="1:14" s="10" customFormat="1" x14ac:dyDescent="0.2">
      <c r="C25"/>
      <c r="E25"/>
      <c r="F25"/>
      <c r="G25"/>
      <c r="H25"/>
      <c r="I25"/>
      <c r="J25"/>
      <c r="K25"/>
      <c r="L25"/>
      <c r="M25"/>
    </row>
    <row r="26" spans="1:14" s="10" customFormat="1" ht="85" x14ac:dyDescent="0.2">
      <c r="A26" s="10" t="s">
        <v>564</v>
      </c>
      <c r="B26" s="10" t="s">
        <v>578</v>
      </c>
      <c r="C26" s="10" t="s">
        <v>782</v>
      </c>
      <c r="D26" s="10" t="s">
        <v>577</v>
      </c>
      <c r="E26" s="10" t="s">
        <v>330</v>
      </c>
      <c r="F26" s="10" t="s">
        <v>585</v>
      </c>
      <c r="G26"/>
      <c r="H26"/>
      <c r="I26"/>
      <c r="J26"/>
      <c r="K26"/>
      <c r="L26"/>
      <c r="M26"/>
    </row>
    <row r="27" spans="1:14" s="10" customFormat="1" x14ac:dyDescent="0.2">
      <c r="C27"/>
      <c r="E27"/>
      <c r="F27"/>
      <c r="G27"/>
      <c r="H27"/>
      <c r="I27"/>
      <c r="J27"/>
      <c r="K27"/>
      <c r="L27"/>
      <c r="M27"/>
    </row>
    <row r="28" spans="1:14" s="10" customFormat="1" ht="34" x14ac:dyDescent="0.2">
      <c r="A28" s="10" t="s">
        <v>336</v>
      </c>
      <c r="B28" s="10" t="s">
        <v>386</v>
      </c>
      <c r="C28" s="10" t="s">
        <v>783</v>
      </c>
      <c r="E28" s="10" t="s">
        <v>330</v>
      </c>
      <c r="F28" s="10" t="s">
        <v>338</v>
      </c>
    </row>
    <row r="29" spans="1:14" s="10" customFormat="1" x14ac:dyDescent="0.2"/>
    <row r="30" spans="1:14" s="10" customFormat="1" ht="68" x14ac:dyDescent="0.2">
      <c r="A30" s="10" t="s">
        <v>452</v>
      </c>
      <c r="B30" s="10" t="s">
        <v>407</v>
      </c>
      <c r="C30" s="10" t="s">
        <v>784</v>
      </c>
      <c r="E30" s="10" t="s">
        <v>330</v>
      </c>
      <c r="F30" s="10" t="s">
        <v>338</v>
      </c>
    </row>
    <row r="31" spans="1:14" s="10" customFormat="1" x14ac:dyDescent="0.2"/>
    <row r="32" spans="1:14" s="10" customFormat="1" ht="34" x14ac:dyDescent="0.2">
      <c r="A32" s="10" t="s">
        <v>340</v>
      </c>
      <c r="B32" s="10" t="s">
        <v>189</v>
      </c>
      <c r="C32" s="10" t="s">
        <v>638</v>
      </c>
      <c r="D32" s="10" t="s">
        <v>785</v>
      </c>
      <c r="E32" s="10" t="s">
        <v>640</v>
      </c>
      <c r="F32" s="10" t="s">
        <v>639</v>
      </c>
      <c r="G32" s="10" t="s">
        <v>641</v>
      </c>
      <c r="H32" s="10" t="s">
        <v>642</v>
      </c>
      <c r="I32" s="10" t="s">
        <v>643</v>
      </c>
      <c r="J32" s="10" t="s">
        <v>644</v>
      </c>
      <c r="K32" s="10" t="s">
        <v>786</v>
      </c>
      <c r="L32" s="10" t="s">
        <v>787</v>
      </c>
      <c r="N32" s="10" t="s">
        <v>645</v>
      </c>
    </row>
    <row r="33" spans="1:14" s="10" customFormat="1" x14ac:dyDescent="0.2">
      <c r="E33"/>
      <c r="F33"/>
      <c r="G33"/>
      <c r="H33"/>
      <c r="I33"/>
      <c r="J33"/>
      <c r="K33"/>
      <c r="L33"/>
      <c r="N33"/>
    </row>
    <row r="34" spans="1:14" s="10" customFormat="1" ht="51" x14ac:dyDescent="0.2">
      <c r="A34" s="10" t="s">
        <v>341</v>
      </c>
      <c r="B34" s="10" t="s">
        <v>192</v>
      </c>
      <c r="C34" s="10" t="s">
        <v>788</v>
      </c>
      <c r="D34" s="10" t="s">
        <v>408</v>
      </c>
      <c r="E34" s="10" t="s">
        <v>330</v>
      </c>
      <c r="F34" s="10" t="s">
        <v>338</v>
      </c>
      <c r="G34"/>
      <c r="H34"/>
      <c r="I34"/>
      <c r="J34"/>
      <c r="K34"/>
      <c r="L34"/>
    </row>
    <row r="35" spans="1:14" s="10" customFormat="1" x14ac:dyDescent="0.2">
      <c r="E35"/>
      <c r="F35"/>
      <c r="G35"/>
      <c r="H35"/>
      <c r="I35"/>
      <c r="J35"/>
      <c r="K35"/>
      <c r="L35"/>
    </row>
    <row r="36" spans="1:14" s="10" customFormat="1" ht="85" x14ac:dyDescent="0.2">
      <c r="A36" s="10" t="s">
        <v>342</v>
      </c>
      <c r="B36" s="10" t="s">
        <v>387</v>
      </c>
      <c r="C36" s="10" t="s">
        <v>789</v>
      </c>
      <c r="D36" s="10" t="s">
        <v>450</v>
      </c>
      <c r="E36" s="10" t="s">
        <v>330</v>
      </c>
      <c r="F36" s="10" t="s">
        <v>338</v>
      </c>
      <c r="G36" s="13"/>
      <c r="H36"/>
      <c r="I36" s="13"/>
      <c r="J36"/>
      <c r="K36" s="13"/>
      <c r="L36"/>
    </row>
    <row r="37" spans="1:14" s="10" customFormat="1" x14ac:dyDescent="0.2">
      <c r="F37"/>
      <c r="G37" s="13"/>
      <c r="H37"/>
      <c r="I37" s="13"/>
      <c r="J37"/>
      <c r="K37" s="13"/>
      <c r="L37"/>
    </row>
    <row r="38" spans="1:14" s="10" customFormat="1" ht="51" x14ac:dyDescent="0.2">
      <c r="A38" s="10" t="s">
        <v>546</v>
      </c>
      <c r="B38" s="10" t="s">
        <v>790</v>
      </c>
      <c r="C38" s="10" t="s">
        <v>791</v>
      </c>
      <c r="D38" s="10" t="s">
        <v>583</v>
      </c>
      <c r="E38" s="10" t="s">
        <v>330</v>
      </c>
      <c r="F38" s="10" t="s">
        <v>338</v>
      </c>
      <c r="G38" s="13"/>
      <c r="H38"/>
      <c r="I38" s="13"/>
      <c r="J38"/>
      <c r="K38" s="13"/>
      <c r="L38"/>
    </row>
    <row r="39" spans="1:14" s="10" customFormat="1" x14ac:dyDescent="0.2"/>
    <row r="40" spans="1:14" s="10" customFormat="1" ht="51" x14ac:dyDescent="0.2">
      <c r="A40" s="10" t="s">
        <v>373</v>
      </c>
      <c r="B40" s="10" t="s">
        <v>244</v>
      </c>
      <c r="C40" s="10" t="s">
        <v>795</v>
      </c>
      <c r="D40" s="10" t="s">
        <v>798</v>
      </c>
      <c r="E40" s="10" t="s">
        <v>330</v>
      </c>
      <c r="F40" s="10" t="s">
        <v>464</v>
      </c>
      <c r="G40" t="s">
        <v>802</v>
      </c>
      <c r="H40" s="10" t="s">
        <v>803</v>
      </c>
      <c r="I40" t="s">
        <v>805</v>
      </c>
      <c r="J40" s="10" t="s">
        <v>806</v>
      </c>
      <c r="K40" t="s">
        <v>807</v>
      </c>
      <c r="L40" s="10" t="s">
        <v>808</v>
      </c>
      <c r="M40" s="10" t="s">
        <v>460</v>
      </c>
      <c r="N40" s="10" t="s">
        <v>804</v>
      </c>
    </row>
    <row r="42" spans="1:14" ht="51" x14ac:dyDescent="0.2">
      <c r="A42" s="10" t="s">
        <v>377</v>
      </c>
      <c r="B42" t="s">
        <v>245</v>
      </c>
      <c r="C42" s="10" t="s">
        <v>797</v>
      </c>
      <c r="D42" s="10" t="s">
        <v>796</v>
      </c>
      <c r="E42" s="24" t="s">
        <v>330</v>
      </c>
      <c r="F42" s="10" t="s">
        <v>468</v>
      </c>
      <c r="G42" t="s">
        <v>802</v>
      </c>
      <c r="H42" s="10" t="s">
        <v>803</v>
      </c>
      <c r="I42" t="s">
        <v>805</v>
      </c>
      <c r="J42" s="10" t="s">
        <v>806</v>
      </c>
      <c r="L42" s="10"/>
      <c r="M42" s="10" t="s">
        <v>460</v>
      </c>
      <c r="N42" s="10" t="s">
        <v>804</v>
      </c>
    </row>
    <row r="44" spans="1:14" ht="85" x14ac:dyDescent="0.2">
      <c r="A44" t="s">
        <v>415</v>
      </c>
      <c r="B44" t="s">
        <v>414</v>
      </c>
      <c r="C44" s="10" t="s">
        <v>637</v>
      </c>
      <c r="D44" s="10" t="s">
        <v>636</v>
      </c>
      <c r="E44" s="24" t="s">
        <v>330</v>
      </c>
      <c r="F44" t="s">
        <v>454</v>
      </c>
      <c r="G44" t="s">
        <v>634</v>
      </c>
      <c r="H44" t="s">
        <v>635</v>
      </c>
      <c r="M44" s="10" t="s">
        <v>772</v>
      </c>
      <c r="N44" s="10" t="s">
        <v>466</v>
      </c>
    </row>
    <row r="46" spans="1:14" ht="34" x14ac:dyDescent="0.2">
      <c r="A46" t="s">
        <v>707</v>
      </c>
      <c r="B46" t="s">
        <v>700</v>
      </c>
      <c r="C46" t="s">
        <v>701</v>
      </c>
      <c r="D46" s="10" t="s">
        <v>702</v>
      </c>
      <c r="E46" t="s">
        <v>330</v>
      </c>
      <c r="F46" t="s">
        <v>699</v>
      </c>
      <c r="G46" t="s">
        <v>703</v>
      </c>
      <c r="H46" t="s">
        <v>703</v>
      </c>
      <c r="I46" t="s">
        <v>704</v>
      </c>
      <c r="J46" t="s">
        <v>704</v>
      </c>
      <c r="K46" t="s">
        <v>705</v>
      </c>
      <c r="L46" t="s">
        <v>705</v>
      </c>
      <c r="M46" t="s">
        <v>706</v>
      </c>
    </row>
    <row r="47" spans="1:14" ht="34" x14ac:dyDescent="0.2">
      <c r="A47" t="s">
        <v>708</v>
      </c>
      <c r="B47" t="s">
        <v>698</v>
      </c>
      <c r="C47" t="s">
        <v>709</v>
      </c>
      <c r="D47" s="10" t="s">
        <v>710</v>
      </c>
      <c r="E47" t="s">
        <v>330</v>
      </c>
      <c r="F47" t="s">
        <v>699</v>
      </c>
      <c r="G47" t="s">
        <v>703</v>
      </c>
      <c r="H47" t="s">
        <v>703</v>
      </c>
      <c r="I47" t="s">
        <v>704</v>
      </c>
      <c r="J47" t="s">
        <v>704</v>
      </c>
      <c r="K47" t="s">
        <v>705</v>
      </c>
      <c r="L47" t="s">
        <v>705</v>
      </c>
      <c r="M47" t="s">
        <v>706</v>
      </c>
    </row>
    <row r="48" spans="1:14" ht="34" x14ac:dyDescent="0.2">
      <c r="A48" t="s">
        <v>711</v>
      </c>
      <c r="B48" t="s">
        <v>715</v>
      </c>
      <c r="C48" t="s">
        <v>712</v>
      </c>
      <c r="D48" s="10" t="s">
        <v>713</v>
      </c>
      <c r="E48" t="s">
        <v>330</v>
      </c>
      <c r="F48" t="s">
        <v>699</v>
      </c>
      <c r="G48" t="s">
        <v>703</v>
      </c>
      <c r="H48" t="s">
        <v>703</v>
      </c>
      <c r="I48" t="s">
        <v>704</v>
      </c>
      <c r="J48" t="s">
        <v>704</v>
      </c>
      <c r="K48" t="s">
        <v>705</v>
      </c>
      <c r="L48" t="s">
        <v>705</v>
      </c>
      <c r="M48" t="s">
        <v>706</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f636f80-5d37-4830-aac7-8c786f537eff">
      <Terms xmlns="http://schemas.microsoft.com/office/infopath/2007/PartnerControls"/>
    </lcf76f155ced4ddcb4097134ff3c332f>
    <TaxCatchAll xmlns="7baf63a6-8159-4531-922f-8d695af191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FEDE0206A9164DAC125C34DEEDDA1F" ma:contentTypeVersion="16" ma:contentTypeDescription="Create a new document." ma:contentTypeScope="" ma:versionID="3b1526251e61f32a1c676a21340a4340">
  <xsd:schema xmlns:xsd="http://www.w3.org/2001/XMLSchema" xmlns:xs="http://www.w3.org/2001/XMLSchema" xmlns:p="http://schemas.microsoft.com/office/2006/metadata/properties" xmlns:ns2="2f636f80-5d37-4830-aac7-8c786f537eff" xmlns:ns3="13834a77-37b1-4bcd-b5b6-a84558abb331" xmlns:ns4="7baf63a6-8159-4531-922f-8d695af1915f" targetNamespace="http://schemas.microsoft.com/office/2006/metadata/properties" ma:root="true" ma:fieldsID="d4dfd0d6fa9644081a9d4f411061eeba" ns2:_="" ns3:_="" ns4:_="">
    <xsd:import namespace="2f636f80-5d37-4830-aac7-8c786f537eff"/>
    <xsd:import namespace="13834a77-37b1-4bcd-b5b6-a84558abb331"/>
    <xsd:import namespace="7baf63a6-8159-4531-922f-8d695af1915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4: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36f80-5d37-4830-aac7-8c786f537e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5693718-8356-48ba-866a-85db3a9efc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3834a77-37b1-4bcd-b5b6-a84558abb33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af63a6-8159-4531-922f-8d695af1915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be5929cf-d045-418a-a12e-a1a013a33941}" ma:internalName="TaxCatchAll" ma:showField="CatchAllData" ma:web="13834a77-37b1-4bcd-b5b6-a84558abb3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5172CA-3929-441A-B0E8-5032A306D21A}">
  <ds:schemaRefs>
    <ds:schemaRef ds:uri="http://www.w3.org/XML/1998/namespace"/>
    <ds:schemaRef ds:uri="http://purl.org/dc/dcmitype/"/>
    <ds:schemaRef ds:uri="http://purl.org/dc/elements/1.1/"/>
    <ds:schemaRef ds:uri="7baf63a6-8159-4531-922f-8d695af1915f"/>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13834a77-37b1-4bcd-b5b6-a84558abb331"/>
    <ds:schemaRef ds:uri="2f636f80-5d37-4830-aac7-8c786f537eff"/>
  </ds:schemaRefs>
</ds:datastoreItem>
</file>

<file path=customXml/itemProps2.xml><?xml version="1.0" encoding="utf-8"?>
<ds:datastoreItem xmlns:ds="http://schemas.openxmlformats.org/officeDocument/2006/customXml" ds:itemID="{DF7A4DFD-30A2-4047-84E9-FBE21369C832}">
  <ds:schemaRefs>
    <ds:schemaRef ds:uri="http://schemas.microsoft.com/sharepoint/v3/contenttype/forms"/>
  </ds:schemaRefs>
</ds:datastoreItem>
</file>

<file path=customXml/itemProps3.xml><?xml version="1.0" encoding="utf-8"?>
<ds:datastoreItem xmlns:ds="http://schemas.openxmlformats.org/officeDocument/2006/customXml" ds:itemID="{5484AFCF-E9E2-4FB8-BDF6-74B4D2152C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36f80-5d37-4830-aac7-8c786f537eff"/>
    <ds:schemaRef ds:uri="13834a77-37b1-4bcd-b5b6-a84558abb331"/>
    <ds:schemaRef ds:uri="7baf63a6-8159-4531-922f-8d695af191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7e3d22-4ea1-422d-b0ad-8fcc89406b9e}" enabled="0" method="" siteId="{377e3d22-4ea1-422d-b0ad-8fcc89406b9e}"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67</vt:i4>
      </vt:variant>
    </vt:vector>
  </HeadingPairs>
  <TitlesOfParts>
    <vt:vector size="67" baseType="lpstr">
      <vt:lpstr>README</vt:lpstr>
      <vt:lpstr>DEFAULT_DATA_old</vt:lpstr>
      <vt:lpstr>PARAM_UNITS_old</vt:lpstr>
      <vt:lpstr>PARAM_UNITS_old1</vt:lpstr>
      <vt:lpstr>PARAM_UNITS</vt:lpstr>
      <vt:lpstr>LEVERS_old</vt:lpstr>
      <vt:lpstr>LEVERS_old1</vt:lpstr>
      <vt:lpstr>LEVERS_old2</vt:lpstr>
      <vt:lpstr>LEVERS</vt:lpstr>
      <vt:lpstr>fertiliser_demand</vt:lpstr>
      <vt:lpstr>Chrt_fertiliser_demand</vt:lpstr>
      <vt:lpstr>fertiliser_use_phase</vt:lpstr>
      <vt:lpstr>Chrt_fertiliser_use_phase</vt:lpstr>
      <vt:lpstr>fertiliser_production</vt:lpstr>
      <vt:lpstr>Chrt_fertiliser_production</vt:lpstr>
      <vt:lpstr>product_demand</vt:lpstr>
      <vt:lpstr>Chrt_product_demand</vt:lpstr>
      <vt:lpstr>recycling_rate_old</vt:lpstr>
      <vt:lpstr>Chrt_recycling_old</vt:lpstr>
      <vt:lpstr>frac_of_recyclable_PO_old</vt:lpstr>
      <vt:lpstr>Chrt_frac_of_recyclable_PO_old</vt:lpstr>
      <vt:lpstr>ethylene_ethane_capacity_old</vt:lpstr>
      <vt:lpstr>Chrt_ethylene_ethane_capacity_o</vt:lpstr>
      <vt:lpstr>ethylene_naphtha_capacity_old</vt:lpstr>
      <vt:lpstr>Chrt_ethylene_naphtha_capacity_</vt:lpstr>
      <vt:lpstr>ethylene_methanol_capacity_old</vt:lpstr>
      <vt:lpstr>ethylene_methanol_capacity_old1</vt:lpstr>
      <vt:lpstr>recycling</vt:lpstr>
      <vt:lpstr>Chrt_recycling</vt:lpstr>
      <vt:lpstr>final_treatment</vt:lpstr>
      <vt:lpstr>Chrt_final_treament</vt:lpstr>
      <vt:lpstr>ethylene_methanol_capacity</vt:lpstr>
      <vt:lpstr>Chrt_ethylene_methanol_capacity</vt:lpstr>
      <vt:lpstr>bioethanol_capacity</vt:lpstr>
      <vt:lpstr>Chrt_bioethanol_capacity</vt:lpstr>
      <vt:lpstr>biosyngas_capacity</vt:lpstr>
      <vt:lpstr>frac_of_biomass_feedstock</vt:lpstr>
      <vt:lpstr>Chrt_frac_of_biomass_feedstock</vt:lpstr>
      <vt:lpstr>direct_process_emissions</vt:lpstr>
      <vt:lpstr>Chrt_direct_process_emissions</vt:lpstr>
      <vt:lpstr>electricity_requirements</vt:lpstr>
      <vt:lpstr>Chrt_electricity_requirements</vt:lpstr>
      <vt:lpstr>natural_gas_requirements</vt:lpstr>
      <vt:lpstr>Chrt_natural_gas_requirements</vt:lpstr>
      <vt:lpstr>electricity_emission_factor</vt:lpstr>
      <vt:lpstr>Chrt_electricity_emission_facto</vt:lpstr>
      <vt:lpstr>natural_gas_emission_factor</vt:lpstr>
      <vt:lpstr>Chrt_natural_gas_emission_facto</vt:lpstr>
      <vt:lpstr>feedstock_emission_factor</vt:lpstr>
      <vt:lpstr>Chrt_feedstock_emission_factor</vt:lpstr>
      <vt:lpstr>final_treatment_emission_factor</vt:lpstr>
      <vt:lpstr>Chrt_final_treament_emission_fa</vt:lpstr>
      <vt:lpstr>xylenes_methyl_alcohol_capacity</vt:lpstr>
      <vt:lpstr>Chrt_xylenes_methyl_alcohol_cap</vt:lpstr>
      <vt:lpstr>xylenes_naphtha_capacity</vt:lpstr>
      <vt:lpstr>Chrt_xylenes_naphtha_capacity</vt:lpstr>
      <vt:lpstr>green_hydrogen_capacity</vt:lpstr>
      <vt:lpstr>Chrt_green_hydrogen_capacity</vt:lpstr>
      <vt:lpstr>blue_hydrogen_capacity</vt:lpstr>
      <vt:lpstr>Chrt_blue_hydrogen_capacity</vt:lpstr>
      <vt:lpstr>extra_demand</vt:lpstr>
      <vt:lpstr>Chrt_extra_demand</vt:lpstr>
      <vt:lpstr>olefins_paraffins_mix</vt:lpstr>
      <vt:lpstr>Chrt_olefins_paraffins_mix</vt:lpstr>
      <vt:lpstr>ccs_incineration</vt:lpstr>
      <vt:lpstr>ccs_process_emissions</vt:lpstr>
      <vt:lpstr>ccs_utility_combustion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Rick Lupton</cp:lastModifiedBy>
  <cp:revision/>
  <dcterms:created xsi:type="dcterms:W3CDTF">2023-07-23T15:44:08Z</dcterms:created>
  <dcterms:modified xsi:type="dcterms:W3CDTF">2024-06-26T14:35:05Z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0x01010076FEDE0206A9164DAC125C34DEEDDA1F</vt:lpwstr>
  </property>
  <property fmtid="{D5CDD505-2E9C-101B-9397-08002B2CF9AE}" pid="3" name="MediaServiceImageTags">
    <vt:lpwstr/>
  </property>
</Properties>
</file>