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v223\Desktop\Research\SiteVMTfigs\"/>
    </mc:Choice>
  </mc:AlternateContent>
  <bookViews>
    <workbookView xWindow="0" yWindow="0" windowWidth="19200" windowHeight="7050" activeTab="7"/>
  </bookViews>
  <sheets>
    <sheet name="Sheet1 (2)" sheetId="9" r:id="rId1"/>
    <sheet name="Sheet1" sheetId="1" r:id="rId2"/>
    <sheet name="Sheet2" sheetId="2" r:id="rId3"/>
    <sheet name="Sheet3" sheetId="3" r:id="rId4"/>
    <sheet name="Sheet3 (2)" sheetId="4" r:id="rId5"/>
    <sheet name="VMT_method_site" sheetId="5" r:id="rId6"/>
    <sheet name="TripGen" sheetId="6" r:id="rId7"/>
    <sheet name="tripLength" sheetId="7" r:id="rId8"/>
    <sheet name="Sheet7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D16" i="4"/>
  <c r="D14" i="4"/>
  <c r="D42" i="4"/>
  <c r="D40" i="4"/>
  <c r="D39" i="4"/>
  <c r="G5" i="9"/>
  <c r="G7" i="9"/>
  <c r="G4" i="9"/>
  <c r="G8" i="9"/>
  <c r="G9" i="9"/>
  <c r="G10" i="9"/>
  <c r="G11" i="9"/>
  <c r="F39" i="4" l="1"/>
  <c r="F40" i="4"/>
  <c r="F41" i="4"/>
  <c r="F42" i="4"/>
  <c r="E14" i="4"/>
  <c r="E15" i="4"/>
  <c r="E16" i="4"/>
  <c r="E17" i="4"/>
  <c r="D5" i="4"/>
  <c r="D7" i="4"/>
  <c r="D4" i="4"/>
  <c r="E42" i="4"/>
  <c r="E41" i="4"/>
  <c r="D41" i="4"/>
  <c r="E40" i="4"/>
  <c r="E39" i="4"/>
  <c r="H39" i="4" s="1"/>
  <c r="F37" i="4"/>
  <c r="E37" i="4"/>
  <c r="F36" i="4"/>
  <c r="E36" i="4"/>
  <c r="D36" i="4"/>
  <c r="F35" i="4"/>
  <c r="M35" i="4" s="1"/>
  <c r="E35" i="4"/>
  <c r="L35" i="4" s="1"/>
  <c r="F34" i="4"/>
  <c r="M34" i="4" s="1"/>
  <c r="E34" i="4"/>
  <c r="H34" i="4" s="1"/>
  <c r="F32" i="4"/>
  <c r="E32" i="4"/>
  <c r="F31" i="4"/>
  <c r="M31" i="4" s="1"/>
  <c r="E31" i="4"/>
  <c r="D31" i="4"/>
  <c r="F30" i="4"/>
  <c r="E30" i="4"/>
  <c r="L30" i="4" s="1"/>
  <c r="F29" i="4"/>
  <c r="E29" i="4"/>
  <c r="H29" i="4" s="1"/>
  <c r="F27" i="4"/>
  <c r="E27" i="4"/>
  <c r="F26" i="4"/>
  <c r="E26" i="4"/>
  <c r="D26" i="4"/>
  <c r="F25" i="4"/>
  <c r="E25" i="4"/>
  <c r="F24" i="4"/>
  <c r="E24" i="4"/>
  <c r="F22" i="4"/>
  <c r="E22" i="4"/>
  <c r="F21" i="4"/>
  <c r="E21" i="4"/>
  <c r="D21" i="4"/>
  <c r="F20" i="4"/>
  <c r="E20" i="4"/>
  <c r="F19" i="4"/>
  <c r="E19" i="4"/>
  <c r="M18" i="4"/>
  <c r="F17" i="4"/>
  <c r="F16" i="4"/>
  <c r="F15" i="4"/>
  <c r="F14" i="4"/>
  <c r="F12" i="4"/>
  <c r="E12" i="4"/>
  <c r="F11" i="4"/>
  <c r="E11" i="4"/>
  <c r="D11" i="4"/>
  <c r="F10" i="4"/>
  <c r="E10" i="4"/>
  <c r="F9" i="4"/>
  <c r="E9" i="4"/>
  <c r="F7" i="4"/>
  <c r="E7" i="4"/>
  <c r="F6" i="4"/>
  <c r="E6" i="4"/>
  <c r="D6" i="4"/>
  <c r="F5" i="4"/>
  <c r="E5" i="4"/>
  <c r="F4" i="4"/>
  <c r="E4" i="4"/>
  <c r="E12" i="3"/>
  <c r="E7" i="3"/>
  <c r="H4" i="3" s="1"/>
  <c r="L39" i="3"/>
  <c r="M39" i="3"/>
  <c r="L40" i="3"/>
  <c r="M40" i="3"/>
  <c r="L41" i="3"/>
  <c r="M41" i="3"/>
  <c r="L42" i="3"/>
  <c r="M42" i="3"/>
  <c r="K40" i="3"/>
  <c r="K41" i="3"/>
  <c r="K42" i="3"/>
  <c r="K39" i="3"/>
  <c r="L34" i="3"/>
  <c r="M34" i="3"/>
  <c r="L35" i="3"/>
  <c r="M35" i="3"/>
  <c r="L36" i="3"/>
  <c r="M36" i="3"/>
  <c r="L37" i="3"/>
  <c r="M37" i="3"/>
  <c r="K35" i="3"/>
  <c r="K36" i="3"/>
  <c r="K37" i="3"/>
  <c r="K34" i="3"/>
  <c r="L29" i="3"/>
  <c r="M29" i="3"/>
  <c r="L30" i="3"/>
  <c r="M30" i="3"/>
  <c r="L31" i="3"/>
  <c r="M31" i="3"/>
  <c r="L32" i="3"/>
  <c r="M32" i="3"/>
  <c r="K30" i="3"/>
  <c r="K31" i="3"/>
  <c r="K32" i="3"/>
  <c r="K29" i="3"/>
  <c r="L24" i="3"/>
  <c r="M24" i="3"/>
  <c r="L25" i="3"/>
  <c r="M25" i="3"/>
  <c r="L26" i="3"/>
  <c r="M26" i="3"/>
  <c r="L27" i="3"/>
  <c r="M27" i="3"/>
  <c r="K25" i="3"/>
  <c r="K26" i="3"/>
  <c r="K27" i="3"/>
  <c r="K24" i="3"/>
  <c r="L19" i="3"/>
  <c r="M19" i="3"/>
  <c r="L20" i="3"/>
  <c r="M20" i="3"/>
  <c r="L21" i="3"/>
  <c r="M21" i="3"/>
  <c r="L22" i="3"/>
  <c r="M22" i="3"/>
  <c r="K20" i="3"/>
  <c r="K21" i="3"/>
  <c r="K22" i="3"/>
  <c r="H39" i="3"/>
  <c r="H34" i="3"/>
  <c r="H29" i="3"/>
  <c r="H24" i="3"/>
  <c r="H19" i="3"/>
  <c r="K19" i="3" s="1"/>
  <c r="I19" i="3" s="1"/>
  <c r="H14" i="3"/>
  <c r="H9" i="3"/>
  <c r="M10" i="3" s="1"/>
  <c r="L10" i="3"/>
  <c r="K12" i="3"/>
  <c r="F12" i="3"/>
  <c r="F17" i="3"/>
  <c r="F22" i="3"/>
  <c r="M18" i="3"/>
  <c r="F27" i="3"/>
  <c r="F32" i="3"/>
  <c r="F37" i="3"/>
  <c r="F42" i="3"/>
  <c r="F7" i="3"/>
  <c r="F11" i="3"/>
  <c r="F16" i="3"/>
  <c r="F21" i="3"/>
  <c r="F26" i="3"/>
  <c r="F31" i="3"/>
  <c r="F36" i="3"/>
  <c r="F41" i="3"/>
  <c r="F6" i="3"/>
  <c r="F10" i="3"/>
  <c r="F15" i="3"/>
  <c r="F20" i="3"/>
  <c r="F25" i="3"/>
  <c r="F30" i="3"/>
  <c r="F35" i="3"/>
  <c r="F40" i="3"/>
  <c r="F5" i="3"/>
  <c r="F9" i="3"/>
  <c r="F14" i="3"/>
  <c r="F19" i="3"/>
  <c r="F24" i="3"/>
  <c r="F29" i="3"/>
  <c r="F34" i="3"/>
  <c r="F39" i="3"/>
  <c r="F4" i="3"/>
  <c r="E17" i="3"/>
  <c r="E22" i="3"/>
  <c r="E27" i="3"/>
  <c r="E32" i="3"/>
  <c r="E37" i="3"/>
  <c r="E42" i="3"/>
  <c r="E11" i="3"/>
  <c r="E16" i="3"/>
  <c r="E21" i="3"/>
  <c r="E26" i="3"/>
  <c r="E31" i="3"/>
  <c r="E36" i="3"/>
  <c r="E41" i="3"/>
  <c r="E6" i="3"/>
  <c r="E10" i="3"/>
  <c r="E15" i="3"/>
  <c r="E20" i="3"/>
  <c r="E25" i="3"/>
  <c r="E30" i="3"/>
  <c r="E35" i="3"/>
  <c r="E40" i="3"/>
  <c r="E5" i="3"/>
  <c r="F6" i="2"/>
  <c r="E9" i="3"/>
  <c r="E14" i="3"/>
  <c r="E19" i="3"/>
  <c r="E24" i="3"/>
  <c r="E29" i="3"/>
  <c r="E34" i="3"/>
  <c r="E39" i="3"/>
  <c r="E4" i="3"/>
  <c r="D41" i="3"/>
  <c r="D26" i="3"/>
  <c r="D31" i="3"/>
  <c r="D36" i="3"/>
  <c r="D11" i="3"/>
  <c r="D16" i="3"/>
  <c r="D21" i="3"/>
  <c r="D6" i="3"/>
  <c r="L12" i="2"/>
  <c r="I12" i="2" s="1"/>
  <c r="L11" i="2"/>
  <c r="I11" i="2" s="1"/>
  <c r="L10" i="2"/>
  <c r="K10" i="2"/>
  <c r="L9" i="2"/>
  <c r="O8" i="2"/>
  <c r="N8" i="2"/>
  <c r="M8" i="2"/>
  <c r="P8" i="2" s="1"/>
  <c r="L7" i="2"/>
  <c r="L6" i="2"/>
  <c r="I6" i="2" s="1"/>
  <c r="L5" i="2"/>
  <c r="I5" i="2" s="1"/>
  <c r="K5" i="2"/>
  <c r="L4" i="2"/>
  <c r="M48" i="1"/>
  <c r="P48" i="1" s="1"/>
  <c r="M47" i="1"/>
  <c r="P47" i="1" s="1"/>
  <c r="M45" i="1"/>
  <c r="Q45" i="1" s="1"/>
  <c r="Q44" i="1"/>
  <c r="P44" i="1"/>
  <c r="O44" i="1"/>
  <c r="N44" i="1"/>
  <c r="R44" i="1" s="1"/>
  <c r="M43" i="1"/>
  <c r="P43" i="1" s="1"/>
  <c r="M41" i="1"/>
  <c r="Q41" i="1" s="1"/>
  <c r="M40" i="1"/>
  <c r="J40" i="1" s="1"/>
  <c r="R23" i="1"/>
  <c r="R24" i="1"/>
  <c r="R25" i="1"/>
  <c r="R26" i="1"/>
  <c r="R27" i="1"/>
  <c r="R28" i="1"/>
  <c r="R29" i="1"/>
  <c r="R30" i="1"/>
  <c r="R22" i="1"/>
  <c r="J30" i="1"/>
  <c r="J29" i="1"/>
  <c r="J28" i="1"/>
  <c r="J27" i="1"/>
  <c r="J23" i="1"/>
  <c r="J24" i="1"/>
  <c r="J25" i="1"/>
  <c r="J22" i="1"/>
  <c r="L28" i="1"/>
  <c r="G28" i="1"/>
  <c r="M28" i="1" s="1"/>
  <c r="G27" i="1"/>
  <c r="M27" i="1" s="1"/>
  <c r="G24" i="1"/>
  <c r="M24" i="1" s="1"/>
  <c r="Q24" i="1" s="1"/>
  <c r="G22" i="1"/>
  <c r="G23" i="1"/>
  <c r="M23" i="1" s="1"/>
  <c r="Q26" i="1"/>
  <c r="P26" i="1"/>
  <c r="O26" i="1"/>
  <c r="N26" i="1"/>
  <c r="N25" i="1"/>
  <c r="N6" i="1"/>
  <c r="P6" i="1"/>
  <c r="N8" i="1"/>
  <c r="P8" i="1"/>
  <c r="N9" i="1"/>
  <c r="O9" i="1"/>
  <c r="P9" i="1"/>
  <c r="Q9" i="1"/>
  <c r="P11" i="1"/>
  <c r="Q11" i="1"/>
  <c r="N12" i="1"/>
  <c r="O12" i="1"/>
  <c r="P12" i="1"/>
  <c r="P13" i="1"/>
  <c r="Q13" i="1"/>
  <c r="O5" i="1"/>
  <c r="Q5" i="1"/>
  <c r="M30" i="1"/>
  <c r="Q30" i="1" s="1"/>
  <c r="M29" i="1"/>
  <c r="Q29" i="1" s="1"/>
  <c r="M25" i="1"/>
  <c r="Q25" i="1" s="1"/>
  <c r="M6" i="1"/>
  <c r="Q6" i="1" s="1"/>
  <c r="M7" i="1"/>
  <c r="N7" i="1" s="1"/>
  <c r="M8" i="1"/>
  <c r="Q8" i="1" s="1"/>
  <c r="M10" i="1"/>
  <c r="Q10" i="1" s="1"/>
  <c r="M11" i="1"/>
  <c r="N11" i="1" s="1"/>
  <c r="M12" i="1"/>
  <c r="Q12" i="1" s="1"/>
  <c r="M13" i="1"/>
  <c r="N13" i="1" s="1"/>
  <c r="M5" i="1"/>
  <c r="N5" i="1" s="1"/>
  <c r="H4" i="4" l="1"/>
  <c r="M5" i="4" s="1"/>
  <c r="K21" i="4"/>
  <c r="K42" i="4"/>
  <c r="K39" i="4"/>
  <c r="L40" i="4"/>
  <c r="M41" i="4"/>
  <c r="L41" i="4"/>
  <c r="K40" i="4"/>
  <c r="M42" i="4"/>
  <c r="L42" i="4"/>
  <c r="L21" i="4"/>
  <c r="M39" i="4"/>
  <c r="M26" i="4"/>
  <c r="M40" i="4"/>
  <c r="K41" i="4"/>
  <c r="M19" i="4"/>
  <c r="L32" i="4"/>
  <c r="L26" i="4"/>
  <c r="L31" i="4"/>
  <c r="K31" i="4"/>
  <c r="M32" i="4"/>
  <c r="K30" i="4"/>
  <c r="M29" i="4"/>
  <c r="K32" i="4"/>
  <c r="K29" i="4"/>
  <c r="I29" i="4" s="1"/>
  <c r="M30" i="4"/>
  <c r="M20" i="4"/>
  <c r="K35" i="4"/>
  <c r="L36" i="4"/>
  <c r="K36" i="4"/>
  <c r="M36" i="4"/>
  <c r="M37" i="4"/>
  <c r="L37" i="4"/>
  <c r="K37" i="4"/>
  <c r="K34" i="4"/>
  <c r="I34" i="4" s="1"/>
  <c r="H24" i="4"/>
  <c r="L39" i="4"/>
  <c r="H14" i="4"/>
  <c r="L16" i="4" s="1"/>
  <c r="H19" i="4"/>
  <c r="L34" i="4"/>
  <c r="H9" i="4"/>
  <c r="L29" i="4"/>
  <c r="K11" i="3"/>
  <c r="M9" i="3"/>
  <c r="K10" i="3"/>
  <c r="L9" i="3"/>
  <c r="L12" i="3"/>
  <c r="M12" i="3"/>
  <c r="M11" i="3"/>
  <c r="L11" i="3"/>
  <c r="K9" i="3"/>
  <c r="L5" i="3"/>
  <c r="K7" i="3"/>
  <c r="M5" i="3"/>
  <c r="K4" i="3"/>
  <c r="M7" i="3"/>
  <c r="M4" i="3"/>
  <c r="L6" i="3"/>
  <c r="K5" i="3"/>
  <c r="M6" i="3"/>
  <c r="L4" i="3"/>
  <c r="K6" i="3"/>
  <c r="L7" i="3"/>
  <c r="I39" i="3"/>
  <c r="I34" i="3"/>
  <c r="I29" i="3"/>
  <c r="I24" i="3"/>
  <c r="M16" i="3"/>
  <c r="L16" i="3"/>
  <c r="K14" i="3"/>
  <c r="I14" i="3" s="1"/>
  <c r="M15" i="3"/>
  <c r="M17" i="3"/>
  <c r="K17" i="3"/>
  <c r="L15" i="3"/>
  <c r="K16" i="3"/>
  <c r="M14" i="3"/>
  <c r="K15" i="3"/>
  <c r="L14" i="3"/>
  <c r="L17" i="3"/>
  <c r="I7" i="2"/>
  <c r="I4" i="2"/>
  <c r="M9" i="2"/>
  <c r="N9" i="2"/>
  <c r="M10" i="2"/>
  <c r="M11" i="2"/>
  <c r="M12" i="2"/>
  <c r="M4" i="2"/>
  <c r="O9" i="2"/>
  <c r="N10" i="2"/>
  <c r="N11" i="2"/>
  <c r="N12" i="2"/>
  <c r="N4" i="2"/>
  <c r="M5" i="2"/>
  <c r="M6" i="2"/>
  <c r="M7" i="2"/>
  <c r="O10" i="2"/>
  <c r="O11" i="2"/>
  <c r="O12" i="2"/>
  <c r="O4" i="2"/>
  <c r="N5" i="2"/>
  <c r="N6" i="2"/>
  <c r="N7" i="2"/>
  <c r="O5" i="2"/>
  <c r="O6" i="2"/>
  <c r="O7" i="2"/>
  <c r="I9" i="2"/>
  <c r="I10" i="2"/>
  <c r="Q48" i="1"/>
  <c r="J45" i="1"/>
  <c r="J47" i="1"/>
  <c r="Q47" i="1"/>
  <c r="J48" i="1"/>
  <c r="J41" i="1"/>
  <c r="Q43" i="1"/>
  <c r="J43" i="1"/>
  <c r="P46" i="1"/>
  <c r="N40" i="1"/>
  <c r="L41" i="1"/>
  <c r="O40" i="1"/>
  <c r="N45" i="1"/>
  <c r="L46" i="1"/>
  <c r="P40" i="1"/>
  <c r="N41" i="1"/>
  <c r="M42" i="1"/>
  <c r="O45" i="1"/>
  <c r="M46" i="1"/>
  <c r="Q40" i="1"/>
  <c r="O41" i="1"/>
  <c r="N43" i="1"/>
  <c r="P45" i="1"/>
  <c r="N47" i="1"/>
  <c r="N48" i="1"/>
  <c r="P41" i="1"/>
  <c r="O43" i="1"/>
  <c r="O47" i="1"/>
  <c r="O48" i="1"/>
  <c r="P10" i="1"/>
  <c r="P5" i="1"/>
  <c r="O10" i="1"/>
  <c r="O8" i="1"/>
  <c r="O6" i="1"/>
  <c r="O13" i="1"/>
  <c r="O11" i="1"/>
  <c r="O7" i="1"/>
  <c r="P25" i="1"/>
  <c r="N10" i="1"/>
  <c r="Q7" i="1"/>
  <c r="P7" i="1"/>
  <c r="O25" i="1"/>
  <c r="Q28" i="1"/>
  <c r="O28" i="1"/>
  <c r="N28" i="1"/>
  <c r="P28" i="1"/>
  <c r="O27" i="1"/>
  <c r="N27" i="1"/>
  <c r="Q27" i="1"/>
  <c r="P27" i="1"/>
  <c r="L23" i="1"/>
  <c r="O30" i="1"/>
  <c r="N30" i="1"/>
  <c r="K30" i="1" s="1"/>
  <c r="P30" i="1"/>
  <c r="N29" i="1"/>
  <c r="K29" i="1" s="1"/>
  <c r="O29" i="1"/>
  <c r="P29" i="1"/>
  <c r="Q23" i="1"/>
  <c r="O23" i="1"/>
  <c r="K23" i="1" s="1"/>
  <c r="N23" i="1"/>
  <c r="M22" i="1"/>
  <c r="P23" i="1"/>
  <c r="N24" i="1"/>
  <c r="O24" i="1"/>
  <c r="P24" i="1"/>
  <c r="K25" i="1"/>
  <c r="M14" i="4" l="1"/>
  <c r="K16" i="4"/>
  <c r="M15" i="4"/>
  <c r="I39" i="4"/>
  <c r="K5" i="4"/>
  <c r="M4" i="4"/>
  <c r="K6" i="4"/>
  <c r="L4" i="4"/>
  <c r="K7" i="4"/>
  <c r="M7" i="4"/>
  <c r="K4" i="4"/>
  <c r="L6" i="4"/>
  <c r="L5" i="4"/>
  <c r="L7" i="4"/>
  <c r="M6" i="4"/>
  <c r="M10" i="4"/>
  <c r="L12" i="4"/>
  <c r="K12" i="4"/>
  <c r="K9" i="4"/>
  <c r="M11" i="4"/>
  <c r="K10" i="4"/>
  <c r="L11" i="4"/>
  <c r="K25" i="4"/>
  <c r="M27" i="4"/>
  <c r="K26" i="4"/>
  <c r="M24" i="4"/>
  <c r="L27" i="4"/>
  <c r="L24" i="4"/>
  <c r="K27" i="4"/>
  <c r="I24" i="4" s="1"/>
  <c r="K24" i="4"/>
  <c r="M25" i="4"/>
  <c r="L25" i="4"/>
  <c r="L10" i="4"/>
  <c r="K11" i="4"/>
  <c r="K22" i="4"/>
  <c r="K19" i="4"/>
  <c r="I19" i="4" s="1"/>
  <c r="M22" i="4"/>
  <c r="L22" i="4"/>
  <c r="L19" i="4"/>
  <c r="L20" i="4"/>
  <c r="M21" i="4"/>
  <c r="K20" i="4"/>
  <c r="M12" i="4"/>
  <c r="M9" i="4"/>
  <c r="M17" i="4"/>
  <c r="L17" i="4"/>
  <c r="L14" i="4"/>
  <c r="K17" i="4"/>
  <c r="K14" i="4"/>
  <c r="L15" i="4"/>
  <c r="M16" i="4"/>
  <c r="K15" i="4"/>
  <c r="L9" i="4"/>
  <c r="I9" i="4" s="1"/>
  <c r="I9" i="3"/>
  <c r="I4" i="3"/>
  <c r="J6" i="2"/>
  <c r="P6" i="2"/>
  <c r="P10" i="2"/>
  <c r="P9" i="2"/>
  <c r="J10" i="2"/>
  <c r="J9" i="2"/>
  <c r="J7" i="2"/>
  <c r="P7" i="2"/>
  <c r="P4" i="2"/>
  <c r="J4" i="2"/>
  <c r="J5" i="2"/>
  <c r="P5" i="2"/>
  <c r="P11" i="2"/>
  <c r="J11" i="2"/>
  <c r="P12" i="2"/>
  <c r="J12" i="2"/>
  <c r="O42" i="1"/>
  <c r="N42" i="1"/>
  <c r="K42" i="1"/>
  <c r="J42" i="1"/>
  <c r="Q42" i="1"/>
  <c r="K47" i="1"/>
  <c r="R47" i="1"/>
  <c r="K41" i="1"/>
  <c r="R41" i="1"/>
  <c r="K43" i="1"/>
  <c r="R43" i="1"/>
  <c r="K48" i="1"/>
  <c r="R48" i="1"/>
  <c r="O46" i="1"/>
  <c r="N46" i="1"/>
  <c r="K46" i="1" s="1"/>
  <c r="J46" i="1"/>
  <c r="Q46" i="1"/>
  <c r="P42" i="1"/>
  <c r="R45" i="1"/>
  <c r="K45" i="1"/>
  <c r="R40" i="1"/>
  <c r="K40" i="1"/>
  <c r="K28" i="1"/>
  <c r="K27" i="1"/>
  <c r="N22" i="1"/>
  <c r="Q22" i="1"/>
  <c r="O22" i="1"/>
  <c r="P22" i="1"/>
  <c r="K24" i="1"/>
  <c r="K11" i="1"/>
  <c r="K6" i="1"/>
  <c r="K7" i="1"/>
  <c r="K13" i="1"/>
  <c r="K10" i="1"/>
  <c r="K8" i="1"/>
  <c r="K12" i="1"/>
  <c r="K5" i="1"/>
  <c r="I14" i="4" l="1"/>
  <c r="I4" i="4"/>
  <c r="R42" i="1"/>
  <c r="R46" i="1"/>
  <c r="K22" i="1"/>
</calcChain>
</file>

<file path=xl/sharedStrings.xml><?xml version="1.0" encoding="utf-8"?>
<sst xmlns="http://schemas.openxmlformats.org/spreadsheetml/2006/main" count="594" uniqueCount="65">
  <si>
    <t>Site</t>
  </si>
  <si>
    <t>CA-1A</t>
  </si>
  <si>
    <t>CA-1B</t>
  </si>
  <si>
    <t>CA-1C</t>
  </si>
  <si>
    <t>CA-2</t>
  </si>
  <si>
    <t>UT-1A</t>
  </si>
  <si>
    <t>UT-1B</t>
  </si>
  <si>
    <t>UT-2</t>
  </si>
  <si>
    <t>UT-3</t>
  </si>
  <si>
    <t>LBS</t>
  </si>
  <si>
    <t>LEHD</t>
  </si>
  <si>
    <t>TDM</t>
  </si>
  <si>
    <t>ITE</t>
  </si>
  <si>
    <t>Highest</t>
  </si>
  <si>
    <t>Daily vehicle trips per employee</t>
  </si>
  <si>
    <t>Wadsworth</t>
  </si>
  <si>
    <t>proofpoint</t>
  </si>
  <si>
    <t>Adobe</t>
  </si>
  <si>
    <t>Canyon river</t>
  </si>
  <si>
    <t>Paseo Commerce</t>
  </si>
  <si>
    <t>Anaspec</t>
  </si>
  <si>
    <t>Dumbarton</t>
  </si>
  <si>
    <t>Intel</t>
  </si>
  <si>
    <t>Mean</t>
  </si>
  <si>
    <t>Distance from mean</t>
  </si>
  <si>
    <t>Method</t>
  </si>
  <si>
    <t>California</t>
  </si>
  <si>
    <t>Utah</t>
  </si>
  <si>
    <t>Site:</t>
  </si>
  <si>
    <t>Method:</t>
  </si>
  <si>
    <t>Average difference from mean</t>
  </si>
  <si>
    <t xml:space="preserve">Ranking key: </t>
  </si>
  <si>
    <t>Highest value</t>
  </si>
  <si>
    <t>Second-highest value</t>
  </si>
  <si>
    <t>Second-lowest value</t>
  </si>
  <si>
    <t>Lowest value</t>
  </si>
  <si>
    <t>Daily vehicle trips</t>
  </si>
  <si>
    <t>average diff</t>
  </si>
  <si>
    <t>(percent of mean)</t>
  </si>
  <si>
    <t>Average trip length</t>
  </si>
  <si>
    <t>Middle value</t>
  </si>
  <si>
    <t>Trip length</t>
  </si>
  <si>
    <t>method:</t>
  </si>
  <si>
    <t>Trip generation method:</t>
  </si>
  <si>
    <t>Higher than median</t>
  </si>
  <si>
    <t>Lower than me</t>
  </si>
  <si>
    <t>Daily VMT</t>
  </si>
  <si>
    <t>LBS-LBS</t>
  </si>
  <si>
    <t>LEHD-LBS</t>
  </si>
  <si>
    <t>TDM-LBS</t>
  </si>
  <si>
    <t>ITE-LBS</t>
  </si>
  <si>
    <t>LBS-LEHD</t>
  </si>
  <si>
    <t>LEHD-LEHD</t>
  </si>
  <si>
    <t>TDM-LEHD</t>
  </si>
  <si>
    <t>ITE-LEHD</t>
  </si>
  <si>
    <t>LBS-TDM</t>
  </si>
  <si>
    <t>LEHD-TDM</t>
  </si>
  <si>
    <t>TDM-TDM</t>
  </si>
  <si>
    <t>ITE-TDM</t>
  </si>
  <si>
    <t>TripGen</t>
  </si>
  <si>
    <t>TripLength</t>
  </si>
  <si>
    <t>Gross floor area (1,000 square feet)</t>
  </si>
  <si>
    <t>Number of employees</t>
  </si>
  <si>
    <t>Employees per 1,000 square feet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</si>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</sst>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2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0" fillId="0" borderId="12" xfId="0" applyBorder="1"/>
    <xf numFmtId="0" fontId="0" fillId="0" borderId="15" xfId="0" applyBorder="1"/>
    <xf numFmtId="0" fontId="0" fillId="6" borderId="10" xfId="0" applyFont="1" applyFill="1" applyBorder="1"/>
    <xf numFmtId="0" fontId="2" fillId="3" borderId="10" xfId="0" applyFont="1" applyFill="1" applyBorder="1"/>
    <xf numFmtId="0" fontId="2" fillId="2" borderId="18" xfId="0" applyFont="1" applyFill="1" applyBorder="1"/>
    <xf numFmtId="0" fontId="2" fillId="3" borderId="18" xfId="0" applyFont="1" applyFill="1" applyBorder="1"/>
    <xf numFmtId="0" fontId="0" fillId="6" borderId="18" xfId="0" applyFont="1" applyFill="1" applyBorder="1"/>
    <xf numFmtId="0" fontId="0" fillId="0" borderId="19" xfId="0" applyBorder="1"/>
    <xf numFmtId="0" fontId="0" fillId="6" borderId="19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0" fillId="7" borderId="0" xfId="0" applyFill="1"/>
    <xf numFmtId="0" fontId="0" fillId="7" borderId="14" xfId="0" applyFill="1" applyBorder="1"/>
    <xf numFmtId="0" fontId="0" fillId="7" borderId="0" xfId="0" applyFill="1" applyBorder="1"/>
    <xf numFmtId="0" fontId="0" fillId="7" borderId="19" xfId="0" applyFill="1" applyBorder="1"/>
    <xf numFmtId="0" fontId="0" fillId="7" borderId="8" xfId="0" applyFill="1" applyBorder="1"/>
    <xf numFmtId="0" fontId="0" fillId="7" borderId="17" xfId="0" applyFill="1" applyBorder="1"/>
    <xf numFmtId="0" fontId="0" fillId="7" borderId="20" xfId="0" applyFill="1" applyBorder="1"/>
    <xf numFmtId="0" fontId="0" fillId="7" borderId="22" xfId="0" applyFill="1" applyBorder="1"/>
    <xf numFmtId="0" fontId="0" fillId="7" borderId="7" xfId="0" applyFill="1" applyBorder="1"/>
    <xf numFmtId="0" fontId="0" fillId="0" borderId="16" xfId="0" applyBorder="1"/>
    <xf numFmtId="0" fontId="0" fillId="7" borderId="24" xfId="0" applyFill="1" applyBorder="1"/>
    <xf numFmtId="0" fontId="0" fillId="0" borderId="9" xfId="0" applyBorder="1"/>
    <xf numFmtId="9" fontId="0" fillId="0" borderId="25" xfId="2" applyFont="1" applyBorder="1"/>
    <xf numFmtId="9" fontId="0" fillId="0" borderId="26" xfId="2" applyFont="1" applyBorder="1"/>
    <xf numFmtId="9" fontId="0" fillId="0" borderId="27" xfId="2" applyFont="1" applyBorder="1"/>
    <xf numFmtId="9" fontId="0" fillId="0" borderId="28" xfId="2" applyFont="1" applyBorder="1"/>
    <xf numFmtId="9" fontId="0" fillId="0" borderId="29" xfId="2" applyFont="1" applyBorder="1"/>
    <xf numFmtId="0" fontId="0" fillId="7" borderId="30" xfId="0" applyFill="1" applyBorder="1"/>
    <xf numFmtId="0" fontId="0" fillId="7" borderId="2" xfId="0" applyFill="1" applyBorder="1"/>
    <xf numFmtId="0" fontId="0" fillId="7" borderId="4" xfId="0" applyFill="1" applyBorder="1"/>
    <xf numFmtId="0" fontId="0" fillId="7" borderId="9" xfId="0" applyFill="1" applyBorder="1"/>
    <xf numFmtId="0" fontId="2" fillId="3" borderId="34" xfId="0" applyFont="1" applyFill="1" applyBorder="1"/>
    <xf numFmtId="0" fontId="2" fillId="3" borderId="35" xfId="0" applyFont="1" applyFill="1" applyBorder="1"/>
    <xf numFmtId="0" fontId="0" fillId="0" borderId="31" xfId="0" applyBorder="1"/>
    <xf numFmtId="0" fontId="2" fillId="2" borderId="36" xfId="0" applyFont="1" applyFill="1" applyBorder="1"/>
    <xf numFmtId="0" fontId="2" fillId="2" borderId="33" xfId="0" applyFont="1" applyFill="1" applyBorder="1"/>
    <xf numFmtId="0" fontId="0" fillId="7" borderId="2" xfId="0" applyFill="1" applyBorder="1" applyAlignment="1">
      <alignment vertical="top"/>
    </xf>
    <xf numFmtId="0" fontId="0" fillId="6" borderId="39" xfId="0" applyFont="1" applyFill="1" applyBorder="1"/>
    <xf numFmtId="0" fontId="0" fillId="6" borderId="40" xfId="0" applyFont="1" applyFill="1" applyBorder="1"/>
    <xf numFmtId="0" fontId="0" fillId="6" borderId="41" xfId="0" applyFont="1" applyFill="1" applyBorder="1"/>
    <xf numFmtId="0" fontId="2" fillId="2" borderId="42" xfId="0" applyFont="1" applyFill="1" applyBorder="1"/>
    <xf numFmtId="0" fontId="2" fillId="2" borderId="43" xfId="0" applyFont="1" applyFill="1" applyBorder="1"/>
    <xf numFmtId="0" fontId="0" fillId="0" borderId="44" xfId="0" applyBorder="1"/>
    <xf numFmtId="0" fontId="0" fillId="2" borderId="3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2" fillId="3" borderId="19" xfId="0" applyFont="1" applyFill="1" applyBorder="1"/>
    <xf numFmtId="0" fontId="2" fillId="2" borderId="23" xfId="0" applyFont="1" applyFill="1" applyBorder="1"/>
    <xf numFmtId="0" fontId="2" fillId="3" borderId="36" xfId="0" applyFont="1" applyFill="1" applyBorder="1"/>
    <xf numFmtId="0" fontId="0" fillId="2" borderId="20" xfId="0" applyFill="1" applyBorder="1"/>
    <xf numFmtId="0" fontId="0" fillId="2" borderId="1" xfId="0" applyFill="1" applyBorder="1" applyAlignment="1">
      <alignment horizontal="center"/>
    </xf>
    <xf numFmtId="0" fontId="0" fillId="8" borderId="49" xfId="0" applyFill="1" applyBorder="1"/>
    <xf numFmtId="0" fontId="0" fillId="8" borderId="50" xfId="0" applyFill="1" applyBorder="1"/>
    <xf numFmtId="0" fontId="0" fillId="8" borderId="51" xfId="0" applyFill="1" applyBorder="1"/>
    <xf numFmtId="0" fontId="0" fillId="6" borderId="41" xfId="0" applyFill="1" applyBorder="1"/>
    <xf numFmtId="0" fontId="0" fillId="6" borderId="21" xfId="0" applyFill="1" applyBorder="1"/>
    <xf numFmtId="0" fontId="0" fillId="7" borderId="0" xfId="0" applyFont="1" applyFill="1"/>
    <xf numFmtId="0" fontId="4" fillId="7" borderId="0" xfId="0" applyFont="1" applyFill="1"/>
    <xf numFmtId="9" fontId="0" fillId="0" borderId="52" xfId="2" applyFont="1" applyBorder="1"/>
    <xf numFmtId="0" fontId="0" fillId="2" borderId="37" xfId="0" applyFill="1" applyBorder="1" applyAlignment="1">
      <alignment horizontal="center"/>
    </xf>
    <xf numFmtId="0" fontId="5" fillId="8" borderId="49" xfId="0" applyFont="1" applyFill="1" applyBorder="1"/>
    <xf numFmtId="0" fontId="5" fillId="8" borderId="50" xfId="0" applyFont="1" applyFill="1" applyBorder="1"/>
    <xf numFmtId="0" fontId="5" fillId="8" borderId="51" xfId="0" applyFont="1" applyFill="1" applyBorder="1"/>
    <xf numFmtId="0" fontId="5" fillId="2" borderId="1" xfId="0" applyFont="1" applyFill="1" applyBorder="1" applyAlignment="1">
      <alignment horizontal="center"/>
    </xf>
    <xf numFmtId="0" fontId="5" fillId="7" borderId="37" xfId="0" applyFont="1" applyFill="1" applyBorder="1" applyAlignment="1">
      <alignment horizontal="center"/>
    </xf>
    <xf numFmtId="0" fontId="5" fillId="7" borderId="2" xfId="0" applyFont="1" applyFill="1" applyBorder="1"/>
    <xf numFmtId="0" fontId="5" fillId="7" borderId="4" xfId="0" applyFont="1" applyFill="1" applyBorder="1"/>
    <xf numFmtId="0" fontId="5" fillId="7" borderId="2" xfId="0" applyFont="1" applyFill="1" applyBorder="1" applyAlignment="1">
      <alignment vertical="top"/>
    </xf>
    <xf numFmtId="0" fontId="5" fillId="2" borderId="37" xfId="0" applyFont="1" applyFill="1" applyBorder="1" applyAlignment="1">
      <alignment horizontal="center" vertical="top"/>
    </xf>
    <xf numFmtId="0" fontId="5" fillId="7" borderId="26" xfId="0" applyFont="1" applyFill="1" applyBorder="1" applyAlignment="1">
      <alignment horizontal="center" vertical="top"/>
    </xf>
    <xf numFmtId="0" fontId="5" fillId="7" borderId="7" xfId="0" applyFont="1" applyFill="1" applyBorder="1"/>
    <xf numFmtId="0" fontId="5" fillId="7" borderId="9" xfId="0" applyFont="1" applyFill="1" applyBorder="1"/>
    <xf numFmtId="0" fontId="5" fillId="2" borderId="26" xfId="0" applyFont="1" applyFill="1" applyBorder="1" applyAlignment="1">
      <alignment horizontal="center" vertical="top"/>
    </xf>
    <xf numFmtId="0" fontId="5" fillId="7" borderId="28" xfId="0" applyFont="1" applyFill="1" applyBorder="1" applyAlignment="1">
      <alignment horizontal="center" vertical="top"/>
    </xf>
    <xf numFmtId="0" fontId="5" fillId="7" borderId="22" xfId="0" applyFont="1" applyFill="1" applyBorder="1"/>
    <xf numFmtId="0" fontId="5" fillId="7" borderId="14" xfId="0" applyFont="1" applyFill="1" applyBorder="1"/>
    <xf numFmtId="0" fontId="5" fillId="7" borderId="30" xfId="0" applyFont="1" applyFill="1" applyBorder="1"/>
    <xf numFmtId="0" fontId="5" fillId="7" borderId="0" xfId="0" applyFont="1" applyFill="1" applyBorder="1"/>
    <xf numFmtId="0" fontId="5" fillId="7" borderId="20" xfId="0" applyFont="1" applyFill="1" applyBorder="1"/>
    <xf numFmtId="0" fontId="5" fillId="7" borderId="8" xfId="0" applyFont="1" applyFill="1" applyBorder="1"/>
    <xf numFmtId="0" fontId="5" fillId="2" borderId="5" xfId="0" applyFont="1" applyFill="1" applyBorder="1"/>
    <xf numFmtId="0" fontId="5" fillId="2" borderId="0" xfId="0" applyFont="1" applyFill="1" applyBorder="1"/>
    <xf numFmtId="0" fontId="5" fillId="7" borderId="17" xfId="0" applyFont="1" applyFill="1" applyBorder="1"/>
    <xf numFmtId="0" fontId="5" fillId="7" borderId="24" xfId="0" applyFont="1" applyFill="1" applyBorder="1"/>
    <xf numFmtId="0" fontId="5" fillId="7" borderId="0" xfId="0" applyFont="1" applyFill="1"/>
    <xf numFmtId="0" fontId="7" fillId="7" borderId="0" xfId="0" applyFont="1" applyFill="1"/>
    <xf numFmtId="0" fontId="5" fillId="6" borderId="41" xfId="0" applyFont="1" applyFill="1" applyBorder="1"/>
    <xf numFmtId="0" fontId="5" fillId="6" borderId="21" xfId="0" applyFont="1" applyFill="1" applyBorder="1"/>
    <xf numFmtId="0" fontId="5" fillId="0" borderId="0" xfId="0" applyFont="1"/>
    <xf numFmtId="165" fontId="5" fillId="2" borderId="20" xfId="1" applyNumberFormat="1" applyFont="1" applyFill="1" applyBorder="1"/>
    <xf numFmtId="165" fontId="6" fillId="2" borderId="18" xfId="1" applyNumberFormat="1" applyFont="1" applyFill="1" applyBorder="1"/>
    <xf numFmtId="166" fontId="6" fillId="3" borderId="34" xfId="1" applyNumberFormat="1" applyFont="1" applyFill="1" applyBorder="1"/>
    <xf numFmtId="166" fontId="5" fillId="0" borderId="15" xfId="1" applyNumberFormat="1" applyFont="1" applyBorder="1"/>
    <xf numFmtId="166" fontId="5" fillId="6" borderId="41" xfId="1" applyNumberFormat="1" applyFont="1" applyFill="1" applyBorder="1"/>
    <xf numFmtId="166" fontId="6" fillId="2" borderId="39" xfId="1" applyNumberFormat="1" applyFont="1" applyFill="1" applyBorder="1"/>
    <xf numFmtId="166" fontId="6" fillId="2" borderId="26" xfId="1" applyNumberFormat="1" applyFont="1" applyFill="1" applyBorder="1"/>
    <xf numFmtId="166" fontId="5" fillId="7" borderId="25" xfId="1" applyNumberFormat="1" applyFont="1" applyFill="1" applyBorder="1"/>
    <xf numFmtId="166" fontId="6" fillId="3" borderId="35" xfId="1" applyNumberFormat="1" applyFont="1" applyFill="1" applyBorder="1"/>
    <xf numFmtId="166" fontId="6" fillId="2" borderId="40" xfId="1" applyNumberFormat="1" applyFont="1" applyFill="1" applyBorder="1"/>
    <xf numFmtId="166" fontId="5" fillId="7" borderId="26" xfId="1" applyNumberFormat="1" applyFont="1" applyFill="1" applyBorder="1"/>
    <xf numFmtId="166" fontId="5" fillId="0" borderId="31" xfId="1" applyNumberFormat="1" applyFont="1" applyBorder="1"/>
    <xf numFmtId="166" fontId="5" fillId="0" borderId="19" xfId="1" applyNumberFormat="1" applyFont="1" applyBorder="1"/>
    <xf numFmtId="166" fontId="5" fillId="2" borderId="26" xfId="1" applyNumberFormat="1" applyFont="1" applyFill="1" applyBorder="1"/>
    <xf numFmtId="166" fontId="5" fillId="7" borderId="27" xfId="1" applyNumberFormat="1" applyFont="1" applyFill="1" applyBorder="1"/>
    <xf numFmtId="166" fontId="5" fillId="6" borderId="19" xfId="1" applyNumberFormat="1" applyFont="1" applyFill="1" applyBorder="1"/>
    <xf numFmtId="166" fontId="6" fillId="3" borderId="19" xfId="1" applyNumberFormat="1" applyFont="1" applyFill="1" applyBorder="1"/>
    <xf numFmtId="166" fontId="6" fillId="2" borderId="20" xfId="1" applyNumberFormat="1" applyFont="1" applyFill="1" applyBorder="1"/>
    <xf numFmtId="166" fontId="5" fillId="2" borderId="20" xfId="1" applyNumberFormat="1" applyFont="1" applyFill="1" applyBorder="1"/>
    <xf numFmtId="166" fontId="5" fillId="2" borderId="1" xfId="1" applyNumberFormat="1" applyFont="1" applyFill="1" applyBorder="1"/>
    <xf numFmtId="166" fontId="6" fillId="3" borderId="36" xfId="1" applyNumberFormat="1" applyFont="1" applyFill="1" applyBorder="1"/>
    <xf numFmtId="166" fontId="6" fillId="2" borderId="18" xfId="1" applyNumberFormat="1" applyFont="1" applyFill="1" applyBorder="1"/>
    <xf numFmtId="166" fontId="6" fillId="3" borderId="18" xfId="1" applyNumberFormat="1" applyFont="1" applyFill="1" applyBorder="1"/>
    <xf numFmtId="166" fontId="5" fillId="0" borderId="17" xfId="1" applyNumberFormat="1" applyFont="1" applyBorder="1"/>
    <xf numFmtId="166" fontId="6" fillId="2" borderId="36" xfId="1" applyNumberFormat="1" applyFont="1" applyFill="1" applyBorder="1"/>
    <xf numFmtId="166" fontId="5" fillId="6" borderId="18" xfId="1" applyNumberFormat="1" applyFont="1" applyFill="1" applyBorder="1"/>
    <xf numFmtId="166" fontId="6" fillId="2" borderId="33" xfId="1" applyNumberFormat="1" applyFont="1" applyFill="1" applyBorder="1"/>
    <xf numFmtId="166" fontId="6" fillId="3" borderId="10" xfId="1" applyNumberFormat="1" applyFont="1" applyFill="1" applyBorder="1"/>
    <xf numFmtId="166" fontId="5" fillId="6" borderId="10" xfId="1" applyNumberFormat="1" applyFont="1" applyFill="1" applyBorder="1"/>
    <xf numFmtId="166" fontId="5" fillId="0" borderId="8" xfId="1" applyNumberFormat="1" applyFont="1" applyBorder="1"/>
    <xf numFmtId="166" fontId="5" fillId="2" borderId="28" xfId="1" applyNumberFormat="1" applyFont="1" applyFill="1" applyBorder="1"/>
    <xf numFmtId="166" fontId="5" fillId="7" borderId="52" xfId="1" applyNumberFormat="1" applyFont="1" applyFill="1" applyBorder="1"/>
    <xf numFmtId="0" fontId="5" fillId="0" borderId="19" xfId="1" applyNumberFormat="1" applyFont="1" applyBorder="1"/>
    <xf numFmtId="166" fontId="6" fillId="2" borderId="41" xfId="1" applyNumberFormat="1" applyFont="1" applyFill="1" applyBorder="1"/>
    <xf numFmtId="166" fontId="5" fillId="6" borderId="12" xfId="1" applyNumberFormat="1" applyFont="1" applyFill="1" applyBorder="1"/>
    <xf numFmtId="166" fontId="5" fillId="7" borderId="41" xfId="1" applyNumberFormat="1" applyFont="1" applyFill="1" applyBorder="1"/>
    <xf numFmtId="166" fontId="5" fillId="7" borderId="31" xfId="1" applyNumberFormat="1" applyFont="1" applyFill="1" applyBorder="1"/>
    <xf numFmtId="166" fontId="6" fillId="3" borderId="31" xfId="1" applyNumberFormat="1" applyFont="1" applyFill="1" applyBorder="1"/>
    <xf numFmtId="1" fontId="0" fillId="7" borderId="0" xfId="0" applyNumberFormat="1" applyFill="1"/>
    <xf numFmtId="0" fontId="5" fillId="7" borderId="28" xfId="0" applyFont="1" applyFill="1" applyBorder="1" applyAlignment="1">
      <alignment horizontal="center" wrapText="1"/>
    </xf>
    <xf numFmtId="9" fontId="5" fillId="0" borderId="13" xfId="2" applyFont="1" applyBorder="1" applyAlignment="1">
      <alignment horizontal="right" indent="4"/>
    </xf>
    <xf numFmtId="9" fontId="5" fillId="0" borderId="6" xfId="2" applyFont="1" applyBorder="1" applyAlignment="1">
      <alignment horizontal="right" indent="4"/>
    </xf>
    <xf numFmtId="9" fontId="5" fillId="0" borderId="23" xfId="2" applyFont="1" applyBorder="1" applyAlignment="1">
      <alignment horizontal="right" indent="4"/>
    </xf>
    <xf numFmtId="9" fontId="5" fillId="0" borderId="9" xfId="2" applyFont="1" applyBorder="1" applyAlignment="1">
      <alignment horizontal="right" indent="4"/>
    </xf>
    <xf numFmtId="0" fontId="5" fillId="2" borderId="6" xfId="0" applyFont="1" applyFill="1" applyBorder="1" applyAlignment="1">
      <alignment horizontal="right" indent="4"/>
    </xf>
    <xf numFmtId="9" fontId="5" fillId="0" borderId="4" xfId="2" applyFont="1" applyBorder="1" applyAlignment="1">
      <alignment horizontal="right" indent="4"/>
    </xf>
    <xf numFmtId="9" fontId="5" fillId="0" borderId="55" xfId="2" applyFont="1" applyBorder="1" applyAlignment="1">
      <alignment horizontal="right" indent="4"/>
    </xf>
    <xf numFmtId="166" fontId="5" fillId="7" borderId="15" xfId="1" applyNumberFormat="1" applyFont="1" applyFill="1" applyBorder="1"/>
    <xf numFmtId="166" fontId="5" fillId="7" borderId="12" xfId="1" applyNumberFormat="1" applyFont="1" applyFill="1" applyBorder="1"/>
    <xf numFmtId="0" fontId="5" fillId="7" borderId="19" xfId="1" applyNumberFormat="1" applyFont="1" applyFill="1" applyBorder="1"/>
    <xf numFmtId="166" fontId="5" fillId="7" borderId="19" xfId="1" applyNumberFormat="1" applyFont="1" applyFill="1" applyBorder="1"/>
    <xf numFmtId="166" fontId="5" fillId="7" borderId="18" xfId="1" applyNumberFormat="1" applyFont="1" applyFill="1" applyBorder="1"/>
    <xf numFmtId="166" fontId="5" fillId="7" borderId="17" xfId="1" applyNumberFormat="1" applyFont="1" applyFill="1" applyBorder="1"/>
    <xf numFmtId="166" fontId="5" fillId="7" borderId="10" xfId="1" applyNumberFormat="1" applyFont="1" applyFill="1" applyBorder="1"/>
    <xf numFmtId="166" fontId="5" fillId="7" borderId="8" xfId="1" applyNumberFormat="1" applyFont="1" applyFill="1" applyBorder="1"/>
    <xf numFmtId="166" fontId="5" fillId="7" borderId="36" xfId="1" applyNumberFormat="1" applyFont="1" applyFill="1" applyBorder="1"/>
    <xf numFmtId="166" fontId="5" fillId="7" borderId="33" xfId="1" applyNumberFormat="1" applyFont="1" applyFill="1" applyBorder="1"/>
    <xf numFmtId="166" fontId="5" fillId="7" borderId="34" xfId="1" applyNumberFormat="1" applyFont="1" applyFill="1" applyBorder="1"/>
    <xf numFmtId="166" fontId="5" fillId="7" borderId="39" xfId="1" applyNumberFormat="1" applyFont="1" applyFill="1" applyBorder="1"/>
    <xf numFmtId="166" fontId="5" fillId="7" borderId="35" xfId="1" applyNumberFormat="1" applyFont="1" applyFill="1" applyBorder="1"/>
    <xf numFmtId="166" fontId="5" fillId="7" borderId="40" xfId="1" applyNumberFormat="1" applyFont="1" applyFill="1" applyBorder="1"/>
    <xf numFmtId="166" fontId="5" fillId="7" borderId="20" xfId="1" applyNumberFormat="1" applyFont="1" applyFill="1" applyBorder="1"/>
    <xf numFmtId="165" fontId="5" fillId="7" borderId="41" xfId="1" applyNumberFormat="1" applyFont="1" applyFill="1" applyBorder="1"/>
    <xf numFmtId="165" fontId="5" fillId="7" borderId="31" xfId="1" applyNumberFormat="1" applyFont="1" applyFill="1" applyBorder="1"/>
    <xf numFmtId="165" fontId="5" fillId="7" borderId="18" xfId="1" applyNumberFormat="1" applyFont="1" applyFill="1" applyBorder="1"/>
    <xf numFmtId="165" fontId="5" fillId="7" borderId="10" xfId="1" applyNumberFormat="1" applyFont="1" applyFill="1" applyBorder="1"/>
    <xf numFmtId="0" fontId="7" fillId="7" borderId="41" xfId="0" applyFont="1" applyFill="1" applyBorder="1"/>
    <xf numFmtId="0" fontId="7" fillId="7" borderId="21" xfId="0" applyFont="1" applyFill="1" applyBorder="1"/>
    <xf numFmtId="165" fontId="5" fillId="7" borderId="19" xfId="1" applyNumberFormat="1" applyFont="1" applyFill="1" applyBorder="1" applyAlignment="1">
      <alignment horizontal="right"/>
    </xf>
    <xf numFmtId="165" fontId="6" fillId="2" borderId="15" xfId="1" applyNumberFormat="1" applyFont="1" applyFill="1" applyBorder="1"/>
    <xf numFmtId="165" fontId="6" fillId="2" borderId="12" xfId="1" applyNumberFormat="1" applyFont="1" applyFill="1" applyBorder="1"/>
    <xf numFmtId="165" fontId="6" fillId="2" borderId="19" xfId="1" applyNumberFormat="1" applyFont="1" applyFill="1" applyBorder="1"/>
    <xf numFmtId="165" fontId="6" fillId="2" borderId="10" xfId="1" applyNumberFormat="1" applyFont="1" applyFill="1" applyBorder="1"/>
    <xf numFmtId="165" fontId="5" fillId="4" borderId="34" xfId="1" applyNumberFormat="1" applyFont="1" applyFill="1" applyBorder="1"/>
    <xf numFmtId="165" fontId="5" fillId="4" borderId="35" xfId="1" applyNumberFormat="1" applyFont="1" applyFill="1" applyBorder="1"/>
    <xf numFmtId="165" fontId="5" fillId="4" borderId="31" xfId="1" applyNumberFormat="1" applyFont="1" applyFill="1" applyBorder="1"/>
    <xf numFmtId="165" fontId="5" fillId="4" borderId="19" xfId="1" applyNumberFormat="1" applyFont="1" applyFill="1" applyBorder="1"/>
    <xf numFmtId="165" fontId="5" fillId="4" borderId="36" xfId="1" applyNumberFormat="1" applyFont="1" applyFill="1" applyBorder="1"/>
    <xf numFmtId="165" fontId="5" fillId="4" borderId="33" xfId="1" applyNumberFormat="1" applyFont="1" applyFill="1" applyBorder="1"/>
    <xf numFmtId="0" fontId="5" fillId="2" borderId="0" xfId="0" applyFont="1" applyFill="1"/>
    <xf numFmtId="0" fontId="5" fillId="7" borderId="5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5" fillId="2" borderId="6" xfId="0" applyFont="1" applyFill="1" applyBorder="1"/>
    <xf numFmtId="166" fontId="7" fillId="7" borderId="34" xfId="1" applyNumberFormat="1" applyFont="1" applyFill="1" applyBorder="1"/>
    <xf numFmtId="166" fontId="7" fillId="7" borderId="35" xfId="1" applyNumberFormat="1" applyFont="1" applyFill="1" applyBorder="1"/>
    <xf numFmtId="166" fontId="7" fillId="7" borderId="31" xfId="1" applyNumberFormat="1" applyFont="1" applyFill="1" applyBorder="1"/>
    <xf numFmtId="166" fontId="7" fillId="7" borderId="19" xfId="1" applyNumberFormat="1" applyFont="1" applyFill="1" applyBorder="1"/>
    <xf numFmtId="166" fontId="7" fillId="7" borderId="46" xfId="1" applyNumberFormat="1" applyFont="1" applyFill="1" applyBorder="1"/>
    <xf numFmtId="166" fontId="7" fillId="7" borderId="56" xfId="1" applyNumberFormat="1" applyFont="1" applyFill="1" applyBorder="1"/>
    <xf numFmtId="166" fontId="5" fillId="2" borderId="3" xfId="1" applyNumberFormat="1" applyFont="1" applyFill="1" applyBorder="1"/>
    <xf numFmtId="166" fontId="5" fillId="2" borderId="0" xfId="1" applyNumberFormat="1" applyFont="1" applyFill="1" applyBorder="1"/>
    <xf numFmtId="166" fontId="7" fillId="7" borderId="11" xfId="1" applyNumberFormat="1" applyFont="1" applyFill="1" applyBorder="1"/>
    <xf numFmtId="166" fontId="5" fillId="0" borderId="58" xfId="1" applyNumberFormat="1" applyFont="1" applyBorder="1"/>
    <xf numFmtId="166" fontId="5" fillId="0" borderId="48" xfId="1" applyNumberFormat="1" applyFont="1" applyBorder="1"/>
    <xf numFmtId="166" fontId="5" fillId="0" borderId="23" xfId="1" applyNumberFormat="1" applyFont="1" applyBorder="1"/>
    <xf numFmtId="166" fontId="5" fillId="0" borderId="59" xfId="1" applyNumberFormat="1" applyFont="1" applyBorder="1"/>
    <xf numFmtId="166" fontId="5" fillId="0" borderId="44" xfId="1" applyNumberFormat="1" applyFont="1" applyBorder="1"/>
    <xf numFmtId="166" fontId="5" fillId="2" borderId="6" xfId="1" applyNumberFormat="1" applyFont="1" applyFill="1" applyBorder="1"/>
    <xf numFmtId="166" fontId="5" fillId="2" borderId="9" xfId="1" applyNumberFormat="1" applyFont="1" applyFill="1" applyBorder="1"/>
    <xf numFmtId="166" fontId="7" fillId="7" borderId="39" xfId="1" applyNumberFormat="1" applyFont="1" applyFill="1" applyBorder="1"/>
    <xf numFmtId="166" fontId="7" fillId="7" borderId="60" xfId="1" applyNumberFormat="1" applyFont="1" applyFill="1" applyBorder="1"/>
    <xf numFmtId="0" fontId="5" fillId="2" borderId="4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166" fontId="6" fillId="2" borderId="6" xfId="1" applyNumberFormat="1" applyFont="1" applyFill="1" applyBorder="1"/>
    <xf numFmtId="166" fontId="5" fillId="0" borderId="6" xfId="1" applyNumberFormat="1" applyFont="1" applyBorder="1"/>
    <xf numFmtId="166" fontId="5" fillId="2" borderId="30" xfId="1" applyNumberFormat="1" applyFont="1" applyFill="1" applyBorder="1"/>
    <xf numFmtId="166" fontId="5" fillId="2" borderId="23" xfId="1" applyNumberFormat="1" applyFont="1" applyFill="1" applyBorder="1"/>
    <xf numFmtId="166" fontId="5" fillId="2" borderId="5" xfId="1" applyNumberFormat="1" applyFont="1" applyFill="1" applyBorder="1"/>
    <xf numFmtId="166" fontId="5" fillId="2" borderId="4" xfId="1" applyNumberFormat="1" applyFont="1" applyFill="1" applyBorder="1"/>
    <xf numFmtId="166" fontId="5" fillId="0" borderId="30" xfId="1" applyNumberFormat="1" applyFont="1" applyBorder="1"/>
    <xf numFmtId="166" fontId="5" fillId="0" borderId="57" xfId="1" applyNumberFormat="1" applyFont="1" applyBorder="1"/>
    <xf numFmtId="0" fontId="7" fillId="7" borderId="35" xfId="1" applyNumberFormat="1" applyFont="1" applyFill="1" applyBorder="1"/>
    <xf numFmtId="0" fontId="7" fillId="7" borderId="18" xfId="1" applyNumberFormat="1" applyFont="1" applyFill="1" applyBorder="1"/>
    <xf numFmtId="166" fontId="5" fillId="5" borderId="19" xfId="1" applyNumberFormat="1" applyFont="1" applyFill="1" applyBorder="1"/>
    <xf numFmtId="166" fontId="6" fillId="2" borderId="19" xfId="1" applyNumberFormat="1" applyFont="1" applyFill="1" applyBorder="1"/>
    <xf numFmtId="166" fontId="7" fillId="5" borderId="34" xfId="1" applyNumberFormat="1" applyFont="1" applyFill="1" applyBorder="1"/>
    <xf numFmtId="166" fontId="7" fillId="6" borderId="19" xfId="1" applyNumberFormat="1" applyFont="1" applyFill="1" applyBorder="1"/>
    <xf numFmtId="166" fontId="6" fillId="2" borderId="11" xfId="1" applyNumberFormat="1" applyFont="1" applyFill="1" applyBorder="1"/>
    <xf numFmtId="166" fontId="7" fillId="5" borderId="31" xfId="1" applyNumberFormat="1" applyFont="1" applyFill="1" applyBorder="1"/>
    <xf numFmtId="166" fontId="5" fillId="5" borderId="47" xfId="1" applyNumberFormat="1" applyFont="1" applyFill="1" applyBorder="1"/>
    <xf numFmtId="166" fontId="6" fillId="2" borderId="0" xfId="1" applyNumberFormat="1" applyFont="1" applyFill="1" applyBorder="1"/>
    <xf numFmtId="166" fontId="5" fillId="5" borderId="31" xfId="1" applyNumberFormat="1" applyFont="1" applyFill="1" applyBorder="1"/>
    <xf numFmtId="166" fontId="5" fillId="5" borderId="6" xfId="1" applyNumberFormat="1" applyFont="1" applyFill="1" applyBorder="1"/>
    <xf numFmtId="166" fontId="6" fillId="2" borderId="35" xfId="1" applyNumberFormat="1" applyFont="1" applyFill="1" applyBorder="1"/>
    <xf numFmtId="166" fontId="5" fillId="5" borderId="41" xfId="1" applyNumberFormat="1" applyFont="1" applyFill="1" applyBorder="1"/>
    <xf numFmtId="166" fontId="5" fillId="5" borderId="44" xfId="1" applyNumberFormat="1" applyFont="1" applyFill="1" applyBorder="1"/>
    <xf numFmtId="166" fontId="5" fillId="5" borderId="59" xfId="1" applyNumberFormat="1" applyFont="1" applyFill="1" applyBorder="1"/>
    <xf numFmtId="166" fontId="6" fillId="2" borderId="34" xfId="1" applyNumberFormat="1" applyFont="1" applyFill="1" applyBorder="1"/>
    <xf numFmtId="166" fontId="7" fillId="5" borderId="6" xfId="1" applyNumberFormat="1" applyFont="1" applyFill="1" applyBorder="1"/>
    <xf numFmtId="166" fontId="7" fillId="5" borderId="35" xfId="1" applyNumberFormat="1" applyFont="1" applyFill="1" applyBorder="1"/>
    <xf numFmtId="0" fontId="3" fillId="2" borderId="0" xfId="0" applyFont="1" applyFill="1"/>
    <xf numFmtId="0" fontId="0" fillId="6" borderId="19" xfId="0" applyFill="1" applyBorder="1"/>
    <xf numFmtId="166" fontId="7" fillId="7" borderId="58" xfId="1" applyNumberFormat="1" applyFont="1" applyFill="1" applyBorder="1"/>
    <xf numFmtId="166" fontId="7" fillId="7" borderId="44" xfId="1" applyNumberFormat="1" applyFont="1" applyFill="1" applyBorder="1"/>
    <xf numFmtId="166" fontId="6" fillId="3" borderId="32" xfId="1" applyNumberFormat="1" applyFont="1" applyFill="1" applyBorder="1"/>
    <xf numFmtId="166" fontId="6" fillId="3" borderId="11" xfId="1" applyNumberFormat="1" applyFont="1" applyFill="1" applyBorder="1"/>
    <xf numFmtId="166" fontId="6" fillId="3" borderId="44" xfId="1" applyNumberFormat="1" applyFont="1" applyFill="1" applyBorder="1"/>
    <xf numFmtId="166" fontId="7" fillId="6" borderId="5" xfId="1" applyNumberFormat="1" applyFont="1" applyFill="1" applyBorder="1"/>
    <xf numFmtId="166" fontId="7" fillId="6" borderId="47" xfId="1" applyNumberFormat="1" applyFont="1" applyFill="1" applyBorder="1"/>
    <xf numFmtId="166" fontId="7" fillId="6" borderId="31" xfId="1" applyNumberFormat="1" applyFont="1" applyFill="1" applyBorder="1"/>
    <xf numFmtId="166" fontId="7" fillId="6" borderId="6" xfId="1" applyNumberFormat="1" applyFont="1" applyFill="1" applyBorder="1"/>
    <xf numFmtId="166" fontId="7" fillId="6" borderId="48" xfId="1" applyNumberFormat="1" applyFont="1" applyFill="1" applyBorder="1"/>
    <xf numFmtId="0" fontId="7" fillId="7" borderId="44" xfId="1" applyNumberFormat="1" applyFont="1" applyFill="1" applyBorder="1"/>
    <xf numFmtId="166" fontId="6" fillId="3" borderId="15" xfId="1" applyNumberFormat="1" applyFont="1" applyFill="1" applyBorder="1"/>
    <xf numFmtId="166" fontId="6" fillId="3" borderId="0" xfId="1" applyNumberFormat="1" applyFont="1" applyFill="1" applyBorder="1"/>
    <xf numFmtId="166" fontId="7" fillId="6" borderId="44" xfId="1" applyNumberFormat="1" applyFont="1" applyFill="1" applyBorder="1"/>
    <xf numFmtId="166" fontId="7" fillId="7" borderId="61" xfId="1" applyNumberFormat="1" applyFont="1" applyFill="1" applyBorder="1"/>
    <xf numFmtId="0" fontId="5" fillId="7" borderId="2" xfId="0" applyFont="1" applyFill="1" applyBorder="1" applyAlignment="1">
      <alignment horizontal="center" vertical="center" textRotation="90"/>
    </xf>
    <xf numFmtId="0" fontId="5" fillId="7" borderId="5" xfId="0" applyFont="1" applyFill="1" applyBorder="1" applyAlignment="1">
      <alignment horizontal="center" vertical="center" textRotation="90"/>
    </xf>
    <xf numFmtId="0" fontId="5" fillId="7" borderId="7" xfId="0" applyFont="1" applyFill="1" applyBorder="1" applyAlignment="1">
      <alignment horizontal="center" vertical="center" textRotation="90"/>
    </xf>
    <xf numFmtId="0" fontId="6" fillId="2" borderId="4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3" borderId="41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7" borderId="37" xfId="0" applyFont="1" applyFill="1" applyBorder="1" applyAlignment="1">
      <alignment horizontal="center" wrapText="1"/>
    </xf>
    <xf numFmtId="0" fontId="5" fillId="7" borderId="26" xfId="0" applyFont="1" applyFill="1" applyBorder="1" applyAlignment="1">
      <alignment horizontal="center" wrapText="1"/>
    </xf>
    <xf numFmtId="0" fontId="5" fillId="7" borderId="49" xfId="0" applyFont="1" applyFill="1" applyBorder="1" applyAlignment="1">
      <alignment horizontal="center"/>
    </xf>
    <xf numFmtId="0" fontId="5" fillId="7" borderId="50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 vertical="top"/>
    </xf>
    <xf numFmtId="0" fontId="5" fillId="7" borderId="33" xfId="0" applyFont="1" applyFill="1" applyBorder="1" applyAlignment="1">
      <alignment horizontal="center" vertical="top"/>
    </xf>
    <xf numFmtId="0" fontId="5" fillId="7" borderId="11" xfId="0" applyFont="1" applyFill="1" applyBorder="1" applyAlignment="1">
      <alignment horizontal="center" vertical="top"/>
    </xf>
    <xf numFmtId="0" fontId="5" fillId="7" borderId="10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center" vertical="top"/>
    </xf>
    <xf numFmtId="0" fontId="5" fillId="7" borderId="8" xfId="0" applyFont="1" applyFill="1" applyBorder="1" applyAlignment="1">
      <alignment horizontal="center" vertical="top"/>
    </xf>
    <xf numFmtId="0" fontId="5" fillId="7" borderId="53" xfId="0" applyFont="1" applyFill="1" applyBorder="1" applyAlignment="1">
      <alignment horizontal="center" vertical="top"/>
    </xf>
    <xf numFmtId="0" fontId="5" fillId="7" borderId="54" xfId="0" applyFont="1" applyFill="1" applyBorder="1" applyAlignment="1">
      <alignment horizontal="center" vertical="top"/>
    </xf>
    <xf numFmtId="0" fontId="0" fillId="7" borderId="37" xfId="0" applyFill="1" applyBorder="1" applyAlignment="1">
      <alignment horizontal="center" wrapText="1"/>
    </xf>
    <xf numFmtId="0" fontId="0" fillId="7" borderId="26" xfId="0" applyFill="1" applyBorder="1" applyAlignment="1">
      <alignment horizontal="center" wrapText="1"/>
    </xf>
    <xf numFmtId="0" fontId="0" fillId="7" borderId="28" xfId="0" applyFill="1" applyBorder="1" applyAlignment="1">
      <alignment horizontal="center" wrapText="1"/>
    </xf>
    <xf numFmtId="0" fontId="2" fillId="2" borderId="4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32" xfId="0" applyFill="1" applyBorder="1" applyAlignment="1">
      <alignment horizontal="center" vertical="top"/>
    </xf>
    <xf numFmtId="0" fontId="0" fillId="7" borderId="33" xfId="0" applyFill="1" applyBorder="1" applyAlignment="1">
      <alignment horizontal="center" vertical="top"/>
    </xf>
    <xf numFmtId="0" fontId="0" fillId="7" borderId="11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38" xfId="0" applyFill="1" applyBorder="1" applyAlignment="1">
      <alignment horizontal="center" vertical="top"/>
    </xf>
    <xf numFmtId="0" fontId="0" fillId="7" borderId="45" xfId="0" applyFill="1" applyBorder="1" applyAlignment="1">
      <alignment horizontal="center" vertical="top"/>
    </xf>
    <xf numFmtId="0" fontId="0" fillId="7" borderId="2" xfId="0" applyFill="1" applyBorder="1" applyAlignment="1">
      <alignment horizontal="center" vertical="center" textRotation="90"/>
    </xf>
    <xf numFmtId="0" fontId="0" fillId="7" borderId="5" xfId="0" applyFill="1" applyBorder="1" applyAlignment="1">
      <alignment horizontal="center" vertical="center" textRotation="90"/>
    </xf>
    <xf numFmtId="0" fontId="0" fillId="7" borderId="7" xfId="0" applyFill="1" applyBorder="1" applyAlignment="1">
      <alignment horizontal="center" vertical="center" textRotation="90"/>
    </xf>
    <xf numFmtId="0" fontId="5" fillId="4" borderId="41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166" fontId="5" fillId="7" borderId="37" xfId="1" applyNumberFormat="1" applyFont="1" applyFill="1" applyBorder="1" applyAlignment="1">
      <alignment horizontal="center" vertical="center"/>
    </xf>
    <xf numFmtId="166" fontId="5" fillId="7" borderId="26" xfId="1" applyNumberFormat="1" applyFont="1" applyFill="1" applyBorder="1" applyAlignment="1">
      <alignment horizontal="center" vertical="center"/>
    </xf>
    <xf numFmtId="166" fontId="5" fillId="7" borderId="28" xfId="1" applyNumberFormat="1" applyFont="1" applyFill="1" applyBorder="1" applyAlignment="1">
      <alignment horizontal="center" vertical="center"/>
    </xf>
    <xf numFmtId="9" fontId="5" fillId="0" borderId="37" xfId="2" applyFont="1" applyBorder="1" applyAlignment="1">
      <alignment horizontal="center" vertical="center"/>
    </xf>
    <xf numFmtId="9" fontId="5" fillId="0" borderId="26" xfId="2" applyFont="1" applyBorder="1" applyAlignment="1">
      <alignment horizontal="center" vertical="center"/>
    </xf>
    <xf numFmtId="9" fontId="5" fillId="0" borderId="28" xfId="2" applyFont="1" applyBorder="1" applyAlignment="1">
      <alignment horizontal="center" vertical="center"/>
    </xf>
    <xf numFmtId="0" fontId="5" fillId="7" borderId="2" xfId="0" applyFont="1" applyFill="1" applyBorder="1" applyAlignment="1">
      <alignment horizontal="left" wrapText="1"/>
    </xf>
    <xf numFmtId="0" fontId="5" fillId="7" borderId="4" xfId="0" applyFont="1" applyFill="1" applyBorder="1" applyAlignment="1">
      <alignment horizontal="left" wrapText="1"/>
    </xf>
    <xf numFmtId="0" fontId="5" fillId="7" borderId="7" xfId="0" applyFont="1" applyFill="1" applyBorder="1" applyAlignment="1">
      <alignment horizontal="left" wrapText="1"/>
    </xf>
    <xf numFmtId="0" fontId="5" fillId="7" borderId="9" xfId="0" applyFont="1" applyFill="1" applyBorder="1" applyAlignment="1">
      <alignment horizontal="left" wrapText="1"/>
    </xf>
    <xf numFmtId="0" fontId="5" fillId="7" borderId="35" xfId="0" applyFont="1" applyFill="1" applyBorder="1" applyAlignment="1">
      <alignment horizontal="center" vertical="top"/>
    </xf>
    <xf numFmtId="0" fontId="5" fillId="7" borderId="12" xfId="0" applyFont="1" applyFill="1" applyBorder="1" applyAlignment="1">
      <alignment horizontal="center" vertical="top"/>
    </xf>
    <xf numFmtId="0" fontId="5" fillId="7" borderId="4" xfId="0" applyFont="1" applyFill="1" applyBorder="1" applyAlignment="1">
      <alignment horizontal="center" vertical="top"/>
    </xf>
    <xf numFmtId="0" fontId="5" fillId="7" borderId="6" xfId="0" applyFont="1" applyFill="1" applyBorder="1" applyAlignment="1">
      <alignment horizontal="center" vertical="top"/>
    </xf>
    <xf numFmtId="0" fontId="5" fillId="7" borderId="2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/>
    </xf>
    <xf numFmtId="0" fontId="0" fillId="0" borderId="37" xfId="0" applyBorder="1" applyAlignment="1">
      <alignment horizontal="center" wrapText="1"/>
    </xf>
    <xf numFmtId="0" fontId="5" fillId="7" borderId="2" xfId="0" applyFont="1" applyFill="1" applyBorder="1" applyAlignment="1">
      <alignment horizontal="center" vertical="top" wrapText="1"/>
    </xf>
    <xf numFmtId="0" fontId="5" fillId="7" borderId="7" xfId="0" applyFont="1" applyFill="1" applyBorder="1" applyAlignment="1">
      <alignment horizontal="center" vertical="top" wrapText="1"/>
    </xf>
    <xf numFmtId="166" fontId="7" fillId="7" borderId="22" xfId="1" applyNumberFormat="1" applyFont="1" applyFill="1" applyBorder="1"/>
    <xf numFmtId="166" fontId="7" fillId="7" borderId="5" xfId="1" applyNumberFormat="1" applyFont="1" applyFill="1" applyBorder="1"/>
    <xf numFmtId="166" fontId="7" fillId="7" borderId="30" xfId="1" applyNumberFormat="1" applyFont="1" applyFill="1" applyBorder="1"/>
    <xf numFmtId="166" fontId="7" fillId="7" borderId="24" xfId="1" applyNumberFormat="1" applyFont="1" applyFill="1" applyBorder="1"/>
    <xf numFmtId="166" fontId="7" fillId="7" borderId="7" xfId="1" applyNumberFormat="1" applyFont="1" applyFill="1" applyBorder="1"/>
    <xf numFmtId="0" fontId="5" fillId="7" borderId="37" xfId="0" applyFont="1" applyFill="1" applyBorder="1" applyAlignment="1">
      <alignment horizontal="center" vertical="top" wrapText="1"/>
    </xf>
    <xf numFmtId="0" fontId="5" fillId="7" borderId="28" xfId="0" applyFont="1" applyFill="1" applyBorder="1" applyAlignment="1">
      <alignment horizontal="center" vertical="top" wrapText="1"/>
    </xf>
    <xf numFmtId="166" fontId="7" fillId="7" borderId="26" xfId="1" applyNumberFormat="1" applyFont="1" applyFill="1" applyBorder="1"/>
    <xf numFmtId="0" fontId="7" fillId="7" borderId="27" xfId="1" applyNumberFormat="1" applyFont="1" applyFill="1" applyBorder="1"/>
    <xf numFmtId="166" fontId="7" fillId="7" borderId="27" xfId="1" applyNumberFormat="1" applyFont="1" applyFill="1" applyBorder="1"/>
    <xf numFmtId="166" fontId="7" fillId="7" borderId="29" xfId="1" applyNumberFormat="1" applyFont="1" applyFill="1" applyBorder="1"/>
    <xf numFmtId="166" fontId="7" fillId="7" borderId="28" xfId="1" applyNumberFormat="1" applyFont="1" applyFill="1" applyBorder="1"/>
    <xf numFmtId="0" fontId="0" fillId="0" borderId="28" xfId="0" applyBorder="1" applyAlignment="1">
      <alignment horizontal="center" wrapText="1"/>
    </xf>
    <xf numFmtId="164" fontId="0" fillId="0" borderId="26" xfId="0" applyNumberFormat="1" applyBorder="1"/>
    <xf numFmtId="164" fontId="0" fillId="0" borderId="28" xfId="0" applyNumberFormat="1" applyBorder="1"/>
    <xf numFmtId="0" fontId="0" fillId="0" borderId="0" xfId="0" applyFill="1"/>
    <xf numFmtId="1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G17" sqref="G17"/>
    </sheetView>
  </sheetViews>
  <sheetFormatPr defaultRowHeight="14.5" x14ac:dyDescent="0.35"/>
  <cols>
    <col min="2" max="2" width="2.6328125" customWidth="1"/>
    <col min="5" max="5" width="12.90625" customWidth="1"/>
    <col min="6" max="6" width="13.90625" customWidth="1"/>
    <col min="7" max="7" width="20.54296875" customWidth="1"/>
  </cols>
  <sheetData>
    <row r="1" spans="1:7" ht="15" thickBot="1" x14ac:dyDescent="0.4">
      <c r="A1" s="16"/>
      <c r="B1" s="16"/>
      <c r="C1" s="16"/>
      <c r="D1" s="16"/>
      <c r="E1" s="16"/>
      <c r="F1" s="16"/>
    </row>
    <row r="2" spans="1:7" x14ac:dyDescent="0.35">
      <c r="A2" s="16"/>
      <c r="B2" s="306" t="s">
        <v>28</v>
      </c>
      <c r="C2" s="307"/>
      <c r="D2" s="308"/>
      <c r="E2" s="313" t="s">
        <v>61</v>
      </c>
      <c r="F2" s="320" t="s">
        <v>62</v>
      </c>
      <c r="G2" s="312" t="s">
        <v>63</v>
      </c>
    </row>
    <row r="3" spans="1:7" ht="15" thickBot="1" x14ac:dyDescent="0.4">
      <c r="A3" s="16"/>
      <c r="B3" s="309"/>
      <c r="C3" s="310"/>
      <c r="D3" s="311"/>
      <c r="E3" s="314"/>
      <c r="F3" s="321"/>
      <c r="G3" s="327"/>
    </row>
    <row r="4" spans="1:7" x14ac:dyDescent="0.35">
      <c r="A4" s="16" t="s">
        <v>19</v>
      </c>
      <c r="B4" s="245" t="s">
        <v>26</v>
      </c>
      <c r="C4" s="81" t="s">
        <v>1</v>
      </c>
      <c r="D4" s="82"/>
      <c r="E4" s="315">
        <v>1221.925</v>
      </c>
      <c r="F4" s="325">
        <v>616</v>
      </c>
      <c r="G4" s="328">
        <f t="shared" ref="G4:G7" si="0">F4/E4</f>
        <v>0.50412259344886146</v>
      </c>
    </row>
    <row r="5" spans="1:7" x14ac:dyDescent="0.35">
      <c r="A5" s="16" t="s">
        <v>21</v>
      </c>
      <c r="B5" s="246"/>
      <c r="C5" s="83" t="s">
        <v>2</v>
      </c>
      <c r="D5" s="84"/>
      <c r="E5" s="316">
        <v>900.79399999999998</v>
      </c>
      <c r="F5" s="322">
        <v>911</v>
      </c>
      <c r="G5" s="328">
        <f t="shared" si="0"/>
        <v>1.0113300044183242</v>
      </c>
    </row>
    <row r="6" spans="1:7" x14ac:dyDescent="0.35">
      <c r="A6" s="16" t="s">
        <v>20</v>
      </c>
      <c r="B6" s="246"/>
      <c r="C6" s="83" t="s">
        <v>3</v>
      </c>
      <c r="D6" s="85"/>
      <c r="E6" s="317">
        <v>184.506</v>
      </c>
      <c r="F6" s="323" t="s">
        <v>64</v>
      </c>
      <c r="G6" s="328"/>
    </row>
    <row r="7" spans="1:7" ht="15" thickBot="1" x14ac:dyDescent="0.4">
      <c r="A7" s="16" t="s">
        <v>22</v>
      </c>
      <c r="B7" s="247"/>
      <c r="C7" s="77" t="s">
        <v>4</v>
      </c>
      <c r="D7" s="86"/>
      <c r="E7" s="317">
        <v>2451.3440000000001</v>
      </c>
      <c r="F7" s="324">
        <v>3468</v>
      </c>
      <c r="G7" s="328">
        <f t="shared" si="0"/>
        <v>1.4147341213636275</v>
      </c>
    </row>
    <row r="8" spans="1:7" x14ac:dyDescent="0.35">
      <c r="A8" s="16" t="s">
        <v>15</v>
      </c>
      <c r="B8" s="245" t="s">
        <v>27</v>
      </c>
      <c r="C8" s="81" t="s">
        <v>5</v>
      </c>
      <c r="D8" s="82"/>
      <c r="E8" s="318">
        <v>32.006</v>
      </c>
      <c r="F8" s="325">
        <v>413</v>
      </c>
      <c r="G8" s="328">
        <f t="shared" ref="G8:G10" si="1">F8/E8</f>
        <v>12.903830531775291</v>
      </c>
    </row>
    <row r="9" spans="1:7" x14ac:dyDescent="0.35">
      <c r="A9" s="16" t="s">
        <v>16</v>
      </c>
      <c r="B9" s="246"/>
      <c r="C9" s="83" t="s">
        <v>6</v>
      </c>
      <c r="D9" s="89"/>
      <c r="E9" s="318">
        <v>147.69900000000001</v>
      </c>
      <c r="F9" s="325">
        <v>1117</v>
      </c>
      <c r="G9" s="328">
        <f t="shared" si="1"/>
        <v>7.5626781494796846</v>
      </c>
    </row>
    <row r="10" spans="1:7" x14ac:dyDescent="0.35">
      <c r="A10" s="16" t="s">
        <v>17</v>
      </c>
      <c r="B10" s="246"/>
      <c r="C10" s="90" t="s">
        <v>7</v>
      </c>
      <c r="D10" s="89"/>
      <c r="E10" s="318">
        <v>162</v>
      </c>
      <c r="F10" s="325">
        <v>1488</v>
      </c>
      <c r="G10" s="328">
        <f t="shared" si="1"/>
        <v>9.1851851851851851</v>
      </c>
    </row>
    <row r="11" spans="1:7" ht="15" thickBot="1" x14ac:dyDescent="0.4">
      <c r="A11" s="16" t="s">
        <v>18</v>
      </c>
      <c r="B11" s="247"/>
      <c r="C11" s="77" t="s">
        <v>8</v>
      </c>
      <c r="D11" s="86"/>
      <c r="E11" s="319">
        <v>21.998999999999999</v>
      </c>
      <c r="F11" s="326">
        <v>219</v>
      </c>
      <c r="G11" s="329">
        <f>F11/E11</f>
        <v>9.9549979544524749</v>
      </c>
    </row>
    <row r="12" spans="1:7" x14ac:dyDescent="0.35">
      <c r="A12" s="16"/>
      <c r="B12" s="91"/>
      <c r="C12" s="91"/>
      <c r="D12" s="91"/>
      <c r="E12" s="91"/>
      <c r="F12" s="91"/>
    </row>
  </sheetData>
  <mergeCells count="6">
    <mergeCell ref="B2:D3"/>
    <mergeCell ref="B8:B11"/>
    <mergeCell ref="E2:E3"/>
    <mergeCell ref="F2:F3"/>
    <mergeCell ref="G2:G3"/>
    <mergeCell ref="B4:B7"/>
  </mergeCells>
  <pageMargins left="0.7" right="0.7" top="0.75" bottom="0.75" header="0.3" footer="0.3"/>
  <pageSetup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14" zoomScaleNormal="100" workbookViewId="0">
      <selection activeCell="H32" sqref="H32"/>
    </sheetView>
  </sheetViews>
  <sheetFormatPr defaultRowHeight="14.5" x14ac:dyDescent="0.35"/>
  <cols>
    <col min="2" max="2" width="2.6328125" customWidth="1"/>
    <col min="5" max="5" width="9.1796875" bestFit="1" customWidth="1"/>
    <col min="6" max="7" width="8.81640625" bestFit="1" customWidth="1"/>
    <col min="8" max="8" width="9.1796875" bestFit="1" customWidth="1"/>
    <col min="9" max="9" width="1" style="18" customWidth="1"/>
    <col min="10" max="10" width="8.453125" style="18" customWidth="1"/>
    <col min="11" max="11" width="15.90625" customWidth="1"/>
  </cols>
  <sheetData>
    <row r="1" spans="1:17" ht="15" thickBot="1" x14ac:dyDescent="0.4">
      <c r="A1" s="16"/>
      <c r="B1" s="16"/>
      <c r="C1" s="16"/>
      <c r="D1" s="16"/>
      <c r="E1" s="16"/>
      <c r="F1" s="16"/>
      <c r="G1" s="16"/>
      <c r="H1" s="16"/>
      <c r="K1" s="16"/>
      <c r="L1" s="16"/>
    </row>
    <row r="2" spans="1:17" ht="15" thickBot="1" x14ac:dyDescent="0.4">
      <c r="A2" s="16"/>
      <c r="B2" s="58"/>
      <c r="C2" s="59"/>
      <c r="D2" s="60"/>
      <c r="E2" s="275" t="s">
        <v>14</v>
      </c>
      <c r="F2" s="276"/>
      <c r="G2" s="276"/>
      <c r="H2" s="277"/>
      <c r="I2" s="57"/>
      <c r="J2" s="66"/>
      <c r="K2" s="266" t="s">
        <v>30</v>
      </c>
      <c r="L2" s="16"/>
      <c r="N2" t="s">
        <v>24</v>
      </c>
    </row>
    <row r="3" spans="1:17" ht="16" customHeight="1" x14ac:dyDescent="0.35">
      <c r="A3" s="16"/>
      <c r="B3" s="34"/>
      <c r="C3" s="35"/>
      <c r="D3" s="42" t="s">
        <v>29</v>
      </c>
      <c r="E3" s="278" t="s">
        <v>9</v>
      </c>
      <c r="F3" s="280" t="s">
        <v>10</v>
      </c>
      <c r="G3" s="282" t="s">
        <v>11</v>
      </c>
      <c r="H3" s="284" t="s">
        <v>12</v>
      </c>
      <c r="I3" s="49"/>
      <c r="J3" s="50"/>
      <c r="K3" s="267"/>
      <c r="L3" s="16"/>
      <c r="M3" t="s">
        <v>23</v>
      </c>
      <c r="N3" t="s">
        <v>9</v>
      </c>
      <c r="O3" t="s">
        <v>10</v>
      </c>
      <c r="P3" t="s">
        <v>11</v>
      </c>
      <c r="Q3" t="s">
        <v>12</v>
      </c>
    </row>
    <row r="4" spans="1:17" ht="15" thickBot="1" x14ac:dyDescent="0.4">
      <c r="A4" s="16"/>
      <c r="B4" s="24"/>
      <c r="C4" s="36" t="s">
        <v>28</v>
      </c>
      <c r="D4" s="24"/>
      <c r="E4" s="279"/>
      <c r="F4" s="281"/>
      <c r="G4" s="283"/>
      <c r="H4" s="285"/>
      <c r="I4" s="50"/>
      <c r="J4" s="50"/>
      <c r="K4" s="268"/>
      <c r="L4" s="16"/>
    </row>
    <row r="5" spans="1:17" x14ac:dyDescent="0.35">
      <c r="A5" s="16" t="s">
        <v>19</v>
      </c>
      <c r="B5" s="286" t="s">
        <v>26</v>
      </c>
      <c r="C5" s="23" t="s">
        <v>1</v>
      </c>
      <c r="D5" s="17"/>
      <c r="E5" s="37">
        <v>5.5</v>
      </c>
      <c r="F5" s="6">
        <v>1.6</v>
      </c>
      <c r="G5" s="43">
        <v>2</v>
      </c>
      <c r="H5" s="46">
        <v>19.3</v>
      </c>
      <c r="I5" s="4"/>
      <c r="J5" s="4"/>
      <c r="K5" s="28">
        <f>AVERAGE(N5:Q5) / M5</f>
        <v>0.85915492957746475</v>
      </c>
      <c r="M5" s="2">
        <f>AVERAGE(E5:H5)</f>
        <v>7.1</v>
      </c>
      <c r="N5">
        <f>ABS(E5-$M5)</f>
        <v>1.5999999999999996</v>
      </c>
      <c r="O5">
        <f>ABS(F5-$M5)</f>
        <v>5.5</v>
      </c>
      <c r="P5">
        <f>ABS(G5-$M5)</f>
        <v>5.0999999999999996</v>
      </c>
      <c r="Q5">
        <f>ABS(H5-$M5)</f>
        <v>12.200000000000001</v>
      </c>
    </row>
    <row r="6" spans="1:17" x14ac:dyDescent="0.35">
      <c r="A6" s="16" t="s">
        <v>21</v>
      </c>
      <c r="B6" s="287"/>
      <c r="C6" s="33" t="s">
        <v>2</v>
      </c>
      <c r="D6" s="18"/>
      <c r="E6" s="38">
        <v>2.1</v>
      </c>
      <c r="F6" s="5">
        <v>1.7</v>
      </c>
      <c r="G6" s="44">
        <v>2</v>
      </c>
      <c r="H6" s="47">
        <v>9.6</v>
      </c>
      <c r="I6" s="4"/>
      <c r="J6" s="4"/>
      <c r="K6" s="29">
        <f>AVERAGE(N6:Q6) / M6</f>
        <v>0.74675324675324672</v>
      </c>
      <c r="M6" s="2">
        <f>AVERAGE(E6:H6)</f>
        <v>3.8499999999999996</v>
      </c>
      <c r="N6">
        <f t="shared" ref="N6:N13" si="0">ABS(E6-$M6)</f>
        <v>1.7499999999999996</v>
      </c>
      <c r="O6">
        <f t="shared" ref="O6:O13" si="1">ABS(F6-$M6)</f>
        <v>2.1499999999999995</v>
      </c>
      <c r="P6">
        <f t="shared" ref="P6:P13" si="2">ABS(G6-$M6)</f>
        <v>1.8499999999999996</v>
      </c>
      <c r="Q6">
        <f t="shared" ref="Q6:Q13" si="3">ABS(H6-$M6)</f>
        <v>5.75</v>
      </c>
    </row>
    <row r="7" spans="1:17" x14ac:dyDescent="0.35">
      <c r="A7" s="16" t="s">
        <v>20</v>
      </c>
      <c r="B7" s="287"/>
      <c r="C7" s="33" t="s">
        <v>3</v>
      </c>
      <c r="D7" s="22"/>
      <c r="E7" s="39">
        <v>3.5</v>
      </c>
      <c r="F7" s="12">
        <v>0</v>
      </c>
      <c r="G7" s="45">
        <v>1.9</v>
      </c>
      <c r="H7" s="48">
        <v>19.3</v>
      </c>
      <c r="I7" s="14"/>
      <c r="J7" s="14"/>
      <c r="K7" s="30">
        <f>AVERAGE(N7:Q7) / M7</f>
        <v>1.0627530364372468</v>
      </c>
      <c r="M7" s="2">
        <f>AVERAGE(E7:H7)</f>
        <v>6.1750000000000007</v>
      </c>
      <c r="N7">
        <f t="shared" si="0"/>
        <v>2.6750000000000007</v>
      </c>
      <c r="O7">
        <f t="shared" si="1"/>
        <v>6.1750000000000007</v>
      </c>
      <c r="P7">
        <f t="shared" si="2"/>
        <v>4.2750000000000004</v>
      </c>
      <c r="Q7">
        <f t="shared" si="3"/>
        <v>13.125</v>
      </c>
    </row>
    <row r="8" spans="1:17" ht="15" thickBot="1" x14ac:dyDescent="0.4">
      <c r="A8" s="16" t="s">
        <v>22</v>
      </c>
      <c r="B8" s="288"/>
      <c r="C8" s="24" t="s">
        <v>4</v>
      </c>
      <c r="D8" s="20"/>
      <c r="E8" s="39">
        <v>1.6</v>
      </c>
      <c r="F8" s="13">
        <v>1.8</v>
      </c>
      <c r="G8" s="53">
        <v>1.9</v>
      </c>
      <c r="H8" s="54">
        <v>6.8</v>
      </c>
      <c r="I8" s="4"/>
      <c r="J8" s="4"/>
      <c r="K8" s="31">
        <f>AVERAGE(N8:Q8) / M8</f>
        <v>0.62396694214876036</v>
      </c>
      <c r="M8" s="2">
        <f>AVERAGE(E8:H8)</f>
        <v>3.0250000000000004</v>
      </c>
      <c r="N8">
        <f t="shared" si="0"/>
        <v>1.4250000000000003</v>
      </c>
      <c r="O8">
        <f t="shared" si="1"/>
        <v>1.2250000000000003</v>
      </c>
      <c r="P8">
        <f t="shared" si="2"/>
        <v>1.1250000000000004</v>
      </c>
      <c r="Q8">
        <f t="shared" si="3"/>
        <v>3.7749999999999995</v>
      </c>
    </row>
    <row r="9" spans="1:17" ht="6.5" customHeight="1" thickBot="1" x14ac:dyDescent="0.4">
      <c r="A9" s="16"/>
      <c r="B9" s="51"/>
      <c r="C9" s="14"/>
      <c r="D9" s="14"/>
      <c r="E9" s="56"/>
      <c r="F9" s="56"/>
      <c r="G9" s="56"/>
      <c r="H9" s="56"/>
      <c r="I9" s="14"/>
      <c r="J9" s="14"/>
      <c r="K9" s="52"/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</row>
    <row r="10" spans="1:17" x14ac:dyDescent="0.35">
      <c r="A10" s="16" t="s">
        <v>15</v>
      </c>
      <c r="B10" s="286" t="s">
        <v>27</v>
      </c>
      <c r="C10" s="23" t="s">
        <v>5</v>
      </c>
      <c r="D10" s="17"/>
      <c r="E10" s="55">
        <v>1.6</v>
      </c>
      <c r="F10" s="9">
        <v>2</v>
      </c>
      <c r="G10" s="10">
        <v>1.6</v>
      </c>
      <c r="H10" s="25">
        <v>0.8</v>
      </c>
      <c r="I10" s="14"/>
      <c r="J10" s="14"/>
      <c r="K10" s="28">
        <f>AVERAGE(N10:Q10) / M10</f>
        <v>0.23333333333333336</v>
      </c>
      <c r="M10" s="2">
        <f>AVERAGE(E10:H10)</f>
        <v>1.5</v>
      </c>
      <c r="N10">
        <f t="shared" si="0"/>
        <v>0.10000000000000009</v>
      </c>
      <c r="O10">
        <f t="shared" si="1"/>
        <v>0.5</v>
      </c>
      <c r="P10">
        <f t="shared" si="2"/>
        <v>0.10000000000000009</v>
      </c>
      <c r="Q10">
        <f t="shared" si="3"/>
        <v>0.7</v>
      </c>
    </row>
    <row r="11" spans="1:17" x14ac:dyDescent="0.35">
      <c r="A11" s="16" t="s">
        <v>16</v>
      </c>
      <c r="B11" s="287"/>
      <c r="C11" s="33" t="s">
        <v>6</v>
      </c>
      <c r="D11" s="21"/>
      <c r="E11" s="40">
        <v>4.3</v>
      </c>
      <c r="F11" s="10">
        <v>2</v>
      </c>
      <c r="G11" s="11">
        <v>1.5</v>
      </c>
      <c r="H11" s="25">
        <v>1.3</v>
      </c>
      <c r="I11" s="14"/>
      <c r="J11" s="14"/>
      <c r="K11" s="32">
        <f>AVERAGE(N11:Q11) / M11</f>
        <v>0.44505494505494503</v>
      </c>
      <c r="M11" s="2">
        <f>AVERAGE(E11:H11)</f>
        <v>2.2749999999999999</v>
      </c>
      <c r="N11">
        <f t="shared" si="0"/>
        <v>2.0249999999999999</v>
      </c>
      <c r="O11">
        <f t="shared" si="1"/>
        <v>0.27499999999999991</v>
      </c>
      <c r="P11">
        <f t="shared" si="2"/>
        <v>0.77499999999999991</v>
      </c>
      <c r="Q11">
        <f t="shared" si="3"/>
        <v>0.97499999999999987</v>
      </c>
    </row>
    <row r="12" spans="1:17" x14ac:dyDescent="0.35">
      <c r="A12" s="16" t="s">
        <v>17</v>
      </c>
      <c r="B12" s="287"/>
      <c r="C12" s="26" t="s">
        <v>7</v>
      </c>
      <c r="D12" s="21"/>
      <c r="E12" s="40">
        <v>2.4</v>
      </c>
      <c r="F12" s="10">
        <v>2</v>
      </c>
      <c r="G12" s="11">
        <v>1.5</v>
      </c>
      <c r="H12" s="25">
        <v>1.1000000000000001</v>
      </c>
      <c r="I12" s="14"/>
      <c r="J12" s="14"/>
      <c r="K12" s="32">
        <f>AVERAGE(N12:Q12) / M12</f>
        <v>0.25714285714285712</v>
      </c>
      <c r="M12" s="2">
        <f>AVERAGE(E12:H12)</f>
        <v>1.75</v>
      </c>
      <c r="N12">
        <f t="shared" si="0"/>
        <v>0.64999999999999991</v>
      </c>
      <c r="O12">
        <f t="shared" si="1"/>
        <v>0.25</v>
      </c>
      <c r="P12">
        <f t="shared" si="2"/>
        <v>0.25</v>
      </c>
      <c r="Q12">
        <f t="shared" si="3"/>
        <v>0.64999999999999991</v>
      </c>
    </row>
    <row r="13" spans="1:17" ht="15" thickBot="1" x14ac:dyDescent="0.4">
      <c r="A13" s="16" t="s">
        <v>18</v>
      </c>
      <c r="B13" s="288"/>
      <c r="C13" s="24" t="s">
        <v>8</v>
      </c>
      <c r="D13" s="20"/>
      <c r="E13" s="41">
        <v>3.3</v>
      </c>
      <c r="F13" s="8">
        <v>2</v>
      </c>
      <c r="G13" s="7">
        <v>1.9</v>
      </c>
      <c r="H13" s="27">
        <v>1</v>
      </c>
      <c r="I13" s="15"/>
      <c r="J13" s="15"/>
      <c r="K13" s="65">
        <f>AVERAGE(N13:Q13) / M13</f>
        <v>0.3048780487804878</v>
      </c>
      <c r="M13" s="2">
        <f>AVERAGE(E13:H13)</f>
        <v>2.0499999999999998</v>
      </c>
      <c r="N13">
        <f t="shared" si="0"/>
        <v>1.25</v>
      </c>
      <c r="O13">
        <f t="shared" si="1"/>
        <v>4.9999999999999822E-2</v>
      </c>
      <c r="P13">
        <f t="shared" si="2"/>
        <v>0.14999999999999991</v>
      </c>
      <c r="Q13">
        <f t="shared" si="3"/>
        <v>1.0499999999999998</v>
      </c>
    </row>
    <row r="14" spans="1:17" x14ac:dyDescent="0.35">
      <c r="A14" s="16"/>
      <c r="B14" s="16"/>
      <c r="C14" s="16"/>
      <c r="D14" s="16"/>
      <c r="K14" s="3"/>
    </row>
    <row r="15" spans="1:17" x14ac:dyDescent="0.35">
      <c r="A15" s="16"/>
      <c r="B15" s="16" t="s">
        <v>31</v>
      </c>
      <c r="C15" s="16"/>
      <c r="D15" s="269" t="s">
        <v>32</v>
      </c>
      <c r="E15" s="270"/>
      <c r="F15" s="271" t="s">
        <v>33</v>
      </c>
      <c r="G15" s="272"/>
      <c r="H15" s="63"/>
      <c r="I15" s="64"/>
      <c r="J15" s="64"/>
      <c r="K15" s="18"/>
    </row>
    <row r="16" spans="1:17" x14ac:dyDescent="0.35">
      <c r="A16" s="16"/>
      <c r="B16" s="16"/>
      <c r="C16" s="16"/>
      <c r="D16" s="61" t="s">
        <v>34</v>
      </c>
      <c r="E16" s="62"/>
      <c r="F16" s="273" t="s">
        <v>35</v>
      </c>
      <c r="G16" s="274"/>
      <c r="K16" s="3"/>
    </row>
    <row r="17" spans="1:18" x14ac:dyDescent="0.35">
      <c r="A17" s="16"/>
      <c r="B17" s="16"/>
      <c r="C17" s="16"/>
      <c r="D17" s="16"/>
      <c r="E17" s="16"/>
      <c r="F17" s="16"/>
      <c r="G17" s="16"/>
      <c r="H17" s="16"/>
      <c r="K17" s="18"/>
      <c r="L17" s="16"/>
    </row>
    <row r="18" spans="1:18" ht="15" thickBot="1" x14ac:dyDescent="0.4">
      <c r="A18" s="16"/>
      <c r="B18" s="16"/>
      <c r="D18" s="16"/>
      <c r="E18" s="16"/>
      <c r="F18" s="16"/>
      <c r="G18" s="16"/>
      <c r="H18" s="16"/>
      <c r="K18" s="18"/>
      <c r="L18" s="16"/>
    </row>
    <row r="19" spans="1:18" ht="14.5" customHeight="1" thickBot="1" x14ac:dyDescent="0.4">
      <c r="A19" s="16"/>
      <c r="B19" s="67"/>
      <c r="C19" s="68"/>
      <c r="D19" s="69"/>
      <c r="E19" s="256" t="s">
        <v>36</v>
      </c>
      <c r="F19" s="257"/>
      <c r="G19" s="257"/>
      <c r="H19" s="257"/>
      <c r="I19" s="70"/>
      <c r="J19" s="71"/>
      <c r="K19" s="254" t="s">
        <v>30</v>
      </c>
      <c r="L19" s="16"/>
      <c r="N19" t="s">
        <v>24</v>
      </c>
    </row>
    <row r="20" spans="1:18" x14ac:dyDescent="0.35">
      <c r="A20" s="16"/>
      <c r="B20" s="72"/>
      <c r="C20" s="73"/>
      <c r="D20" s="74" t="s">
        <v>29</v>
      </c>
      <c r="E20" s="258" t="s">
        <v>9</v>
      </c>
      <c r="F20" s="260" t="s">
        <v>10</v>
      </c>
      <c r="G20" s="262" t="s">
        <v>11</v>
      </c>
      <c r="H20" s="264" t="s">
        <v>12</v>
      </c>
      <c r="I20" s="75"/>
      <c r="J20" s="76" t="s">
        <v>23</v>
      </c>
      <c r="K20" s="255"/>
      <c r="L20" s="16"/>
      <c r="M20" t="s">
        <v>23</v>
      </c>
      <c r="N20" t="s">
        <v>9</v>
      </c>
      <c r="O20" t="s">
        <v>10</v>
      </c>
      <c r="P20" t="s">
        <v>11</v>
      </c>
      <c r="Q20" t="s">
        <v>12</v>
      </c>
      <c r="R20" t="s">
        <v>37</v>
      </c>
    </row>
    <row r="21" spans="1:18" ht="15" thickBot="1" x14ac:dyDescent="0.4">
      <c r="A21" s="16"/>
      <c r="B21" s="77"/>
      <c r="C21" s="78" t="s">
        <v>28</v>
      </c>
      <c r="D21" s="77"/>
      <c r="E21" s="259"/>
      <c r="F21" s="261"/>
      <c r="G21" s="263"/>
      <c r="H21" s="265"/>
      <c r="I21" s="79"/>
      <c r="J21" s="80"/>
      <c r="K21" s="135" t="s">
        <v>38</v>
      </c>
      <c r="L21" s="16"/>
    </row>
    <row r="22" spans="1:18" x14ac:dyDescent="0.35">
      <c r="A22" s="16" t="s">
        <v>19</v>
      </c>
      <c r="B22" s="245" t="s">
        <v>26</v>
      </c>
      <c r="C22" s="81" t="s">
        <v>1</v>
      </c>
      <c r="D22" s="82"/>
      <c r="E22" s="98">
        <v>3363</v>
      </c>
      <c r="F22" s="99">
        <v>987</v>
      </c>
      <c r="G22" s="100">
        <f t="shared" ref="G22:G23" si="4">$L$22*(H22/SUM($H$22:$H$24))</f>
        <v>1613.2021536955456</v>
      </c>
      <c r="H22" s="101">
        <v>11902</v>
      </c>
      <c r="I22" s="102"/>
      <c r="J22" s="103">
        <f>M22</f>
        <v>4466.3005384238859</v>
      </c>
      <c r="K22" s="136">
        <f>AVERAGE(N22:Q22) / M22</f>
        <v>0.83242265020079675</v>
      </c>
      <c r="L22" s="16">
        <v>3046</v>
      </c>
      <c r="M22" s="2">
        <f>AVERAGE(E22:H22)</f>
        <v>4466.3005384238859</v>
      </c>
      <c r="N22">
        <f>ABS(E22-$M22)</f>
        <v>1103.3005384238859</v>
      </c>
      <c r="O22">
        <f t="shared" ref="O22:O30" si="5">ABS(F22-$M22)</f>
        <v>3479.3005384238859</v>
      </c>
      <c r="P22">
        <f t="shared" ref="P22:P30" si="6">ABS(G22-$M22)</f>
        <v>2853.0983847283405</v>
      </c>
      <c r="Q22">
        <f t="shared" ref="Q22:Q30" si="7">ABS(H22-$M22)</f>
        <v>7435.6994615761141</v>
      </c>
      <c r="R22">
        <f>AVERAGE(N22:Q22)</f>
        <v>3717.8497307880566</v>
      </c>
    </row>
    <row r="23" spans="1:18" x14ac:dyDescent="0.35">
      <c r="A23" s="16" t="s">
        <v>21</v>
      </c>
      <c r="B23" s="246"/>
      <c r="C23" s="83" t="s">
        <v>2</v>
      </c>
      <c r="D23" s="84"/>
      <c r="E23" s="104">
        <v>1869</v>
      </c>
      <c r="F23" s="130">
        <v>1514</v>
      </c>
      <c r="G23" s="131">
        <f t="shared" si="4"/>
        <v>1189.2317002625373</v>
      </c>
      <c r="H23" s="105">
        <v>8774</v>
      </c>
      <c r="I23" s="102"/>
      <c r="J23" s="106">
        <f t="shared" ref="J23:J25" si="8">M23</f>
        <v>3336.5579250656342</v>
      </c>
      <c r="K23" s="137">
        <f>AVERAGE(N23:Q23) / M23</f>
        <v>0.81482806488776982</v>
      </c>
      <c r="L23" s="134">
        <f>SUM(G22:G24)</f>
        <v>3046</v>
      </c>
      <c r="M23" s="2">
        <f>AVERAGE(E23:H23)</f>
        <v>3336.5579250656342</v>
      </c>
      <c r="N23">
        <f t="shared" ref="N23:N30" si="9">ABS(E23-$M23)</f>
        <v>1467.5579250656342</v>
      </c>
      <c r="O23">
        <f t="shared" si="5"/>
        <v>1822.5579250656342</v>
      </c>
      <c r="P23">
        <f t="shared" si="6"/>
        <v>2147.3262248030969</v>
      </c>
      <c r="Q23">
        <f t="shared" si="7"/>
        <v>5437.4420749343662</v>
      </c>
      <c r="R23">
        <f t="shared" ref="R23:R30" si="10">AVERAGE(N23:Q23)</f>
        <v>2718.7210374671831</v>
      </c>
    </row>
    <row r="24" spans="1:18" x14ac:dyDescent="0.35">
      <c r="A24" s="16" t="s">
        <v>20</v>
      </c>
      <c r="B24" s="246"/>
      <c r="C24" s="83" t="s">
        <v>3</v>
      </c>
      <c r="D24" s="85"/>
      <c r="E24" s="133">
        <v>325</v>
      </c>
      <c r="F24" s="128">
        <v>0</v>
      </c>
      <c r="G24" s="100">
        <f>$L$22*(H24/SUM($H$22:$H$24))</f>
        <v>243.56614604191699</v>
      </c>
      <c r="H24" s="129">
        <v>1797</v>
      </c>
      <c r="I24" s="109"/>
      <c r="J24" s="110">
        <f t="shared" si="8"/>
        <v>591.39153651047923</v>
      </c>
      <c r="K24" s="138">
        <f>AVERAGE(N24:Q24) / M24</f>
        <v>1.0192980361227724</v>
      </c>
      <c r="L24" s="16"/>
      <c r="M24" s="2">
        <f>AVERAGE(E24:H24)</f>
        <v>591.39153651047923</v>
      </c>
      <c r="N24">
        <f t="shared" si="9"/>
        <v>266.39153651047923</v>
      </c>
      <c r="O24">
        <f t="shared" si="5"/>
        <v>591.39153651047923</v>
      </c>
      <c r="P24">
        <f t="shared" si="6"/>
        <v>347.8253904685622</v>
      </c>
      <c r="Q24">
        <f t="shared" si="7"/>
        <v>1205.6084634895208</v>
      </c>
      <c r="R24">
        <f t="shared" si="10"/>
        <v>602.80423174476027</v>
      </c>
    </row>
    <row r="25" spans="1:18" ht="15" thickBot="1" x14ac:dyDescent="0.4">
      <c r="A25" s="16" t="s">
        <v>22</v>
      </c>
      <c r="B25" s="247"/>
      <c r="C25" s="77" t="s">
        <v>4</v>
      </c>
      <c r="D25" s="86"/>
      <c r="E25" s="107">
        <v>13599</v>
      </c>
      <c r="F25" s="111">
        <v>6234</v>
      </c>
      <c r="G25" s="112">
        <v>6647</v>
      </c>
      <c r="H25" s="113">
        <v>23876</v>
      </c>
      <c r="I25" s="102"/>
      <c r="J25" s="106">
        <f t="shared" si="8"/>
        <v>12589</v>
      </c>
      <c r="K25" s="139">
        <f>AVERAGE(N25:Q25) / M25</f>
        <v>0.48840257367543094</v>
      </c>
      <c r="L25" s="16"/>
      <c r="M25" s="2">
        <f>AVERAGE(E25:H25)</f>
        <v>12589</v>
      </c>
      <c r="N25">
        <f t="shared" si="9"/>
        <v>1010</v>
      </c>
      <c r="O25">
        <f t="shared" si="5"/>
        <v>6355</v>
      </c>
      <c r="P25">
        <f t="shared" si="6"/>
        <v>5942</v>
      </c>
      <c r="Q25">
        <f t="shared" si="7"/>
        <v>11287</v>
      </c>
      <c r="R25">
        <f t="shared" si="10"/>
        <v>6148.5</v>
      </c>
    </row>
    <row r="26" spans="1:18" ht="3" customHeight="1" thickBot="1" x14ac:dyDescent="0.4">
      <c r="A26" s="16"/>
      <c r="B26" s="87"/>
      <c r="C26" s="88"/>
      <c r="D26" s="88"/>
      <c r="E26" s="114"/>
      <c r="F26" s="114"/>
      <c r="G26" s="114"/>
      <c r="H26" s="114"/>
      <c r="I26" s="109"/>
      <c r="J26" s="115"/>
      <c r="K26" s="140"/>
      <c r="L26" s="16"/>
      <c r="N26">
        <f t="shared" si="9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10"/>
        <v>0</v>
      </c>
    </row>
    <row r="27" spans="1:18" x14ac:dyDescent="0.35">
      <c r="A27" s="16" t="s">
        <v>15</v>
      </c>
      <c r="B27" s="245" t="s">
        <v>27</v>
      </c>
      <c r="C27" s="81" t="s">
        <v>5</v>
      </c>
      <c r="D27" s="82"/>
      <c r="E27" s="116">
        <v>656</v>
      </c>
      <c r="F27" s="117">
        <v>826</v>
      </c>
      <c r="G27" s="121">
        <f>$L$27*(H27/SUM($H$27:$H$28))</f>
        <v>430.13592233009706</v>
      </c>
      <c r="H27" s="119">
        <v>312</v>
      </c>
      <c r="I27" s="109"/>
      <c r="J27" s="106">
        <f>M27</f>
        <v>556.03398058252424</v>
      </c>
      <c r="K27" s="141">
        <f>AVERAGE(N27:Q27) / M27</f>
        <v>0.33265236636023154</v>
      </c>
      <c r="L27" s="16">
        <v>2414</v>
      </c>
      <c r="M27" s="2">
        <f>AVERAGE(E27:H27)</f>
        <v>556.03398058252424</v>
      </c>
      <c r="N27">
        <f t="shared" si="9"/>
        <v>99.966019417475763</v>
      </c>
      <c r="O27">
        <f t="shared" si="5"/>
        <v>269.96601941747576</v>
      </c>
      <c r="P27">
        <f t="shared" si="6"/>
        <v>125.89805825242718</v>
      </c>
      <c r="Q27">
        <f t="shared" si="7"/>
        <v>244.03398058252424</v>
      </c>
      <c r="R27">
        <f t="shared" si="10"/>
        <v>184.96601941747574</v>
      </c>
    </row>
    <row r="28" spans="1:18" x14ac:dyDescent="0.35">
      <c r="A28" s="16" t="s">
        <v>16</v>
      </c>
      <c r="B28" s="246"/>
      <c r="C28" s="83" t="s">
        <v>6</v>
      </c>
      <c r="D28" s="89"/>
      <c r="E28" s="120">
        <v>4775</v>
      </c>
      <c r="F28" s="118">
        <v>2234</v>
      </c>
      <c r="G28" s="121">
        <f>$L$27*(H28/SUM($H$27:$H$28))</f>
        <v>1983.8640776699028</v>
      </c>
      <c r="H28" s="119">
        <v>1439</v>
      </c>
      <c r="I28" s="109"/>
      <c r="J28" s="110">
        <f t="shared" ref="J28:J30" si="11">M28</f>
        <v>2607.9660194174758</v>
      </c>
      <c r="K28" s="138">
        <f>AVERAGE(N28:Q28) / M28</f>
        <v>0.4154643819068165</v>
      </c>
      <c r="L28" s="134">
        <f>G28+G27</f>
        <v>2414</v>
      </c>
      <c r="M28" s="2">
        <f>AVERAGE(E28:H28)</f>
        <v>2607.9660194174758</v>
      </c>
      <c r="N28">
        <f t="shared" si="9"/>
        <v>2167.0339805825242</v>
      </c>
      <c r="O28">
        <f t="shared" si="5"/>
        <v>373.96601941747576</v>
      </c>
      <c r="P28">
        <f t="shared" si="6"/>
        <v>624.10194174757294</v>
      </c>
      <c r="Q28">
        <f t="shared" si="7"/>
        <v>1168.9660194174758</v>
      </c>
      <c r="R28">
        <f t="shared" si="10"/>
        <v>1083.5169902912621</v>
      </c>
    </row>
    <row r="29" spans="1:18" x14ac:dyDescent="0.35">
      <c r="A29" s="16" t="s">
        <v>17</v>
      </c>
      <c r="B29" s="246"/>
      <c r="C29" s="90" t="s">
        <v>7</v>
      </c>
      <c r="D29" s="89"/>
      <c r="E29" s="120">
        <v>4057</v>
      </c>
      <c r="F29" s="118">
        <v>2976</v>
      </c>
      <c r="G29" s="121">
        <v>2200</v>
      </c>
      <c r="H29" s="119">
        <v>1578</v>
      </c>
      <c r="I29" s="109"/>
      <c r="J29" s="106">
        <f t="shared" si="11"/>
        <v>2702.75</v>
      </c>
      <c r="K29" s="137">
        <f>AVERAGE(N29:Q29) / M29</f>
        <v>0.30108223106095644</v>
      </c>
      <c r="L29" s="16"/>
      <c r="M29" s="2">
        <f>AVERAGE(E29:H29)</f>
        <v>2702.75</v>
      </c>
      <c r="N29">
        <f t="shared" si="9"/>
        <v>1354.25</v>
      </c>
      <c r="O29">
        <f t="shared" si="5"/>
        <v>273.25</v>
      </c>
      <c r="P29">
        <f t="shared" si="6"/>
        <v>502.75</v>
      </c>
      <c r="Q29">
        <f t="shared" si="7"/>
        <v>1124.75</v>
      </c>
      <c r="R29">
        <f t="shared" si="10"/>
        <v>813.75</v>
      </c>
    </row>
    <row r="30" spans="1:18" ht="15" thickBot="1" x14ac:dyDescent="0.4">
      <c r="A30" s="16" t="s">
        <v>18</v>
      </c>
      <c r="B30" s="247"/>
      <c r="C30" s="77" t="s">
        <v>8</v>
      </c>
      <c r="D30" s="86"/>
      <c r="E30" s="122">
        <v>725</v>
      </c>
      <c r="F30" s="123">
        <v>438</v>
      </c>
      <c r="G30" s="124">
        <v>410</v>
      </c>
      <c r="H30" s="125">
        <v>214</v>
      </c>
      <c r="I30" s="126"/>
      <c r="J30" s="127">
        <f t="shared" si="11"/>
        <v>446.75</v>
      </c>
      <c r="K30" s="142">
        <f>AVERAGE(N30:Q30) / M30</f>
        <v>0.31141578063794068</v>
      </c>
      <c r="L30" s="16"/>
      <c r="M30" s="2">
        <f>AVERAGE(E30:H30)</f>
        <v>446.75</v>
      </c>
      <c r="N30">
        <f t="shared" si="9"/>
        <v>278.25</v>
      </c>
      <c r="O30">
        <f t="shared" si="5"/>
        <v>8.75</v>
      </c>
      <c r="P30">
        <f t="shared" si="6"/>
        <v>36.75</v>
      </c>
      <c r="Q30">
        <f t="shared" si="7"/>
        <v>232.75</v>
      </c>
      <c r="R30">
        <f t="shared" si="10"/>
        <v>139.125</v>
      </c>
    </row>
    <row r="31" spans="1:18" x14ac:dyDescent="0.35">
      <c r="A31" s="16"/>
      <c r="B31" s="91"/>
      <c r="C31" s="91"/>
      <c r="D31" s="91"/>
      <c r="E31" s="91"/>
      <c r="F31" s="91"/>
      <c r="G31" s="91"/>
      <c r="H31" s="91"/>
      <c r="I31" s="84"/>
      <c r="J31" s="84"/>
      <c r="K31" s="84"/>
      <c r="L31" s="16"/>
    </row>
    <row r="32" spans="1:18" x14ac:dyDescent="0.35">
      <c r="A32" s="16"/>
      <c r="B32" s="91" t="s">
        <v>31</v>
      </c>
      <c r="C32" s="91"/>
      <c r="D32" s="248" t="s">
        <v>32</v>
      </c>
      <c r="E32" s="249"/>
      <c r="F32" s="250" t="s">
        <v>33</v>
      </c>
      <c r="G32" s="251"/>
      <c r="H32" s="91"/>
      <c r="I32" s="92"/>
      <c r="J32" s="92"/>
      <c r="K32" s="84"/>
      <c r="L32" s="16"/>
    </row>
    <row r="33" spans="1:18" x14ac:dyDescent="0.35">
      <c r="A33" s="16"/>
      <c r="B33" s="91"/>
      <c r="C33" s="91"/>
      <c r="D33" s="93" t="s">
        <v>34</v>
      </c>
      <c r="E33" s="94"/>
      <c r="F33" s="252" t="s">
        <v>35</v>
      </c>
      <c r="G33" s="253"/>
      <c r="H33" s="95"/>
      <c r="I33" s="84"/>
      <c r="J33" s="84"/>
      <c r="K33" s="84"/>
      <c r="L33" s="16"/>
    </row>
    <row r="34" spans="1:18" x14ac:dyDescent="0.35">
      <c r="A34" s="16"/>
      <c r="B34" s="16"/>
      <c r="C34" s="16"/>
      <c r="D34" s="16"/>
      <c r="E34" s="16"/>
      <c r="F34" s="16"/>
      <c r="G34" s="16"/>
      <c r="H34" s="16"/>
      <c r="K34" s="18"/>
    </row>
    <row r="35" spans="1:18" x14ac:dyDescent="0.35">
      <c r="C35" s="16"/>
      <c r="D35" s="16"/>
      <c r="E35" s="16"/>
      <c r="F35" s="16"/>
      <c r="G35" s="16"/>
      <c r="H35" s="16"/>
      <c r="K35" s="16"/>
    </row>
    <row r="36" spans="1:18" ht="15" thickBot="1" x14ac:dyDescent="0.4">
      <c r="A36" s="16"/>
      <c r="B36" s="16"/>
      <c r="D36" s="16"/>
      <c r="E36" s="16"/>
      <c r="F36" s="16"/>
      <c r="G36" s="16"/>
      <c r="H36" s="16"/>
      <c r="K36" s="18"/>
      <c r="L36" s="16"/>
    </row>
    <row r="37" spans="1:18" ht="15" thickBot="1" x14ac:dyDescent="0.4">
      <c r="A37" s="16"/>
      <c r="B37" s="67"/>
      <c r="C37" s="68"/>
      <c r="D37" s="69"/>
      <c r="E37" s="256" t="s">
        <v>39</v>
      </c>
      <c r="F37" s="257"/>
      <c r="G37" s="257"/>
      <c r="H37" s="257"/>
      <c r="I37" s="70"/>
      <c r="J37" s="71"/>
      <c r="K37" s="254" t="s">
        <v>30</v>
      </c>
      <c r="L37" s="16"/>
      <c r="N37" t="s">
        <v>24</v>
      </c>
    </row>
    <row r="38" spans="1:18" x14ac:dyDescent="0.35">
      <c r="A38" s="16"/>
      <c r="B38" s="72"/>
      <c r="C38" s="73"/>
      <c r="D38" s="74" t="s">
        <v>29</v>
      </c>
      <c r="E38" s="258" t="s">
        <v>9</v>
      </c>
      <c r="F38" s="260" t="s">
        <v>10</v>
      </c>
      <c r="G38" s="262" t="s">
        <v>11</v>
      </c>
      <c r="H38" s="264" t="s">
        <v>12</v>
      </c>
      <c r="I38" s="75"/>
      <c r="J38" s="76" t="s">
        <v>23</v>
      </c>
      <c r="K38" s="255"/>
      <c r="L38" s="16"/>
      <c r="M38" t="s">
        <v>23</v>
      </c>
      <c r="N38" t="s">
        <v>9</v>
      </c>
      <c r="O38" t="s">
        <v>10</v>
      </c>
      <c r="P38" t="s">
        <v>11</v>
      </c>
      <c r="Q38" t="s">
        <v>12</v>
      </c>
      <c r="R38" t="s">
        <v>37</v>
      </c>
    </row>
    <row r="39" spans="1:18" ht="15" thickBot="1" x14ac:dyDescent="0.4">
      <c r="A39" s="16"/>
      <c r="B39" s="77"/>
      <c r="C39" s="78" t="s">
        <v>28</v>
      </c>
      <c r="D39" s="77"/>
      <c r="E39" s="259"/>
      <c r="F39" s="261"/>
      <c r="G39" s="263"/>
      <c r="H39" s="265"/>
      <c r="I39" s="79"/>
      <c r="J39" s="80"/>
      <c r="K39" s="135" t="s">
        <v>38</v>
      </c>
      <c r="L39" s="16"/>
    </row>
    <row r="40" spans="1:18" x14ac:dyDescent="0.35">
      <c r="A40" s="16" t="s">
        <v>19</v>
      </c>
      <c r="B40" s="245" t="s">
        <v>26</v>
      </c>
      <c r="C40" s="81" t="s">
        <v>1</v>
      </c>
      <c r="D40" s="82"/>
      <c r="E40" s="153"/>
      <c r="F40" s="143"/>
      <c r="G40" s="131"/>
      <c r="H40" s="154"/>
      <c r="I40" s="102"/>
      <c r="J40" s="103" t="e">
        <f>M40</f>
        <v>#DIV/0!</v>
      </c>
      <c r="K40" s="136" t="e">
        <f>AVERAGE(N40:Q40) / M40</f>
        <v>#DIV/0!</v>
      </c>
      <c r="L40" s="16">
        <v>3046</v>
      </c>
      <c r="M40" s="2" t="e">
        <f>AVERAGE(E40:H40)</f>
        <v>#DIV/0!</v>
      </c>
      <c r="N40" t="e">
        <f>ABS(E40-$M40)</f>
        <v>#DIV/0!</v>
      </c>
      <c r="O40" t="e">
        <f t="shared" ref="O40:O48" si="12">ABS(F40-$M40)</f>
        <v>#DIV/0!</v>
      </c>
      <c r="P40" t="e">
        <f t="shared" ref="P40:P48" si="13">ABS(G40-$M40)</f>
        <v>#DIV/0!</v>
      </c>
      <c r="Q40" t="e">
        <f t="shared" ref="Q40:Q48" si="14">ABS(H40-$M40)</f>
        <v>#DIV/0!</v>
      </c>
      <c r="R40" t="e">
        <f>AVERAGE(N40:Q40)</f>
        <v>#DIV/0!</v>
      </c>
    </row>
    <row r="41" spans="1:18" x14ac:dyDescent="0.35">
      <c r="A41" s="16" t="s">
        <v>21</v>
      </c>
      <c r="B41" s="246"/>
      <c r="C41" s="83" t="s">
        <v>2</v>
      </c>
      <c r="D41" s="84"/>
      <c r="E41" s="155"/>
      <c r="F41" s="144"/>
      <c r="G41" s="131"/>
      <c r="H41" s="156"/>
      <c r="I41" s="102"/>
      <c r="J41" s="106" t="e">
        <f t="shared" ref="J41:J43" si="15">M41</f>
        <v>#DIV/0!</v>
      </c>
      <c r="K41" s="137" t="e">
        <f>AVERAGE(N41:Q41) / M41</f>
        <v>#DIV/0!</v>
      </c>
      <c r="L41" s="134">
        <f>SUM(G40:G42)</f>
        <v>0</v>
      </c>
      <c r="M41" s="2" t="e">
        <f>AVERAGE(E41:H41)</f>
        <v>#DIV/0!</v>
      </c>
      <c r="N41" t="e">
        <f t="shared" ref="N41:N48" si="16">ABS(E41-$M41)</f>
        <v>#DIV/0!</v>
      </c>
      <c r="O41" t="e">
        <f t="shared" si="12"/>
        <v>#DIV/0!</v>
      </c>
      <c r="P41" t="e">
        <f t="shared" si="13"/>
        <v>#DIV/0!</v>
      </c>
      <c r="Q41" t="e">
        <f t="shared" si="14"/>
        <v>#DIV/0!</v>
      </c>
      <c r="R41" t="e">
        <f t="shared" ref="R41:R48" si="17">AVERAGE(N41:Q41)</f>
        <v>#DIV/0!</v>
      </c>
    </row>
    <row r="42" spans="1:18" x14ac:dyDescent="0.35">
      <c r="A42" s="16" t="s">
        <v>20</v>
      </c>
      <c r="B42" s="246"/>
      <c r="C42" s="83" t="s">
        <v>3</v>
      </c>
      <c r="D42" s="85"/>
      <c r="E42" s="132"/>
      <c r="F42" s="145"/>
      <c r="G42" s="131"/>
      <c r="H42" s="131"/>
      <c r="I42" s="109"/>
      <c r="J42" s="110" t="e">
        <f t="shared" si="15"/>
        <v>#DIV/0!</v>
      </c>
      <c r="K42" s="138" t="e">
        <f>AVERAGE(N42:Q42) / M42</f>
        <v>#DIV/0!</v>
      </c>
      <c r="L42" s="16"/>
      <c r="M42" s="2" t="e">
        <f>AVERAGE(E42:H42)</f>
        <v>#DIV/0!</v>
      </c>
      <c r="N42" t="e">
        <f t="shared" si="16"/>
        <v>#DIV/0!</v>
      </c>
      <c r="O42" t="e">
        <f t="shared" si="12"/>
        <v>#DIV/0!</v>
      </c>
      <c r="P42" t="e">
        <f t="shared" si="13"/>
        <v>#DIV/0!</v>
      </c>
      <c r="Q42" t="e">
        <f t="shared" si="14"/>
        <v>#DIV/0!</v>
      </c>
      <c r="R42" t="e">
        <f t="shared" si="17"/>
        <v>#DIV/0!</v>
      </c>
    </row>
    <row r="43" spans="1:18" ht="15" thickBot="1" x14ac:dyDescent="0.4">
      <c r="A43" s="16" t="s">
        <v>22</v>
      </c>
      <c r="B43" s="247"/>
      <c r="C43" s="77" t="s">
        <v>4</v>
      </c>
      <c r="D43" s="86"/>
      <c r="E43" s="132"/>
      <c r="F43" s="146"/>
      <c r="G43" s="146"/>
      <c r="H43" s="157"/>
      <c r="I43" s="102"/>
      <c r="J43" s="106" t="e">
        <f t="shared" si="15"/>
        <v>#DIV/0!</v>
      </c>
      <c r="K43" s="139" t="e">
        <f>AVERAGE(N43:Q43) / M43</f>
        <v>#DIV/0!</v>
      </c>
      <c r="L43" s="16"/>
      <c r="M43" s="2" t="e">
        <f>AVERAGE(E43:H43)</f>
        <v>#DIV/0!</v>
      </c>
      <c r="N43" t="e">
        <f t="shared" si="16"/>
        <v>#DIV/0!</v>
      </c>
      <c r="O43" t="e">
        <f t="shared" si="12"/>
        <v>#DIV/0!</v>
      </c>
      <c r="P43" t="e">
        <f t="shared" si="13"/>
        <v>#DIV/0!</v>
      </c>
      <c r="Q43" t="e">
        <f t="shared" si="14"/>
        <v>#DIV/0!</v>
      </c>
      <c r="R43" t="e">
        <f t="shared" si="17"/>
        <v>#DIV/0!</v>
      </c>
    </row>
    <row r="44" spans="1:18" ht="5" customHeight="1" thickBot="1" x14ac:dyDescent="0.4">
      <c r="A44" s="16"/>
      <c r="B44" s="87"/>
      <c r="C44" s="88"/>
      <c r="D44" s="88"/>
      <c r="E44" s="114"/>
      <c r="F44" s="114"/>
      <c r="G44" s="114"/>
      <c r="H44" s="114"/>
      <c r="I44" s="109"/>
      <c r="J44" s="115"/>
      <c r="K44" s="140"/>
      <c r="L44" s="16"/>
      <c r="N44">
        <f t="shared" si="16"/>
        <v>0</v>
      </c>
      <c r="O44">
        <f t="shared" si="12"/>
        <v>0</v>
      </c>
      <c r="P44">
        <f t="shared" si="13"/>
        <v>0</v>
      </c>
      <c r="Q44">
        <f t="shared" si="14"/>
        <v>0</v>
      </c>
      <c r="R44">
        <f t="shared" si="17"/>
        <v>0</v>
      </c>
    </row>
    <row r="45" spans="1:18" x14ac:dyDescent="0.35">
      <c r="A45" s="16" t="s">
        <v>15</v>
      </c>
      <c r="B45" s="245" t="s">
        <v>27</v>
      </c>
      <c r="C45" s="81" t="s">
        <v>5</v>
      </c>
      <c r="D45" s="82"/>
      <c r="E45" s="151"/>
      <c r="F45" s="147"/>
      <c r="G45" s="147"/>
      <c r="H45" s="148"/>
      <c r="I45" s="109"/>
      <c r="J45" s="106" t="e">
        <f>M45</f>
        <v>#DIV/0!</v>
      </c>
      <c r="K45" s="141" t="e">
        <f>AVERAGE(N45:Q45) / M45</f>
        <v>#DIV/0!</v>
      </c>
      <c r="L45" s="16">
        <v>2414</v>
      </c>
      <c r="M45" s="2" t="e">
        <f>AVERAGE(E45:H45)</f>
        <v>#DIV/0!</v>
      </c>
      <c r="N45" t="e">
        <f t="shared" si="16"/>
        <v>#DIV/0!</v>
      </c>
      <c r="O45" t="e">
        <f t="shared" si="12"/>
        <v>#DIV/0!</v>
      </c>
      <c r="P45" t="e">
        <f t="shared" si="13"/>
        <v>#DIV/0!</v>
      </c>
      <c r="Q45" t="e">
        <f t="shared" si="14"/>
        <v>#DIV/0!</v>
      </c>
      <c r="R45" t="e">
        <f t="shared" si="17"/>
        <v>#DIV/0!</v>
      </c>
    </row>
    <row r="46" spans="1:18" x14ac:dyDescent="0.35">
      <c r="A46" s="16" t="s">
        <v>16</v>
      </c>
      <c r="B46" s="246"/>
      <c r="C46" s="83" t="s">
        <v>6</v>
      </c>
      <c r="D46" s="89"/>
      <c r="E46" s="151"/>
      <c r="F46" s="147"/>
      <c r="G46" s="147"/>
      <c r="H46" s="148"/>
      <c r="I46" s="109"/>
      <c r="J46" s="110" t="e">
        <f t="shared" ref="J46:J48" si="18">M46</f>
        <v>#DIV/0!</v>
      </c>
      <c r="K46" s="138" t="e">
        <f>AVERAGE(N46:Q46) / M46</f>
        <v>#DIV/0!</v>
      </c>
      <c r="L46" s="134">
        <f>G46+G45</f>
        <v>0</v>
      </c>
      <c r="M46" s="2" t="e">
        <f>AVERAGE(E46:H46)</f>
        <v>#DIV/0!</v>
      </c>
      <c r="N46" t="e">
        <f t="shared" si="16"/>
        <v>#DIV/0!</v>
      </c>
      <c r="O46" t="e">
        <f t="shared" si="12"/>
        <v>#DIV/0!</v>
      </c>
      <c r="P46" t="e">
        <f t="shared" si="13"/>
        <v>#DIV/0!</v>
      </c>
      <c r="Q46" t="e">
        <f t="shared" si="14"/>
        <v>#DIV/0!</v>
      </c>
      <c r="R46" t="e">
        <f t="shared" si="17"/>
        <v>#DIV/0!</v>
      </c>
    </row>
    <row r="47" spans="1:18" x14ac:dyDescent="0.35">
      <c r="A47" s="16" t="s">
        <v>17</v>
      </c>
      <c r="B47" s="246"/>
      <c r="C47" s="90" t="s">
        <v>7</v>
      </c>
      <c r="D47" s="89"/>
      <c r="E47" s="151"/>
      <c r="F47" s="147"/>
      <c r="G47" s="147"/>
      <c r="H47" s="148"/>
      <c r="I47" s="109"/>
      <c r="J47" s="106" t="e">
        <f t="shared" si="18"/>
        <v>#DIV/0!</v>
      </c>
      <c r="K47" s="137" t="e">
        <f>AVERAGE(N47:Q47) / M47</f>
        <v>#DIV/0!</v>
      </c>
      <c r="L47" s="16"/>
      <c r="M47" s="2" t="e">
        <f>AVERAGE(E47:H47)</f>
        <v>#DIV/0!</v>
      </c>
      <c r="N47" t="e">
        <f t="shared" si="16"/>
        <v>#DIV/0!</v>
      </c>
      <c r="O47" t="e">
        <f t="shared" si="12"/>
        <v>#DIV/0!</v>
      </c>
      <c r="P47" t="e">
        <f t="shared" si="13"/>
        <v>#DIV/0!</v>
      </c>
      <c r="Q47" t="e">
        <f t="shared" si="14"/>
        <v>#DIV/0!</v>
      </c>
      <c r="R47" t="e">
        <f t="shared" si="17"/>
        <v>#DIV/0!</v>
      </c>
    </row>
    <row r="48" spans="1:18" ht="15" thickBot="1" x14ac:dyDescent="0.4">
      <c r="A48" s="16" t="s">
        <v>18</v>
      </c>
      <c r="B48" s="247"/>
      <c r="C48" s="77" t="s">
        <v>8</v>
      </c>
      <c r="D48" s="86"/>
      <c r="E48" s="152"/>
      <c r="F48" s="149"/>
      <c r="G48" s="149"/>
      <c r="H48" s="150"/>
      <c r="I48" s="126"/>
      <c r="J48" s="127" t="e">
        <f t="shared" si="18"/>
        <v>#DIV/0!</v>
      </c>
      <c r="K48" s="142" t="e">
        <f>AVERAGE(N48:Q48) / M48</f>
        <v>#DIV/0!</v>
      </c>
      <c r="L48" s="16"/>
      <c r="M48" s="2" t="e">
        <f>AVERAGE(E48:H48)</f>
        <v>#DIV/0!</v>
      </c>
      <c r="N48" t="e">
        <f t="shared" si="16"/>
        <v>#DIV/0!</v>
      </c>
      <c r="O48" t="e">
        <f t="shared" si="12"/>
        <v>#DIV/0!</v>
      </c>
      <c r="P48" t="e">
        <f t="shared" si="13"/>
        <v>#DIV/0!</v>
      </c>
      <c r="Q48" t="e">
        <f t="shared" si="14"/>
        <v>#DIV/0!</v>
      </c>
      <c r="R48" t="e">
        <f t="shared" si="17"/>
        <v>#DIV/0!</v>
      </c>
    </row>
    <row r="49" spans="1:12" x14ac:dyDescent="0.35">
      <c r="A49" s="16"/>
      <c r="B49" s="91"/>
      <c r="C49" s="91"/>
      <c r="D49" s="91"/>
      <c r="E49" s="91"/>
      <c r="F49" s="91"/>
      <c r="G49" s="91"/>
      <c r="H49" s="91"/>
      <c r="I49" s="84"/>
      <c r="J49" s="84"/>
      <c r="K49" s="84"/>
      <c r="L49" s="16"/>
    </row>
    <row r="50" spans="1:12" x14ac:dyDescent="0.35">
      <c r="A50" s="16"/>
      <c r="B50" s="91" t="s">
        <v>31</v>
      </c>
      <c r="C50" s="91"/>
      <c r="D50" s="248" t="s">
        <v>32</v>
      </c>
      <c r="E50" s="249"/>
      <c r="F50" s="250" t="s">
        <v>33</v>
      </c>
      <c r="G50" s="251"/>
      <c r="H50" s="91"/>
      <c r="I50" s="92"/>
      <c r="J50" s="92"/>
      <c r="K50" s="84"/>
      <c r="L50" s="16"/>
    </row>
    <row r="51" spans="1:12" x14ac:dyDescent="0.35">
      <c r="A51" s="16"/>
      <c r="B51" s="91"/>
      <c r="C51" s="91"/>
      <c r="D51" s="93" t="s">
        <v>34</v>
      </c>
      <c r="E51" s="94"/>
      <c r="F51" s="252" t="s">
        <v>35</v>
      </c>
      <c r="G51" s="253"/>
      <c r="H51" s="95"/>
      <c r="I51" s="84"/>
      <c r="J51" s="84"/>
      <c r="K51" s="84"/>
      <c r="L51" s="16"/>
    </row>
  </sheetData>
  <mergeCells count="33">
    <mergeCell ref="B10:B13"/>
    <mergeCell ref="B5:B8"/>
    <mergeCell ref="K2:K4"/>
    <mergeCell ref="D15:E15"/>
    <mergeCell ref="F15:G15"/>
    <mergeCell ref="F16:G16"/>
    <mergeCell ref="E19:H19"/>
    <mergeCell ref="E2:H2"/>
    <mergeCell ref="E3:E4"/>
    <mergeCell ref="F3:F4"/>
    <mergeCell ref="G3:G4"/>
    <mergeCell ref="H3:H4"/>
    <mergeCell ref="B22:B25"/>
    <mergeCell ref="B27:B30"/>
    <mergeCell ref="D32:E32"/>
    <mergeCell ref="F32:G32"/>
    <mergeCell ref="F33:G33"/>
    <mergeCell ref="K19:K20"/>
    <mergeCell ref="E37:H37"/>
    <mergeCell ref="K37:K38"/>
    <mergeCell ref="E38:E39"/>
    <mergeCell ref="F38:F39"/>
    <mergeCell ref="G38:G39"/>
    <mergeCell ref="H38:H39"/>
    <mergeCell ref="H20:H21"/>
    <mergeCell ref="E20:E21"/>
    <mergeCell ref="F20:F21"/>
    <mergeCell ref="G20:G21"/>
    <mergeCell ref="B40:B43"/>
    <mergeCell ref="B45:B48"/>
    <mergeCell ref="D50:E50"/>
    <mergeCell ref="F50:G50"/>
    <mergeCell ref="F51:G51"/>
  </mergeCells>
  <pageMargins left="0.7" right="0.7" top="0.75" bottom="0.75" header="0.3" footer="0.3"/>
  <pageSetup scale="94" orientation="portrait" r:id="rId1"/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4" sqref="E4:G12"/>
    </sheetView>
  </sheetViews>
  <sheetFormatPr defaultRowHeight="14.5" x14ac:dyDescent="0.35"/>
  <cols>
    <col min="2" max="2" width="3.1796875" customWidth="1"/>
    <col min="8" max="8" width="1.26953125" customWidth="1"/>
    <col min="10" max="10" width="16.81640625" customWidth="1"/>
  </cols>
  <sheetData>
    <row r="1" spans="1:16" ht="15" thickBot="1" x14ac:dyDescent="0.4">
      <c r="A1" s="16"/>
      <c r="B1" s="67"/>
      <c r="C1" s="68"/>
      <c r="D1" s="69"/>
      <c r="E1" s="256" t="s">
        <v>39</v>
      </c>
      <c r="F1" s="257"/>
      <c r="G1" s="257"/>
      <c r="H1" s="70"/>
      <c r="I1" s="71"/>
      <c r="J1" s="254" t="s">
        <v>30</v>
      </c>
      <c r="K1" s="16"/>
      <c r="M1" t="s">
        <v>24</v>
      </c>
    </row>
    <row r="2" spans="1:16" x14ac:dyDescent="0.35">
      <c r="A2" s="16"/>
      <c r="B2" s="72"/>
      <c r="C2" s="73"/>
      <c r="D2" s="74" t="s">
        <v>29</v>
      </c>
      <c r="E2" s="258" t="s">
        <v>9</v>
      </c>
      <c r="F2" s="260" t="s">
        <v>10</v>
      </c>
      <c r="G2" s="262" t="s">
        <v>11</v>
      </c>
      <c r="H2" s="75"/>
      <c r="I2" s="76" t="s">
        <v>23</v>
      </c>
      <c r="J2" s="255"/>
      <c r="K2" s="16"/>
      <c r="L2" t="s">
        <v>23</v>
      </c>
      <c r="M2" t="s">
        <v>9</v>
      </c>
      <c r="N2" t="s">
        <v>10</v>
      </c>
      <c r="O2" t="s">
        <v>11</v>
      </c>
      <c r="P2" t="s">
        <v>37</v>
      </c>
    </row>
    <row r="3" spans="1:16" ht="13.5" customHeight="1" thickBot="1" x14ac:dyDescent="0.4">
      <c r="A3" s="16"/>
      <c r="B3" s="77"/>
      <c r="C3" s="78" t="s">
        <v>28</v>
      </c>
      <c r="D3" s="77"/>
      <c r="E3" s="259"/>
      <c r="F3" s="261"/>
      <c r="G3" s="263"/>
      <c r="H3" s="79"/>
      <c r="I3" s="80"/>
      <c r="J3" s="135" t="s">
        <v>38</v>
      </c>
      <c r="K3" s="16"/>
    </row>
    <row r="4" spans="1:16" x14ac:dyDescent="0.35">
      <c r="A4" s="16" t="s">
        <v>19</v>
      </c>
      <c r="B4" s="245" t="s">
        <v>26</v>
      </c>
      <c r="C4" s="81" t="s">
        <v>1</v>
      </c>
      <c r="D4" s="82"/>
      <c r="E4" s="169">
        <v>21.9</v>
      </c>
      <c r="F4" s="165">
        <v>36.5</v>
      </c>
      <c r="G4" s="158">
        <v>16.3</v>
      </c>
      <c r="H4" s="102"/>
      <c r="I4" s="103">
        <f>L4</f>
        <v>24.900000000000002</v>
      </c>
      <c r="J4" s="136">
        <f>AVERAGE(M4:O4) / L4</f>
        <v>0.31057563587684073</v>
      </c>
      <c r="K4" s="16">
        <v>3046</v>
      </c>
      <c r="L4" s="2">
        <f>AVERAGE(E4:G4)</f>
        <v>24.900000000000002</v>
      </c>
      <c r="M4">
        <f t="shared" ref="M4:M12" si="0">ABS(E4-$L4)</f>
        <v>3.0000000000000036</v>
      </c>
      <c r="N4">
        <f t="shared" ref="N4:N12" si="1">ABS(F4-$L4)</f>
        <v>11.599999999999998</v>
      </c>
      <c r="O4">
        <f t="shared" ref="O4:O12" si="2">ABS(G4-$L4)</f>
        <v>8.6000000000000014</v>
      </c>
      <c r="P4">
        <f>AVERAGE(M4:O4)</f>
        <v>7.7333333333333343</v>
      </c>
    </row>
    <row r="5" spans="1:16" x14ac:dyDescent="0.35">
      <c r="A5" s="16" t="s">
        <v>21</v>
      </c>
      <c r="B5" s="246"/>
      <c r="C5" s="83" t="s">
        <v>2</v>
      </c>
      <c r="D5" s="84"/>
      <c r="E5" s="170">
        <v>26.2</v>
      </c>
      <c r="F5" s="166">
        <v>34</v>
      </c>
      <c r="G5" s="158">
        <v>16.3</v>
      </c>
      <c r="H5" s="102"/>
      <c r="I5" s="106">
        <f t="shared" ref="I5:I7" si="3">L5</f>
        <v>25.5</v>
      </c>
      <c r="J5" s="137">
        <f>AVERAGE(M5:O5) / L5</f>
        <v>0.24052287581699344</v>
      </c>
      <c r="K5" s="134">
        <f>SUM(G4:G6)</f>
        <v>48.900000000000006</v>
      </c>
      <c r="L5" s="2">
        <f>AVERAGE(E5:G5)</f>
        <v>25.5</v>
      </c>
      <c r="M5">
        <f t="shared" si="0"/>
        <v>0.69999999999999929</v>
      </c>
      <c r="N5">
        <f t="shared" si="1"/>
        <v>8.5</v>
      </c>
      <c r="O5">
        <f t="shared" si="2"/>
        <v>9.1999999999999993</v>
      </c>
      <c r="P5">
        <f>AVERAGE(M5:O5)</f>
        <v>6.1333333333333329</v>
      </c>
    </row>
    <row r="6" spans="1:16" x14ac:dyDescent="0.35">
      <c r="A6" s="16" t="s">
        <v>20</v>
      </c>
      <c r="B6" s="246"/>
      <c r="C6" s="83" t="s">
        <v>3</v>
      </c>
      <c r="D6" s="85"/>
      <c r="E6" s="171">
        <v>27.5</v>
      </c>
      <c r="F6" s="164">
        <f>AVERAGE(F4:F5)</f>
        <v>35.25</v>
      </c>
      <c r="G6" s="158">
        <v>16.3</v>
      </c>
      <c r="H6" s="109"/>
      <c r="I6" s="110">
        <f t="shared" si="3"/>
        <v>26.349999999999998</v>
      </c>
      <c r="J6" s="138">
        <f>AVERAGE(M6,O6) / L6</f>
        <v>0.21252371916508539</v>
      </c>
      <c r="K6" s="16"/>
      <c r="L6" s="2">
        <f>AVERAGE(E6:G6)</f>
        <v>26.349999999999998</v>
      </c>
      <c r="M6">
        <f t="shared" si="0"/>
        <v>1.1500000000000021</v>
      </c>
      <c r="N6">
        <f t="shared" si="1"/>
        <v>8.9000000000000021</v>
      </c>
      <c r="O6">
        <f t="shared" si="2"/>
        <v>10.049999999999997</v>
      </c>
      <c r="P6">
        <f>AVERAGE(M6,O6)</f>
        <v>5.6</v>
      </c>
    </row>
    <row r="7" spans="1:16" ht="15" thickBot="1" x14ac:dyDescent="0.4">
      <c r="A7" s="16" t="s">
        <v>22</v>
      </c>
      <c r="B7" s="247"/>
      <c r="C7" s="77" t="s">
        <v>4</v>
      </c>
      <c r="D7" s="86"/>
      <c r="E7" s="159">
        <v>16</v>
      </c>
      <c r="F7" s="167">
        <v>38.700000000000003</v>
      </c>
      <c r="G7" s="172">
        <v>19.7</v>
      </c>
      <c r="H7" s="102"/>
      <c r="I7" s="106">
        <f t="shared" si="3"/>
        <v>24.8</v>
      </c>
      <c r="J7" s="139">
        <f>AVERAGE(M7:O7) / L7</f>
        <v>0.37365591397849462</v>
      </c>
      <c r="K7" s="16"/>
      <c r="L7" s="2">
        <f>AVERAGE(E7:G7)</f>
        <v>24.8</v>
      </c>
      <c r="M7">
        <f t="shared" si="0"/>
        <v>8.8000000000000007</v>
      </c>
      <c r="N7">
        <f t="shared" si="1"/>
        <v>13.900000000000002</v>
      </c>
      <c r="O7">
        <f t="shared" si="2"/>
        <v>5.1000000000000014</v>
      </c>
      <c r="P7">
        <f t="shared" ref="P7:P12" si="4">AVERAGE(M7:O7)</f>
        <v>9.2666666666666675</v>
      </c>
    </row>
    <row r="8" spans="1:16" ht="3" customHeight="1" thickBot="1" x14ac:dyDescent="0.4">
      <c r="A8" s="16"/>
      <c r="B8" s="87"/>
      <c r="C8" s="88"/>
      <c r="D8" s="88"/>
      <c r="E8" s="96"/>
      <c r="F8" s="96"/>
      <c r="G8" s="96"/>
      <c r="H8" s="109"/>
      <c r="I8" s="115"/>
      <c r="J8" s="140"/>
      <c r="K8" s="16"/>
      <c r="M8">
        <f t="shared" si="0"/>
        <v>0</v>
      </c>
      <c r="N8">
        <f t="shared" si="1"/>
        <v>0</v>
      </c>
      <c r="O8">
        <f t="shared" si="2"/>
        <v>0</v>
      </c>
      <c r="P8">
        <f t="shared" si="4"/>
        <v>0</v>
      </c>
    </row>
    <row r="9" spans="1:16" x14ac:dyDescent="0.35">
      <c r="A9" s="16" t="s">
        <v>15</v>
      </c>
      <c r="B9" s="245" t="s">
        <v>27</v>
      </c>
      <c r="C9" s="81" t="s">
        <v>5</v>
      </c>
      <c r="D9" s="82"/>
      <c r="E9" s="173">
        <v>14.6</v>
      </c>
      <c r="F9" s="97">
        <v>33.6</v>
      </c>
      <c r="G9" s="160">
        <v>12.6</v>
      </c>
      <c r="H9" s="109"/>
      <c r="I9" s="106">
        <f>L9</f>
        <v>20.266666666666669</v>
      </c>
      <c r="J9" s="141">
        <f>AVERAGE(M9:O9) / L9</f>
        <v>0.43859649122807021</v>
      </c>
      <c r="K9" s="16">
        <v>2414</v>
      </c>
      <c r="L9" s="2">
        <f>AVERAGE(E9:G9)</f>
        <v>20.266666666666669</v>
      </c>
      <c r="M9">
        <f t="shared" si="0"/>
        <v>5.6666666666666696</v>
      </c>
      <c r="N9">
        <f t="shared" si="1"/>
        <v>13.333333333333332</v>
      </c>
      <c r="O9">
        <f t="shared" si="2"/>
        <v>7.6666666666666696</v>
      </c>
      <c r="P9">
        <f t="shared" si="4"/>
        <v>8.8888888888888911</v>
      </c>
    </row>
    <row r="10" spans="1:16" x14ac:dyDescent="0.35">
      <c r="A10" s="16" t="s">
        <v>16</v>
      </c>
      <c r="B10" s="246"/>
      <c r="C10" s="83" t="s">
        <v>6</v>
      </c>
      <c r="D10" s="89"/>
      <c r="E10" s="173">
        <v>17.3</v>
      </c>
      <c r="F10" s="97">
        <v>38.799999999999997</v>
      </c>
      <c r="G10" s="160">
        <v>12.6</v>
      </c>
      <c r="H10" s="109"/>
      <c r="I10" s="110">
        <f t="shared" ref="I10:I12" si="5">L10</f>
        <v>22.899999999999995</v>
      </c>
      <c r="J10" s="138">
        <f>AVERAGE(M10:O10) / L10</f>
        <v>0.46288209606986891</v>
      </c>
      <c r="K10" s="134">
        <f>G10+G9</f>
        <v>25.2</v>
      </c>
      <c r="L10" s="2">
        <f>AVERAGE(E10:G10)</f>
        <v>22.899999999999995</v>
      </c>
      <c r="M10">
        <f t="shared" si="0"/>
        <v>5.5999999999999943</v>
      </c>
      <c r="N10">
        <f t="shared" si="1"/>
        <v>15.900000000000002</v>
      </c>
      <c r="O10">
        <f t="shared" si="2"/>
        <v>10.299999999999995</v>
      </c>
      <c r="P10">
        <f t="shared" si="4"/>
        <v>10.599999999999996</v>
      </c>
    </row>
    <row r="11" spans="1:16" x14ac:dyDescent="0.35">
      <c r="A11" s="16" t="s">
        <v>17</v>
      </c>
      <c r="B11" s="246"/>
      <c r="C11" s="90" t="s">
        <v>7</v>
      </c>
      <c r="D11" s="89"/>
      <c r="E11" s="173">
        <v>20</v>
      </c>
      <c r="F11" s="97">
        <v>27.6</v>
      </c>
      <c r="G11" s="160">
        <v>11.4</v>
      </c>
      <c r="H11" s="109"/>
      <c r="I11" s="106">
        <f t="shared" si="5"/>
        <v>19.666666666666668</v>
      </c>
      <c r="J11" s="137">
        <f>AVERAGE(M11:O11) / L11</f>
        <v>0.28022598870056492</v>
      </c>
      <c r="K11" s="16"/>
      <c r="L11" s="2">
        <f>AVERAGE(E11:G11)</f>
        <v>19.666666666666668</v>
      </c>
      <c r="M11">
        <f t="shared" si="0"/>
        <v>0.33333333333333215</v>
      </c>
      <c r="N11">
        <f t="shared" si="1"/>
        <v>7.9333333333333336</v>
      </c>
      <c r="O11">
        <f t="shared" si="2"/>
        <v>8.2666666666666675</v>
      </c>
      <c r="P11">
        <f t="shared" si="4"/>
        <v>5.5111111111111102</v>
      </c>
    </row>
    <row r="12" spans="1:16" ht="15" thickBot="1" x14ac:dyDescent="0.4">
      <c r="A12" s="16" t="s">
        <v>18</v>
      </c>
      <c r="B12" s="247"/>
      <c r="C12" s="77" t="s">
        <v>8</v>
      </c>
      <c r="D12" s="86"/>
      <c r="E12" s="174">
        <v>18.3</v>
      </c>
      <c r="F12" s="168">
        <v>34.700000000000003</v>
      </c>
      <c r="G12" s="161">
        <v>14.9</v>
      </c>
      <c r="H12" s="126"/>
      <c r="I12" s="127">
        <f t="shared" si="5"/>
        <v>22.633333333333336</v>
      </c>
      <c r="J12" s="142">
        <f>AVERAGE(M12:O12) / L12</f>
        <v>0.35542464408443791</v>
      </c>
      <c r="K12" s="16"/>
      <c r="L12" s="2">
        <f>AVERAGE(E12:G12)</f>
        <v>22.633333333333336</v>
      </c>
      <c r="M12">
        <f t="shared" si="0"/>
        <v>4.3333333333333357</v>
      </c>
      <c r="N12">
        <f t="shared" si="1"/>
        <v>12.066666666666666</v>
      </c>
      <c r="O12">
        <f t="shared" si="2"/>
        <v>7.7333333333333361</v>
      </c>
      <c r="P12">
        <f t="shared" si="4"/>
        <v>8.0444444444444461</v>
      </c>
    </row>
    <row r="13" spans="1:16" x14ac:dyDescent="0.35">
      <c r="A13" s="16"/>
      <c r="B13" s="91"/>
      <c r="C13" s="91"/>
      <c r="D13" s="91"/>
      <c r="E13" s="91"/>
      <c r="F13" s="91"/>
      <c r="G13" s="91"/>
      <c r="H13" s="84"/>
      <c r="I13" s="84"/>
      <c r="J13" s="84"/>
      <c r="K13" s="16"/>
    </row>
    <row r="14" spans="1:16" x14ac:dyDescent="0.35">
      <c r="A14" s="16"/>
      <c r="B14" s="91" t="s">
        <v>31</v>
      </c>
      <c r="C14" s="91"/>
      <c r="D14" s="248" t="s">
        <v>32</v>
      </c>
      <c r="E14" s="249"/>
      <c r="F14" s="289" t="s">
        <v>40</v>
      </c>
      <c r="G14" s="290"/>
      <c r="H14" s="162" t="s">
        <v>35</v>
      </c>
      <c r="I14" s="163"/>
      <c r="J14" s="84"/>
      <c r="K14" s="16"/>
    </row>
    <row r="15" spans="1:16" x14ac:dyDescent="0.35">
      <c r="A15" s="16"/>
      <c r="B15" s="91"/>
      <c r="C15" s="91"/>
      <c r="D15" s="84"/>
      <c r="E15" s="84"/>
      <c r="F15" s="291"/>
      <c r="G15" s="291"/>
      <c r="H15" s="84"/>
      <c r="I15" s="84"/>
      <c r="J15" s="84"/>
      <c r="K15" s="16"/>
    </row>
    <row r="16" spans="1:16" x14ac:dyDescent="0.35">
      <c r="A16" s="16"/>
      <c r="B16" s="16"/>
      <c r="C16" s="16"/>
      <c r="D16" s="16"/>
      <c r="E16" s="16"/>
      <c r="F16" s="16"/>
      <c r="G16" s="16"/>
      <c r="H16" s="18"/>
      <c r="I16" s="18"/>
    </row>
  </sheetData>
  <mergeCells count="10">
    <mergeCell ref="E1:G1"/>
    <mergeCell ref="J1:J2"/>
    <mergeCell ref="E2:E3"/>
    <mergeCell ref="F2:F3"/>
    <mergeCell ref="G2:G3"/>
    <mergeCell ref="B4:B7"/>
    <mergeCell ref="B9:B12"/>
    <mergeCell ref="D14:E14"/>
    <mergeCell ref="F14:G14"/>
    <mergeCell ref="F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12" zoomScaleNormal="100" workbookViewId="0">
      <selection activeCell="D39" sqref="D39"/>
    </sheetView>
  </sheetViews>
  <sheetFormatPr defaultRowHeight="14.5" x14ac:dyDescent="0.35"/>
  <cols>
    <col min="1" max="1" width="3.7265625" customWidth="1"/>
    <col min="4" max="6" width="11.90625" bestFit="1" customWidth="1"/>
    <col min="7" max="7" width="0.7265625" customWidth="1"/>
    <col min="9" max="9" width="15" customWidth="1"/>
  </cols>
  <sheetData>
    <row r="1" spans="1:13" ht="15" thickBot="1" x14ac:dyDescent="0.4">
      <c r="A1" s="67"/>
      <c r="B1" s="68"/>
      <c r="C1" s="69"/>
      <c r="D1" s="256"/>
      <c r="E1" s="257"/>
      <c r="F1" s="257"/>
      <c r="G1" s="70"/>
      <c r="H1" s="71"/>
      <c r="I1" s="254" t="s">
        <v>30</v>
      </c>
      <c r="J1" s="16"/>
    </row>
    <row r="2" spans="1:13" x14ac:dyDescent="0.35">
      <c r="A2" s="298" t="s">
        <v>43</v>
      </c>
      <c r="B2" s="299"/>
      <c r="C2" s="74" t="s">
        <v>41</v>
      </c>
      <c r="D2" s="258" t="s">
        <v>9</v>
      </c>
      <c r="E2" s="260" t="s">
        <v>10</v>
      </c>
      <c r="F2" s="304" t="s">
        <v>11</v>
      </c>
      <c r="G2" s="199"/>
      <c r="H2" s="76" t="s">
        <v>23</v>
      </c>
      <c r="I2" s="255"/>
      <c r="J2" s="16"/>
    </row>
    <row r="3" spans="1:13" ht="15.5" customHeight="1" thickBot="1" x14ac:dyDescent="0.4">
      <c r="A3" s="300"/>
      <c r="B3" s="301"/>
      <c r="C3" s="77" t="s">
        <v>42</v>
      </c>
      <c r="D3" s="302"/>
      <c r="E3" s="303"/>
      <c r="F3" s="305"/>
      <c r="G3" s="200"/>
      <c r="H3" s="80"/>
      <c r="I3" s="135" t="s">
        <v>38</v>
      </c>
      <c r="J3" s="16"/>
    </row>
    <row r="4" spans="1:13" x14ac:dyDescent="0.35">
      <c r="A4" s="245" t="s">
        <v>1</v>
      </c>
      <c r="B4" s="81" t="s">
        <v>9</v>
      </c>
      <c r="C4" s="82"/>
      <c r="D4" s="112">
        <v>73792</v>
      </c>
      <c r="E4" s="112">
        <f>Sheet1!E22*Sheet2!F4</f>
        <v>122749.5</v>
      </c>
      <c r="F4" s="214">
        <f>Sheet1!E22*Sheet2!G4</f>
        <v>54816.9</v>
      </c>
      <c r="G4" s="201"/>
      <c r="H4" s="292">
        <f>AVERAGE(D4:F7)</f>
        <v>111209.65007342146</v>
      </c>
      <c r="I4" s="295">
        <f>AVERAGE(K4:M7)/H4</f>
        <v>0.8497876148517064</v>
      </c>
      <c r="J4" s="16"/>
      <c r="K4" s="2">
        <f>ABS(D4-$H$4)</f>
        <v>37417.650073421464</v>
      </c>
      <c r="L4" s="2">
        <f t="shared" ref="L4:M7" si="0">ABS(E4-$H$4)</f>
        <v>11539.849926578536</v>
      </c>
      <c r="M4" s="2">
        <f t="shared" si="0"/>
        <v>56392.750073421463</v>
      </c>
    </row>
    <row r="5" spans="1:13" x14ac:dyDescent="0.35">
      <c r="A5" s="246"/>
      <c r="B5" s="83" t="s">
        <v>10</v>
      </c>
      <c r="C5" s="84"/>
      <c r="D5" s="214">
        <v>21421</v>
      </c>
      <c r="E5" s="214">
        <f>Sheet1!F22*Sheet2!F4</f>
        <v>36025.5</v>
      </c>
      <c r="F5" s="184">
        <f>Sheet1!F22*Sheet2!G4</f>
        <v>16088.1</v>
      </c>
      <c r="G5" s="201"/>
      <c r="H5" s="293"/>
      <c r="I5" s="296"/>
      <c r="J5" s="134"/>
      <c r="K5" s="2">
        <f t="shared" ref="K5:K7" si="1">ABS(D5-$H$4)</f>
        <v>89788.650073421464</v>
      </c>
      <c r="L5" s="2">
        <f t="shared" si="0"/>
        <v>75184.150073421464</v>
      </c>
      <c r="M5" s="2">
        <f t="shared" si="0"/>
        <v>95121.550073421458</v>
      </c>
    </row>
    <row r="6" spans="1:13" x14ac:dyDescent="0.35">
      <c r="A6" s="246"/>
      <c r="B6" s="83" t="s">
        <v>11</v>
      </c>
      <c r="C6" s="85"/>
      <c r="D6" s="214">
        <f>Sheet1!G22*Sheet2!E4</f>
        <v>35329.127165932448</v>
      </c>
      <c r="E6" s="112">
        <f>Sheet1!G22*Sheet2!F4</f>
        <v>58881.878609887412</v>
      </c>
      <c r="F6" s="214">
        <f>Sheet1!G22*Sheet2!G4</f>
        <v>26295.195105237395</v>
      </c>
      <c r="G6" s="195"/>
      <c r="H6" s="293"/>
      <c r="I6" s="296"/>
      <c r="J6" s="16"/>
      <c r="K6" s="2">
        <f t="shared" si="1"/>
        <v>75880.522907489009</v>
      </c>
      <c r="L6" s="2">
        <f t="shared" si="0"/>
        <v>52327.771463534053</v>
      </c>
      <c r="M6" s="2">
        <f t="shared" si="0"/>
        <v>84914.454968184073</v>
      </c>
    </row>
    <row r="7" spans="1:13" ht="15" thickBot="1" x14ac:dyDescent="0.4">
      <c r="A7" s="247"/>
      <c r="B7" s="77" t="s">
        <v>12</v>
      </c>
      <c r="C7" s="86"/>
      <c r="D7" s="112">
        <v>260691</v>
      </c>
      <c r="E7" s="212">
        <f>Sheet1!H22*Sheet2!F4</f>
        <v>434423</v>
      </c>
      <c r="F7" s="112">
        <f>Sheet1!H22*Sheet2!G4</f>
        <v>194002.6</v>
      </c>
      <c r="G7" s="201"/>
      <c r="H7" s="294"/>
      <c r="I7" s="297"/>
      <c r="J7" s="16"/>
      <c r="K7" s="2">
        <f t="shared" si="1"/>
        <v>149481.34992657852</v>
      </c>
      <c r="L7" s="2">
        <f t="shared" si="0"/>
        <v>323213.34992657852</v>
      </c>
      <c r="M7" s="2">
        <f t="shared" si="0"/>
        <v>82792.949926578542</v>
      </c>
    </row>
    <row r="8" spans="1:13" ht="4" customHeight="1" thickBot="1" x14ac:dyDescent="0.4">
      <c r="A8" s="87"/>
      <c r="B8" s="88"/>
      <c r="C8" s="88"/>
      <c r="D8" s="203"/>
      <c r="E8" s="114"/>
      <c r="F8" s="204"/>
      <c r="G8" s="195"/>
      <c r="H8" s="115"/>
      <c r="I8" s="140"/>
      <c r="J8" s="16"/>
    </row>
    <row r="9" spans="1:13" x14ac:dyDescent="0.35">
      <c r="A9" s="245" t="s">
        <v>2</v>
      </c>
      <c r="B9" s="81" t="s">
        <v>9</v>
      </c>
      <c r="C9" s="82"/>
      <c r="D9" s="232">
        <v>48878</v>
      </c>
      <c r="E9" s="233">
        <f>Sheet1!E23*Sheet2!F5</f>
        <v>63546</v>
      </c>
      <c r="F9" s="238">
        <f>Sheet1!E23*Sheet2!G5</f>
        <v>30464.7</v>
      </c>
      <c r="G9" s="195"/>
      <c r="H9" s="292">
        <f>AVERAGE(D9:F12)</f>
        <v>85033.443755840344</v>
      </c>
      <c r="I9" s="295">
        <f>AVERAGE(K9:M12)/H9</f>
        <v>0.81475368273150428</v>
      </c>
      <c r="J9" s="16"/>
      <c r="K9" s="2">
        <f>ABS(D9-$H$9)</f>
        <v>36155.443755840344</v>
      </c>
      <c r="L9" s="2">
        <f t="shared" ref="L9:M12" si="2">ABS(E9-$H$9)</f>
        <v>21487.443755840344</v>
      </c>
      <c r="M9" s="2">
        <f t="shared" si="2"/>
        <v>54568.743755840347</v>
      </c>
    </row>
    <row r="10" spans="1:13" x14ac:dyDescent="0.35">
      <c r="A10" s="246"/>
      <c r="B10" s="83" t="s">
        <v>10</v>
      </c>
      <c r="C10" s="89"/>
      <c r="D10" s="237">
        <v>39594</v>
      </c>
      <c r="E10" s="112">
        <f>Sheet1!F23*Sheet2!F5</f>
        <v>51476</v>
      </c>
      <c r="F10" s="239">
        <f>Sheet1!F23*Sheet2!G5</f>
        <v>24678.2</v>
      </c>
      <c r="G10" s="195"/>
      <c r="H10" s="293"/>
      <c r="I10" s="296"/>
      <c r="J10" s="134"/>
      <c r="K10" s="2">
        <f t="shared" ref="K10:K12" si="3">ABS(D10-$H$9)</f>
        <v>45439.443755840344</v>
      </c>
      <c r="L10" s="2">
        <f t="shared" si="2"/>
        <v>33557.443755840344</v>
      </c>
      <c r="M10" s="2">
        <f t="shared" si="2"/>
        <v>60355.243755840347</v>
      </c>
    </row>
    <row r="11" spans="1:13" x14ac:dyDescent="0.35">
      <c r="A11" s="246"/>
      <c r="B11" s="83" t="s">
        <v>11</v>
      </c>
      <c r="C11" s="89"/>
      <c r="D11" s="235">
        <f>Sheet1!G23*Sheet2!E5</f>
        <v>31157.870546878476</v>
      </c>
      <c r="E11" s="236">
        <f>Sheet1!G23*Sheet2!F5</f>
        <v>40433.877808926271</v>
      </c>
      <c r="F11" s="230">
        <f>Sheet1!G23*Sheet2!G5</f>
        <v>19384.476714279357</v>
      </c>
      <c r="G11" s="195"/>
      <c r="H11" s="293"/>
      <c r="I11" s="296"/>
      <c r="J11" s="16"/>
      <c r="K11" s="2">
        <f t="shared" si="3"/>
        <v>53875.573208961869</v>
      </c>
      <c r="L11" s="2">
        <f t="shared" si="2"/>
        <v>44599.565946914074</v>
      </c>
      <c r="M11" s="2">
        <f t="shared" si="2"/>
        <v>65648.967041560987</v>
      </c>
    </row>
    <row r="12" spans="1:13" ht="15" thickBot="1" x14ac:dyDescent="0.4">
      <c r="A12" s="247"/>
      <c r="B12" s="77" t="s">
        <v>12</v>
      </c>
      <c r="C12" s="86"/>
      <c r="D12" s="133">
        <v>229456</v>
      </c>
      <c r="E12" s="212">
        <f>Sheet1!H23*Sheet2!F5</f>
        <v>298316</v>
      </c>
      <c r="F12" s="234">
        <f>Sheet1!H23*Sheet2!G5</f>
        <v>143016.20000000001</v>
      </c>
      <c r="G12" s="196"/>
      <c r="H12" s="294"/>
      <c r="I12" s="297"/>
      <c r="J12" s="16"/>
      <c r="K12" s="2">
        <f t="shared" si="3"/>
        <v>144422.55624415964</v>
      </c>
      <c r="L12" s="2">
        <f t="shared" si="2"/>
        <v>213282.55624415964</v>
      </c>
      <c r="M12" s="2">
        <f t="shared" si="2"/>
        <v>57982.756244159667</v>
      </c>
    </row>
    <row r="13" spans="1:13" ht="3.5" customHeight="1" thickBot="1" x14ac:dyDescent="0.4">
      <c r="A13" s="175"/>
      <c r="B13" s="175"/>
      <c r="C13" s="175"/>
      <c r="D13" s="205"/>
      <c r="E13" s="188"/>
      <c r="F13" s="195"/>
      <c r="G13" s="88"/>
      <c r="H13" s="88"/>
      <c r="I13" s="88"/>
      <c r="J13" s="16"/>
    </row>
    <row r="14" spans="1:13" x14ac:dyDescent="0.35">
      <c r="A14" s="245" t="s">
        <v>3</v>
      </c>
      <c r="B14" s="81" t="s">
        <v>9</v>
      </c>
      <c r="C14" s="82"/>
      <c r="D14" s="98">
        <v>8944</v>
      </c>
      <c r="E14" s="241">
        <f>Sheet1!E24*Sheet2!F6</f>
        <v>11456.25</v>
      </c>
      <c r="F14" s="238">
        <f>Sheet1!E24*Sheet2!G6</f>
        <v>5297.5</v>
      </c>
      <c r="G14" s="201"/>
      <c r="H14" s="292">
        <f>AVERAGE(D14:F17)</f>
        <v>15586.666987051127</v>
      </c>
      <c r="I14" s="295">
        <f>AVERAGE(K14:M17)/H14</f>
        <v>1.0193364743302953</v>
      </c>
      <c r="J14" s="16"/>
      <c r="K14" s="2">
        <f>ABS(D14-$H$14)</f>
        <v>6642.6669870511269</v>
      </c>
      <c r="L14" s="2">
        <f t="shared" ref="L14:M17" si="4">ABS(E14-$H$14)</f>
        <v>4130.4169870511269</v>
      </c>
      <c r="M14" s="2">
        <f t="shared" si="4"/>
        <v>10289.166987051127</v>
      </c>
    </row>
    <row r="15" spans="1:13" x14ac:dyDescent="0.35">
      <c r="A15" s="246"/>
      <c r="B15" s="83" t="s">
        <v>10</v>
      </c>
      <c r="C15" s="84"/>
      <c r="D15" s="209">
        <v>0</v>
      </c>
      <c r="E15" s="210">
        <f>Sheet1!F24*Sheet2!F6</f>
        <v>0</v>
      </c>
      <c r="F15" s="240">
        <f>Sheet1!F24*Sheet2!G6</f>
        <v>0</v>
      </c>
      <c r="G15" s="201"/>
      <c r="H15" s="293"/>
      <c r="I15" s="296"/>
      <c r="J15" s="16"/>
      <c r="K15" s="2">
        <f t="shared" ref="K15:K17" si="5">ABS(D15-$H$14)</f>
        <v>15586.666987051127</v>
      </c>
      <c r="L15" s="2">
        <f t="shared" si="4"/>
        <v>15586.666987051127</v>
      </c>
      <c r="M15" s="2">
        <f t="shared" si="4"/>
        <v>15586.666987051127</v>
      </c>
    </row>
    <row r="16" spans="1:13" x14ac:dyDescent="0.35">
      <c r="A16" s="246"/>
      <c r="B16" s="83" t="s">
        <v>11</v>
      </c>
      <c r="C16" s="85"/>
      <c r="D16" s="237">
        <f>Sheet1!G24*Sheet2!E6</f>
        <v>6698.0690161527173</v>
      </c>
      <c r="E16" s="242">
        <f>Sheet1!G24*Sheet2!F6</f>
        <v>8585.7066479775749</v>
      </c>
      <c r="F16" s="243">
        <f>Sheet1!G24*Sheet2!G6</f>
        <v>3970.128180483247</v>
      </c>
      <c r="G16" s="195"/>
      <c r="H16" s="293"/>
      <c r="I16" s="296"/>
      <c r="J16" s="16"/>
      <c r="K16" s="2">
        <f t="shared" si="5"/>
        <v>8888.5979708984087</v>
      </c>
      <c r="L16" s="2">
        <f t="shared" si="4"/>
        <v>7000.9603390735519</v>
      </c>
      <c r="M16" s="2">
        <f t="shared" si="4"/>
        <v>11616.53880656788</v>
      </c>
    </row>
    <row r="17" spans="1:13" ht="15" thickBot="1" x14ac:dyDescent="0.4">
      <c r="A17" s="247"/>
      <c r="B17" s="77" t="s">
        <v>12</v>
      </c>
      <c r="C17" s="86"/>
      <c r="D17" s="133">
        <v>49453</v>
      </c>
      <c r="E17" s="212">
        <f>Sheet1!H24*Sheet2!F6</f>
        <v>63344.25</v>
      </c>
      <c r="F17" s="234">
        <f>Sheet1!H24*Sheet2!G6</f>
        <v>29291.100000000002</v>
      </c>
      <c r="G17" s="201"/>
      <c r="H17" s="294"/>
      <c r="I17" s="297"/>
      <c r="J17" s="16"/>
      <c r="K17" s="2">
        <f t="shared" si="5"/>
        <v>33866.333012948875</v>
      </c>
      <c r="L17" s="2">
        <f t="shared" si="4"/>
        <v>47757.583012948875</v>
      </c>
      <c r="M17" s="2">
        <f t="shared" si="4"/>
        <v>13704.433012948875</v>
      </c>
    </row>
    <row r="18" spans="1:13" ht="3.5" customHeight="1" thickBot="1" x14ac:dyDescent="0.4">
      <c r="A18" s="87"/>
      <c r="B18" s="88"/>
      <c r="C18" s="88"/>
      <c r="D18" s="203"/>
      <c r="E18" s="114"/>
      <c r="F18" s="204"/>
      <c r="G18" s="195"/>
      <c r="H18" s="115"/>
      <c r="I18" s="140"/>
      <c r="J18" s="16"/>
      <c r="M18">
        <f>Sheet1!H26*Sheet2!G8</f>
        <v>0</v>
      </c>
    </row>
    <row r="19" spans="1:13" x14ac:dyDescent="0.35">
      <c r="A19" s="245" t="s">
        <v>4</v>
      </c>
      <c r="B19" s="81" t="s">
        <v>9</v>
      </c>
      <c r="C19" s="82"/>
      <c r="D19" s="181">
        <v>208980</v>
      </c>
      <c r="E19" s="197">
        <f>Sheet1!E25*Sheet2!F7</f>
        <v>526281.30000000005</v>
      </c>
      <c r="F19" s="230">
        <f>Sheet1!E25*Sheet2!G7</f>
        <v>267900.3</v>
      </c>
      <c r="G19" s="195"/>
      <c r="H19" s="292">
        <f>AVERAGE(D19:F22)</f>
        <v>308720.78333333338</v>
      </c>
      <c r="I19" s="295">
        <f>AVERAGE(K19:M22)/H19</f>
        <v>0.56225648055476818</v>
      </c>
      <c r="J19" s="16"/>
      <c r="K19" s="2">
        <f>ABS(D19-$H$19)</f>
        <v>99740.783333333384</v>
      </c>
      <c r="L19" s="2">
        <f t="shared" ref="L19:M22" si="6">ABS(E19-$H$19)</f>
        <v>217560.51666666666</v>
      </c>
      <c r="M19" s="2">
        <f t="shared" si="6"/>
        <v>40820.483333333395</v>
      </c>
    </row>
    <row r="20" spans="1:13" x14ac:dyDescent="0.35">
      <c r="A20" s="246"/>
      <c r="B20" s="83" t="s">
        <v>10</v>
      </c>
      <c r="C20" s="89"/>
      <c r="D20" s="182">
        <v>92802</v>
      </c>
      <c r="E20" s="198">
        <f>Sheet1!F25*Sheet2!F7</f>
        <v>241255.80000000002</v>
      </c>
      <c r="F20" s="231">
        <f>Sheet1!F25*Sheet2!G7</f>
        <v>122809.79999999999</v>
      </c>
      <c r="G20" s="195"/>
      <c r="H20" s="293"/>
      <c r="I20" s="296"/>
      <c r="J20" s="16"/>
      <c r="K20" s="2">
        <f t="shared" ref="K20:K22" si="7">ABS(D20-$H$19)</f>
        <v>215918.78333333338</v>
      </c>
      <c r="L20" s="2">
        <f t="shared" si="6"/>
        <v>67464.983333333366</v>
      </c>
      <c r="M20" s="2">
        <f t="shared" si="6"/>
        <v>185910.9833333334</v>
      </c>
    </row>
    <row r="21" spans="1:13" x14ac:dyDescent="0.35">
      <c r="A21" s="246"/>
      <c r="B21" s="83" t="s">
        <v>11</v>
      </c>
      <c r="C21" s="89"/>
      <c r="D21" s="185">
        <f>Sheet1!G25*Sheet2!E7</f>
        <v>106352</v>
      </c>
      <c r="E21" s="184">
        <f>Sheet1!G25*Sheet2!F7</f>
        <v>257238.90000000002</v>
      </c>
      <c r="F21" s="231">
        <f>Sheet1!G25*Sheet2!G7</f>
        <v>130945.9</v>
      </c>
      <c r="G21" s="195"/>
      <c r="H21" s="293"/>
      <c r="I21" s="296"/>
      <c r="J21" s="16"/>
      <c r="K21" s="2">
        <f t="shared" si="7"/>
        <v>202368.78333333338</v>
      </c>
      <c r="L21" s="2">
        <f t="shared" si="6"/>
        <v>51481.88333333336</v>
      </c>
      <c r="M21" s="2">
        <f t="shared" si="6"/>
        <v>177774.88333333339</v>
      </c>
    </row>
    <row r="22" spans="1:13" ht="15" thickBot="1" x14ac:dyDescent="0.4">
      <c r="A22" s="246"/>
      <c r="B22" s="176" t="s">
        <v>12</v>
      </c>
      <c r="C22" s="84"/>
      <c r="D22" s="183">
        <v>355725</v>
      </c>
      <c r="E22" s="218">
        <f>Sheet1!H25*Sheet2!F7</f>
        <v>924001.20000000007</v>
      </c>
      <c r="F22" s="244">
        <f>Sheet1!H25*Sheet2!G7</f>
        <v>470357.2</v>
      </c>
      <c r="G22" s="195"/>
      <c r="H22" s="294"/>
      <c r="I22" s="297"/>
      <c r="J22" s="16"/>
      <c r="K22" s="2">
        <f t="shared" si="7"/>
        <v>47004.216666666616</v>
      </c>
      <c r="L22" s="2">
        <f t="shared" si="6"/>
        <v>615280.41666666674</v>
      </c>
      <c r="M22" s="2">
        <f t="shared" si="6"/>
        <v>161636.41666666663</v>
      </c>
    </row>
    <row r="23" spans="1:13" ht="15" thickBot="1" x14ac:dyDescent="0.4">
      <c r="A23" s="177"/>
      <c r="B23" s="178"/>
      <c r="C23" s="178"/>
      <c r="D23" s="205"/>
      <c r="E23" s="187"/>
      <c r="F23" s="206"/>
      <c r="G23" s="178"/>
      <c r="H23" s="178"/>
      <c r="I23" s="179"/>
      <c r="J23" s="16"/>
    </row>
    <row r="24" spans="1:13" x14ac:dyDescent="0.35">
      <c r="A24" s="245" t="s">
        <v>5</v>
      </c>
      <c r="B24" s="81" t="s">
        <v>9</v>
      </c>
      <c r="C24" s="82"/>
      <c r="D24" s="213">
        <v>9607</v>
      </c>
      <c r="E24" s="215">
        <f>Sheet1!E27*Sheet2!F9</f>
        <v>22041.600000000002</v>
      </c>
      <c r="F24" s="224">
        <f>Sheet1!E27*Sheet2!G9</f>
        <v>8265.6</v>
      </c>
      <c r="G24" s="201"/>
      <c r="H24" s="292">
        <f>AVERAGE(D24:F27)</f>
        <v>11275.672006472494</v>
      </c>
      <c r="I24" s="295">
        <f>AVERAGE(K24:M27)/H24</f>
        <v>0.46179182559980514</v>
      </c>
      <c r="J24" s="16"/>
      <c r="K24" s="2">
        <f>ABS(D24-$H$24)</f>
        <v>1668.6720064724941</v>
      </c>
      <c r="L24" s="2">
        <f t="shared" ref="L24:M27" si="8">ABS(E24-$H$24)</f>
        <v>10765.927993527508</v>
      </c>
      <c r="M24" s="2">
        <f t="shared" si="8"/>
        <v>3010.0720064724937</v>
      </c>
    </row>
    <row r="25" spans="1:13" x14ac:dyDescent="0.35">
      <c r="A25" s="246"/>
      <c r="B25" s="83" t="s">
        <v>10</v>
      </c>
      <c r="C25" s="84"/>
      <c r="D25" s="221">
        <v>12097</v>
      </c>
      <c r="E25" s="212">
        <f>Sheet1!F27*Sheet2!F9</f>
        <v>27753.600000000002</v>
      </c>
      <c r="F25" s="223">
        <f>Sheet1!F27*Sheet2!G9</f>
        <v>10407.6</v>
      </c>
      <c r="G25" s="201"/>
      <c r="H25" s="293"/>
      <c r="I25" s="296"/>
      <c r="J25" s="16"/>
      <c r="K25" s="2">
        <f t="shared" ref="K25:K27" si="9">ABS(D25-$H$24)</f>
        <v>821.3279935275059</v>
      </c>
      <c r="L25" s="2">
        <f t="shared" si="8"/>
        <v>16477.927993527508</v>
      </c>
      <c r="M25" s="2">
        <f t="shared" si="8"/>
        <v>868.07200647249374</v>
      </c>
    </row>
    <row r="26" spans="1:13" x14ac:dyDescent="0.35">
      <c r="A26" s="246"/>
      <c r="B26" s="83" t="s">
        <v>11</v>
      </c>
      <c r="C26" s="85"/>
      <c r="D26" s="207">
        <f>Sheet1!G27*Sheet2!E9</f>
        <v>6279.9844660194167</v>
      </c>
      <c r="E26" s="218">
        <f>Sheet1!G27*Sheet2!F9</f>
        <v>14452.566990291261</v>
      </c>
      <c r="F26" s="202">
        <f>Sheet1!G27*Sheet2!G9</f>
        <v>5419.7126213592228</v>
      </c>
      <c r="G26" s="195"/>
      <c r="H26" s="293"/>
      <c r="I26" s="296"/>
      <c r="J26" s="16"/>
      <c r="K26" s="2">
        <f t="shared" si="9"/>
        <v>4995.6875404530774</v>
      </c>
      <c r="L26" s="2">
        <f t="shared" si="8"/>
        <v>3176.8949838187673</v>
      </c>
      <c r="M26" s="2">
        <f t="shared" si="8"/>
        <v>5855.9593851132713</v>
      </c>
    </row>
    <row r="27" spans="1:13" ht="15" thickBot="1" x14ac:dyDescent="0.4">
      <c r="A27" s="247"/>
      <c r="B27" s="77" t="s">
        <v>12</v>
      </c>
      <c r="C27" s="86"/>
      <c r="D27" s="183">
        <v>4569</v>
      </c>
      <c r="E27" s="222">
        <f>Sheet1!H27*Sheet2!F9</f>
        <v>10483.200000000001</v>
      </c>
      <c r="F27" s="192">
        <f>Sheet1!H27*Sheet2!G9</f>
        <v>3931.2</v>
      </c>
      <c r="G27" s="201"/>
      <c r="H27" s="294"/>
      <c r="I27" s="297"/>
      <c r="J27" s="16"/>
      <c r="K27" s="2">
        <f t="shared" si="9"/>
        <v>6706.6720064724941</v>
      </c>
      <c r="L27" s="2">
        <f t="shared" si="8"/>
        <v>792.47200647249338</v>
      </c>
      <c r="M27" s="2">
        <f t="shared" si="8"/>
        <v>7344.4720064724943</v>
      </c>
    </row>
    <row r="28" spans="1:13" ht="3.5" customHeight="1" thickBot="1" x14ac:dyDescent="0.4">
      <c r="A28" s="87"/>
      <c r="B28" s="88"/>
      <c r="C28" s="88"/>
      <c r="D28" s="203"/>
      <c r="E28" s="114"/>
      <c r="F28" s="204"/>
      <c r="G28" s="195"/>
      <c r="H28" s="115"/>
      <c r="I28" s="140"/>
      <c r="J28" s="16"/>
    </row>
    <row r="29" spans="1:13" x14ac:dyDescent="0.35">
      <c r="A29" s="245" t="s">
        <v>6</v>
      </c>
      <c r="B29" s="81" t="s">
        <v>9</v>
      </c>
      <c r="C29" s="82"/>
      <c r="D29" s="225">
        <v>82994</v>
      </c>
      <c r="E29" s="215">
        <f>Sheet1!E28*Sheet2!F10</f>
        <v>185270</v>
      </c>
      <c r="F29" s="226">
        <f>Sheet1!E28*Sheet2!G10</f>
        <v>60165</v>
      </c>
      <c r="G29" s="195"/>
      <c r="H29" s="292">
        <f>AVERAGE(D29:F32)</f>
        <v>59779.388511326855</v>
      </c>
      <c r="I29" s="295">
        <f>AVERAGE(K29:M32)/H29</f>
        <v>0.53860588760275241</v>
      </c>
      <c r="J29" s="16"/>
      <c r="K29" s="2">
        <f>ABS(D29-$H$29)</f>
        <v>23214.611488673145</v>
      </c>
      <c r="L29" s="2">
        <f t="shared" ref="L29:M32" si="10">ABS(E29-$H$29)</f>
        <v>125490.61148867314</v>
      </c>
      <c r="M29" s="2">
        <f t="shared" si="10"/>
        <v>385.61148867314478</v>
      </c>
    </row>
    <row r="30" spans="1:13" x14ac:dyDescent="0.35">
      <c r="A30" s="246"/>
      <c r="B30" s="83" t="s">
        <v>10</v>
      </c>
      <c r="C30" s="89"/>
      <c r="D30" s="227">
        <v>38829</v>
      </c>
      <c r="E30" s="212">
        <f>Sheet1!F28*Sheet2!F10</f>
        <v>86679.2</v>
      </c>
      <c r="F30" s="190">
        <f>Sheet1!F28*Sheet2!G10</f>
        <v>28148.399999999998</v>
      </c>
      <c r="G30" s="195"/>
      <c r="H30" s="293"/>
      <c r="I30" s="296"/>
      <c r="J30" s="16"/>
      <c r="K30" s="2">
        <f t="shared" ref="K30:K32" si="11">ABS(D30-$H$29)</f>
        <v>20950.388511326855</v>
      </c>
      <c r="L30" s="2">
        <f t="shared" si="10"/>
        <v>26899.811488673142</v>
      </c>
      <c r="M30" s="2">
        <f t="shared" si="10"/>
        <v>31630.988511326857</v>
      </c>
    </row>
    <row r="31" spans="1:13" x14ac:dyDescent="0.35">
      <c r="A31" s="246"/>
      <c r="B31" s="83" t="s">
        <v>11</v>
      </c>
      <c r="C31" s="89"/>
      <c r="D31" s="219">
        <f>Sheet1!G28*Sheet2!E10</f>
        <v>34320.848543689317</v>
      </c>
      <c r="E31" s="218">
        <f>Sheet1!G28*Sheet2!F10</f>
        <v>76973.926213592218</v>
      </c>
      <c r="F31" s="194">
        <f>Sheet1!G28*Sheet2!G10</f>
        <v>24996.687378640774</v>
      </c>
      <c r="G31" s="195"/>
      <c r="H31" s="293"/>
      <c r="I31" s="296"/>
      <c r="J31" s="16"/>
      <c r="K31" s="2">
        <f t="shared" si="11"/>
        <v>25458.539967637538</v>
      </c>
      <c r="L31" s="2">
        <f t="shared" si="10"/>
        <v>17194.537702265363</v>
      </c>
      <c r="M31" s="2">
        <f t="shared" si="10"/>
        <v>34782.701132686081</v>
      </c>
    </row>
    <row r="32" spans="1:13" ht="15" thickBot="1" x14ac:dyDescent="0.4">
      <c r="A32" s="247"/>
      <c r="B32" s="77" t="s">
        <v>12</v>
      </c>
      <c r="C32" s="86"/>
      <c r="D32" s="183">
        <v>25011</v>
      </c>
      <c r="E32" s="217">
        <f>Sheet1!H28*Sheet2!F10</f>
        <v>55833.2</v>
      </c>
      <c r="F32" s="191">
        <f>Sheet1!H28*Sheet2!G10</f>
        <v>18131.399999999998</v>
      </c>
      <c r="G32" s="196"/>
      <c r="H32" s="294"/>
      <c r="I32" s="297"/>
      <c r="J32" s="16"/>
      <c r="K32" s="2">
        <f t="shared" si="11"/>
        <v>34768.388511326855</v>
      </c>
      <c r="L32" s="2">
        <f t="shared" si="10"/>
        <v>3946.1885113268581</v>
      </c>
      <c r="M32" s="2">
        <f t="shared" si="10"/>
        <v>41647.988511326854</v>
      </c>
    </row>
    <row r="33" spans="1:13" ht="4.5" customHeight="1" thickBot="1" x14ac:dyDescent="0.4">
      <c r="A33" s="87"/>
      <c r="B33" s="88"/>
      <c r="C33" s="88"/>
      <c r="D33" s="205"/>
      <c r="E33" s="188"/>
      <c r="F33" s="195"/>
      <c r="G33" s="88"/>
      <c r="H33" s="88"/>
      <c r="I33" s="180"/>
      <c r="J33" s="16"/>
    </row>
    <row r="34" spans="1:13" x14ac:dyDescent="0.35">
      <c r="A34" s="245" t="s">
        <v>7</v>
      </c>
      <c r="B34" s="81" t="s">
        <v>9</v>
      </c>
      <c r="C34" s="82"/>
      <c r="D34" s="225">
        <v>81074</v>
      </c>
      <c r="E34" s="215">
        <f>Sheet1!E29*Sheet2!F11</f>
        <v>111973.20000000001</v>
      </c>
      <c r="F34" s="220">
        <f>Sheet1!E29*Sheet2!G11</f>
        <v>46249.8</v>
      </c>
      <c r="G34" s="201"/>
      <c r="H34" s="292">
        <f>AVERAGE(D34:F37)</f>
        <v>53070.75</v>
      </c>
      <c r="I34" s="295">
        <f>AVERAGE(K34:M37)/H34</f>
        <v>0.40656749088088379</v>
      </c>
      <c r="J34" s="16"/>
      <c r="K34" s="2">
        <f>ABS(D34-$H$34)</f>
        <v>28003.25</v>
      </c>
      <c r="L34" s="2">
        <f t="shared" ref="L34:M37" si="12">ABS(E34-$H$34)</f>
        <v>58902.450000000012</v>
      </c>
      <c r="M34" s="2">
        <f t="shared" si="12"/>
        <v>6820.9499999999971</v>
      </c>
    </row>
    <row r="35" spans="1:13" x14ac:dyDescent="0.35">
      <c r="A35" s="246"/>
      <c r="B35" s="83" t="s">
        <v>10</v>
      </c>
      <c r="C35" s="84"/>
      <c r="D35" s="216">
        <v>58910</v>
      </c>
      <c r="E35" s="212">
        <f>Sheet1!F29*Sheet2!F11</f>
        <v>82137.600000000006</v>
      </c>
      <c r="F35" s="194">
        <f>Sheet1!F29*Sheet2!G11</f>
        <v>33926.400000000001</v>
      </c>
      <c r="G35" s="201"/>
      <c r="H35" s="293"/>
      <c r="I35" s="296"/>
      <c r="J35" s="16"/>
      <c r="K35" s="2">
        <f t="shared" ref="K35:K37" si="13">ABS(D35-$H$34)</f>
        <v>5839.25</v>
      </c>
      <c r="L35" s="2">
        <f t="shared" si="12"/>
        <v>29066.850000000006</v>
      </c>
      <c r="M35" s="2">
        <f t="shared" si="12"/>
        <v>19144.349999999999</v>
      </c>
    </row>
    <row r="36" spans="1:13" x14ac:dyDescent="0.35">
      <c r="A36" s="246"/>
      <c r="B36" s="83" t="s">
        <v>11</v>
      </c>
      <c r="C36" s="85"/>
      <c r="D36" s="227">
        <f>Sheet1!G29*Sheet2!E11</f>
        <v>44000</v>
      </c>
      <c r="E36" s="212">
        <f>Sheet1!G29*Sheet2!F11</f>
        <v>60720</v>
      </c>
      <c r="F36" s="192">
        <f>Sheet1!G29*Sheet2!G11</f>
        <v>25080</v>
      </c>
      <c r="G36" s="195"/>
      <c r="H36" s="293"/>
      <c r="I36" s="296"/>
      <c r="J36" s="16"/>
      <c r="K36" s="2">
        <f t="shared" si="13"/>
        <v>9070.75</v>
      </c>
      <c r="L36" s="2">
        <f t="shared" si="12"/>
        <v>7649.25</v>
      </c>
      <c r="M36" s="2">
        <f t="shared" si="12"/>
        <v>27990.75</v>
      </c>
    </row>
    <row r="37" spans="1:13" ht="15" thickBot="1" x14ac:dyDescent="0.4">
      <c r="A37" s="247"/>
      <c r="B37" s="77" t="s">
        <v>12</v>
      </c>
      <c r="C37" s="86"/>
      <c r="D37" s="183">
        <v>31236</v>
      </c>
      <c r="E37" s="211">
        <f>Sheet1!H29*Sheet2!F11</f>
        <v>43552.800000000003</v>
      </c>
      <c r="F37" s="202">
        <f>Sheet1!H29*Sheet2!G11</f>
        <v>17989.2</v>
      </c>
      <c r="G37" s="201"/>
      <c r="H37" s="294"/>
      <c r="I37" s="297"/>
      <c r="J37" s="16"/>
      <c r="K37" s="2">
        <f t="shared" si="13"/>
        <v>21834.75</v>
      </c>
      <c r="L37" s="2">
        <f t="shared" si="12"/>
        <v>9517.9499999999971</v>
      </c>
      <c r="M37" s="2">
        <f t="shared" si="12"/>
        <v>35081.550000000003</v>
      </c>
    </row>
    <row r="38" spans="1:13" ht="4.5" customHeight="1" thickBot="1" x14ac:dyDescent="0.4">
      <c r="A38" s="87"/>
      <c r="B38" s="88"/>
      <c r="C38" s="88"/>
      <c r="D38" s="203"/>
      <c r="E38" s="114"/>
      <c r="F38" s="204"/>
      <c r="G38" s="195"/>
      <c r="H38" s="115"/>
      <c r="I38" s="140"/>
      <c r="J38" s="16"/>
    </row>
    <row r="39" spans="1:13" x14ac:dyDescent="0.35">
      <c r="A39" s="245" t="s">
        <v>8</v>
      </c>
      <c r="B39" s="81" t="s">
        <v>9</v>
      </c>
      <c r="C39" s="82"/>
      <c r="D39" s="181">
        <v>13301</v>
      </c>
      <c r="E39" s="189">
        <f>Sheet1!E30*Sheet2!F12</f>
        <v>25157.500000000004</v>
      </c>
      <c r="F39" s="202">
        <f>Sheet1!E30*Sheet2!G12</f>
        <v>10802.5</v>
      </c>
      <c r="G39" s="195"/>
      <c r="H39" s="292">
        <f>AVERAGE(D39:F42)</f>
        <v>13997.016666666665</v>
      </c>
      <c r="I39" s="295">
        <f>AVERAGE(K39:M42)/H39</f>
        <v>0.63339727553053971</v>
      </c>
      <c r="J39" s="16"/>
      <c r="K39" s="2">
        <f>ABS(D39-$H$39)</f>
        <v>696.01666666666461</v>
      </c>
      <c r="L39" s="2">
        <f t="shared" ref="L39:M42" si="14">ABS(E39-$H$39)</f>
        <v>11160.483333333339</v>
      </c>
      <c r="M39" s="2">
        <f t="shared" si="14"/>
        <v>3194.5166666666646</v>
      </c>
    </row>
    <row r="40" spans="1:13" x14ac:dyDescent="0.35">
      <c r="A40" s="246"/>
      <c r="B40" s="83" t="s">
        <v>10</v>
      </c>
      <c r="C40" s="89"/>
      <c r="D40" s="183">
        <v>54599</v>
      </c>
      <c r="E40" s="184">
        <f>Sheet1!F30*Sheet2!F12</f>
        <v>15198.6</v>
      </c>
      <c r="F40" s="193">
        <f>Sheet1!F30*Sheet2!G12</f>
        <v>6526.2</v>
      </c>
      <c r="G40" s="195"/>
      <c r="H40" s="293"/>
      <c r="I40" s="296"/>
      <c r="J40" s="16"/>
      <c r="K40" s="2">
        <f t="shared" ref="K40:K42" si="15">ABS(D40-$H$39)</f>
        <v>40601.983333333337</v>
      </c>
      <c r="L40" s="2">
        <f t="shared" si="14"/>
        <v>1201.5833333333358</v>
      </c>
      <c r="M40" s="2">
        <f t="shared" si="14"/>
        <v>7470.8166666666648</v>
      </c>
    </row>
    <row r="41" spans="1:13" x14ac:dyDescent="0.35">
      <c r="A41" s="246"/>
      <c r="B41" s="83" t="s">
        <v>11</v>
      </c>
      <c r="C41" s="89"/>
      <c r="D41" s="182">
        <f>Sheet1!G30*Sheet2!E12</f>
        <v>7503</v>
      </c>
      <c r="E41" s="108">
        <f>Sheet1!G30*Sheet2!F12</f>
        <v>14227.000000000002</v>
      </c>
      <c r="F41" s="202">
        <f>Sheet1!G30*Sheet2!G12</f>
        <v>6109</v>
      </c>
      <c r="G41" s="195"/>
      <c r="H41" s="293"/>
      <c r="I41" s="296"/>
      <c r="J41" s="16"/>
      <c r="K41" s="2">
        <f t="shared" si="15"/>
        <v>6494.0166666666646</v>
      </c>
      <c r="L41" s="2">
        <f t="shared" si="14"/>
        <v>229.98333333333721</v>
      </c>
      <c r="M41" s="2">
        <f t="shared" si="14"/>
        <v>7888.0166666666646</v>
      </c>
    </row>
    <row r="42" spans="1:13" ht="15" thickBot="1" x14ac:dyDescent="0.4">
      <c r="A42" s="247"/>
      <c r="B42" s="77" t="s">
        <v>12</v>
      </c>
      <c r="C42" s="86"/>
      <c r="D42" s="186">
        <v>3926</v>
      </c>
      <c r="E42" s="208">
        <f>Sheet1!H30*Sheet2!F12</f>
        <v>7425.8</v>
      </c>
      <c r="F42" s="191">
        <f>Sheet1!H30*Sheet2!G12</f>
        <v>3188.6</v>
      </c>
      <c r="G42" s="196"/>
      <c r="H42" s="294"/>
      <c r="I42" s="297"/>
      <c r="J42" s="16"/>
      <c r="K42" s="2">
        <f t="shared" si="15"/>
        <v>10071.016666666665</v>
      </c>
      <c r="L42" s="2">
        <f t="shared" si="14"/>
        <v>6571.2166666666644</v>
      </c>
      <c r="M42" s="2">
        <f t="shared" si="14"/>
        <v>10808.416666666664</v>
      </c>
    </row>
    <row r="43" spans="1:13" s="16" customFormat="1" x14ac:dyDescent="0.35">
      <c r="A43" s="91"/>
      <c r="D43" s="228" t="s">
        <v>13</v>
      </c>
      <c r="E43" s="4" t="s">
        <v>44</v>
      </c>
      <c r="F43" s="19" t="s">
        <v>45</v>
      </c>
    </row>
    <row r="44" spans="1:13" s="16" customFormat="1" x14ac:dyDescent="0.35"/>
    <row r="45" spans="1:13" s="16" customFormat="1" x14ac:dyDescent="0.35"/>
    <row r="46" spans="1:13" x14ac:dyDescent="0.35">
      <c r="J46" s="16"/>
    </row>
    <row r="47" spans="1:13" x14ac:dyDescent="0.35">
      <c r="J47" s="16"/>
    </row>
    <row r="48" spans="1:13" x14ac:dyDescent="0.35">
      <c r="J48" s="16"/>
      <c r="K48" s="1">
        <v>12</v>
      </c>
    </row>
    <row r="49" spans="11:11" x14ac:dyDescent="0.35">
      <c r="K49" s="53">
        <v>11</v>
      </c>
    </row>
    <row r="50" spans="11:11" x14ac:dyDescent="0.35">
      <c r="K50" s="53">
        <v>10</v>
      </c>
    </row>
    <row r="51" spans="11:11" x14ac:dyDescent="0.35">
      <c r="K51" s="53">
        <v>9</v>
      </c>
    </row>
    <row r="52" spans="11:11" x14ac:dyDescent="0.35">
      <c r="K52" s="53">
        <v>8</v>
      </c>
    </row>
    <row r="53" spans="11:11" x14ac:dyDescent="0.35">
      <c r="K53" s="53">
        <v>7</v>
      </c>
    </row>
    <row r="54" spans="11:11" x14ac:dyDescent="0.35">
      <c r="K54" s="229">
        <v>6</v>
      </c>
    </row>
    <row r="55" spans="11:11" x14ac:dyDescent="0.35">
      <c r="K55" s="229">
        <v>5</v>
      </c>
    </row>
    <row r="56" spans="11:11" x14ac:dyDescent="0.35">
      <c r="K56" s="229">
        <v>4</v>
      </c>
    </row>
    <row r="57" spans="11:11" x14ac:dyDescent="0.35">
      <c r="K57" s="229">
        <v>3</v>
      </c>
    </row>
    <row r="58" spans="11:11" x14ac:dyDescent="0.35">
      <c r="K58" s="229">
        <v>2</v>
      </c>
    </row>
    <row r="59" spans="11:11" x14ac:dyDescent="0.35">
      <c r="K59">
        <v>1</v>
      </c>
    </row>
  </sheetData>
  <mergeCells count="30">
    <mergeCell ref="A2:B3"/>
    <mergeCell ref="A14:A17"/>
    <mergeCell ref="A19:A22"/>
    <mergeCell ref="D1:F1"/>
    <mergeCell ref="I1:I2"/>
    <mergeCell ref="D2:D3"/>
    <mergeCell ref="E2:E3"/>
    <mergeCell ref="F2:F3"/>
    <mergeCell ref="A4:A7"/>
    <mergeCell ref="I4:I7"/>
    <mergeCell ref="H9:H12"/>
    <mergeCell ref="I9:I12"/>
    <mergeCell ref="H14:H17"/>
    <mergeCell ref="A9:A12"/>
    <mergeCell ref="A24:A27"/>
    <mergeCell ref="A29:A32"/>
    <mergeCell ref="A34:A37"/>
    <mergeCell ref="A39:A42"/>
    <mergeCell ref="H4:H7"/>
    <mergeCell ref="H34:H37"/>
    <mergeCell ref="I34:I37"/>
    <mergeCell ref="I39:I42"/>
    <mergeCell ref="H39:H42"/>
    <mergeCell ref="I14:I17"/>
    <mergeCell ref="I19:I22"/>
    <mergeCell ref="H19:H22"/>
    <mergeCell ref="H24:H27"/>
    <mergeCell ref="I24:I27"/>
    <mergeCell ref="I29:I32"/>
    <mergeCell ref="H29:H32"/>
  </mergeCells>
  <pageMargins left="0.7" right="0.7" top="0.75" bottom="0.75" header="0.3" footer="0.3"/>
  <pageSetup scale="97" orientation="portrait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2" zoomScaleNormal="100" workbookViewId="0">
      <selection activeCell="D17" sqref="D17"/>
    </sheetView>
  </sheetViews>
  <sheetFormatPr defaultRowHeight="14.5" x14ac:dyDescent="0.35"/>
  <cols>
    <col min="1" max="1" width="3.7265625" customWidth="1"/>
    <col min="4" max="6" width="11.90625" bestFit="1" customWidth="1"/>
    <col min="7" max="7" width="0.7265625" customWidth="1"/>
    <col min="9" max="9" width="15" customWidth="1"/>
  </cols>
  <sheetData>
    <row r="1" spans="1:13" ht="15" thickBot="1" x14ac:dyDescent="0.4">
      <c r="A1" s="67"/>
      <c r="B1" s="68"/>
      <c r="C1" s="69"/>
      <c r="D1" s="256"/>
      <c r="E1" s="257"/>
      <c r="F1" s="257"/>
      <c r="G1" s="70"/>
      <c r="H1" s="71"/>
      <c r="I1" s="254" t="s">
        <v>30</v>
      </c>
      <c r="J1" s="16"/>
    </row>
    <row r="2" spans="1:13" x14ac:dyDescent="0.35">
      <c r="A2" s="298" t="s">
        <v>43</v>
      </c>
      <c r="B2" s="299"/>
      <c r="C2" s="74" t="s">
        <v>41</v>
      </c>
      <c r="D2" s="258" t="s">
        <v>9</v>
      </c>
      <c r="E2" s="260" t="s">
        <v>10</v>
      </c>
      <c r="F2" s="304" t="s">
        <v>11</v>
      </c>
      <c r="G2" s="199"/>
      <c r="H2" s="76" t="s">
        <v>23</v>
      </c>
      <c r="I2" s="255"/>
      <c r="J2" s="16"/>
    </row>
    <row r="3" spans="1:13" ht="15.5" customHeight="1" thickBot="1" x14ac:dyDescent="0.4">
      <c r="A3" s="300"/>
      <c r="B3" s="301"/>
      <c r="C3" s="77" t="s">
        <v>42</v>
      </c>
      <c r="D3" s="302"/>
      <c r="E3" s="303"/>
      <c r="F3" s="305"/>
      <c r="G3" s="200"/>
      <c r="H3" s="80"/>
      <c r="I3" s="135" t="s">
        <v>38</v>
      </c>
      <c r="J3" s="16"/>
    </row>
    <row r="4" spans="1:13" x14ac:dyDescent="0.35">
      <c r="A4" s="245" t="s">
        <v>1</v>
      </c>
      <c r="B4" s="81" t="s">
        <v>9</v>
      </c>
      <c r="C4" s="82"/>
      <c r="D4" s="112">
        <f>Sheet1!E22*Sheet2!E4</f>
        <v>73649.7</v>
      </c>
      <c r="E4" s="112">
        <f>Sheet1!E22*Sheet2!F4</f>
        <v>122749.5</v>
      </c>
      <c r="F4" s="214">
        <f>Sheet1!E22*Sheet2!G4</f>
        <v>54816.9</v>
      </c>
      <c r="G4" s="201"/>
      <c r="H4" s="292">
        <f>AVERAGE(D4:F7)</f>
        <v>111210.88340675477</v>
      </c>
      <c r="I4" s="295">
        <f>AVERAGE(K4:M7)/H4</f>
        <v>0.84971504737119885</v>
      </c>
      <c r="J4" s="16"/>
      <c r="K4" s="2">
        <f>ABS(D4-$H$4)</f>
        <v>37561.183406754775</v>
      </c>
      <c r="L4" s="2">
        <f t="shared" ref="L4:M7" si="0">ABS(E4-$H$4)</f>
        <v>11538.616593245228</v>
      </c>
      <c r="M4" s="2">
        <f t="shared" si="0"/>
        <v>56393.983406754771</v>
      </c>
    </row>
    <row r="5" spans="1:13" x14ac:dyDescent="0.35">
      <c r="A5" s="246"/>
      <c r="B5" s="83" t="s">
        <v>10</v>
      </c>
      <c r="C5" s="84"/>
      <c r="D5" s="214">
        <f>Sheet1!F22*Sheet2!E4</f>
        <v>21615.3</v>
      </c>
      <c r="E5" s="214">
        <f>Sheet1!F22*Sheet2!F4</f>
        <v>36025.5</v>
      </c>
      <c r="F5" s="184">
        <f>Sheet1!F22*Sheet2!G4</f>
        <v>16088.1</v>
      </c>
      <c r="G5" s="201"/>
      <c r="H5" s="293"/>
      <c r="I5" s="296"/>
      <c r="J5" s="134"/>
      <c r="K5" s="2">
        <f t="shared" ref="K5:K7" si="1">ABS(D5-$H$4)</f>
        <v>89595.583406754769</v>
      </c>
      <c r="L5" s="2">
        <f t="shared" si="0"/>
        <v>75185.383406754772</v>
      </c>
      <c r="M5" s="2">
        <f t="shared" si="0"/>
        <v>95122.783406754766</v>
      </c>
    </row>
    <row r="6" spans="1:13" x14ac:dyDescent="0.35">
      <c r="A6" s="246"/>
      <c r="B6" s="83" t="s">
        <v>11</v>
      </c>
      <c r="C6" s="85"/>
      <c r="D6" s="214">
        <f>Sheet1!G22*Sheet2!E4</f>
        <v>35329.127165932448</v>
      </c>
      <c r="E6" s="112">
        <f>Sheet1!G22*Sheet2!F4</f>
        <v>58881.878609887412</v>
      </c>
      <c r="F6" s="214">
        <f>Sheet1!G22*Sheet2!G4</f>
        <v>26295.195105237395</v>
      </c>
      <c r="G6" s="195"/>
      <c r="H6" s="293"/>
      <c r="I6" s="296"/>
      <c r="J6" s="16"/>
      <c r="K6" s="2">
        <f t="shared" si="1"/>
        <v>75881.756240822317</v>
      </c>
      <c r="L6" s="2">
        <f t="shared" si="0"/>
        <v>52329.004796867361</v>
      </c>
      <c r="M6" s="2">
        <f t="shared" si="0"/>
        <v>84915.688301517381</v>
      </c>
    </row>
    <row r="7" spans="1:13" ht="15" thickBot="1" x14ac:dyDescent="0.4">
      <c r="A7" s="247"/>
      <c r="B7" s="77" t="s">
        <v>12</v>
      </c>
      <c r="C7" s="86"/>
      <c r="D7" s="112">
        <f>Sheet1!H22*Sheet2!E4</f>
        <v>260653.8</v>
      </c>
      <c r="E7" s="212">
        <f>Sheet1!H22*Sheet2!F4</f>
        <v>434423</v>
      </c>
      <c r="F7" s="112">
        <f>Sheet1!H22*Sheet2!G4</f>
        <v>194002.6</v>
      </c>
      <c r="G7" s="201"/>
      <c r="H7" s="294"/>
      <c r="I7" s="297"/>
      <c r="J7" s="16"/>
      <c r="K7" s="2">
        <f t="shared" si="1"/>
        <v>149442.91659324523</v>
      </c>
      <c r="L7" s="2">
        <f t="shared" si="0"/>
        <v>323212.11659324524</v>
      </c>
      <c r="M7" s="2">
        <f t="shared" si="0"/>
        <v>82791.716593245234</v>
      </c>
    </row>
    <row r="8" spans="1:13" ht="4" customHeight="1" thickBot="1" x14ac:dyDescent="0.4">
      <c r="A8" s="87"/>
      <c r="B8" s="88"/>
      <c r="C8" s="88"/>
      <c r="D8" s="203"/>
      <c r="E8" s="114"/>
      <c r="F8" s="204"/>
      <c r="G8" s="195"/>
      <c r="H8" s="115"/>
      <c r="I8" s="140"/>
      <c r="J8" s="16"/>
    </row>
    <row r="9" spans="1:13" x14ac:dyDescent="0.35">
      <c r="A9" s="245" t="s">
        <v>2</v>
      </c>
      <c r="B9" s="81" t="s">
        <v>9</v>
      </c>
      <c r="C9" s="82"/>
      <c r="D9" s="232">
        <v>48878</v>
      </c>
      <c r="E9" s="233">
        <f>Sheet1!E23*Sheet2!F5</f>
        <v>63546</v>
      </c>
      <c r="F9" s="238">
        <f>Sheet1!E23*Sheet2!G5</f>
        <v>30464.7</v>
      </c>
      <c r="G9" s="195"/>
      <c r="H9" s="292">
        <f>AVERAGE(D9:F12)</f>
        <v>85033.443755840344</v>
      </c>
      <c r="I9" s="295">
        <f>AVERAGE(K9:M12)/H9</f>
        <v>0.81475368273150428</v>
      </c>
      <c r="J9" s="16"/>
      <c r="K9" s="2">
        <f>ABS(D9-$H$9)</f>
        <v>36155.443755840344</v>
      </c>
      <c r="L9" s="2">
        <f t="shared" ref="L9:M12" si="2">ABS(E9-$H$9)</f>
        <v>21487.443755840344</v>
      </c>
      <c r="M9" s="2">
        <f t="shared" si="2"/>
        <v>54568.743755840347</v>
      </c>
    </row>
    <row r="10" spans="1:13" x14ac:dyDescent="0.35">
      <c r="A10" s="246"/>
      <c r="B10" s="83" t="s">
        <v>10</v>
      </c>
      <c r="C10" s="89"/>
      <c r="D10" s="237">
        <v>39594</v>
      </c>
      <c r="E10" s="112">
        <f>Sheet1!F23*Sheet2!F5</f>
        <v>51476</v>
      </c>
      <c r="F10" s="239">
        <f>Sheet1!F23*Sheet2!G5</f>
        <v>24678.2</v>
      </c>
      <c r="G10" s="195"/>
      <c r="H10" s="293"/>
      <c r="I10" s="296"/>
      <c r="J10" s="134"/>
      <c r="K10" s="2">
        <f t="shared" ref="K10:K12" si="3">ABS(D10-$H$9)</f>
        <v>45439.443755840344</v>
      </c>
      <c r="L10" s="2">
        <f t="shared" si="2"/>
        <v>33557.443755840344</v>
      </c>
      <c r="M10" s="2">
        <f t="shared" si="2"/>
        <v>60355.243755840347</v>
      </c>
    </row>
    <row r="11" spans="1:13" x14ac:dyDescent="0.35">
      <c r="A11" s="246"/>
      <c r="B11" s="83" t="s">
        <v>11</v>
      </c>
      <c r="C11" s="89"/>
      <c r="D11" s="235">
        <f>Sheet1!G23*Sheet2!E5</f>
        <v>31157.870546878476</v>
      </c>
      <c r="E11" s="236">
        <f>Sheet1!G23*Sheet2!F5</f>
        <v>40433.877808926271</v>
      </c>
      <c r="F11" s="230">
        <f>Sheet1!G23*Sheet2!G5</f>
        <v>19384.476714279357</v>
      </c>
      <c r="G11" s="195"/>
      <c r="H11" s="293"/>
      <c r="I11" s="296"/>
      <c r="J11" s="16"/>
      <c r="K11" s="2">
        <f t="shared" si="3"/>
        <v>53875.573208961869</v>
      </c>
      <c r="L11" s="2">
        <f t="shared" si="2"/>
        <v>44599.565946914074</v>
      </c>
      <c r="M11" s="2">
        <f t="shared" si="2"/>
        <v>65648.967041560987</v>
      </c>
    </row>
    <row r="12" spans="1:13" ht="15" thickBot="1" x14ac:dyDescent="0.4">
      <c r="A12" s="247"/>
      <c r="B12" s="77" t="s">
        <v>12</v>
      </c>
      <c r="C12" s="86"/>
      <c r="D12" s="133">
        <v>229456</v>
      </c>
      <c r="E12" s="212">
        <f>Sheet1!H23*Sheet2!F5</f>
        <v>298316</v>
      </c>
      <c r="F12" s="234">
        <f>Sheet1!H23*Sheet2!G5</f>
        <v>143016.20000000001</v>
      </c>
      <c r="G12" s="196"/>
      <c r="H12" s="294"/>
      <c r="I12" s="297"/>
      <c r="J12" s="16"/>
      <c r="K12" s="2">
        <f t="shared" si="3"/>
        <v>144422.55624415964</v>
      </c>
      <c r="L12" s="2">
        <f t="shared" si="2"/>
        <v>213282.55624415964</v>
      </c>
      <c r="M12" s="2">
        <f t="shared" si="2"/>
        <v>57982.756244159667</v>
      </c>
    </row>
    <row r="13" spans="1:13" ht="3.5" customHeight="1" thickBot="1" x14ac:dyDescent="0.4">
      <c r="A13" s="175"/>
      <c r="B13" s="175"/>
      <c r="C13" s="175"/>
      <c r="D13" s="205"/>
      <c r="E13" s="188"/>
      <c r="F13" s="195"/>
      <c r="G13" s="88"/>
      <c r="H13" s="88"/>
      <c r="I13" s="88"/>
      <c r="J13" s="16"/>
    </row>
    <row r="14" spans="1:13" x14ac:dyDescent="0.35">
      <c r="A14" s="245" t="s">
        <v>3</v>
      </c>
      <c r="B14" s="81" t="s">
        <v>9</v>
      </c>
      <c r="C14" s="82"/>
      <c r="D14" s="98">
        <f>Sheet1!E24*Sheet2!E6</f>
        <v>8937.5</v>
      </c>
      <c r="E14" s="241">
        <f>Sheet1!E24*Sheet2!F6</f>
        <v>11456.25</v>
      </c>
      <c r="F14" s="238">
        <f>Sheet1!E24*Sheet2!G6</f>
        <v>5297.5</v>
      </c>
      <c r="G14" s="201"/>
      <c r="H14" s="292">
        <f>AVERAGE(D14:F17)</f>
        <v>15583.166987051127</v>
      </c>
      <c r="I14" s="295">
        <f>AVERAGE(K14:M17)/H14</f>
        <v>1.0192980361227726</v>
      </c>
      <c r="J14" s="16"/>
      <c r="K14" s="2">
        <f>ABS(D14-$H$14)</f>
        <v>6645.6669870511269</v>
      </c>
      <c r="L14" s="2">
        <f t="shared" ref="L14:M17" si="4">ABS(E14-$H$14)</f>
        <v>4126.9169870511269</v>
      </c>
      <c r="M14" s="2">
        <f t="shared" si="4"/>
        <v>10285.666987051127</v>
      </c>
    </row>
    <row r="15" spans="1:13" x14ac:dyDescent="0.35">
      <c r="A15" s="246"/>
      <c r="B15" s="83" t="s">
        <v>10</v>
      </c>
      <c r="C15" s="84"/>
      <c r="D15" s="209">
        <v>0</v>
      </c>
      <c r="E15" s="210">
        <f>Sheet1!F24*Sheet2!F6</f>
        <v>0</v>
      </c>
      <c r="F15" s="240">
        <f>Sheet1!F24*Sheet2!G6</f>
        <v>0</v>
      </c>
      <c r="G15" s="201"/>
      <c r="H15" s="293"/>
      <c r="I15" s="296"/>
      <c r="J15" s="16"/>
      <c r="K15" s="2">
        <f t="shared" ref="K15:K17" si="5">ABS(D15-$H$14)</f>
        <v>15583.166987051127</v>
      </c>
      <c r="L15" s="2">
        <f t="shared" si="4"/>
        <v>15583.166987051127</v>
      </c>
      <c r="M15" s="2">
        <f t="shared" si="4"/>
        <v>15583.166987051127</v>
      </c>
    </row>
    <row r="16" spans="1:13" x14ac:dyDescent="0.35">
      <c r="A16" s="246"/>
      <c r="B16" s="83" t="s">
        <v>11</v>
      </c>
      <c r="C16" s="85"/>
      <c r="D16" s="237">
        <f>Sheet1!G24*Sheet2!E6</f>
        <v>6698.0690161527173</v>
      </c>
      <c r="E16" s="242">
        <f>Sheet1!G24*Sheet2!F6</f>
        <v>8585.7066479775749</v>
      </c>
      <c r="F16" s="243">
        <f>Sheet1!G24*Sheet2!G6</f>
        <v>3970.128180483247</v>
      </c>
      <c r="G16" s="195"/>
      <c r="H16" s="293"/>
      <c r="I16" s="296"/>
      <c r="J16" s="16"/>
      <c r="K16" s="2">
        <f t="shared" si="5"/>
        <v>8885.0979708984087</v>
      </c>
      <c r="L16" s="2">
        <f t="shared" si="4"/>
        <v>6997.4603390735519</v>
      </c>
      <c r="M16" s="2">
        <f t="shared" si="4"/>
        <v>11613.03880656788</v>
      </c>
    </row>
    <row r="17" spans="1:13" ht="15" thickBot="1" x14ac:dyDescent="0.4">
      <c r="A17" s="247"/>
      <c r="B17" s="77" t="s">
        <v>12</v>
      </c>
      <c r="C17" s="86"/>
      <c r="D17" s="133">
        <f>Sheet1!H24*Sheet2!E6</f>
        <v>49417.5</v>
      </c>
      <c r="E17" s="212">
        <f>Sheet1!H24*Sheet2!F6</f>
        <v>63344.25</v>
      </c>
      <c r="F17" s="234">
        <f>Sheet1!H24*Sheet2!G6</f>
        <v>29291.100000000002</v>
      </c>
      <c r="G17" s="201"/>
      <c r="H17" s="294"/>
      <c r="I17" s="297"/>
      <c r="J17" s="16"/>
      <c r="K17" s="2">
        <f t="shared" si="5"/>
        <v>33834.333012948875</v>
      </c>
      <c r="L17" s="2">
        <f t="shared" si="4"/>
        <v>47761.083012948875</v>
      </c>
      <c r="M17" s="2">
        <f t="shared" si="4"/>
        <v>13707.933012948875</v>
      </c>
    </row>
    <row r="18" spans="1:13" ht="3.5" customHeight="1" thickBot="1" x14ac:dyDescent="0.4">
      <c r="A18" s="87"/>
      <c r="B18" s="88"/>
      <c r="C18" s="88"/>
      <c r="D18" s="203"/>
      <c r="E18" s="114"/>
      <c r="F18" s="204"/>
      <c r="G18" s="195"/>
      <c r="H18" s="115"/>
      <c r="I18" s="140"/>
      <c r="J18" s="16"/>
      <c r="M18">
        <f>Sheet1!H26*Sheet2!G8</f>
        <v>0</v>
      </c>
    </row>
    <row r="19" spans="1:13" x14ac:dyDescent="0.35">
      <c r="A19" s="245" t="s">
        <v>4</v>
      </c>
      <c r="B19" s="81" t="s">
        <v>9</v>
      </c>
      <c r="C19" s="82"/>
      <c r="D19" s="181">
        <v>208980</v>
      </c>
      <c r="E19" s="197">
        <f>Sheet1!E25*Sheet2!F7</f>
        <v>526281.30000000005</v>
      </c>
      <c r="F19" s="230">
        <f>Sheet1!E25*Sheet2!G7</f>
        <v>267900.3</v>
      </c>
      <c r="G19" s="195"/>
      <c r="H19" s="292">
        <f>AVERAGE(D19:F22)</f>
        <v>308720.78333333338</v>
      </c>
      <c r="I19" s="295">
        <f>AVERAGE(K19:M22)/H19</f>
        <v>0.56225648055476818</v>
      </c>
      <c r="J19" s="16"/>
      <c r="K19" s="2">
        <f>ABS(D19-$H$19)</f>
        <v>99740.783333333384</v>
      </c>
      <c r="L19" s="2">
        <f t="shared" ref="L19:M22" si="6">ABS(E19-$H$19)</f>
        <v>217560.51666666666</v>
      </c>
      <c r="M19" s="2">
        <f t="shared" si="6"/>
        <v>40820.483333333395</v>
      </c>
    </row>
    <row r="20" spans="1:13" x14ac:dyDescent="0.35">
      <c r="A20" s="246"/>
      <c r="B20" s="83" t="s">
        <v>10</v>
      </c>
      <c r="C20" s="89"/>
      <c r="D20" s="182">
        <v>92802</v>
      </c>
      <c r="E20" s="198">
        <f>Sheet1!F25*Sheet2!F7</f>
        <v>241255.80000000002</v>
      </c>
      <c r="F20" s="231">
        <f>Sheet1!F25*Sheet2!G7</f>
        <v>122809.79999999999</v>
      </c>
      <c r="G20" s="195"/>
      <c r="H20" s="293"/>
      <c r="I20" s="296"/>
      <c r="J20" s="16"/>
      <c r="K20" s="2">
        <f t="shared" ref="K20:K22" si="7">ABS(D20-$H$19)</f>
        <v>215918.78333333338</v>
      </c>
      <c r="L20" s="2">
        <f t="shared" si="6"/>
        <v>67464.983333333366</v>
      </c>
      <c r="M20" s="2">
        <f t="shared" si="6"/>
        <v>185910.9833333334</v>
      </c>
    </row>
    <row r="21" spans="1:13" x14ac:dyDescent="0.35">
      <c r="A21" s="246"/>
      <c r="B21" s="83" t="s">
        <v>11</v>
      </c>
      <c r="C21" s="89"/>
      <c r="D21" s="185">
        <f>Sheet1!G25*Sheet2!E7</f>
        <v>106352</v>
      </c>
      <c r="E21" s="184">
        <f>Sheet1!G25*Sheet2!F7</f>
        <v>257238.90000000002</v>
      </c>
      <c r="F21" s="231">
        <f>Sheet1!G25*Sheet2!G7</f>
        <v>130945.9</v>
      </c>
      <c r="G21" s="195"/>
      <c r="H21" s="293"/>
      <c r="I21" s="296"/>
      <c r="J21" s="16"/>
      <c r="K21" s="2">
        <f t="shared" si="7"/>
        <v>202368.78333333338</v>
      </c>
      <c r="L21" s="2">
        <f t="shared" si="6"/>
        <v>51481.88333333336</v>
      </c>
      <c r="M21" s="2">
        <f t="shared" si="6"/>
        <v>177774.88333333339</v>
      </c>
    </row>
    <row r="22" spans="1:13" ht="15" thickBot="1" x14ac:dyDescent="0.4">
      <c r="A22" s="246"/>
      <c r="B22" s="176" t="s">
        <v>12</v>
      </c>
      <c r="C22" s="84"/>
      <c r="D22" s="183">
        <v>355725</v>
      </c>
      <c r="E22" s="218">
        <f>Sheet1!H25*Sheet2!F7</f>
        <v>924001.20000000007</v>
      </c>
      <c r="F22" s="244">
        <f>Sheet1!H25*Sheet2!G7</f>
        <v>470357.2</v>
      </c>
      <c r="G22" s="195"/>
      <c r="H22" s="294"/>
      <c r="I22" s="297"/>
      <c r="J22" s="16"/>
      <c r="K22" s="2">
        <f t="shared" si="7"/>
        <v>47004.216666666616</v>
      </c>
      <c r="L22" s="2">
        <f t="shared" si="6"/>
        <v>615280.41666666674</v>
      </c>
      <c r="M22" s="2">
        <f t="shared" si="6"/>
        <v>161636.41666666663</v>
      </c>
    </row>
    <row r="23" spans="1:13" ht="15" thickBot="1" x14ac:dyDescent="0.4">
      <c r="A23" s="177"/>
      <c r="B23" s="178"/>
      <c r="C23" s="178"/>
      <c r="D23" s="205"/>
      <c r="E23" s="187"/>
      <c r="F23" s="206"/>
      <c r="G23" s="178"/>
      <c r="H23" s="178"/>
      <c r="I23" s="179"/>
      <c r="J23" s="16"/>
    </row>
    <row r="24" spans="1:13" x14ac:dyDescent="0.35">
      <c r="A24" s="245" t="s">
        <v>5</v>
      </c>
      <c r="B24" s="81" t="s">
        <v>9</v>
      </c>
      <c r="C24" s="82"/>
      <c r="D24" s="213">
        <v>9607</v>
      </c>
      <c r="E24" s="215">
        <f>Sheet1!E27*Sheet2!F9</f>
        <v>22041.600000000002</v>
      </c>
      <c r="F24" s="224">
        <f>Sheet1!E27*Sheet2!G9</f>
        <v>8265.6</v>
      </c>
      <c r="G24" s="201"/>
      <c r="H24" s="292">
        <f>AVERAGE(D24:F27)</f>
        <v>11275.672006472494</v>
      </c>
      <c r="I24" s="295">
        <f>AVERAGE(K24:M27)/H24</f>
        <v>0.46179182559980514</v>
      </c>
      <c r="J24" s="16"/>
      <c r="K24" s="2">
        <f>ABS(D24-$H$24)</f>
        <v>1668.6720064724941</v>
      </c>
      <c r="L24" s="2">
        <f t="shared" ref="L24:M27" si="8">ABS(E24-$H$24)</f>
        <v>10765.927993527508</v>
      </c>
      <c r="M24" s="2">
        <f t="shared" si="8"/>
        <v>3010.0720064724937</v>
      </c>
    </row>
    <row r="25" spans="1:13" x14ac:dyDescent="0.35">
      <c r="A25" s="246"/>
      <c r="B25" s="83" t="s">
        <v>10</v>
      </c>
      <c r="C25" s="84"/>
      <c r="D25" s="221">
        <v>12097</v>
      </c>
      <c r="E25" s="212">
        <f>Sheet1!F27*Sheet2!F9</f>
        <v>27753.600000000002</v>
      </c>
      <c r="F25" s="223">
        <f>Sheet1!F27*Sheet2!G9</f>
        <v>10407.6</v>
      </c>
      <c r="G25" s="201"/>
      <c r="H25" s="293"/>
      <c r="I25" s="296"/>
      <c r="J25" s="16"/>
      <c r="K25" s="2">
        <f t="shared" ref="K25:K27" si="9">ABS(D25-$H$24)</f>
        <v>821.3279935275059</v>
      </c>
      <c r="L25" s="2">
        <f t="shared" si="8"/>
        <v>16477.927993527508</v>
      </c>
      <c r="M25" s="2">
        <f t="shared" si="8"/>
        <v>868.07200647249374</v>
      </c>
    </row>
    <row r="26" spans="1:13" x14ac:dyDescent="0.35">
      <c r="A26" s="246"/>
      <c r="B26" s="83" t="s">
        <v>11</v>
      </c>
      <c r="C26" s="85"/>
      <c r="D26" s="207">
        <f>Sheet1!G27*Sheet2!E9</f>
        <v>6279.9844660194167</v>
      </c>
      <c r="E26" s="218">
        <f>Sheet1!G27*Sheet2!F9</f>
        <v>14452.566990291261</v>
      </c>
      <c r="F26" s="202">
        <f>Sheet1!G27*Sheet2!G9</f>
        <v>5419.7126213592228</v>
      </c>
      <c r="G26" s="195"/>
      <c r="H26" s="293"/>
      <c r="I26" s="296"/>
      <c r="J26" s="16"/>
      <c r="K26" s="2">
        <f t="shared" si="9"/>
        <v>4995.6875404530774</v>
      </c>
      <c r="L26" s="2">
        <f t="shared" si="8"/>
        <v>3176.8949838187673</v>
      </c>
      <c r="M26" s="2">
        <f t="shared" si="8"/>
        <v>5855.9593851132713</v>
      </c>
    </row>
    <row r="27" spans="1:13" ht="15" thickBot="1" x14ac:dyDescent="0.4">
      <c r="A27" s="247"/>
      <c r="B27" s="77" t="s">
        <v>12</v>
      </c>
      <c r="C27" s="86"/>
      <c r="D27" s="183">
        <v>4569</v>
      </c>
      <c r="E27" s="222">
        <f>Sheet1!H27*Sheet2!F9</f>
        <v>10483.200000000001</v>
      </c>
      <c r="F27" s="192">
        <f>Sheet1!H27*Sheet2!G9</f>
        <v>3931.2</v>
      </c>
      <c r="G27" s="201"/>
      <c r="H27" s="294"/>
      <c r="I27" s="297"/>
      <c r="J27" s="16"/>
      <c r="K27" s="2">
        <f t="shared" si="9"/>
        <v>6706.6720064724941</v>
      </c>
      <c r="L27" s="2">
        <f t="shared" si="8"/>
        <v>792.47200647249338</v>
      </c>
      <c r="M27" s="2">
        <f t="shared" si="8"/>
        <v>7344.4720064724943</v>
      </c>
    </row>
    <row r="28" spans="1:13" ht="3.5" customHeight="1" thickBot="1" x14ac:dyDescent="0.4">
      <c r="A28" s="87"/>
      <c r="B28" s="88"/>
      <c r="C28" s="88"/>
      <c r="D28" s="203"/>
      <c r="E28" s="114"/>
      <c r="F28" s="204"/>
      <c r="G28" s="195"/>
      <c r="H28" s="115"/>
      <c r="I28" s="140"/>
      <c r="J28" s="16"/>
    </row>
    <row r="29" spans="1:13" x14ac:dyDescent="0.35">
      <c r="A29" s="245" t="s">
        <v>6</v>
      </c>
      <c r="B29" s="81" t="s">
        <v>9</v>
      </c>
      <c r="C29" s="82"/>
      <c r="D29" s="225">
        <v>82994</v>
      </c>
      <c r="E29" s="215">
        <f>Sheet1!E28*Sheet2!F10</f>
        <v>185270</v>
      </c>
      <c r="F29" s="226">
        <f>Sheet1!E28*Sheet2!G10</f>
        <v>60165</v>
      </c>
      <c r="G29" s="195"/>
      <c r="H29" s="292">
        <f>AVERAGE(D29:F32)</f>
        <v>59779.388511326855</v>
      </c>
      <c r="I29" s="295">
        <f>AVERAGE(K29:M32)/H29</f>
        <v>0.53860588760275241</v>
      </c>
      <c r="J29" s="16"/>
      <c r="K29" s="2">
        <f>ABS(D29-$H$29)</f>
        <v>23214.611488673145</v>
      </c>
      <c r="L29" s="2">
        <f t="shared" ref="L29:M32" si="10">ABS(E29-$H$29)</f>
        <v>125490.61148867314</v>
      </c>
      <c r="M29" s="2">
        <f t="shared" si="10"/>
        <v>385.61148867314478</v>
      </c>
    </row>
    <row r="30" spans="1:13" x14ac:dyDescent="0.35">
      <c r="A30" s="246"/>
      <c r="B30" s="83" t="s">
        <v>10</v>
      </c>
      <c r="C30" s="89"/>
      <c r="D30" s="227">
        <v>38829</v>
      </c>
      <c r="E30" s="212">
        <f>Sheet1!F28*Sheet2!F10</f>
        <v>86679.2</v>
      </c>
      <c r="F30" s="190">
        <f>Sheet1!F28*Sheet2!G10</f>
        <v>28148.399999999998</v>
      </c>
      <c r="G30" s="195"/>
      <c r="H30" s="293"/>
      <c r="I30" s="296"/>
      <c r="J30" s="16"/>
      <c r="K30" s="2">
        <f t="shared" ref="K30:K32" si="11">ABS(D30-$H$29)</f>
        <v>20950.388511326855</v>
      </c>
      <c r="L30" s="2">
        <f t="shared" si="10"/>
        <v>26899.811488673142</v>
      </c>
      <c r="M30" s="2">
        <f t="shared" si="10"/>
        <v>31630.988511326857</v>
      </c>
    </row>
    <row r="31" spans="1:13" x14ac:dyDescent="0.35">
      <c r="A31" s="246"/>
      <c r="B31" s="83" t="s">
        <v>11</v>
      </c>
      <c r="C31" s="89"/>
      <c r="D31" s="219">
        <f>Sheet1!G28*Sheet2!E10</f>
        <v>34320.848543689317</v>
      </c>
      <c r="E31" s="218">
        <f>Sheet1!G28*Sheet2!F10</f>
        <v>76973.926213592218</v>
      </c>
      <c r="F31" s="194">
        <f>Sheet1!G28*Sheet2!G10</f>
        <v>24996.687378640774</v>
      </c>
      <c r="G31" s="195"/>
      <c r="H31" s="293"/>
      <c r="I31" s="296"/>
      <c r="J31" s="16"/>
      <c r="K31" s="2">
        <f t="shared" si="11"/>
        <v>25458.539967637538</v>
      </c>
      <c r="L31" s="2">
        <f t="shared" si="10"/>
        <v>17194.537702265363</v>
      </c>
      <c r="M31" s="2">
        <f t="shared" si="10"/>
        <v>34782.701132686081</v>
      </c>
    </row>
    <row r="32" spans="1:13" ht="15" thickBot="1" x14ac:dyDescent="0.4">
      <c r="A32" s="247"/>
      <c r="B32" s="77" t="s">
        <v>12</v>
      </c>
      <c r="C32" s="86"/>
      <c r="D32" s="183">
        <v>25011</v>
      </c>
      <c r="E32" s="217">
        <f>Sheet1!H28*Sheet2!F10</f>
        <v>55833.2</v>
      </c>
      <c r="F32" s="191">
        <f>Sheet1!H28*Sheet2!G10</f>
        <v>18131.399999999998</v>
      </c>
      <c r="G32" s="196"/>
      <c r="H32" s="294"/>
      <c r="I32" s="297"/>
      <c r="J32" s="16"/>
      <c r="K32" s="2">
        <f t="shared" si="11"/>
        <v>34768.388511326855</v>
      </c>
      <c r="L32" s="2">
        <f t="shared" si="10"/>
        <v>3946.1885113268581</v>
      </c>
      <c r="M32" s="2">
        <f t="shared" si="10"/>
        <v>41647.988511326854</v>
      </c>
    </row>
    <row r="33" spans="1:13" ht="4.5" customHeight="1" thickBot="1" x14ac:dyDescent="0.4">
      <c r="A33" s="87"/>
      <c r="B33" s="88"/>
      <c r="C33" s="88"/>
      <c r="D33" s="205"/>
      <c r="E33" s="188"/>
      <c r="F33" s="195"/>
      <c r="G33" s="88"/>
      <c r="H33" s="88"/>
      <c r="I33" s="180"/>
      <c r="J33" s="16"/>
    </row>
    <row r="34" spans="1:13" x14ac:dyDescent="0.35">
      <c r="A34" s="245" t="s">
        <v>7</v>
      </c>
      <c r="B34" s="81" t="s">
        <v>9</v>
      </c>
      <c r="C34" s="82"/>
      <c r="D34" s="225">
        <v>81074</v>
      </c>
      <c r="E34" s="215">
        <f>Sheet1!E29*Sheet2!F11</f>
        <v>111973.20000000001</v>
      </c>
      <c r="F34" s="220">
        <f>Sheet1!E29*Sheet2!G11</f>
        <v>46249.8</v>
      </c>
      <c r="G34" s="201"/>
      <c r="H34" s="292">
        <f>AVERAGE(D34:F37)</f>
        <v>53070.75</v>
      </c>
      <c r="I34" s="295">
        <f>AVERAGE(K34:M37)/H34</f>
        <v>0.40656749088088379</v>
      </c>
      <c r="J34" s="16"/>
      <c r="K34" s="2">
        <f>ABS(D34-$H$34)</f>
        <v>28003.25</v>
      </c>
      <c r="L34" s="2">
        <f t="shared" ref="L34:M37" si="12">ABS(E34-$H$34)</f>
        <v>58902.450000000012</v>
      </c>
      <c r="M34" s="2">
        <f t="shared" si="12"/>
        <v>6820.9499999999971</v>
      </c>
    </row>
    <row r="35" spans="1:13" x14ac:dyDescent="0.35">
      <c r="A35" s="246"/>
      <c r="B35" s="83" t="s">
        <v>10</v>
      </c>
      <c r="C35" s="84"/>
      <c r="D35" s="216">
        <v>58910</v>
      </c>
      <c r="E35" s="212">
        <f>Sheet1!F29*Sheet2!F11</f>
        <v>82137.600000000006</v>
      </c>
      <c r="F35" s="194">
        <f>Sheet1!F29*Sheet2!G11</f>
        <v>33926.400000000001</v>
      </c>
      <c r="G35" s="201"/>
      <c r="H35" s="293"/>
      <c r="I35" s="296"/>
      <c r="J35" s="16"/>
      <c r="K35" s="2">
        <f t="shared" ref="K35:K37" si="13">ABS(D35-$H$34)</f>
        <v>5839.25</v>
      </c>
      <c r="L35" s="2">
        <f t="shared" si="12"/>
        <v>29066.850000000006</v>
      </c>
      <c r="M35" s="2">
        <f t="shared" si="12"/>
        <v>19144.349999999999</v>
      </c>
    </row>
    <row r="36" spans="1:13" x14ac:dyDescent="0.35">
      <c r="A36" s="246"/>
      <c r="B36" s="83" t="s">
        <v>11</v>
      </c>
      <c r="C36" s="85"/>
      <c r="D36" s="227">
        <f>Sheet1!G29*Sheet2!E11</f>
        <v>44000</v>
      </c>
      <c r="E36" s="212">
        <f>Sheet1!G29*Sheet2!F11</f>
        <v>60720</v>
      </c>
      <c r="F36" s="192">
        <f>Sheet1!G29*Sheet2!G11</f>
        <v>25080</v>
      </c>
      <c r="G36" s="195"/>
      <c r="H36" s="293"/>
      <c r="I36" s="296"/>
      <c r="J36" s="16"/>
      <c r="K36" s="2">
        <f t="shared" si="13"/>
        <v>9070.75</v>
      </c>
      <c r="L36" s="2">
        <f t="shared" si="12"/>
        <v>7649.25</v>
      </c>
      <c r="M36" s="2">
        <f t="shared" si="12"/>
        <v>27990.75</v>
      </c>
    </row>
    <row r="37" spans="1:13" ht="15" thickBot="1" x14ac:dyDescent="0.4">
      <c r="A37" s="247"/>
      <c r="B37" s="77" t="s">
        <v>12</v>
      </c>
      <c r="C37" s="86"/>
      <c r="D37" s="183">
        <v>31236</v>
      </c>
      <c r="E37" s="211">
        <f>Sheet1!H29*Sheet2!F11</f>
        <v>43552.800000000003</v>
      </c>
      <c r="F37" s="202">
        <f>Sheet1!H29*Sheet2!G11</f>
        <v>17989.2</v>
      </c>
      <c r="G37" s="201"/>
      <c r="H37" s="294"/>
      <c r="I37" s="297"/>
      <c r="J37" s="16"/>
      <c r="K37" s="2">
        <f t="shared" si="13"/>
        <v>21834.75</v>
      </c>
      <c r="L37" s="2">
        <f t="shared" si="12"/>
        <v>9517.9499999999971</v>
      </c>
      <c r="M37" s="2">
        <f t="shared" si="12"/>
        <v>35081.550000000003</v>
      </c>
    </row>
    <row r="38" spans="1:13" ht="4.5" customHeight="1" thickBot="1" x14ac:dyDescent="0.4">
      <c r="A38" s="87"/>
      <c r="B38" s="88"/>
      <c r="C38" s="88"/>
      <c r="D38" s="203"/>
      <c r="E38" s="114"/>
      <c r="F38" s="204"/>
      <c r="G38" s="195"/>
      <c r="H38" s="115"/>
      <c r="I38" s="140"/>
      <c r="J38" s="16"/>
    </row>
    <row r="39" spans="1:13" x14ac:dyDescent="0.35">
      <c r="A39" s="245" t="s">
        <v>8</v>
      </c>
      <c r="B39" s="81" t="s">
        <v>9</v>
      </c>
      <c r="C39" s="82"/>
      <c r="D39" s="181">
        <f>Sheet1!E30*Sheet2!$E$12</f>
        <v>13267.5</v>
      </c>
      <c r="E39" s="189">
        <f>Sheet1!E30*Sheet2!F12</f>
        <v>25157.500000000004</v>
      </c>
      <c r="F39" s="202">
        <f>Sheet1!E30*Sheet2!G12</f>
        <v>10802.5</v>
      </c>
      <c r="G39" s="195"/>
      <c r="H39" s="292">
        <f>AVERAGE(D39:F42)</f>
        <v>10111.441666666668</v>
      </c>
      <c r="I39" s="295">
        <f>AVERAGE(K39:M42)/H39</f>
        <v>0.46310395346965316</v>
      </c>
      <c r="J39" s="16"/>
      <c r="K39" s="2">
        <f>ABS(D39-$H$39)</f>
        <v>3156.0583333333325</v>
      </c>
      <c r="L39" s="2">
        <f t="shared" ref="L39:M42" si="14">ABS(E39-$H$39)</f>
        <v>15046.058333333336</v>
      </c>
      <c r="M39" s="2">
        <f t="shared" si="14"/>
        <v>691.05833333333248</v>
      </c>
    </row>
    <row r="40" spans="1:13" x14ac:dyDescent="0.35">
      <c r="A40" s="246"/>
      <c r="B40" s="83" t="s">
        <v>10</v>
      </c>
      <c r="C40" s="89"/>
      <c r="D40" s="183">
        <f>Sheet1!F30*Sheet2!E12</f>
        <v>8015.4000000000005</v>
      </c>
      <c r="E40" s="184">
        <f>Sheet1!F30*Sheet2!F12</f>
        <v>15198.6</v>
      </c>
      <c r="F40" s="193">
        <f>Sheet1!F30*Sheet2!G12</f>
        <v>6526.2</v>
      </c>
      <c r="G40" s="195"/>
      <c r="H40" s="293"/>
      <c r="I40" s="296"/>
      <c r="J40" s="16"/>
      <c r="K40" s="2">
        <f t="shared" ref="K40:K42" si="15">ABS(D40-$H$39)</f>
        <v>2096.041666666667</v>
      </c>
      <c r="L40" s="2">
        <f t="shared" si="14"/>
        <v>5087.1583333333328</v>
      </c>
      <c r="M40" s="2">
        <f t="shared" si="14"/>
        <v>3585.2416666666677</v>
      </c>
    </row>
    <row r="41" spans="1:13" x14ac:dyDescent="0.35">
      <c r="A41" s="246"/>
      <c r="B41" s="83" t="s">
        <v>11</v>
      </c>
      <c r="C41" s="89"/>
      <c r="D41" s="182">
        <f>Sheet1!G30*Sheet2!E12</f>
        <v>7503</v>
      </c>
      <c r="E41" s="108">
        <f>Sheet1!G30*Sheet2!F12</f>
        <v>14227.000000000002</v>
      </c>
      <c r="F41" s="202">
        <f>Sheet1!G30*Sheet2!G12</f>
        <v>6109</v>
      </c>
      <c r="G41" s="195"/>
      <c r="H41" s="293"/>
      <c r="I41" s="296"/>
      <c r="J41" s="16"/>
      <c r="K41" s="2">
        <f t="shared" si="15"/>
        <v>2608.4416666666675</v>
      </c>
      <c r="L41" s="2">
        <f t="shared" si="14"/>
        <v>4115.5583333333343</v>
      </c>
      <c r="M41" s="2">
        <f t="shared" si="14"/>
        <v>4002.4416666666675</v>
      </c>
    </row>
    <row r="42" spans="1:13" ht="15" thickBot="1" x14ac:dyDescent="0.4">
      <c r="A42" s="247"/>
      <c r="B42" s="77" t="s">
        <v>12</v>
      </c>
      <c r="C42" s="86"/>
      <c r="D42" s="186">
        <f>Sheet1!H30*Sheet2!E12</f>
        <v>3916.2000000000003</v>
      </c>
      <c r="E42" s="208">
        <f>Sheet1!H30*Sheet2!F12</f>
        <v>7425.8</v>
      </c>
      <c r="F42" s="191">
        <f>Sheet1!H30*Sheet2!G12</f>
        <v>3188.6</v>
      </c>
      <c r="G42" s="196"/>
      <c r="H42" s="294"/>
      <c r="I42" s="297"/>
      <c r="J42" s="16"/>
      <c r="K42" s="2">
        <f t="shared" si="15"/>
        <v>6195.2416666666668</v>
      </c>
      <c r="L42" s="2">
        <f t="shared" si="14"/>
        <v>2685.6416666666673</v>
      </c>
      <c r="M42" s="2">
        <f t="shared" si="14"/>
        <v>6922.8416666666672</v>
      </c>
    </row>
    <row r="43" spans="1:13" s="16" customFormat="1" x14ac:dyDescent="0.35">
      <c r="A43" s="91"/>
      <c r="D43" s="228" t="s">
        <v>13</v>
      </c>
      <c r="E43" s="4" t="s">
        <v>44</v>
      </c>
      <c r="F43" s="19" t="s">
        <v>45</v>
      </c>
    </row>
    <row r="44" spans="1:13" s="16" customFormat="1" x14ac:dyDescent="0.35"/>
    <row r="45" spans="1:13" s="16" customFormat="1" x14ac:dyDescent="0.35"/>
    <row r="46" spans="1:13" x14ac:dyDescent="0.35">
      <c r="J46" s="16"/>
    </row>
    <row r="47" spans="1:13" x14ac:dyDescent="0.35">
      <c r="J47" s="16"/>
    </row>
    <row r="48" spans="1:13" x14ac:dyDescent="0.35">
      <c r="J48" s="16"/>
      <c r="K48" s="1">
        <v>12</v>
      </c>
    </row>
    <row r="49" spans="11:11" x14ac:dyDescent="0.35">
      <c r="K49" s="53">
        <v>11</v>
      </c>
    </row>
    <row r="50" spans="11:11" x14ac:dyDescent="0.35">
      <c r="K50" s="53">
        <v>10</v>
      </c>
    </row>
    <row r="51" spans="11:11" x14ac:dyDescent="0.35">
      <c r="K51" s="53">
        <v>9</v>
      </c>
    </row>
    <row r="52" spans="11:11" x14ac:dyDescent="0.35">
      <c r="K52" s="53">
        <v>8</v>
      </c>
    </row>
    <row r="53" spans="11:11" x14ac:dyDescent="0.35">
      <c r="K53" s="53">
        <v>7</v>
      </c>
    </row>
    <row r="54" spans="11:11" x14ac:dyDescent="0.35">
      <c r="K54" s="229">
        <v>6</v>
      </c>
    </row>
    <row r="55" spans="11:11" x14ac:dyDescent="0.35">
      <c r="K55" s="229">
        <v>5</v>
      </c>
    </row>
    <row r="56" spans="11:11" x14ac:dyDescent="0.35">
      <c r="K56" s="229">
        <v>4</v>
      </c>
    </row>
    <row r="57" spans="11:11" x14ac:dyDescent="0.35">
      <c r="K57" s="229">
        <v>3</v>
      </c>
    </row>
    <row r="58" spans="11:11" x14ac:dyDescent="0.35">
      <c r="K58" s="229">
        <v>2</v>
      </c>
    </row>
    <row r="59" spans="11:11" x14ac:dyDescent="0.35">
      <c r="K59">
        <v>1</v>
      </c>
    </row>
  </sheetData>
  <mergeCells count="30">
    <mergeCell ref="D1:F1"/>
    <mergeCell ref="I1:I2"/>
    <mergeCell ref="A2:B3"/>
    <mergeCell ref="D2:D3"/>
    <mergeCell ref="E2:E3"/>
    <mergeCell ref="F2:F3"/>
    <mergeCell ref="A4:A7"/>
    <mergeCell ref="H4:H7"/>
    <mergeCell ref="I4:I7"/>
    <mergeCell ref="A9:A12"/>
    <mergeCell ref="H9:H12"/>
    <mergeCell ref="I9:I12"/>
    <mergeCell ref="A14:A17"/>
    <mergeCell ref="H14:H17"/>
    <mergeCell ref="I14:I17"/>
    <mergeCell ref="A19:A22"/>
    <mergeCell ref="H19:H22"/>
    <mergeCell ref="I19:I22"/>
    <mergeCell ref="A24:A27"/>
    <mergeCell ref="H24:H27"/>
    <mergeCell ref="I24:I27"/>
    <mergeCell ref="A29:A32"/>
    <mergeCell ref="H29:H32"/>
    <mergeCell ref="I29:I32"/>
    <mergeCell ref="A34:A37"/>
    <mergeCell ref="H34:H37"/>
    <mergeCell ref="I34:I37"/>
    <mergeCell ref="A39:A42"/>
    <mergeCell ref="H39:H42"/>
    <mergeCell ref="I39:I42"/>
  </mergeCells>
  <pageMargins left="0.7" right="0.7" top="0.75" bottom="0.75" header="0.3" footer="0.3"/>
  <pageSetup scale="97" orientation="portrait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43" workbookViewId="0">
      <selection activeCell="F49" sqref="F49:L64"/>
    </sheetView>
  </sheetViews>
  <sheetFormatPr defaultRowHeight="14.5" x14ac:dyDescent="0.35"/>
  <cols>
    <col min="1" max="1" width="11.453125" customWidth="1"/>
  </cols>
  <sheetData>
    <row r="1" spans="1:3" x14ac:dyDescent="0.35">
      <c r="A1" t="s">
        <v>25</v>
      </c>
      <c r="B1" t="s">
        <v>46</v>
      </c>
      <c r="C1" t="s">
        <v>0</v>
      </c>
    </row>
    <row r="2" spans="1:3" x14ac:dyDescent="0.35">
      <c r="A2" t="s">
        <v>47</v>
      </c>
      <c r="B2">
        <v>73649.7</v>
      </c>
      <c r="C2" t="s">
        <v>1</v>
      </c>
    </row>
    <row r="3" spans="1:3" x14ac:dyDescent="0.35">
      <c r="A3" t="s">
        <v>48</v>
      </c>
      <c r="B3">
        <v>21615.3</v>
      </c>
      <c r="C3" t="s">
        <v>1</v>
      </c>
    </row>
    <row r="4" spans="1:3" x14ac:dyDescent="0.35">
      <c r="A4" t="s">
        <v>49</v>
      </c>
      <c r="B4">
        <v>35329.127165932448</v>
      </c>
      <c r="C4" t="s">
        <v>1</v>
      </c>
    </row>
    <row r="5" spans="1:3" x14ac:dyDescent="0.35">
      <c r="A5" t="s">
        <v>50</v>
      </c>
      <c r="B5">
        <v>260653.8</v>
      </c>
      <c r="C5" t="s">
        <v>1</v>
      </c>
    </row>
    <row r="6" spans="1:3" x14ac:dyDescent="0.35">
      <c r="A6" t="s">
        <v>51</v>
      </c>
      <c r="B6">
        <v>122749.5</v>
      </c>
      <c r="C6" t="s">
        <v>1</v>
      </c>
    </row>
    <row r="7" spans="1:3" x14ac:dyDescent="0.35">
      <c r="A7" t="s">
        <v>52</v>
      </c>
      <c r="B7">
        <v>36025.5</v>
      </c>
      <c r="C7" t="s">
        <v>1</v>
      </c>
    </row>
    <row r="8" spans="1:3" x14ac:dyDescent="0.35">
      <c r="A8" t="s">
        <v>53</v>
      </c>
      <c r="B8">
        <v>58881.878609887412</v>
      </c>
      <c r="C8" t="s">
        <v>1</v>
      </c>
    </row>
    <row r="9" spans="1:3" x14ac:dyDescent="0.35">
      <c r="A9" t="s">
        <v>54</v>
      </c>
      <c r="B9">
        <v>434423</v>
      </c>
      <c r="C9" t="s">
        <v>1</v>
      </c>
    </row>
    <row r="10" spans="1:3" x14ac:dyDescent="0.35">
      <c r="A10" t="s">
        <v>55</v>
      </c>
      <c r="B10">
        <v>54816.9</v>
      </c>
      <c r="C10" t="s">
        <v>1</v>
      </c>
    </row>
    <row r="11" spans="1:3" x14ac:dyDescent="0.35">
      <c r="A11" t="s">
        <v>56</v>
      </c>
      <c r="B11">
        <v>16088.1</v>
      </c>
      <c r="C11" t="s">
        <v>1</v>
      </c>
    </row>
    <row r="12" spans="1:3" x14ac:dyDescent="0.35">
      <c r="A12" t="s">
        <v>57</v>
      </c>
      <c r="B12">
        <v>26295.195105237395</v>
      </c>
      <c r="C12" t="s">
        <v>1</v>
      </c>
    </row>
    <row r="13" spans="1:3" x14ac:dyDescent="0.35">
      <c r="A13" t="s">
        <v>58</v>
      </c>
      <c r="B13">
        <v>194002.6</v>
      </c>
      <c r="C13" t="s">
        <v>1</v>
      </c>
    </row>
    <row r="14" spans="1:3" x14ac:dyDescent="0.35">
      <c r="A14" t="s">
        <v>47</v>
      </c>
      <c r="B14">
        <v>48878</v>
      </c>
      <c r="C14" t="s">
        <v>2</v>
      </c>
    </row>
    <row r="15" spans="1:3" x14ac:dyDescent="0.35">
      <c r="A15" t="s">
        <v>48</v>
      </c>
      <c r="B15">
        <v>39594</v>
      </c>
      <c r="C15" t="s">
        <v>2</v>
      </c>
    </row>
    <row r="16" spans="1:3" x14ac:dyDescent="0.35">
      <c r="A16" t="s">
        <v>49</v>
      </c>
      <c r="B16">
        <v>31157.870546878476</v>
      </c>
      <c r="C16" t="s">
        <v>2</v>
      </c>
    </row>
    <row r="17" spans="1:3" x14ac:dyDescent="0.35">
      <c r="A17" t="s">
        <v>50</v>
      </c>
      <c r="B17">
        <v>229456</v>
      </c>
      <c r="C17" t="s">
        <v>2</v>
      </c>
    </row>
    <row r="18" spans="1:3" x14ac:dyDescent="0.35">
      <c r="A18" t="s">
        <v>51</v>
      </c>
      <c r="B18">
        <v>63546</v>
      </c>
      <c r="C18" t="s">
        <v>2</v>
      </c>
    </row>
    <row r="19" spans="1:3" x14ac:dyDescent="0.35">
      <c r="A19" t="s">
        <v>52</v>
      </c>
      <c r="B19">
        <v>51476</v>
      </c>
      <c r="C19" t="s">
        <v>2</v>
      </c>
    </row>
    <row r="20" spans="1:3" x14ac:dyDescent="0.35">
      <c r="A20" t="s">
        <v>53</v>
      </c>
      <c r="B20">
        <v>40433.877808926271</v>
      </c>
      <c r="C20" t="s">
        <v>2</v>
      </c>
    </row>
    <row r="21" spans="1:3" x14ac:dyDescent="0.35">
      <c r="A21" t="s">
        <v>54</v>
      </c>
      <c r="B21">
        <v>298316</v>
      </c>
      <c r="C21" t="s">
        <v>2</v>
      </c>
    </row>
    <row r="22" spans="1:3" x14ac:dyDescent="0.35">
      <c r="A22" t="s">
        <v>55</v>
      </c>
      <c r="B22">
        <v>30464.7</v>
      </c>
      <c r="C22" t="s">
        <v>2</v>
      </c>
    </row>
    <row r="23" spans="1:3" x14ac:dyDescent="0.35">
      <c r="A23" t="s">
        <v>56</v>
      </c>
      <c r="B23">
        <v>24678.2</v>
      </c>
      <c r="C23" t="s">
        <v>2</v>
      </c>
    </row>
    <row r="24" spans="1:3" x14ac:dyDescent="0.35">
      <c r="A24" t="s">
        <v>57</v>
      </c>
      <c r="B24">
        <v>19384.476714279357</v>
      </c>
      <c r="C24" t="s">
        <v>2</v>
      </c>
    </row>
    <row r="25" spans="1:3" x14ac:dyDescent="0.35">
      <c r="A25" t="s">
        <v>58</v>
      </c>
      <c r="B25">
        <v>143016.20000000001</v>
      </c>
      <c r="C25" t="s">
        <v>2</v>
      </c>
    </row>
    <row r="26" spans="1:3" x14ac:dyDescent="0.35">
      <c r="A26" t="s">
        <v>47</v>
      </c>
      <c r="B26">
        <v>8944</v>
      </c>
      <c r="C26" t="s">
        <v>3</v>
      </c>
    </row>
    <row r="27" spans="1:3" x14ac:dyDescent="0.35">
      <c r="A27" t="s">
        <v>48</v>
      </c>
      <c r="C27" t="s">
        <v>3</v>
      </c>
    </row>
    <row r="28" spans="1:3" x14ac:dyDescent="0.35">
      <c r="A28" t="s">
        <v>49</v>
      </c>
      <c r="B28">
        <v>6698.0690161527173</v>
      </c>
      <c r="C28" t="s">
        <v>3</v>
      </c>
    </row>
    <row r="29" spans="1:3" x14ac:dyDescent="0.35">
      <c r="A29" t="s">
        <v>50</v>
      </c>
      <c r="B29">
        <v>49453</v>
      </c>
      <c r="C29" t="s">
        <v>3</v>
      </c>
    </row>
    <row r="30" spans="1:3" x14ac:dyDescent="0.35">
      <c r="A30" t="s">
        <v>51</v>
      </c>
      <c r="B30">
        <v>11456.25</v>
      </c>
      <c r="C30" t="s">
        <v>3</v>
      </c>
    </row>
    <row r="31" spans="1:3" x14ac:dyDescent="0.35">
      <c r="A31" t="s">
        <v>52</v>
      </c>
      <c r="C31" t="s">
        <v>3</v>
      </c>
    </row>
    <row r="32" spans="1:3" x14ac:dyDescent="0.35">
      <c r="A32" t="s">
        <v>53</v>
      </c>
      <c r="B32">
        <v>8585.7066479775749</v>
      </c>
      <c r="C32" t="s">
        <v>3</v>
      </c>
    </row>
    <row r="33" spans="1:3" x14ac:dyDescent="0.35">
      <c r="A33" t="s">
        <v>54</v>
      </c>
      <c r="B33">
        <v>63344.25</v>
      </c>
      <c r="C33" t="s">
        <v>3</v>
      </c>
    </row>
    <row r="34" spans="1:3" x14ac:dyDescent="0.35">
      <c r="A34" t="s">
        <v>55</v>
      </c>
      <c r="B34">
        <v>5297.5</v>
      </c>
      <c r="C34" t="s">
        <v>3</v>
      </c>
    </row>
    <row r="35" spans="1:3" x14ac:dyDescent="0.35">
      <c r="A35" t="s">
        <v>56</v>
      </c>
      <c r="C35" t="s">
        <v>3</v>
      </c>
    </row>
    <row r="36" spans="1:3" x14ac:dyDescent="0.35">
      <c r="A36" t="s">
        <v>57</v>
      </c>
      <c r="B36">
        <v>3970.128180483247</v>
      </c>
      <c r="C36" t="s">
        <v>3</v>
      </c>
    </row>
    <row r="37" spans="1:3" x14ac:dyDescent="0.35">
      <c r="A37" t="s">
        <v>58</v>
      </c>
      <c r="B37">
        <v>29291.100000000002</v>
      </c>
      <c r="C37" t="s">
        <v>3</v>
      </c>
    </row>
    <row r="38" spans="1:3" x14ac:dyDescent="0.35">
      <c r="A38" t="s">
        <v>47</v>
      </c>
      <c r="B38">
        <v>208980</v>
      </c>
      <c r="C38" t="s">
        <v>4</v>
      </c>
    </row>
    <row r="39" spans="1:3" x14ac:dyDescent="0.35">
      <c r="A39" t="s">
        <v>48</v>
      </c>
      <c r="B39">
        <v>92802</v>
      </c>
      <c r="C39" t="s">
        <v>4</v>
      </c>
    </row>
    <row r="40" spans="1:3" x14ac:dyDescent="0.35">
      <c r="A40" t="s">
        <v>49</v>
      </c>
      <c r="B40">
        <v>106352</v>
      </c>
      <c r="C40" t="s">
        <v>4</v>
      </c>
    </row>
    <row r="41" spans="1:3" x14ac:dyDescent="0.35">
      <c r="A41" t="s">
        <v>50</v>
      </c>
      <c r="B41">
        <v>355725</v>
      </c>
      <c r="C41" t="s">
        <v>4</v>
      </c>
    </row>
    <row r="42" spans="1:3" x14ac:dyDescent="0.35">
      <c r="A42" t="s">
        <v>51</v>
      </c>
      <c r="B42">
        <v>526281.30000000005</v>
      </c>
      <c r="C42" t="s">
        <v>4</v>
      </c>
    </row>
    <row r="43" spans="1:3" x14ac:dyDescent="0.35">
      <c r="A43" t="s">
        <v>52</v>
      </c>
      <c r="B43">
        <v>241255.80000000002</v>
      </c>
      <c r="C43" t="s">
        <v>4</v>
      </c>
    </row>
    <row r="44" spans="1:3" x14ac:dyDescent="0.35">
      <c r="A44" t="s">
        <v>53</v>
      </c>
      <c r="B44">
        <v>257238.90000000002</v>
      </c>
      <c r="C44" t="s">
        <v>4</v>
      </c>
    </row>
    <row r="45" spans="1:3" x14ac:dyDescent="0.35">
      <c r="A45" t="s">
        <v>54</v>
      </c>
      <c r="B45">
        <v>924001.20000000007</v>
      </c>
      <c r="C45" t="s">
        <v>4</v>
      </c>
    </row>
    <row r="46" spans="1:3" x14ac:dyDescent="0.35">
      <c r="A46" t="s">
        <v>55</v>
      </c>
      <c r="B46">
        <v>267900.3</v>
      </c>
      <c r="C46" t="s">
        <v>4</v>
      </c>
    </row>
    <row r="47" spans="1:3" x14ac:dyDescent="0.35">
      <c r="A47" t="s">
        <v>56</v>
      </c>
      <c r="B47">
        <v>122809.79999999999</v>
      </c>
      <c r="C47" t="s">
        <v>4</v>
      </c>
    </row>
    <row r="48" spans="1:3" x14ac:dyDescent="0.35">
      <c r="A48" t="s">
        <v>57</v>
      </c>
      <c r="B48">
        <v>130945.9</v>
      </c>
      <c r="C48" t="s">
        <v>4</v>
      </c>
    </row>
    <row r="49" spans="1:8" x14ac:dyDescent="0.35">
      <c r="A49" t="s">
        <v>58</v>
      </c>
      <c r="B49">
        <v>470357.2</v>
      </c>
      <c r="C49" t="s">
        <v>4</v>
      </c>
    </row>
    <row r="50" spans="1:8" x14ac:dyDescent="0.35">
      <c r="A50" t="s">
        <v>47</v>
      </c>
      <c r="B50">
        <v>9607</v>
      </c>
      <c r="C50" t="s">
        <v>5</v>
      </c>
    </row>
    <row r="51" spans="1:8" x14ac:dyDescent="0.35">
      <c r="A51" t="s">
        <v>48</v>
      </c>
      <c r="B51">
        <v>12097</v>
      </c>
      <c r="C51" t="s">
        <v>5</v>
      </c>
    </row>
    <row r="52" spans="1:8" x14ac:dyDescent="0.35">
      <c r="A52" t="s">
        <v>49</v>
      </c>
      <c r="B52">
        <v>6279.9844660194167</v>
      </c>
      <c r="C52" t="s">
        <v>5</v>
      </c>
      <c r="F52" s="330"/>
      <c r="G52" s="330"/>
      <c r="H52" s="330"/>
    </row>
    <row r="53" spans="1:8" x14ac:dyDescent="0.35">
      <c r="A53" t="s">
        <v>50</v>
      </c>
      <c r="B53">
        <v>4569</v>
      </c>
      <c r="C53" t="s">
        <v>5</v>
      </c>
    </row>
    <row r="54" spans="1:8" x14ac:dyDescent="0.35">
      <c r="A54" t="s">
        <v>51</v>
      </c>
      <c r="B54">
        <v>22041.600000000002</v>
      </c>
      <c r="C54" t="s">
        <v>5</v>
      </c>
    </row>
    <row r="55" spans="1:8" x14ac:dyDescent="0.35">
      <c r="A55" t="s">
        <v>52</v>
      </c>
      <c r="B55">
        <v>27753.600000000002</v>
      </c>
      <c r="C55" t="s">
        <v>5</v>
      </c>
    </row>
    <row r="56" spans="1:8" x14ac:dyDescent="0.35">
      <c r="A56" t="s">
        <v>53</v>
      </c>
      <c r="B56">
        <v>14452.566990291261</v>
      </c>
      <c r="C56" t="s">
        <v>5</v>
      </c>
      <c r="F56" s="330"/>
      <c r="G56" s="330"/>
      <c r="H56" s="330"/>
    </row>
    <row r="57" spans="1:8" x14ac:dyDescent="0.35">
      <c r="A57" t="s">
        <v>54</v>
      </c>
      <c r="B57">
        <v>10483.200000000001</v>
      </c>
      <c r="C57" t="s">
        <v>5</v>
      </c>
      <c r="F57" s="330"/>
      <c r="G57" s="330"/>
      <c r="H57" s="330"/>
    </row>
    <row r="58" spans="1:8" x14ac:dyDescent="0.35">
      <c r="A58" t="s">
        <v>55</v>
      </c>
      <c r="B58">
        <v>8265.6</v>
      </c>
      <c r="C58" t="s">
        <v>5</v>
      </c>
    </row>
    <row r="59" spans="1:8" x14ac:dyDescent="0.35">
      <c r="A59" t="s">
        <v>56</v>
      </c>
      <c r="B59">
        <v>10407.6</v>
      </c>
      <c r="C59" t="s">
        <v>5</v>
      </c>
      <c r="F59" s="330"/>
      <c r="G59" s="330"/>
      <c r="H59" s="330"/>
    </row>
    <row r="60" spans="1:8" x14ac:dyDescent="0.35">
      <c r="A60" t="s">
        <v>57</v>
      </c>
      <c r="B60">
        <v>5419.7126213592228</v>
      </c>
      <c r="C60" t="s">
        <v>5</v>
      </c>
    </row>
    <row r="61" spans="1:8" x14ac:dyDescent="0.35">
      <c r="A61" t="s">
        <v>58</v>
      </c>
      <c r="B61">
        <v>3931.2</v>
      </c>
      <c r="C61" t="s">
        <v>5</v>
      </c>
      <c r="F61" s="330"/>
      <c r="G61" s="330"/>
      <c r="H61" s="330"/>
    </row>
    <row r="62" spans="1:8" x14ac:dyDescent="0.35">
      <c r="A62" t="s">
        <v>47</v>
      </c>
      <c r="B62">
        <v>82994</v>
      </c>
      <c r="C62" t="s">
        <v>6</v>
      </c>
      <c r="F62" s="330"/>
      <c r="G62" s="331"/>
      <c r="H62" s="330"/>
    </row>
    <row r="63" spans="1:8" x14ac:dyDescent="0.35">
      <c r="A63" t="s">
        <v>48</v>
      </c>
      <c r="B63">
        <v>38829</v>
      </c>
      <c r="C63" t="s">
        <v>6</v>
      </c>
    </row>
    <row r="64" spans="1:8" x14ac:dyDescent="0.35">
      <c r="A64" t="s">
        <v>49</v>
      </c>
      <c r="B64">
        <v>34320.848543689317</v>
      </c>
      <c r="C64" t="s">
        <v>6</v>
      </c>
    </row>
    <row r="65" spans="1:3" x14ac:dyDescent="0.35">
      <c r="A65" t="s">
        <v>50</v>
      </c>
      <c r="B65">
        <v>25011</v>
      </c>
      <c r="C65" t="s">
        <v>6</v>
      </c>
    </row>
    <row r="66" spans="1:3" x14ac:dyDescent="0.35">
      <c r="A66" t="s">
        <v>51</v>
      </c>
      <c r="B66">
        <v>185270</v>
      </c>
      <c r="C66" t="s">
        <v>6</v>
      </c>
    </row>
    <row r="67" spans="1:3" x14ac:dyDescent="0.35">
      <c r="A67" t="s">
        <v>52</v>
      </c>
      <c r="B67">
        <v>86679.2</v>
      </c>
      <c r="C67" t="s">
        <v>6</v>
      </c>
    </row>
    <row r="68" spans="1:3" x14ac:dyDescent="0.35">
      <c r="A68" t="s">
        <v>53</v>
      </c>
      <c r="B68">
        <v>76973.926213592218</v>
      </c>
      <c r="C68" t="s">
        <v>6</v>
      </c>
    </row>
    <row r="69" spans="1:3" x14ac:dyDescent="0.35">
      <c r="A69" t="s">
        <v>54</v>
      </c>
      <c r="B69">
        <v>55833.2</v>
      </c>
      <c r="C69" t="s">
        <v>6</v>
      </c>
    </row>
    <row r="70" spans="1:3" x14ac:dyDescent="0.35">
      <c r="A70" t="s">
        <v>55</v>
      </c>
      <c r="B70">
        <v>60165</v>
      </c>
      <c r="C70" t="s">
        <v>6</v>
      </c>
    </row>
    <row r="71" spans="1:3" x14ac:dyDescent="0.35">
      <c r="A71" t="s">
        <v>56</v>
      </c>
      <c r="B71">
        <v>28148.399999999998</v>
      </c>
      <c r="C71" t="s">
        <v>6</v>
      </c>
    </row>
    <row r="72" spans="1:3" x14ac:dyDescent="0.35">
      <c r="A72" t="s">
        <v>57</v>
      </c>
      <c r="B72">
        <v>24996.687378640774</v>
      </c>
      <c r="C72" t="s">
        <v>6</v>
      </c>
    </row>
    <row r="73" spans="1:3" x14ac:dyDescent="0.35">
      <c r="A73" t="s">
        <v>58</v>
      </c>
      <c r="B73">
        <v>18131.399999999998</v>
      </c>
      <c r="C73" t="s">
        <v>6</v>
      </c>
    </row>
    <row r="74" spans="1:3" x14ac:dyDescent="0.35">
      <c r="A74" t="s">
        <v>47</v>
      </c>
      <c r="B74">
        <v>81074</v>
      </c>
      <c r="C74" t="s">
        <v>7</v>
      </c>
    </row>
    <row r="75" spans="1:3" x14ac:dyDescent="0.35">
      <c r="A75" t="s">
        <v>48</v>
      </c>
      <c r="B75">
        <v>58910</v>
      </c>
      <c r="C75" t="s">
        <v>7</v>
      </c>
    </row>
    <row r="76" spans="1:3" x14ac:dyDescent="0.35">
      <c r="A76" t="s">
        <v>49</v>
      </c>
      <c r="B76">
        <v>44000</v>
      </c>
      <c r="C76" t="s">
        <v>7</v>
      </c>
    </row>
    <row r="77" spans="1:3" x14ac:dyDescent="0.35">
      <c r="A77" t="s">
        <v>50</v>
      </c>
      <c r="B77">
        <v>31236</v>
      </c>
      <c r="C77" t="s">
        <v>7</v>
      </c>
    </row>
    <row r="78" spans="1:3" x14ac:dyDescent="0.35">
      <c r="A78" t="s">
        <v>51</v>
      </c>
      <c r="B78">
        <v>111973.20000000001</v>
      </c>
      <c r="C78" t="s">
        <v>7</v>
      </c>
    </row>
    <row r="79" spans="1:3" x14ac:dyDescent="0.35">
      <c r="A79" t="s">
        <v>52</v>
      </c>
      <c r="B79">
        <v>82137.600000000006</v>
      </c>
      <c r="C79" t="s">
        <v>7</v>
      </c>
    </row>
    <row r="80" spans="1:3" x14ac:dyDescent="0.35">
      <c r="A80" t="s">
        <v>53</v>
      </c>
      <c r="B80">
        <v>60720</v>
      </c>
      <c r="C80" t="s">
        <v>7</v>
      </c>
    </row>
    <row r="81" spans="1:3" x14ac:dyDescent="0.35">
      <c r="A81" t="s">
        <v>54</v>
      </c>
      <c r="B81">
        <v>43552.800000000003</v>
      </c>
      <c r="C81" t="s">
        <v>7</v>
      </c>
    </row>
    <row r="82" spans="1:3" x14ac:dyDescent="0.35">
      <c r="A82" t="s">
        <v>55</v>
      </c>
      <c r="B82">
        <v>46249.8</v>
      </c>
      <c r="C82" t="s">
        <v>7</v>
      </c>
    </row>
    <row r="83" spans="1:3" x14ac:dyDescent="0.35">
      <c r="A83" t="s">
        <v>56</v>
      </c>
      <c r="B83">
        <v>33926.400000000001</v>
      </c>
      <c r="C83" t="s">
        <v>7</v>
      </c>
    </row>
    <row r="84" spans="1:3" x14ac:dyDescent="0.35">
      <c r="A84" s="330" t="s">
        <v>57</v>
      </c>
      <c r="B84" s="330">
        <v>25080</v>
      </c>
      <c r="C84" s="330" t="s">
        <v>7</v>
      </c>
    </row>
    <row r="85" spans="1:3" x14ac:dyDescent="0.35">
      <c r="A85" s="330" t="s">
        <v>58</v>
      </c>
      <c r="B85" s="330">
        <v>17989.2</v>
      </c>
      <c r="C85" s="330" t="s">
        <v>7</v>
      </c>
    </row>
    <row r="86" spans="1:3" x14ac:dyDescent="0.35">
      <c r="A86" s="330" t="s">
        <v>47</v>
      </c>
      <c r="B86" s="330">
        <v>13267.5</v>
      </c>
      <c r="C86" s="330" t="s">
        <v>8</v>
      </c>
    </row>
    <row r="87" spans="1:3" x14ac:dyDescent="0.35">
      <c r="A87" s="330" t="s">
        <v>48</v>
      </c>
      <c r="B87" s="330">
        <v>8015.4000000000005</v>
      </c>
      <c r="C87" s="330" t="s">
        <v>8</v>
      </c>
    </row>
    <row r="88" spans="1:3" x14ac:dyDescent="0.35">
      <c r="A88" s="330" t="s">
        <v>49</v>
      </c>
      <c r="B88" s="330">
        <v>7503</v>
      </c>
      <c r="C88" s="330" t="s">
        <v>8</v>
      </c>
    </row>
    <row r="89" spans="1:3" x14ac:dyDescent="0.35">
      <c r="A89" s="330" t="s">
        <v>50</v>
      </c>
      <c r="B89" s="330">
        <v>3916.2000000000003</v>
      </c>
      <c r="C89" s="330" t="s">
        <v>8</v>
      </c>
    </row>
    <row r="90" spans="1:3" x14ac:dyDescent="0.35">
      <c r="A90" s="330" t="s">
        <v>51</v>
      </c>
      <c r="B90" s="331">
        <v>25157.500000000004</v>
      </c>
      <c r="C90" s="330" t="s">
        <v>8</v>
      </c>
    </row>
    <row r="91" spans="1:3" x14ac:dyDescent="0.35">
      <c r="A91" s="330" t="s">
        <v>52</v>
      </c>
      <c r="B91" s="330">
        <v>15198.6</v>
      </c>
      <c r="C91" s="330" t="s">
        <v>8</v>
      </c>
    </row>
    <row r="92" spans="1:3" x14ac:dyDescent="0.35">
      <c r="A92" t="s">
        <v>53</v>
      </c>
      <c r="B92">
        <v>14227.000000000002</v>
      </c>
      <c r="C92" t="s">
        <v>8</v>
      </c>
    </row>
    <row r="93" spans="1:3" x14ac:dyDescent="0.35">
      <c r="A93" t="s">
        <v>54</v>
      </c>
      <c r="B93">
        <v>7425.8</v>
      </c>
      <c r="C93" t="s">
        <v>8</v>
      </c>
    </row>
    <row r="94" spans="1:3" x14ac:dyDescent="0.35">
      <c r="A94" t="s">
        <v>55</v>
      </c>
      <c r="B94">
        <v>10802.5</v>
      </c>
      <c r="C94" t="s">
        <v>8</v>
      </c>
    </row>
    <row r="95" spans="1:3" x14ac:dyDescent="0.35">
      <c r="A95" t="s">
        <v>56</v>
      </c>
      <c r="B95">
        <v>6526.2</v>
      </c>
      <c r="C95" t="s">
        <v>8</v>
      </c>
    </row>
    <row r="96" spans="1:3" x14ac:dyDescent="0.35">
      <c r="A96" t="s">
        <v>57</v>
      </c>
      <c r="B96">
        <v>6109</v>
      </c>
      <c r="C96" t="s">
        <v>8</v>
      </c>
    </row>
    <row r="97" spans="1:3" x14ac:dyDescent="0.35">
      <c r="A97" t="s">
        <v>58</v>
      </c>
      <c r="B97">
        <v>3188.6</v>
      </c>
      <c r="C97" t="s">
        <v>8</v>
      </c>
    </row>
  </sheetData>
  <sortState ref="F51:H62">
    <sortCondition ref="G51:G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7" workbookViewId="0">
      <selection activeCell="B25" sqref="B25"/>
    </sheetView>
  </sheetViews>
  <sheetFormatPr defaultRowHeight="14.5" x14ac:dyDescent="0.35"/>
  <sheetData>
    <row r="1" spans="1:3" ht="15" thickBot="1" x14ac:dyDescent="0.4">
      <c r="A1" t="s">
        <v>25</v>
      </c>
      <c r="B1" t="s">
        <v>59</v>
      </c>
      <c r="C1" t="s">
        <v>0</v>
      </c>
    </row>
    <row r="2" spans="1:3" x14ac:dyDescent="0.35">
      <c r="A2" t="s">
        <v>9</v>
      </c>
      <c r="B2">
        <v>3363</v>
      </c>
      <c r="C2" s="81" t="s">
        <v>1</v>
      </c>
    </row>
    <row r="3" spans="1:3" x14ac:dyDescent="0.35">
      <c r="A3" t="s">
        <v>9</v>
      </c>
      <c r="B3">
        <v>1869</v>
      </c>
      <c r="C3" s="83" t="s">
        <v>2</v>
      </c>
    </row>
    <row r="4" spans="1:3" x14ac:dyDescent="0.35">
      <c r="A4" t="s">
        <v>9</v>
      </c>
      <c r="B4">
        <v>325</v>
      </c>
      <c r="C4" s="83" t="s">
        <v>3</v>
      </c>
    </row>
    <row r="5" spans="1:3" ht="15" thickBot="1" x14ac:dyDescent="0.4">
      <c r="A5" t="s">
        <v>9</v>
      </c>
      <c r="B5">
        <v>13599</v>
      </c>
      <c r="C5" s="77" t="s">
        <v>4</v>
      </c>
    </row>
    <row r="6" spans="1:3" x14ac:dyDescent="0.35">
      <c r="A6" t="s">
        <v>10</v>
      </c>
      <c r="B6">
        <v>987</v>
      </c>
      <c r="C6" s="81" t="s">
        <v>1</v>
      </c>
    </row>
    <row r="7" spans="1:3" x14ac:dyDescent="0.35">
      <c r="A7" t="s">
        <v>10</v>
      </c>
      <c r="B7">
        <v>1514</v>
      </c>
      <c r="C7" s="83" t="s">
        <v>2</v>
      </c>
    </row>
    <row r="8" spans="1:3" x14ac:dyDescent="0.35">
      <c r="A8" t="s">
        <v>10</v>
      </c>
      <c r="C8" s="83" t="s">
        <v>3</v>
      </c>
    </row>
    <row r="9" spans="1:3" ht="15" thickBot="1" x14ac:dyDescent="0.4">
      <c r="A9" t="s">
        <v>10</v>
      </c>
      <c r="B9">
        <v>6234</v>
      </c>
      <c r="C9" s="77" t="s">
        <v>4</v>
      </c>
    </row>
    <row r="10" spans="1:3" x14ac:dyDescent="0.35">
      <c r="A10" t="s">
        <v>11</v>
      </c>
      <c r="B10">
        <v>1613.2021536955456</v>
      </c>
      <c r="C10" s="81" t="s">
        <v>1</v>
      </c>
    </row>
    <row r="11" spans="1:3" x14ac:dyDescent="0.35">
      <c r="A11" t="s">
        <v>11</v>
      </c>
      <c r="B11">
        <v>1189.2317002625373</v>
      </c>
      <c r="C11" s="83" t="s">
        <v>2</v>
      </c>
    </row>
    <row r="12" spans="1:3" x14ac:dyDescent="0.35">
      <c r="A12" t="s">
        <v>11</v>
      </c>
      <c r="B12">
        <v>243.56614604191699</v>
      </c>
      <c r="C12" s="83" t="s">
        <v>3</v>
      </c>
    </row>
    <row r="13" spans="1:3" ht="15" thickBot="1" x14ac:dyDescent="0.4">
      <c r="A13" t="s">
        <v>11</v>
      </c>
      <c r="B13">
        <v>6647</v>
      </c>
      <c r="C13" s="77" t="s">
        <v>4</v>
      </c>
    </row>
    <row r="14" spans="1:3" x14ac:dyDescent="0.35">
      <c r="A14" t="s">
        <v>12</v>
      </c>
      <c r="B14">
        <v>11902</v>
      </c>
      <c r="C14" s="81" t="s">
        <v>1</v>
      </c>
    </row>
    <row r="15" spans="1:3" x14ac:dyDescent="0.35">
      <c r="A15" t="s">
        <v>12</v>
      </c>
      <c r="B15">
        <v>8774</v>
      </c>
      <c r="C15" s="83" t="s">
        <v>2</v>
      </c>
    </row>
    <row r="16" spans="1:3" x14ac:dyDescent="0.35">
      <c r="A16" t="s">
        <v>12</v>
      </c>
      <c r="B16">
        <v>1797</v>
      </c>
      <c r="C16" s="83" t="s">
        <v>3</v>
      </c>
    </row>
    <row r="17" spans="1:3" ht="15" thickBot="1" x14ac:dyDescent="0.4">
      <c r="A17" t="s">
        <v>12</v>
      </c>
      <c r="B17">
        <v>23876</v>
      </c>
      <c r="C17" s="77" t="s">
        <v>4</v>
      </c>
    </row>
    <row r="18" spans="1:3" x14ac:dyDescent="0.35">
      <c r="A18" t="s">
        <v>9</v>
      </c>
      <c r="B18">
        <v>656</v>
      </c>
      <c r="C18" s="81" t="s">
        <v>5</v>
      </c>
    </row>
    <row r="19" spans="1:3" x14ac:dyDescent="0.35">
      <c r="A19" t="s">
        <v>9</v>
      </c>
      <c r="B19">
        <v>4775</v>
      </c>
      <c r="C19" s="83" t="s">
        <v>6</v>
      </c>
    </row>
    <row r="20" spans="1:3" x14ac:dyDescent="0.35">
      <c r="A20" t="s">
        <v>9</v>
      </c>
      <c r="B20">
        <v>4057</v>
      </c>
      <c r="C20" s="90" t="s">
        <v>7</v>
      </c>
    </row>
    <row r="21" spans="1:3" ht="15" thickBot="1" x14ac:dyDescent="0.4">
      <c r="A21" t="s">
        <v>9</v>
      </c>
      <c r="B21">
        <v>725</v>
      </c>
      <c r="C21" s="77" t="s">
        <v>8</v>
      </c>
    </row>
    <row r="22" spans="1:3" x14ac:dyDescent="0.35">
      <c r="A22" t="s">
        <v>10</v>
      </c>
      <c r="B22">
        <v>826</v>
      </c>
      <c r="C22" s="81" t="s">
        <v>5</v>
      </c>
    </row>
    <row r="23" spans="1:3" x14ac:dyDescent="0.35">
      <c r="A23" t="s">
        <v>10</v>
      </c>
      <c r="B23">
        <v>2234</v>
      </c>
      <c r="C23" s="83" t="s">
        <v>6</v>
      </c>
    </row>
    <row r="24" spans="1:3" x14ac:dyDescent="0.35">
      <c r="A24" t="s">
        <v>10</v>
      </c>
      <c r="B24">
        <v>2976</v>
      </c>
      <c r="C24" s="90" t="s">
        <v>7</v>
      </c>
    </row>
    <row r="25" spans="1:3" ht="15" thickBot="1" x14ac:dyDescent="0.4">
      <c r="A25" t="s">
        <v>10</v>
      </c>
      <c r="B25">
        <v>438</v>
      </c>
      <c r="C25" s="77" t="s">
        <v>8</v>
      </c>
    </row>
    <row r="26" spans="1:3" x14ac:dyDescent="0.35">
      <c r="A26" t="s">
        <v>11</v>
      </c>
      <c r="B26">
        <v>430.13592233009706</v>
      </c>
      <c r="C26" s="81" t="s">
        <v>5</v>
      </c>
    </row>
    <row r="27" spans="1:3" x14ac:dyDescent="0.35">
      <c r="A27" t="s">
        <v>11</v>
      </c>
      <c r="B27">
        <v>1983.8640776699028</v>
      </c>
      <c r="C27" s="83" t="s">
        <v>6</v>
      </c>
    </row>
    <row r="28" spans="1:3" x14ac:dyDescent="0.35">
      <c r="A28" t="s">
        <v>11</v>
      </c>
      <c r="B28">
        <v>2200</v>
      </c>
      <c r="C28" s="90" t="s">
        <v>7</v>
      </c>
    </row>
    <row r="29" spans="1:3" ht="15" thickBot="1" x14ac:dyDescent="0.4">
      <c r="A29" t="s">
        <v>11</v>
      </c>
      <c r="B29">
        <v>410</v>
      </c>
      <c r="C29" s="77" t="s">
        <v>8</v>
      </c>
    </row>
    <row r="30" spans="1:3" x14ac:dyDescent="0.35">
      <c r="A30" t="s">
        <v>12</v>
      </c>
      <c r="B30">
        <v>312</v>
      </c>
      <c r="C30" s="81" t="s">
        <v>5</v>
      </c>
    </row>
    <row r="31" spans="1:3" x14ac:dyDescent="0.35">
      <c r="A31" t="s">
        <v>12</v>
      </c>
      <c r="B31">
        <v>1439</v>
      </c>
      <c r="C31" s="83" t="s">
        <v>6</v>
      </c>
    </row>
    <row r="32" spans="1:3" x14ac:dyDescent="0.35">
      <c r="A32" t="s">
        <v>12</v>
      </c>
      <c r="B32">
        <v>1578</v>
      </c>
      <c r="C32" s="90" t="s">
        <v>7</v>
      </c>
    </row>
    <row r="33" spans="1:3" ht="15" thickBot="1" x14ac:dyDescent="0.4">
      <c r="A33" t="s">
        <v>12</v>
      </c>
      <c r="B33">
        <v>214</v>
      </c>
      <c r="C33" s="77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4" sqref="B24"/>
    </sheetView>
  </sheetViews>
  <sheetFormatPr defaultRowHeight="14.5" x14ac:dyDescent="0.35"/>
  <cols>
    <col min="2" max="2" width="9.6328125" bestFit="1" customWidth="1"/>
  </cols>
  <sheetData>
    <row r="1" spans="1:3" ht="15" thickBot="1" x14ac:dyDescent="0.4">
      <c r="A1" t="s">
        <v>25</v>
      </c>
      <c r="B1" t="s">
        <v>60</v>
      </c>
      <c r="C1" t="s">
        <v>0</v>
      </c>
    </row>
    <row r="2" spans="1:3" x14ac:dyDescent="0.35">
      <c r="A2" t="s">
        <v>9</v>
      </c>
      <c r="B2">
        <v>21.9</v>
      </c>
      <c r="C2" s="81" t="s">
        <v>1</v>
      </c>
    </row>
    <row r="3" spans="1:3" x14ac:dyDescent="0.35">
      <c r="A3" t="s">
        <v>9</v>
      </c>
      <c r="B3">
        <v>26.2</v>
      </c>
      <c r="C3" s="83" t="s">
        <v>2</v>
      </c>
    </row>
    <row r="4" spans="1:3" x14ac:dyDescent="0.35">
      <c r="A4" t="s">
        <v>9</v>
      </c>
      <c r="B4">
        <v>27.5</v>
      </c>
      <c r="C4" s="83" t="s">
        <v>3</v>
      </c>
    </row>
    <row r="5" spans="1:3" ht="15" thickBot="1" x14ac:dyDescent="0.4">
      <c r="A5" t="s">
        <v>9</v>
      </c>
      <c r="B5">
        <v>16</v>
      </c>
      <c r="C5" s="77" t="s">
        <v>4</v>
      </c>
    </row>
    <row r="6" spans="1:3" x14ac:dyDescent="0.35">
      <c r="A6" t="s">
        <v>10</v>
      </c>
      <c r="B6">
        <v>36.5</v>
      </c>
      <c r="C6" s="81" t="s">
        <v>1</v>
      </c>
    </row>
    <row r="7" spans="1:3" x14ac:dyDescent="0.35">
      <c r="A7" t="s">
        <v>10</v>
      </c>
      <c r="B7">
        <v>34</v>
      </c>
      <c r="C7" s="83" t="s">
        <v>2</v>
      </c>
    </row>
    <row r="8" spans="1:3" x14ac:dyDescent="0.35">
      <c r="A8" t="s">
        <v>10</v>
      </c>
      <c r="B8">
        <v>35.25</v>
      </c>
      <c r="C8" s="83" t="s">
        <v>3</v>
      </c>
    </row>
    <row r="9" spans="1:3" ht="15" thickBot="1" x14ac:dyDescent="0.4">
      <c r="A9" t="s">
        <v>10</v>
      </c>
      <c r="B9">
        <v>38.700000000000003</v>
      </c>
      <c r="C9" s="77" t="s">
        <v>4</v>
      </c>
    </row>
    <row r="10" spans="1:3" x14ac:dyDescent="0.35">
      <c r="A10" t="s">
        <v>11</v>
      </c>
      <c r="B10">
        <v>16.3</v>
      </c>
      <c r="C10" s="81" t="s">
        <v>1</v>
      </c>
    </row>
    <row r="11" spans="1:3" x14ac:dyDescent="0.35">
      <c r="A11" t="s">
        <v>11</v>
      </c>
      <c r="B11">
        <v>16.3</v>
      </c>
      <c r="C11" s="83" t="s">
        <v>2</v>
      </c>
    </row>
    <row r="12" spans="1:3" x14ac:dyDescent="0.35">
      <c r="A12" t="s">
        <v>11</v>
      </c>
      <c r="B12">
        <v>16.3</v>
      </c>
      <c r="C12" s="83" t="s">
        <v>3</v>
      </c>
    </row>
    <row r="13" spans="1:3" ht="15" thickBot="1" x14ac:dyDescent="0.4">
      <c r="A13" t="s">
        <v>11</v>
      </c>
      <c r="B13">
        <v>19.7</v>
      </c>
      <c r="C13" s="77" t="s">
        <v>4</v>
      </c>
    </row>
    <row r="14" spans="1:3" x14ac:dyDescent="0.35">
      <c r="A14" t="s">
        <v>9</v>
      </c>
      <c r="B14">
        <v>14.6</v>
      </c>
      <c r="C14" s="81" t="s">
        <v>5</v>
      </c>
    </row>
    <row r="15" spans="1:3" x14ac:dyDescent="0.35">
      <c r="A15" t="s">
        <v>9</v>
      </c>
      <c r="B15">
        <v>17.3</v>
      </c>
      <c r="C15" s="83" t="s">
        <v>6</v>
      </c>
    </row>
    <row r="16" spans="1:3" x14ac:dyDescent="0.35">
      <c r="A16" t="s">
        <v>9</v>
      </c>
      <c r="B16">
        <v>20</v>
      </c>
      <c r="C16" s="90" t="s">
        <v>7</v>
      </c>
    </row>
    <row r="17" spans="1:3" ht="15" thickBot="1" x14ac:dyDescent="0.4">
      <c r="A17" t="s">
        <v>9</v>
      </c>
      <c r="B17">
        <v>18.3</v>
      </c>
      <c r="C17" s="77" t="s">
        <v>8</v>
      </c>
    </row>
    <row r="18" spans="1:3" x14ac:dyDescent="0.35">
      <c r="A18" t="s">
        <v>10</v>
      </c>
      <c r="B18">
        <v>33.6</v>
      </c>
      <c r="C18" s="81" t="s">
        <v>5</v>
      </c>
    </row>
    <row r="19" spans="1:3" x14ac:dyDescent="0.35">
      <c r="A19" t="s">
        <v>10</v>
      </c>
      <c r="B19">
        <v>38.799999999999997</v>
      </c>
      <c r="C19" s="83" t="s">
        <v>6</v>
      </c>
    </row>
    <row r="20" spans="1:3" x14ac:dyDescent="0.35">
      <c r="A20" t="s">
        <v>10</v>
      </c>
      <c r="B20">
        <v>27.6</v>
      </c>
      <c r="C20" s="90" t="s">
        <v>7</v>
      </c>
    </row>
    <row r="21" spans="1:3" ht="15" thickBot="1" x14ac:dyDescent="0.4">
      <c r="A21" t="s">
        <v>10</v>
      </c>
      <c r="B21">
        <v>34.700000000000003</v>
      </c>
      <c r="C21" s="77" t="s">
        <v>8</v>
      </c>
    </row>
    <row r="22" spans="1:3" x14ac:dyDescent="0.35">
      <c r="A22" t="s">
        <v>11</v>
      </c>
      <c r="B22">
        <v>12.6</v>
      </c>
      <c r="C22" s="81" t="s">
        <v>5</v>
      </c>
    </row>
    <row r="23" spans="1:3" x14ac:dyDescent="0.35">
      <c r="A23" t="s">
        <v>11</v>
      </c>
      <c r="B23">
        <v>12.6</v>
      </c>
      <c r="C23" s="83" t="s">
        <v>6</v>
      </c>
    </row>
    <row r="24" spans="1:3" x14ac:dyDescent="0.35">
      <c r="A24" t="s">
        <v>11</v>
      </c>
      <c r="B24">
        <v>11.4</v>
      </c>
      <c r="C24" s="90" t="s">
        <v>7</v>
      </c>
    </row>
    <row r="25" spans="1:3" ht="15" thickBot="1" x14ac:dyDescent="0.4">
      <c r="A25" t="s">
        <v>11</v>
      </c>
      <c r="B25">
        <v>14.9</v>
      </c>
      <c r="C25" s="7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(2)</vt:lpstr>
      <vt:lpstr>Sheet1</vt:lpstr>
      <vt:lpstr>Sheet2</vt:lpstr>
      <vt:lpstr>Sheet3</vt:lpstr>
      <vt:lpstr>Sheet3 (2)</vt:lpstr>
      <vt:lpstr>VMT_method_site</vt:lpstr>
      <vt:lpstr>TripGen</vt:lpstr>
      <vt:lpstr>tripLength</vt:lpstr>
      <vt:lpstr>Sheet7</vt:lpstr>
    </vt:vector>
  </TitlesOfParts>
  <Company>GSD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Voulgaris, Carole Turley</dc:creator>
  <cp:lastModifiedBy>Voulgaris, Carole Turley</cp:lastModifiedBy>
  <dcterms:created xsi:type="dcterms:W3CDTF">2021-06-02T19:55:13Z</dcterms:created>
  <dcterms:modified xsi:type="dcterms:W3CDTF">2021-06-16T20:31:08Z</dcterms:modified>
</cp:coreProperties>
</file>